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aniel.eledo\Desktop\"/>
    </mc:Choice>
  </mc:AlternateContent>
  <bookViews>
    <workbookView showHorizontalScroll="0" xWindow="0" yWindow="0" windowWidth="19200" windowHeight="10530" tabRatio="652" firstSheet="2" activeTab="3"/>
  </bookViews>
  <sheets>
    <sheet name="Feuil1 (3)" sheetId="37" state="hidden" r:id="rId1"/>
    <sheet name="Feuil1 (2)" sheetId="36" state="hidden" r:id="rId2"/>
    <sheet name="VERIFICATION VENDREDI CDP" sheetId="34" r:id="rId3"/>
    <sheet name="REPARTITION DES TACHES" sheetId="2" r:id="rId4"/>
    <sheet name="RECAPITULATIF" sheetId="4" r:id="rId5"/>
    <sheet name="MENU" sheetId="9" r:id="rId6"/>
    <sheet name="04101" sheetId="10" r:id="rId7"/>
    <sheet name="0161" sheetId="11" r:id="rId8"/>
    <sheet name="0162" sheetId="12" r:id="rId9"/>
    <sheet name="0171" sheetId="13" r:id="rId10"/>
    <sheet name="0172" sheetId="15" r:id="rId11"/>
    <sheet name="0173" sheetId="14" r:id="rId12"/>
    <sheet name="0163" sheetId="16" r:id="rId13"/>
    <sheet name="04104" sheetId="17" r:id="rId14"/>
    <sheet name="04107" sheetId="19" r:id="rId15"/>
    <sheet name="04108" sheetId="20" r:id="rId16"/>
    <sheet name="04109" sheetId="21" r:id="rId17"/>
    <sheet name="04110" sheetId="22" r:id="rId18"/>
    <sheet name="04111" sheetId="23" r:id="rId19"/>
    <sheet name="04112" sheetId="24" r:id="rId20"/>
    <sheet name="04114" sheetId="26" r:id="rId21"/>
    <sheet name="ZACHER" sheetId="28" r:id="rId22"/>
    <sheet name="AH185" sheetId="29" r:id="rId23"/>
    <sheet name="TRAFIC" sheetId="30" r:id="rId24"/>
    <sheet name="BERLINGO" sheetId="31" r:id="rId25"/>
    <sheet name="XX" sheetId="32" r:id="rId26"/>
    <sheet name="LOCAL A PURGES" sheetId="33" r:id="rId27"/>
    <sheet name="BD" sheetId="8" state="hidden" r:id="rId28"/>
  </sheets>
  <functionGroups builtInGroupCount="18"/>
  <externalReferences>
    <externalReference r:id="rId29"/>
  </externalReferences>
  <definedNames>
    <definedName name="_xlnm._FilterDatabase" localSheetId="27" hidden="1">BD!$A$1:$A$196</definedName>
    <definedName name="_xlnm._FilterDatabase" localSheetId="4" hidden="1">RECAPITULATIF!$A$5:$A$50</definedName>
    <definedName name="_xlnm._FilterDatabase" localSheetId="3" hidden="1">'REPARTITION DES TACHES'!$C$2375:$C$2411</definedName>
    <definedName name="Liste" localSheetId="1">[1]BD!$A$1:$A$57</definedName>
    <definedName name="Liste">'REPARTITION DES TACHES'!$C$2375:$C$2428</definedName>
    <definedName name="ListeControleHebdo">'REPARTITION DES TACHES'!$D$2375:$D$2428</definedName>
    <definedName name="top" localSheetId="1">'REPARTITION DES TACHES'!#REF!</definedName>
    <definedName name="vev">'REPARTITION DES TACHES'!$F$1</definedName>
    <definedName name="Z_DF4911F3_2F4F_4B50_83A2_B7C33E13824E_.wvu.FilterData" localSheetId="27" hidden="1">BD!$A$1:$A$196</definedName>
    <definedName name="Z_DF4911F3_2F4F_4B50_83A2_B7C33E13824E_.wvu.PrintArea" localSheetId="26" hidden="1">'LOCAL A PURGES'!$A$1:$E$47</definedName>
    <definedName name="Z_DF4911F3_2F4F_4B50_83A2_B7C33E13824E_.wvu.PrintArea" localSheetId="5" hidden="1">MENU!$A$1:$O$37</definedName>
    <definedName name="Z_DF4911F3_2F4F_4B50_83A2_B7C33E13824E_.wvu.PrintArea" localSheetId="21" hidden="1">ZACHER!$A$1:$E$37</definedName>
    <definedName name="Z_DF4911F3_2F4F_4B50_83A2_B7C33E13824E_.wvu.Rows" localSheetId="7" hidden="1">'0161'!$50:$50,'0161'!$69:$69</definedName>
    <definedName name="Z_DF4911F3_2F4F_4B50_83A2_B7C33E13824E_.wvu.Rows" localSheetId="8" hidden="1">'0162'!$49:$49,'0162'!$68:$68</definedName>
    <definedName name="Z_DF4911F3_2F4F_4B50_83A2_B7C33E13824E_.wvu.Rows" localSheetId="12" hidden="1">'0163'!$49:$49,'0163'!$68:$68</definedName>
    <definedName name="Z_DF4911F3_2F4F_4B50_83A2_B7C33E13824E_.wvu.Rows" localSheetId="9" hidden="1">'0171'!$49:$49,'0171'!$68:$68</definedName>
    <definedName name="Z_DF4911F3_2F4F_4B50_83A2_B7C33E13824E_.wvu.Rows" localSheetId="10" hidden="1">'0172'!$49:$49,'0172'!$68:$68</definedName>
    <definedName name="Z_DF4911F3_2F4F_4B50_83A2_B7C33E13824E_.wvu.Rows" localSheetId="11" hidden="1">'0173'!$49:$49,'0173'!$68:$68</definedName>
    <definedName name="Z_DF4911F3_2F4F_4B50_83A2_B7C33E13824E_.wvu.Rows" localSheetId="6" hidden="1">'04101'!$66:$66</definedName>
    <definedName name="Z_DF4911F3_2F4F_4B50_83A2_B7C33E13824E_.wvu.Rows" localSheetId="13" hidden="1">'04104'!$49:$49,'04104'!$68:$68</definedName>
    <definedName name="Z_DF4911F3_2F4F_4B50_83A2_B7C33E13824E_.wvu.Rows" localSheetId="14" hidden="1">'04107'!$49:$49,'04107'!$68:$68</definedName>
    <definedName name="Z_DF4911F3_2F4F_4B50_83A2_B7C33E13824E_.wvu.Rows" localSheetId="15" hidden="1">'04108'!$49:$49,'04108'!$68:$68</definedName>
    <definedName name="Z_DF4911F3_2F4F_4B50_83A2_B7C33E13824E_.wvu.Rows" localSheetId="16" hidden="1">'04109'!$49:$49,'04109'!$68:$68</definedName>
    <definedName name="Z_DF4911F3_2F4F_4B50_83A2_B7C33E13824E_.wvu.Rows" localSheetId="17" hidden="1">'04110'!$49:$49,'04110'!$68:$68</definedName>
    <definedName name="Z_DF4911F3_2F4F_4B50_83A2_B7C33E13824E_.wvu.Rows" localSheetId="18" hidden="1">'04111'!$49:$49,'04111'!$68:$68</definedName>
    <definedName name="Z_DF4911F3_2F4F_4B50_83A2_B7C33E13824E_.wvu.Rows" localSheetId="19" hidden="1">'04112'!$49:$49,'04112'!$68:$68</definedName>
    <definedName name="Z_DF4911F3_2F4F_4B50_83A2_B7C33E13824E_.wvu.Rows" localSheetId="20" hidden="1">'04114'!$49:$49,'04114'!$68:$68</definedName>
    <definedName name="Z_DF4911F3_2F4F_4B50_83A2_B7C33E13824E_.wvu.Rows" localSheetId="22" hidden="1">'AH185'!$54:$54</definedName>
    <definedName name="Z_DF4911F3_2F4F_4B50_83A2_B7C33E13824E_.wvu.Rows" localSheetId="3" hidden="1">'REPARTITION DES TACHES'!$44:$44,'REPARTITION DES TACHES'!$88:$88,'REPARTITION DES TACHES'!$132:$132,'REPARTITION DES TACHES'!$176:$176,'REPARTITION DES TACHES'!$220:$220,'REPARTITION DES TACHES'!$264:$264,'REPARTITION DES TACHES'!$308:$308,'REPARTITION DES TACHES'!$352:$352,'REPARTITION DES TACHES'!$396:$396,'REPARTITION DES TACHES'!$440:$440,'REPARTITION DES TACHES'!$484:$484,'REPARTITION DES TACHES'!$528:$528,'REPARTITION DES TACHES'!$572:$572,'REPARTITION DES TACHES'!$616:$616,'REPARTITION DES TACHES'!$660:$660,'REPARTITION DES TACHES'!$704:$704,'REPARTITION DES TACHES'!$748:$748,'REPARTITION DES TACHES'!$792:$792,'REPARTITION DES TACHES'!$836:$836,'REPARTITION DES TACHES'!$880:$880,'REPARTITION DES TACHES'!$924:$924,'REPARTITION DES TACHES'!$968:$968,'REPARTITION DES TACHES'!$1012:$1012,'REPARTITION DES TACHES'!$1056:$1056,'REPARTITION DES TACHES'!$1100:$1100,'REPARTITION DES TACHES'!$1144:$1144,'REPARTITION DES TACHES'!$1188:$1188,'REPARTITION DES TACHES'!$1232:$1232,'REPARTITION DES TACHES'!$1276:$1276,'REPARTITION DES TACHES'!$1320:$1320,'REPARTITION DES TACHES'!$1364:$1364,'REPARTITION DES TACHES'!$1408:$1408,'REPARTITION DES TACHES'!$1452:$1452,'REPARTITION DES TACHES'!$1496:$1496,'REPARTITION DES TACHES'!$1540:$1540,'REPARTITION DES TACHES'!$1584:$1584,'REPARTITION DES TACHES'!$1628:$1628,'REPARTITION DES TACHES'!$1672:$1672,'REPARTITION DES TACHES'!$1716:$1716,'REPARTITION DES TACHES'!$1760:$1760,'REPARTITION DES TACHES'!$1804:$1804,'REPARTITION DES TACHES'!$1848:$1848,'REPARTITION DES TACHES'!$1892:$1892,'REPARTITION DES TACHES'!$1936:$1936,'REPARTITION DES TACHES'!$1980:$1980,'REPARTITION DES TACHES'!$2024:$2024,'REPARTITION DES TACHES'!$2068:$2068,'REPARTITION DES TACHES'!$2112:$2112,'REPARTITION DES TACHES'!$2156:$2156,'REPARTITION DES TACHES'!$2200:$2200,'REPARTITION DES TACHES'!$2244:$2244,'REPARTITION DES TACHES'!$2288:$2288,'REPARTITION DES TACHES'!$2332:$2372</definedName>
    <definedName name="_xlnm.Print_Area" localSheetId="7">'0161'!$A$1:$E$70</definedName>
    <definedName name="_xlnm.Print_Area" localSheetId="8">'0162'!$A$1:$E$69</definedName>
    <definedName name="_xlnm.Print_Area" localSheetId="9">'0171'!$A$1:$E$69</definedName>
    <definedName name="_xlnm.Print_Area" localSheetId="10">'0172'!$A$1:$E$69</definedName>
    <definedName name="_xlnm.Print_Area" localSheetId="11">'0173'!$A$1:$E$69</definedName>
    <definedName name="_xlnm.Print_Area" localSheetId="6">'04101'!$A$1:$H$67</definedName>
    <definedName name="_xlnm.Print_Area" localSheetId="13">'04104'!$A$1:$E$69</definedName>
    <definedName name="_xlnm.Print_Area" localSheetId="14">'04107'!$A$1:$E$69</definedName>
    <definedName name="_xlnm.Print_Area" localSheetId="15">'04108'!$A$1:$E$69</definedName>
    <definedName name="_xlnm.Print_Area" localSheetId="16">'04109'!$A$1:$E$69</definedName>
    <definedName name="_xlnm.Print_Area" localSheetId="17">'04110'!$A$1:$E$69</definedName>
    <definedName name="_xlnm.Print_Area" localSheetId="18">'04111'!$A$1:$E$69</definedName>
    <definedName name="_xlnm.Print_Area" localSheetId="19">'04112'!$A$1:$E$69</definedName>
    <definedName name="_xlnm.Print_Area" localSheetId="20">'04114'!$A$1:$E$69</definedName>
    <definedName name="_xlnm.Print_Area" localSheetId="22">'AH185'!$A$1:$E$55</definedName>
    <definedName name="_xlnm.Print_Area" localSheetId="1">'Feuil1 (2)'!$A$1:$AB$75</definedName>
    <definedName name="_xlnm.Print_Area" localSheetId="0">'Feuil1 (3)'!$A$1:$AB$81</definedName>
    <definedName name="_xlnm.Print_Area" localSheetId="26">'LOCAL A PURGES'!$A$1:$E$47</definedName>
    <definedName name="_xlnm.Print_Area" localSheetId="5">MENU!$A$1:$O$37</definedName>
    <definedName name="_xlnm.Print_Area" localSheetId="21">ZACHER!$A$1:$E$36</definedName>
  </definedNames>
  <calcPr calcId="162913"/>
  <customWorkbookViews>
    <customWorkbookView name="ELEDO Daniel - Affichage personnalisé" guid="{DF4911F3-2F4F-4B50-83A2-B7C33E13824E}" mergeInterval="0" personalView="1" maximized="1" xWindow="-8" yWindow="-8" windowWidth="1296" windowHeight="936" tabRatio="652" activeSheetId="34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3" i="2" l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6" i="2" s="1"/>
  <c r="A47" i="2" s="1"/>
  <c r="A48" i="2" s="1"/>
  <c r="A49" i="2" s="1"/>
  <c r="B2389" i="2"/>
  <c r="B2385" i="2"/>
  <c r="B2390" i="2"/>
  <c r="B2381" i="2"/>
  <c r="B2386" i="2"/>
  <c r="B2382" i="2"/>
  <c r="A52" i="2" l="1"/>
  <c r="A53" i="2" s="1"/>
  <c r="A54" i="2" s="1"/>
  <c r="A55" i="2" s="1"/>
  <c r="A50" i="2"/>
  <c r="A51" i="2" s="1"/>
  <c r="A58" i="2" l="1"/>
  <c r="A59" i="2" s="1"/>
  <c r="A60" i="2" s="1"/>
  <c r="A61" i="2" s="1"/>
  <c r="A56" i="2"/>
  <c r="A57" i="2" s="1"/>
  <c r="A64" i="2" l="1"/>
  <c r="A65" i="2" s="1"/>
  <c r="A66" i="2" s="1"/>
  <c r="A67" i="2" s="1"/>
  <c r="A62" i="2"/>
  <c r="A63" i="2" s="1"/>
  <c r="A70" i="2" l="1"/>
  <c r="A71" i="2" s="1"/>
  <c r="A72" i="2" s="1"/>
  <c r="A73" i="2" s="1"/>
  <c r="A68" i="2"/>
  <c r="A69" i="2" s="1"/>
  <c r="A76" i="2" l="1"/>
  <c r="A77" i="2" s="1"/>
  <c r="A78" i="2" s="1"/>
  <c r="A79" i="2" s="1"/>
  <c r="A74" i="2"/>
  <c r="A75" i="2" s="1"/>
  <c r="A82" i="2" l="1"/>
  <c r="A83" i="2" s="1"/>
  <c r="A84" i="2" s="1"/>
  <c r="A85" i="2" s="1"/>
  <c r="A86" i="2" s="1"/>
  <c r="A87" i="2" s="1"/>
  <c r="A90" i="2" s="1"/>
  <c r="A91" i="2" s="1"/>
  <c r="A92" i="2" s="1"/>
  <c r="A93" i="2" s="1"/>
  <c r="A80" i="2"/>
  <c r="A81" i="2" s="1"/>
  <c r="A96" i="2" l="1"/>
  <c r="A97" i="2" s="1"/>
  <c r="A98" i="2" s="1"/>
  <c r="A99" i="2" s="1"/>
  <c r="A94" i="2"/>
  <c r="A95" i="2" s="1"/>
  <c r="A102" i="2" l="1"/>
  <c r="A103" i="2" s="1"/>
  <c r="A104" i="2" s="1"/>
  <c r="A105" i="2" s="1"/>
  <c r="A100" i="2"/>
  <c r="A101" i="2" s="1"/>
  <c r="A108" i="2" l="1"/>
  <c r="A109" i="2" s="1"/>
  <c r="A110" i="2" s="1"/>
  <c r="A111" i="2" s="1"/>
  <c r="A106" i="2"/>
  <c r="A107" i="2" s="1"/>
  <c r="A114" i="2" l="1"/>
  <c r="A115" i="2" s="1"/>
  <c r="A116" i="2" s="1"/>
  <c r="A117" i="2" s="1"/>
  <c r="A112" i="2"/>
  <c r="A113" i="2" s="1"/>
  <c r="A120" i="2" l="1"/>
  <c r="A121" i="2" s="1"/>
  <c r="A122" i="2" s="1"/>
  <c r="A123" i="2" s="1"/>
  <c r="A118" i="2"/>
  <c r="A119" i="2" s="1"/>
  <c r="A126" i="2" l="1"/>
  <c r="A127" i="2" s="1"/>
  <c r="A128" i="2" s="1"/>
  <c r="A129" i="2" s="1"/>
  <c r="A130" i="2" s="1"/>
  <c r="A131" i="2" s="1"/>
  <c r="A134" i="2" s="1"/>
  <c r="A135" i="2" s="1"/>
  <c r="A136" i="2" s="1"/>
  <c r="A137" i="2" s="1"/>
  <c r="A124" i="2"/>
  <c r="A125" i="2" s="1"/>
  <c r="A140" i="2" l="1"/>
  <c r="A141" i="2" s="1"/>
  <c r="A142" i="2" s="1"/>
  <c r="A143" i="2" s="1"/>
  <c r="A138" i="2"/>
  <c r="A139" i="2" s="1"/>
  <c r="A146" i="2" l="1"/>
  <c r="A147" i="2" s="1"/>
  <c r="A148" i="2" s="1"/>
  <c r="A149" i="2" s="1"/>
  <c r="A144" i="2"/>
  <c r="A145" i="2" s="1"/>
  <c r="A152" i="2" l="1"/>
  <c r="A153" i="2" s="1"/>
  <c r="A154" i="2" s="1"/>
  <c r="A155" i="2" s="1"/>
  <c r="A150" i="2"/>
  <c r="A151" i="2" s="1"/>
  <c r="A158" i="2" l="1"/>
  <c r="A159" i="2" s="1"/>
  <c r="A160" i="2" s="1"/>
  <c r="A161" i="2" s="1"/>
  <c r="A156" i="2"/>
  <c r="A157" i="2" s="1"/>
  <c r="A164" i="2" l="1"/>
  <c r="A165" i="2" s="1"/>
  <c r="A166" i="2" s="1"/>
  <c r="A167" i="2" s="1"/>
  <c r="A162" i="2"/>
  <c r="A163" i="2" s="1"/>
  <c r="A170" i="2" l="1"/>
  <c r="A171" i="2" s="1"/>
  <c r="A172" i="2" s="1"/>
  <c r="A173" i="2" s="1"/>
  <c r="A174" i="2" s="1"/>
  <c r="A175" i="2" s="1"/>
  <c r="A178" i="2" s="1"/>
  <c r="A179" i="2" s="1"/>
  <c r="A180" i="2" s="1"/>
  <c r="A181" i="2" s="1"/>
  <c r="A168" i="2"/>
  <c r="A169" i="2" s="1"/>
  <c r="A184" i="2" l="1"/>
  <c r="A185" i="2" s="1"/>
  <c r="A186" i="2" s="1"/>
  <c r="A187" i="2" s="1"/>
  <c r="A182" i="2"/>
  <c r="A183" i="2" s="1"/>
  <c r="A190" i="2" l="1"/>
  <c r="A191" i="2" s="1"/>
  <c r="A192" i="2" s="1"/>
  <c r="A193" i="2" s="1"/>
  <c r="A188" i="2"/>
  <c r="A189" i="2" s="1"/>
  <c r="A196" i="2" l="1"/>
  <c r="A197" i="2" s="1"/>
  <c r="A198" i="2" s="1"/>
  <c r="A199" i="2" s="1"/>
  <c r="A194" i="2"/>
  <c r="A195" i="2" s="1"/>
  <c r="A202" i="2" l="1"/>
  <c r="A203" i="2" s="1"/>
  <c r="A204" i="2" s="1"/>
  <c r="A205" i="2" s="1"/>
  <c r="A200" i="2"/>
  <c r="A201" i="2" s="1"/>
  <c r="A208" i="2" l="1"/>
  <c r="A209" i="2" s="1"/>
  <c r="A210" i="2" s="1"/>
  <c r="A211" i="2" s="1"/>
  <c r="A206" i="2"/>
  <c r="A207" i="2" s="1"/>
  <c r="A214" i="2" l="1"/>
  <c r="A215" i="2" s="1"/>
  <c r="A216" i="2" s="1"/>
  <c r="A217" i="2" s="1"/>
  <c r="A218" i="2" s="1"/>
  <c r="A219" i="2" s="1"/>
  <c r="A222" i="2" s="1"/>
  <c r="A223" i="2" s="1"/>
  <c r="A224" i="2" s="1"/>
  <c r="A225" i="2" s="1"/>
  <c r="A212" i="2"/>
  <c r="A213" i="2" s="1"/>
  <c r="A228" i="2" l="1"/>
  <c r="A229" i="2" s="1"/>
  <c r="A230" i="2" s="1"/>
  <c r="A231" i="2" s="1"/>
  <c r="A226" i="2"/>
  <c r="A227" i="2" s="1"/>
  <c r="A234" i="2" l="1"/>
  <c r="A235" i="2" s="1"/>
  <c r="A236" i="2" s="1"/>
  <c r="A237" i="2" s="1"/>
  <c r="A232" i="2"/>
  <c r="A233" i="2" s="1"/>
  <c r="A240" i="2" l="1"/>
  <c r="A241" i="2" s="1"/>
  <c r="A242" i="2" s="1"/>
  <c r="A243" i="2" s="1"/>
  <c r="A238" i="2"/>
  <c r="A239" i="2" s="1"/>
  <c r="A246" i="2" l="1"/>
  <c r="A247" i="2" s="1"/>
  <c r="A248" i="2" s="1"/>
  <c r="A249" i="2" s="1"/>
  <c r="A244" i="2"/>
  <c r="A245" i="2" s="1"/>
  <c r="A252" i="2" l="1"/>
  <c r="A253" i="2" s="1"/>
  <c r="A254" i="2" s="1"/>
  <c r="A255" i="2" s="1"/>
  <c r="A250" i="2"/>
  <c r="A251" i="2" s="1"/>
  <c r="A258" i="2" l="1"/>
  <c r="A259" i="2" s="1"/>
  <c r="A260" i="2" s="1"/>
  <c r="A261" i="2" s="1"/>
  <c r="A262" i="2" s="1"/>
  <c r="A263" i="2" s="1"/>
  <c r="A266" i="2" s="1"/>
  <c r="A267" i="2" s="1"/>
  <c r="A268" i="2" s="1"/>
  <c r="A269" i="2" s="1"/>
  <c r="A256" i="2"/>
  <c r="A257" i="2" s="1"/>
  <c r="A272" i="2" l="1"/>
  <c r="A273" i="2" s="1"/>
  <c r="A274" i="2" s="1"/>
  <c r="A275" i="2" s="1"/>
  <c r="A270" i="2"/>
  <c r="A271" i="2" s="1"/>
  <c r="A278" i="2" l="1"/>
  <c r="A279" i="2" s="1"/>
  <c r="A280" i="2" s="1"/>
  <c r="A281" i="2" s="1"/>
  <c r="A276" i="2"/>
  <c r="A277" i="2" s="1"/>
  <c r="A284" i="2" l="1"/>
  <c r="A285" i="2" s="1"/>
  <c r="A286" i="2" s="1"/>
  <c r="A287" i="2" s="1"/>
  <c r="A282" i="2"/>
  <c r="A283" i="2" s="1"/>
  <c r="A290" i="2" l="1"/>
  <c r="A291" i="2" s="1"/>
  <c r="A292" i="2" s="1"/>
  <c r="A293" i="2" s="1"/>
  <c r="A288" i="2"/>
  <c r="A289" i="2" s="1"/>
  <c r="A296" i="2" l="1"/>
  <c r="A297" i="2" s="1"/>
  <c r="A298" i="2" s="1"/>
  <c r="A299" i="2" s="1"/>
  <c r="A294" i="2"/>
  <c r="A295" i="2" s="1"/>
  <c r="A302" i="2" l="1"/>
  <c r="A303" i="2" s="1"/>
  <c r="A304" i="2" s="1"/>
  <c r="A305" i="2" s="1"/>
  <c r="A306" i="2" s="1"/>
  <c r="A307" i="2" s="1"/>
  <c r="A310" i="2" s="1"/>
  <c r="A311" i="2" s="1"/>
  <c r="A312" i="2" s="1"/>
  <c r="A313" i="2" s="1"/>
  <c r="A300" i="2"/>
  <c r="A301" i="2" s="1"/>
  <c r="A316" i="2" l="1"/>
  <c r="A317" i="2" s="1"/>
  <c r="A318" i="2" s="1"/>
  <c r="A319" i="2" s="1"/>
  <c r="A314" i="2"/>
  <c r="A315" i="2" s="1"/>
  <c r="A322" i="2" l="1"/>
  <c r="A323" i="2" s="1"/>
  <c r="A324" i="2" s="1"/>
  <c r="A325" i="2" s="1"/>
  <c r="A320" i="2"/>
  <c r="A321" i="2" s="1"/>
  <c r="A328" i="2" l="1"/>
  <c r="A329" i="2" s="1"/>
  <c r="A330" i="2" s="1"/>
  <c r="A331" i="2" s="1"/>
  <c r="A326" i="2"/>
  <c r="A327" i="2" s="1"/>
  <c r="A334" i="2" l="1"/>
  <c r="A335" i="2" s="1"/>
  <c r="A336" i="2" s="1"/>
  <c r="A337" i="2" s="1"/>
  <c r="A332" i="2"/>
  <c r="A333" i="2" s="1"/>
  <c r="A340" i="2" l="1"/>
  <c r="A341" i="2" s="1"/>
  <c r="A342" i="2" s="1"/>
  <c r="A343" i="2" s="1"/>
  <c r="A338" i="2"/>
  <c r="A339" i="2" s="1"/>
  <c r="A346" i="2" l="1"/>
  <c r="A347" i="2" s="1"/>
  <c r="A348" i="2" s="1"/>
  <c r="A349" i="2" s="1"/>
  <c r="A350" i="2" s="1"/>
  <c r="A351" i="2" s="1"/>
  <c r="A354" i="2" s="1"/>
  <c r="A355" i="2" s="1"/>
  <c r="A356" i="2" s="1"/>
  <c r="A357" i="2" s="1"/>
  <c r="A344" i="2"/>
  <c r="A345" i="2" s="1"/>
  <c r="A360" i="2" l="1"/>
  <c r="A361" i="2" s="1"/>
  <c r="A362" i="2" s="1"/>
  <c r="A363" i="2" s="1"/>
  <c r="A358" i="2"/>
  <c r="A359" i="2" s="1"/>
  <c r="A366" i="2" l="1"/>
  <c r="A367" i="2" s="1"/>
  <c r="A368" i="2" s="1"/>
  <c r="A369" i="2" s="1"/>
  <c r="A364" i="2"/>
  <c r="A365" i="2" s="1"/>
  <c r="A372" i="2" l="1"/>
  <c r="A373" i="2" s="1"/>
  <c r="A374" i="2" s="1"/>
  <c r="A375" i="2" s="1"/>
  <c r="A370" i="2"/>
  <c r="A371" i="2" s="1"/>
  <c r="A378" i="2" l="1"/>
  <c r="A379" i="2" s="1"/>
  <c r="A380" i="2" s="1"/>
  <c r="A381" i="2" s="1"/>
  <c r="A376" i="2"/>
  <c r="A377" i="2" s="1"/>
  <c r="A384" i="2" l="1"/>
  <c r="A385" i="2" s="1"/>
  <c r="A386" i="2" s="1"/>
  <c r="A387" i="2" s="1"/>
  <c r="A382" i="2"/>
  <c r="A383" i="2" s="1"/>
  <c r="A390" i="2" l="1"/>
  <c r="A391" i="2" s="1"/>
  <c r="A392" i="2" s="1"/>
  <c r="A393" i="2" s="1"/>
  <c r="A394" i="2" s="1"/>
  <c r="A395" i="2" s="1"/>
  <c r="A398" i="2" s="1"/>
  <c r="A399" i="2" s="1"/>
  <c r="A400" i="2" s="1"/>
  <c r="A401" i="2" s="1"/>
  <c r="A388" i="2"/>
  <c r="A389" i="2" s="1"/>
  <c r="A404" i="2" l="1"/>
  <c r="A405" i="2" s="1"/>
  <c r="A406" i="2" s="1"/>
  <c r="A407" i="2" s="1"/>
  <c r="A402" i="2"/>
  <c r="A403" i="2" s="1"/>
  <c r="A410" i="2" l="1"/>
  <c r="A411" i="2" s="1"/>
  <c r="A412" i="2" s="1"/>
  <c r="A413" i="2" s="1"/>
  <c r="A408" i="2"/>
  <c r="A409" i="2" s="1"/>
  <c r="A416" i="2" l="1"/>
  <c r="A417" i="2" s="1"/>
  <c r="A418" i="2" s="1"/>
  <c r="A419" i="2" s="1"/>
  <c r="A414" i="2"/>
  <c r="A415" i="2" s="1"/>
  <c r="A422" i="2" l="1"/>
  <c r="A423" i="2" s="1"/>
  <c r="A424" i="2" s="1"/>
  <c r="A425" i="2" s="1"/>
  <c r="A420" i="2"/>
  <c r="A421" i="2" s="1"/>
  <c r="A428" i="2" l="1"/>
  <c r="A429" i="2" s="1"/>
  <c r="A430" i="2" s="1"/>
  <c r="A431" i="2" s="1"/>
  <c r="A426" i="2"/>
  <c r="A427" i="2" s="1"/>
  <c r="A434" i="2" l="1"/>
  <c r="A435" i="2" s="1"/>
  <c r="A436" i="2" s="1"/>
  <c r="A437" i="2" s="1"/>
  <c r="A438" i="2" s="1"/>
  <c r="A439" i="2" s="1"/>
  <c r="A442" i="2" s="1"/>
  <c r="A443" i="2" s="1"/>
  <c r="A444" i="2" s="1"/>
  <c r="A445" i="2" s="1"/>
  <c r="A432" i="2"/>
  <c r="A433" i="2" s="1"/>
  <c r="A448" i="2" l="1"/>
  <c r="A449" i="2" s="1"/>
  <c r="A450" i="2" s="1"/>
  <c r="A451" i="2" s="1"/>
  <c r="A446" i="2"/>
  <c r="A447" i="2" s="1"/>
  <c r="A454" i="2" l="1"/>
  <c r="A455" i="2" s="1"/>
  <c r="A456" i="2" s="1"/>
  <c r="A457" i="2" s="1"/>
  <c r="A452" i="2"/>
  <c r="A453" i="2" s="1"/>
  <c r="A460" i="2" l="1"/>
  <c r="A461" i="2" s="1"/>
  <c r="A462" i="2" s="1"/>
  <c r="A463" i="2" s="1"/>
  <c r="A458" i="2"/>
  <c r="A459" i="2" s="1"/>
  <c r="A466" i="2" l="1"/>
  <c r="A467" i="2" s="1"/>
  <c r="A468" i="2" s="1"/>
  <c r="A469" i="2" s="1"/>
  <c r="A464" i="2"/>
  <c r="A465" i="2" s="1"/>
  <c r="A472" i="2" l="1"/>
  <c r="A473" i="2" s="1"/>
  <c r="A474" i="2" s="1"/>
  <c r="A475" i="2" s="1"/>
  <c r="A470" i="2"/>
  <c r="A471" i="2" s="1"/>
  <c r="A478" i="2" l="1"/>
  <c r="A479" i="2" s="1"/>
  <c r="A480" i="2" s="1"/>
  <c r="A481" i="2" s="1"/>
  <c r="A482" i="2" s="1"/>
  <c r="A483" i="2" s="1"/>
  <c r="A486" i="2" s="1"/>
  <c r="A487" i="2" s="1"/>
  <c r="A488" i="2" s="1"/>
  <c r="A489" i="2" s="1"/>
  <c r="A476" i="2"/>
  <c r="A477" i="2" s="1"/>
  <c r="A492" i="2" l="1"/>
  <c r="A493" i="2" s="1"/>
  <c r="A494" i="2" s="1"/>
  <c r="A495" i="2" s="1"/>
  <c r="A490" i="2"/>
  <c r="A491" i="2" s="1"/>
  <c r="A498" i="2" l="1"/>
  <c r="A499" i="2" s="1"/>
  <c r="A500" i="2" s="1"/>
  <c r="A501" i="2" s="1"/>
  <c r="A496" i="2"/>
  <c r="A497" i="2" s="1"/>
  <c r="A504" i="2" l="1"/>
  <c r="A505" i="2" s="1"/>
  <c r="A506" i="2" s="1"/>
  <c r="A507" i="2" s="1"/>
  <c r="A502" i="2"/>
  <c r="A503" i="2" s="1"/>
  <c r="A510" i="2" l="1"/>
  <c r="A511" i="2" s="1"/>
  <c r="A512" i="2" s="1"/>
  <c r="A513" i="2" s="1"/>
  <c r="A508" i="2"/>
  <c r="A509" i="2" s="1"/>
  <c r="A516" i="2" l="1"/>
  <c r="A517" i="2" s="1"/>
  <c r="A518" i="2" s="1"/>
  <c r="A519" i="2" s="1"/>
  <c r="A514" i="2"/>
  <c r="A515" i="2" s="1"/>
  <c r="A522" i="2" l="1"/>
  <c r="A523" i="2" s="1"/>
  <c r="A524" i="2" s="1"/>
  <c r="A525" i="2" s="1"/>
  <c r="A526" i="2" s="1"/>
  <c r="A527" i="2" s="1"/>
  <c r="A530" i="2" s="1"/>
  <c r="A531" i="2" s="1"/>
  <c r="A532" i="2" s="1"/>
  <c r="A533" i="2" s="1"/>
  <c r="A520" i="2"/>
  <c r="A521" i="2" s="1"/>
  <c r="A536" i="2" l="1"/>
  <c r="A537" i="2" s="1"/>
  <c r="A538" i="2" s="1"/>
  <c r="A539" i="2" s="1"/>
  <c r="A534" i="2"/>
  <c r="A535" i="2" s="1"/>
  <c r="A542" i="2" l="1"/>
  <c r="A543" i="2" s="1"/>
  <c r="A544" i="2" s="1"/>
  <c r="A545" i="2" s="1"/>
  <c r="A540" i="2"/>
  <c r="A541" i="2" s="1"/>
  <c r="A548" i="2" l="1"/>
  <c r="A549" i="2" s="1"/>
  <c r="A550" i="2" s="1"/>
  <c r="A551" i="2" s="1"/>
  <c r="A546" i="2"/>
  <c r="A547" i="2" s="1"/>
  <c r="A554" i="2" l="1"/>
  <c r="A555" i="2" s="1"/>
  <c r="A556" i="2" s="1"/>
  <c r="A557" i="2" s="1"/>
  <c r="A552" i="2"/>
  <c r="A553" i="2" s="1"/>
  <c r="A560" i="2" l="1"/>
  <c r="A561" i="2" s="1"/>
  <c r="A562" i="2" s="1"/>
  <c r="A563" i="2" s="1"/>
  <c r="A558" i="2"/>
  <c r="A559" i="2" s="1"/>
  <c r="A566" i="2" l="1"/>
  <c r="A567" i="2" s="1"/>
  <c r="A568" i="2" s="1"/>
  <c r="A569" i="2" s="1"/>
  <c r="A570" i="2" s="1"/>
  <c r="A571" i="2" s="1"/>
  <c r="A574" i="2" s="1"/>
  <c r="A575" i="2" s="1"/>
  <c r="A576" i="2" s="1"/>
  <c r="A577" i="2" s="1"/>
  <c r="A564" i="2"/>
  <c r="A565" i="2" s="1"/>
  <c r="A580" i="2" l="1"/>
  <c r="A581" i="2" s="1"/>
  <c r="A582" i="2" s="1"/>
  <c r="A583" i="2" s="1"/>
  <c r="A578" i="2"/>
  <c r="A579" i="2" s="1"/>
  <c r="A586" i="2" l="1"/>
  <c r="A587" i="2" s="1"/>
  <c r="A588" i="2" s="1"/>
  <c r="A589" i="2" s="1"/>
  <c r="A584" i="2"/>
  <c r="A585" i="2" s="1"/>
  <c r="A592" i="2" l="1"/>
  <c r="A593" i="2" s="1"/>
  <c r="A594" i="2" s="1"/>
  <c r="A595" i="2" s="1"/>
  <c r="A590" i="2"/>
  <c r="A591" i="2" s="1"/>
  <c r="A598" i="2" l="1"/>
  <c r="A599" i="2" s="1"/>
  <c r="A600" i="2" s="1"/>
  <c r="A601" i="2" s="1"/>
  <c r="A596" i="2"/>
  <c r="A597" i="2" s="1"/>
  <c r="A604" i="2" l="1"/>
  <c r="A605" i="2" s="1"/>
  <c r="A606" i="2" s="1"/>
  <c r="A607" i="2" s="1"/>
  <c r="A602" i="2"/>
  <c r="A603" i="2" s="1"/>
  <c r="A610" i="2" l="1"/>
  <c r="A611" i="2" s="1"/>
  <c r="A612" i="2" s="1"/>
  <c r="A613" i="2" s="1"/>
  <c r="A614" i="2" s="1"/>
  <c r="A615" i="2" s="1"/>
  <c r="A618" i="2" s="1"/>
  <c r="A619" i="2" s="1"/>
  <c r="A620" i="2" s="1"/>
  <c r="A621" i="2" s="1"/>
  <c r="A608" i="2"/>
  <c r="A609" i="2" s="1"/>
  <c r="A624" i="2" l="1"/>
  <c r="A625" i="2" s="1"/>
  <c r="A626" i="2" s="1"/>
  <c r="A627" i="2" s="1"/>
  <c r="A622" i="2"/>
  <c r="A623" i="2" s="1"/>
  <c r="A630" i="2" l="1"/>
  <c r="A631" i="2" s="1"/>
  <c r="A632" i="2" s="1"/>
  <c r="A633" i="2" s="1"/>
  <c r="A628" i="2"/>
  <c r="A629" i="2" s="1"/>
  <c r="A636" i="2" l="1"/>
  <c r="A637" i="2" s="1"/>
  <c r="A638" i="2" s="1"/>
  <c r="A639" i="2" s="1"/>
  <c r="A634" i="2"/>
  <c r="A635" i="2" s="1"/>
  <c r="A642" i="2" l="1"/>
  <c r="A643" i="2" s="1"/>
  <c r="A644" i="2" s="1"/>
  <c r="A645" i="2" s="1"/>
  <c r="A640" i="2"/>
  <c r="A641" i="2" s="1"/>
  <c r="A648" i="2" l="1"/>
  <c r="A649" i="2" s="1"/>
  <c r="A650" i="2" s="1"/>
  <c r="A651" i="2" s="1"/>
  <c r="A646" i="2"/>
  <c r="A647" i="2" s="1"/>
  <c r="A654" i="2" l="1"/>
  <c r="A655" i="2" s="1"/>
  <c r="A656" i="2" s="1"/>
  <c r="A657" i="2" s="1"/>
  <c r="A658" i="2" s="1"/>
  <c r="A659" i="2" s="1"/>
  <c r="A662" i="2" s="1"/>
  <c r="A663" i="2" s="1"/>
  <c r="A664" i="2" s="1"/>
  <c r="A665" i="2" s="1"/>
  <c r="A652" i="2"/>
  <c r="A653" i="2" s="1"/>
  <c r="A668" i="2" l="1"/>
  <c r="A669" i="2" s="1"/>
  <c r="A670" i="2" s="1"/>
  <c r="A671" i="2" s="1"/>
  <c r="A666" i="2"/>
  <c r="A667" i="2" s="1"/>
  <c r="A674" i="2" l="1"/>
  <c r="A675" i="2" s="1"/>
  <c r="A676" i="2" s="1"/>
  <c r="A677" i="2" s="1"/>
  <c r="A672" i="2"/>
  <c r="A673" i="2" s="1"/>
  <c r="A680" i="2" l="1"/>
  <c r="A681" i="2" s="1"/>
  <c r="A682" i="2" s="1"/>
  <c r="A683" i="2" s="1"/>
  <c r="A678" i="2"/>
  <c r="A679" i="2" s="1"/>
  <c r="A686" i="2" l="1"/>
  <c r="A687" i="2" s="1"/>
  <c r="A688" i="2" s="1"/>
  <c r="A689" i="2" s="1"/>
  <c r="A684" i="2"/>
  <c r="A685" i="2" s="1"/>
  <c r="A692" i="2" l="1"/>
  <c r="A693" i="2" s="1"/>
  <c r="A694" i="2" s="1"/>
  <c r="A695" i="2" s="1"/>
  <c r="A690" i="2"/>
  <c r="A691" i="2" s="1"/>
  <c r="A698" i="2" l="1"/>
  <c r="A699" i="2" s="1"/>
  <c r="A700" i="2" s="1"/>
  <c r="A701" i="2" s="1"/>
  <c r="A702" i="2" s="1"/>
  <c r="A703" i="2" s="1"/>
  <c r="A706" i="2" s="1"/>
  <c r="A707" i="2" s="1"/>
  <c r="A708" i="2" s="1"/>
  <c r="A709" i="2" s="1"/>
  <c r="A696" i="2"/>
  <c r="A697" i="2" s="1"/>
  <c r="A712" i="2" l="1"/>
  <c r="A713" i="2" s="1"/>
  <c r="A714" i="2" s="1"/>
  <c r="A715" i="2" s="1"/>
  <c r="A710" i="2"/>
  <c r="A711" i="2" s="1"/>
  <c r="A718" i="2" l="1"/>
  <c r="A719" i="2" s="1"/>
  <c r="A720" i="2" s="1"/>
  <c r="A721" i="2" s="1"/>
  <c r="A716" i="2"/>
  <c r="A717" i="2" s="1"/>
  <c r="A724" i="2" l="1"/>
  <c r="A725" i="2" s="1"/>
  <c r="A726" i="2" s="1"/>
  <c r="A727" i="2" s="1"/>
  <c r="A722" i="2"/>
  <c r="A723" i="2" s="1"/>
  <c r="A730" i="2" l="1"/>
  <c r="A731" i="2" s="1"/>
  <c r="A732" i="2" s="1"/>
  <c r="A733" i="2" s="1"/>
  <c r="A728" i="2"/>
  <c r="A729" i="2" s="1"/>
  <c r="A736" i="2" l="1"/>
  <c r="A737" i="2" s="1"/>
  <c r="A738" i="2" s="1"/>
  <c r="A739" i="2" s="1"/>
  <c r="A734" i="2"/>
  <c r="A735" i="2" s="1"/>
  <c r="A742" i="2" l="1"/>
  <c r="A743" i="2" s="1"/>
  <c r="A744" i="2" s="1"/>
  <c r="A745" i="2" s="1"/>
  <c r="A746" i="2" s="1"/>
  <c r="A747" i="2" s="1"/>
  <c r="A750" i="2" s="1"/>
  <c r="A751" i="2" s="1"/>
  <c r="A752" i="2" s="1"/>
  <c r="A753" i="2" s="1"/>
  <c r="A740" i="2"/>
  <c r="A741" i="2" s="1"/>
  <c r="A756" i="2" l="1"/>
  <c r="A757" i="2" s="1"/>
  <c r="A758" i="2" s="1"/>
  <c r="A759" i="2" s="1"/>
  <c r="A754" i="2"/>
  <c r="A755" i="2" s="1"/>
  <c r="A762" i="2" l="1"/>
  <c r="A763" i="2" s="1"/>
  <c r="A764" i="2" s="1"/>
  <c r="A765" i="2" s="1"/>
  <c r="A760" i="2"/>
  <c r="A761" i="2" s="1"/>
  <c r="A768" i="2" l="1"/>
  <c r="A769" i="2" s="1"/>
  <c r="A770" i="2" s="1"/>
  <c r="A771" i="2" s="1"/>
  <c r="A766" i="2"/>
  <c r="A767" i="2" s="1"/>
  <c r="A774" i="2" l="1"/>
  <c r="A775" i="2" s="1"/>
  <c r="A776" i="2" s="1"/>
  <c r="A777" i="2" s="1"/>
  <c r="A772" i="2"/>
  <c r="A773" i="2" s="1"/>
  <c r="A780" i="2" l="1"/>
  <c r="A781" i="2" s="1"/>
  <c r="A782" i="2" s="1"/>
  <c r="A783" i="2" s="1"/>
  <c r="A778" i="2"/>
  <c r="A779" i="2" s="1"/>
  <c r="A786" i="2" l="1"/>
  <c r="A787" i="2" s="1"/>
  <c r="A788" i="2" s="1"/>
  <c r="A789" i="2" s="1"/>
  <c r="A790" i="2" s="1"/>
  <c r="A791" i="2" s="1"/>
  <c r="A794" i="2" s="1"/>
  <c r="A795" i="2" s="1"/>
  <c r="A796" i="2" s="1"/>
  <c r="A797" i="2" s="1"/>
  <c r="A784" i="2"/>
  <c r="A785" i="2" s="1"/>
  <c r="A800" i="2" l="1"/>
  <c r="A801" i="2" s="1"/>
  <c r="A802" i="2" s="1"/>
  <c r="A803" i="2" s="1"/>
  <c r="A798" i="2"/>
  <c r="A799" i="2" s="1"/>
  <c r="A806" i="2" l="1"/>
  <c r="A807" i="2" s="1"/>
  <c r="A808" i="2" s="1"/>
  <c r="A809" i="2" s="1"/>
  <c r="A804" i="2"/>
  <c r="A805" i="2" s="1"/>
  <c r="A812" i="2" l="1"/>
  <c r="A813" i="2" s="1"/>
  <c r="A814" i="2" s="1"/>
  <c r="A815" i="2" s="1"/>
  <c r="A810" i="2"/>
  <c r="A811" i="2" s="1"/>
  <c r="A818" i="2" l="1"/>
  <c r="A819" i="2" s="1"/>
  <c r="A820" i="2" s="1"/>
  <c r="A821" i="2" s="1"/>
  <c r="A816" i="2"/>
  <c r="A817" i="2" s="1"/>
  <c r="A824" i="2" l="1"/>
  <c r="A825" i="2" s="1"/>
  <c r="A826" i="2" s="1"/>
  <c r="A827" i="2" s="1"/>
  <c r="A822" i="2"/>
  <c r="A823" i="2" s="1"/>
  <c r="A830" i="2" l="1"/>
  <c r="A831" i="2" s="1"/>
  <c r="A832" i="2" s="1"/>
  <c r="A833" i="2" s="1"/>
  <c r="A834" i="2" s="1"/>
  <c r="A835" i="2" s="1"/>
  <c r="A838" i="2" s="1"/>
  <c r="A839" i="2" s="1"/>
  <c r="A840" i="2" s="1"/>
  <c r="A841" i="2" s="1"/>
  <c r="A828" i="2"/>
  <c r="A829" i="2" s="1"/>
  <c r="A844" i="2" l="1"/>
  <c r="A845" i="2" s="1"/>
  <c r="A846" i="2" s="1"/>
  <c r="A847" i="2" s="1"/>
  <c r="A842" i="2"/>
  <c r="A843" i="2" s="1"/>
  <c r="A850" i="2" l="1"/>
  <c r="A851" i="2" s="1"/>
  <c r="A852" i="2" s="1"/>
  <c r="A853" i="2" s="1"/>
  <c r="A848" i="2"/>
  <c r="A849" i="2" s="1"/>
  <c r="A856" i="2" l="1"/>
  <c r="A857" i="2" s="1"/>
  <c r="A858" i="2" s="1"/>
  <c r="A859" i="2" s="1"/>
  <c r="A854" i="2"/>
  <c r="A855" i="2" s="1"/>
  <c r="A862" i="2" l="1"/>
  <c r="A863" i="2" s="1"/>
  <c r="A864" i="2" s="1"/>
  <c r="A865" i="2" s="1"/>
  <c r="A860" i="2"/>
  <c r="A861" i="2" s="1"/>
  <c r="A868" i="2" l="1"/>
  <c r="A869" i="2" s="1"/>
  <c r="A870" i="2" s="1"/>
  <c r="A871" i="2" s="1"/>
  <c r="A866" i="2"/>
  <c r="A867" i="2" s="1"/>
  <c r="A874" i="2" l="1"/>
  <c r="A875" i="2" s="1"/>
  <c r="A876" i="2" s="1"/>
  <c r="A877" i="2" s="1"/>
  <c r="A878" i="2" s="1"/>
  <c r="A879" i="2" s="1"/>
  <c r="A882" i="2" s="1"/>
  <c r="A883" i="2" s="1"/>
  <c r="A884" i="2" s="1"/>
  <c r="A885" i="2" s="1"/>
  <c r="A872" i="2"/>
  <c r="A873" i="2" s="1"/>
  <c r="A888" i="2" l="1"/>
  <c r="A889" i="2" s="1"/>
  <c r="A890" i="2" s="1"/>
  <c r="A891" i="2" s="1"/>
  <c r="A886" i="2"/>
  <c r="A887" i="2" s="1"/>
  <c r="A894" i="2" l="1"/>
  <c r="A895" i="2" s="1"/>
  <c r="A896" i="2" s="1"/>
  <c r="A897" i="2" s="1"/>
  <c r="A892" i="2"/>
  <c r="A893" i="2" s="1"/>
  <c r="A900" i="2" l="1"/>
  <c r="A901" i="2" s="1"/>
  <c r="A902" i="2" s="1"/>
  <c r="A903" i="2" s="1"/>
  <c r="A898" i="2"/>
  <c r="A899" i="2" s="1"/>
  <c r="A906" i="2" l="1"/>
  <c r="A907" i="2" s="1"/>
  <c r="A908" i="2" s="1"/>
  <c r="A909" i="2" s="1"/>
  <c r="A904" i="2"/>
  <c r="A905" i="2" s="1"/>
  <c r="A912" i="2" l="1"/>
  <c r="A913" i="2" s="1"/>
  <c r="A914" i="2" s="1"/>
  <c r="A915" i="2" s="1"/>
  <c r="A910" i="2"/>
  <c r="A911" i="2" s="1"/>
  <c r="A918" i="2" l="1"/>
  <c r="A919" i="2" s="1"/>
  <c r="A920" i="2" s="1"/>
  <c r="A921" i="2" s="1"/>
  <c r="A922" i="2" s="1"/>
  <c r="A923" i="2" s="1"/>
  <c r="A926" i="2" s="1"/>
  <c r="A927" i="2" s="1"/>
  <c r="A928" i="2" s="1"/>
  <c r="A929" i="2" s="1"/>
  <c r="A916" i="2"/>
  <c r="A917" i="2" s="1"/>
  <c r="A932" i="2" l="1"/>
  <c r="A933" i="2" s="1"/>
  <c r="A934" i="2" s="1"/>
  <c r="A935" i="2" s="1"/>
  <c r="A930" i="2"/>
  <c r="A931" i="2" s="1"/>
  <c r="A938" i="2" l="1"/>
  <c r="A939" i="2" s="1"/>
  <c r="A940" i="2" s="1"/>
  <c r="A941" i="2" s="1"/>
  <c r="A936" i="2"/>
  <c r="A937" i="2" s="1"/>
  <c r="A944" i="2" l="1"/>
  <c r="A945" i="2" s="1"/>
  <c r="A946" i="2" s="1"/>
  <c r="A947" i="2" s="1"/>
  <c r="A942" i="2"/>
  <c r="A943" i="2" s="1"/>
  <c r="A950" i="2" l="1"/>
  <c r="A951" i="2" s="1"/>
  <c r="A952" i="2" s="1"/>
  <c r="A953" i="2" s="1"/>
  <c r="A948" i="2"/>
  <c r="A949" i="2" s="1"/>
  <c r="A956" i="2" l="1"/>
  <c r="A957" i="2" s="1"/>
  <c r="A958" i="2" s="1"/>
  <c r="A959" i="2" s="1"/>
  <c r="A954" i="2"/>
  <c r="A955" i="2" s="1"/>
  <c r="A962" i="2" l="1"/>
  <c r="A963" i="2" s="1"/>
  <c r="A964" i="2" s="1"/>
  <c r="A965" i="2" s="1"/>
  <c r="A966" i="2" s="1"/>
  <c r="A967" i="2" s="1"/>
  <c r="A970" i="2" s="1"/>
  <c r="A971" i="2" s="1"/>
  <c r="A972" i="2" s="1"/>
  <c r="A973" i="2" s="1"/>
  <c r="A960" i="2"/>
  <c r="A961" i="2" s="1"/>
  <c r="A976" i="2" l="1"/>
  <c r="A977" i="2" s="1"/>
  <c r="A978" i="2" s="1"/>
  <c r="A979" i="2" s="1"/>
  <c r="A974" i="2"/>
  <c r="A975" i="2" s="1"/>
  <c r="A982" i="2" l="1"/>
  <c r="A983" i="2" s="1"/>
  <c r="A984" i="2" s="1"/>
  <c r="A985" i="2" s="1"/>
  <c r="A980" i="2"/>
  <c r="A981" i="2" s="1"/>
  <c r="A988" i="2" l="1"/>
  <c r="A989" i="2" s="1"/>
  <c r="A990" i="2" s="1"/>
  <c r="A991" i="2" s="1"/>
  <c r="A986" i="2"/>
  <c r="A987" i="2" s="1"/>
  <c r="A994" i="2" l="1"/>
  <c r="A995" i="2" s="1"/>
  <c r="A996" i="2" s="1"/>
  <c r="A997" i="2" s="1"/>
  <c r="A992" i="2"/>
  <c r="A993" i="2" s="1"/>
  <c r="A1000" i="2" l="1"/>
  <c r="A1001" i="2" s="1"/>
  <c r="A1002" i="2" s="1"/>
  <c r="A1003" i="2" s="1"/>
  <c r="A998" i="2"/>
  <c r="A999" i="2" s="1"/>
  <c r="A1006" i="2" l="1"/>
  <c r="A1007" i="2" s="1"/>
  <c r="A1008" i="2" s="1"/>
  <c r="A1009" i="2" s="1"/>
  <c r="A1010" i="2" s="1"/>
  <c r="A1011" i="2" s="1"/>
  <c r="A1014" i="2" s="1"/>
  <c r="A1015" i="2" s="1"/>
  <c r="A1016" i="2" s="1"/>
  <c r="A1017" i="2" s="1"/>
  <c r="A1004" i="2"/>
  <c r="A1005" i="2" s="1"/>
  <c r="A1020" i="2" l="1"/>
  <c r="A1021" i="2" s="1"/>
  <c r="A1022" i="2" s="1"/>
  <c r="A1023" i="2" s="1"/>
  <c r="A1018" i="2"/>
  <c r="A1019" i="2" s="1"/>
  <c r="A1026" i="2" l="1"/>
  <c r="A1027" i="2" s="1"/>
  <c r="A1028" i="2" s="1"/>
  <c r="A1029" i="2" s="1"/>
  <c r="A1024" i="2"/>
  <c r="A1025" i="2" s="1"/>
  <c r="A1032" i="2" l="1"/>
  <c r="A1033" i="2" s="1"/>
  <c r="A1034" i="2" s="1"/>
  <c r="A1035" i="2" s="1"/>
  <c r="A1030" i="2"/>
  <c r="A1031" i="2" s="1"/>
  <c r="A1038" i="2" l="1"/>
  <c r="A1039" i="2" s="1"/>
  <c r="A1040" i="2" s="1"/>
  <c r="A1041" i="2" s="1"/>
  <c r="A1036" i="2"/>
  <c r="A1037" i="2" s="1"/>
  <c r="A1044" i="2" l="1"/>
  <c r="A1045" i="2" s="1"/>
  <c r="A1046" i="2" s="1"/>
  <c r="A1047" i="2" s="1"/>
  <c r="A1042" i="2"/>
  <c r="A1043" i="2" s="1"/>
  <c r="A1050" i="2" l="1"/>
  <c r="A1051" i="2" s="1"/>
  <c r="A1052" i="2" s="1"/>
  <c r="A1053" i="2" s="1"/>
  <c r="A1054" i="2" s="1"/>
  <c r="A1055" i="2" s="1"/>
  <c r="A1058" i="2" s="1"/>
  <c r="A1059" i="2" s="1"/>
  <c r="A1060" i="2" s="1"/>
  <c r="A1061" i="2" s="1"/>
  <c r="A1048" i="2"/>
  <c r="A1049" i="2" s="1"/>
  <c r="A1064" i="2" l="1"/>
  <c r="A1065" i="2" s="1"/>
  <c r="A1066" i="2" s="1"/>
  <c r="A1067" i="2" s="1"/>
  <c r="A1062" i="2"/>
  <c r="A1063" i="2" s="1"/>
  <c r="A1070" i="2" l="1"/>
  <c r="A1071" i="2" s="1"/>
  <c r="A1072" i="2" s="1"/>
  <c r="A1073" i="2" s="1"/>
  <c r="A1068" i="2"/>
  <c r="A1069" i="2" s="1"/>
  <c r="A1076" i="2" l="1"/>
  <c r="A1077" i="2" s="1"/>
  <c r="A1078" i="2" s="1"/>
  <c r="A1079" i="2" s="1"/>
  <c r="A1074" i="2"/>
  <c r="A1075" i="2" s="1"/>
  <c r="A1082" i="2" l="1"/>
  <c r="A1083" i="2" s="1"/>
  <c r="A1084" i="2" s="1"/>
  <c r="A1085" i="2" s="1"/>
  <c r="A1080" i="2"/>
  <c r="A1081" i="2" s="1"/>
  <c r="A1088" i="2" l="1"/>
  <c r="A1089" i="2" s="1"/>
  <c r="A1090" i="2" s="1"/>
  <c r="A1091" i="2" s="1"/>
  <c r="A1086" i="2"/>
  <c r="A1087" i="2" s="1"/>
  <c r="A1094" i="2" l="1"/>
  <c r="A1095" i="2" s="1"/>
  <c r="A1096" i="2" s="1"/>
  <c r="A1097" i="2" s="1"/>
  <c r="A1098" i="2" s="1"/>
  <c r="A1099" i="2" s="1"/>
  <c r="A1102" i="2" s="1"/>
  <c r="A1103" i="2" s="1"/>
  <c r="A1104" i="2" s="1"/>
  <c r="A1105" i="2" s="1"/>
  <c r="A1092" i="2"/>
  <c r="A1093" i="2" s="1"/>
  <c r="A1108" i="2" l="1"/>
  <c r="A1109" i="2" s="1"/>
  <c r="A1110" i="2" s="1"/>
  <c r="A1111" i="2" s="1"/>
  <c r="A1106" i="2"/>
  <c r="A1107" i="2" s="1"/>
  <c r="A1114" i="2" l="1"/>
  <c r="A1115" i="2" s="1"/>
  <c r="A1116" i="2" s="1"/>
  <c r="A1117" i="2" s="1"/>
  <c r="A1112" i="2"/>
  <c r="A1113" i="2" s="1"/>
  <c r="A1120" i="2" l="1"/>
  <c r="A1121" i="2" s="1"/>
  <c r="A1122" i="2" s="1"/>
  <c r="A1123" i="2" s="1"/>
  <c r="A1118" i="2"/>
  <c r="A1119" i="2" s="1"/>
  <c r="A1126" i="2" l="1"/>
  <c r="A1127" i="2" s="1"/>
  <c r="A1128" i="2" s="1"/>
  <c r="A1129" i="2" s="1"/>
  <c r="A1124" i="2"/>
  <c r="A1125" i="2" s="1"/>
  <c r="A1132" i="2" l="1"/>
  <c r="A1133" i="2" s="1"/>
  <c r="A1134" i="2" s="1"/>
  <c r="A1135" i="2" s="1"/>
  <c r="A1130" i="2"/>
  <c r="A1131" i="2" s="1"/>
  <c r="A1138" i="2" l="1"/>
  <c r="A1139" i="2" s="1"/>
  <c r="A1140" i="2" s="1"/>
  <c r="A1141" i="2" s="1"/>
  <c r="A1142" i="2" s="1"/>
  <c r="A1143" i="2" s="1"/>
  <c r="A1146" i="2" s="1"/>
  <c r="A1147" i="2" s="1"/>
  <c r="A1148" i="2" s="1"/>
  <c r="A1149" i="2" s="1"/>
  <c r="A1136" i="2"/>
  <c r="A1137" i="2" s="1"/>
  <c r="A1152" i="2" l="1"/>
  <c r="A1153" i="2" s="1"/>
  <c r="A1154" i="2" s="1"/>
  <c r="A1155" i="2" s="1"/>
  <c r="A1150" i="2"/>
  <c r="A1151" i="2" s="1"/>
  <c r="A1158" i="2" l="1"/>
  <c r="A1159" i="2" s="1"/>
  <c r="A1160" i="2" s="1"/>
  <c r="A1161" i="2" s="1"/>
  <c r="A1156" i="2"/>
  <c r="A1157" i="2" s="1"/>
  <c r="A1164" i="2" l="1"/>
  <c r="A1165" i="2" s="1"/>
  <c r="A1166" i="2" s="1"/>
  <c r="A1167" i="2" s="1"/>
  <c r="A1162" i="2"/>
  <c r="A1163" i="2" s="1"/>
  <c r="A1170" i="2" l="1"/>
  <c r="A1171" i="2" s="1"/>
  <c r="A1172" i="2" s="1"/>
  <c r="A1173" i="2" s="1"/>
  <c r="A1168" i="2"/>
  <c r="A1169" i="2" s="1"/>
  <c r="A1176" i="2" l="1"/>
  <c r="A1177" i="2" s="1"/>
  <c r="A1178" i="2" s="1"/>
  <c r="A1179" i="2" s="1"/>
  <c r="A1174" i="2"/>
  <c r="A1175" i="2" s="1"/>
  <c r="A1182" i="2" l="1"/>
  <c r="A1183" i="2" s="1"/>
  <c r="A1184" i="2" s="1"/>
  <c r="A1185" i="2" s="1"/>
  <c r="A1186" i="2" s="1"/>
  <c r="A1187" i="2" s="1"/>
  <c r="A1190" i="2" s="1"/>
  <c r="A1191" i="2" s="1"/>
  <c r="A1192" i="2" s="1"/>
  <c r="A1193" i="2" s="1"/>
  <c r="A1180" i="2"/>
  <c r="A1181" i="2" s="1"/>
  <c r="A1196" i="2" l="1"/>
  <c r="A1197" i="2" s="1"/>
  <c r="A1198" i="2" s="1"/>
  <c r="A1199" i="2" s="1"/>
  <c r="A1194" i="2"/>
  <c r="A1195" i="2" s="1"/>
  <c r="A1202" i="2" l="1"/>
  <c r="A1203" i="2" s="1"/>
  <c r="A1204" i="2" s="1"/>
  <c r="A1205" i="2" s="1"/>
  <c r="A1200" i="2"/>
  <c r="A1201" i="2" s="1"/>
  <c r="A1208" i="2" l="1"/>
  <c r="A1209" i="2" s="1"/>
  <c r="A1210" i="2" s="1"/>
  <c r="A1211" i="2" s="1"/>
  <c r="A1206" i="2"/>
  <c r="A1207" i="2" s="1"/>
  <c r="A1214" i="2" l="1"/>
  <c r="A1215" i="2" s="1"/>
  <c r="A1216" i="2" s="1"/>
  <c r="A1217" i="2" s="1"/>
  <c r="A1212" i="2"/>
  <c r="A1213" i="2" s="1"/>
  <c r="A1220" i="2" l="1"/>
  <c r="A1221" i="2" s="1"/>
  <c r="A1222" i="2" s="1"/>
  <c r="A1223" i="2" s="1"/>
  <c r="A1218" i="2"/>
  <c r="A1219" i="2" s="1"/>
  <c r="A1226" i="2" l="1"/>
  <c r="A1227" i="2" s="1"/>
  <c r="A1228" i="2" s="1"/>
  <c r="A1229" i="2" s="1"/>
  <c r="A1230" i="2" s="1"/>
  <c r="A1231" i="2" s="1"/>
  <c r="A1234" i="2" s="1"/>
  <c r="A1235" i="2" s="1"/>
  <c r="A1236" i="2" s="1"/>
  <c r="A1237" i="2" s="1"/>
  <c r="A1224" i="2"/>
  <c r="A1225" i="2" s="1"/>
  <c r="A1240" i="2" l="1"/>
  <c r="A1241" i="2" s="1"/>
  <c r="A1242" i="2" s="1"/>
  <c r="A1243" i="2" s="1"/>
  <c r="A1238" i="2"/>
  <c r="A1239" i="2" s="1"/>
  <c r="A1246" i="2" l="1"/>
  <c r="A1247" i="2" s="1"/>
  <c r="A1248" i="2" s="1"/>
  <c r="A1249" i="2" s="1"/>
  <c r="A1244" i="2"/>
  <c r="A1245" i="2" s="1"/>
  <c r="A1252" i="2" l="1"/>
  <c r="A1253" i="2" s="1"/>
  <c r="A1254" i="2" s="1"/>
  <c r="A1255" i="2" s="1"/>
  <c r="A1250" i="2"/>
  <c r="A1251" i="2" s="1"/>
  <c r="A1258" i="2" l="1"/>
  <c r="A1259" i="2" s="1"/>
  <c r="A1260" i="2" s="1"/>
  <c r="A1261" i="2" s="1"/>
  <c r="A1256" i="2"/>
  <c r="A1257" i="2" s="1"/>
  <c r="A1264" i="2" l="1"/>
  <c r="A1265" i="2" s="1"/>
  <c r="A1266" i="2" s="1"/>
  <c r="A1267" i="2" s="1"/>
  <c r="A1262" i="2"/>
  <c r="A1263" i="2" s="1"/>
  <c r="A1270" i="2" l="1"/>
  <c r="A1271" i="2" s="1"/>
  <c r="A1272" i="2" s="1"/>
  <c r="A1273" i="2" s="1"/>
  <c r="A1274" i="2" s="1"/>
  <c r="A1275" i="2" s="1"/>
  <c r="A1278" i="2" s="1"/>
  <c r="A1279" i="2" s="1"/>
  <c r="A1280" i="2" s="1"/>
  <c r="A1281" i="2" s="1"/>
  <c r="A1268" i="2"/>
  <c r="A1269" i="2" s="1"/>
  <c r="A1284" i="2" l="1"/>
  <c r="A1285" i="2" s="1"/>
  <c r="A1286" i="2" s="1"/>
  <c r="A1287" i="2" s="1"/>
  <c r="A1282" i="2"/>
  <c r="A1283" i="2" s="1"/>
  <c r="A1290" i="2" l="1"/>
  <c r="A1291" i="2" s="1"/>
  <c r="A1292" i="2" s="1"/>
  <c r="A1293" i="2" s="1"/>
  <c r="A1288" i="2"/>
  <c r="A1289" i="2" s="1"/>
  <c r="A1296" i="2" l="1"/>
  <c r="A1297" i="2" s="1"/>
  <c r="A1298" i="2" s="1"/>
  <c r="A1299" i="2" s="1"/>
  <c r="A1294" i="2"/>
  <c r="A1295" i="2" s="1"/>
  <c r="A1302" i="2" l="1"/>
  <c r="A1303" i="2" s="1"/>
  <c r="A1304" i="2" s="1"/>
  <c r="A1305" i="2" s="1"/>
  <c r="A1300" i="2"/>
  <c r="A1301" i="2" s="1"/>
  <c r="A1308" i="2" l="1"/>
  <c r="A1309" i="2" s="1"/>
  <c r="A1310" i="2" s="1"/>
  <c r="A1311" i="2" s="1"/>
  <c r="A1306" i="2"/>
  <c r="A1307" i="2" s="1"/>
  <c r="A1314" i="2" l="1"/>
  <c r="A1315" i="2" s="1"/>
  <c r="A1316" i="2" s="1"/>
  <c r="A1317" i="2" s="1"/>
  <c r="A1318" i="2" s="1"/>
  <c r="A1319" i="2" s="1"/>
  <c r="A1322" i="2" s="1"/>
  <c r="A1323" i="2" s="1"/>
  <c r="A1324" i="2" s="1"/>
  <c r="A1325" i="2" s="1"/>
  <c r="A1312" i="2"/>
  <c r="A1313" i="2" s="1"/>
  <c r="A1328" i="2" l="1"/>
  <c r="A1329" i="2" s="1"/>
  <c r="A1330" i="2" s="1"/>
  <c r="A1331" i="2" s="1"/>
  <c r="A1326" i="2"/>
  <c r="A1327" i="2" s="1"/>
  <c r="A1334" i="2" l="1"/>
  <c r="A1335" i="2" s="1"/>
  <c r="A1336" i="2" s="1"/>
  <c r="A1337" i="2" s="1"/>
  <c r="A1332" i="2"/>
  <c r="A1333" i="2" s="1"/>
  <c r="A1340" i="2" l="1"/>
  <c r="A1341" i="2" s="1"/>
  <c r="A1342" i="2" s="1"/>
  <c r="A1343" i="2" s="1"/>
  <c r="A1338" i="2"/>
  <c r="A1339" i="2" s="1"/>
  <c r="A1346" i="2" l="1"/>
  <c r="A1347" i="2" s="1"/>
  <c r="A1348" i="2" s="1"/>
  <c r="A1349" i="2" s="1"/>
  <c r="A1344" i="2"/>
  <c r="A1345" i="2" s="1"/>
  <c r="A1350" i="2" l="1"/>
  <c r="A1351" i="2" s="1"/>
  <c r="A1352" i="2"/>
  <c r="A1353" i="2" s="1"/>
  <c r="A1354" i="2" s="1"/>
  <c r="A1355" i="2" s="1"/>
  <c r="A1358" i="2" l="1"/>
  <c r="A1359" i="2" s="1"/>
  <c r="A1360" i="2" s="1"/>
  <c r="A1361" i="2" s="1"/>
  <c r="A1362" i="2" s="1"/>
  <c r="A1363" i="2" s="1"/>
  <c r="A1366" i="2" s="1"/>
  <c r="A1367" i="2" s="1"/>
  <c r="A1368" i="2" s="1"/>
  <c r="A1369" i="2" s="1"/>
  <c r="A1356" i="2"/>
  <c r="A1357" i="2" s="1"/>
  <c r="A1372" i="2" l="1"/>
  <c r="A1373" i="2" s="1"/>
  <c r="A1374" i="2" s="1"/>
  <c r="A1375" i="2" s="1"/>
  <c r="A1370" i="2"/>
  <c r="A1371" i="2" s="1"/>
  <c r="A1376" i="2" l="1"/>
  <c r="A1377" i="2" s="1"/>
  <c r="A1378" i="2"/>
  <c r="A1379" i="2" s="1"/>
  <c r="A1380" i="2" s="1"/>
  <c r="A1381" i="2" s="1"/>
  <c r="A1384" i="2" l="1"/>
  <c r="A1385" i="2" s="1"/>
  <c r="A1386" i="2" s="1"/>
  <c r="A1387" i="2" s="1"/>
  <c r="A1382" i="2"/>
  <c r="A1383" i="2" s="1"/>
  <c r="A1388" i="2" l="1"/>
  <c r="A1389" i="2" s="1"/>
  <c r="A1390" i="2"/>
  <c r="A1391" i="2" s="1"/>
  <c r="A1392" i="2" s="1"/>
  <c r="A1393" i="2" s="1"/>
  <c r="A1396" i="2" l="1"/>
  <c r="A1397" i="2" s="1"/>
  <c r="A1398" i="2" s="1"/>
  <c r="A1399" i="2" s="1"/>
  <c r="A1394" i="2"/>
  <c r="A1395" i="2" s="1"/>
  <c r="A1400" i="2" l="1"/>
  <c r="A1401" i="2" s="1"/>
  <c r="A1402" i="2"/>
  <c r="A1403" i="2" s="1"/>
  <c r="A1404" i="2" s="1"/>
  <c r="A1405" i="2" s="1"/>
  <c r="A1406" i="2" s="1"/>
  <c r="A1407" i="2" s="1"/>
  <c r="A1410" i="2" s="1"/>
  <c r="A1411" i="2" s="1"/>
  <c r="A1412" i="2" s="1"/>
  <c r="A1413" i="2" s="1"/>
  <c r="A1414" i="2" l="1"/>
  <c r="A1415" i="2" s="1"/>
  <c r="A1416" i="2"/>
  <c r="A1417" i="2" s="1"/>
  <c r="A1418" i="2" s="1"/>
  <c r="A1419" i="2" s="1"/>
  <c r="A1422" i="2" l="1"/>
  <c r="A1423" i="2" s="1"/>
  <c r="A1424" i="2" s="1"/>
  <c r="A1425" i="2" s="1"/>
  <c r="A1420" i="2"/>
  <c r="A1421" i="2" s="1"/>
  <c r="A1426" i="2" l="1"/>
  <c r="A1427" i="2" s="1"/>
  <c r="A1428" i="2"/>
  <c r="A1429" i="2" s="1"/>
  <c r="A1430" i="2" s="1"/>
  <c r="A1431" i="2" s="1"/>
  <c r="A1434" i="2" l="1"/>
  <c r="A1435" i="2" s="1"/>
  <c r="A1436" i="2" s="1"/>
  <c r="A1437" i="2" s="1"/>
  <c r="A1432" i="2"/>
  <c r="A1433" i="2" s="1"/>
  <c r="A1438" i="2" l="1"/>
  <c r="A1439" i="2" s="1"/>
  <c r="A1440" i="2"/>
  <c r="A1441" i="2" s="1"/>
  <c r="A1442" i="2" s="1"/>
  <c r="A1443" i="2" s="1"/>
  <c r="A1446" i="2" l="1"/>
  <c r="A1447" i="2" s="1"/>
  <c r="A1448" i="2" s="1"/>
  <c r="A1449" i="2" s="1"/>
  <c r="A1450" i="2" s="1"/>
  <c r="A1451" i="2" s="1"/>
  <c r="A1454" i="2" s="1"/>
  <c r="A1455" i="2" s="1"/>
  <c r="A1456" i="2" s="1"/>
  <c r="A1457" i="2" s="1"/>
  <c r="A1444" i="2"/>
  <c r="A1445" i="2" s="1"/>
  <c r="A1460" i="2" l="1"/>
  <c r="A1461" i="2" s="1"/>
  <c r="A1462" i="2" s="1"/>
  <c r="A1463" i="2" s="1"/>
  <c r="A1458" i="2"/>
  <c r="A1459" i="2" s="1"/>
  <c r="A1464" i="2" l="1"/>
  <c r="A1465" i="2" s="1"/>
  <c r="A1466" i="2"/>
  <c r="A1467" i="2" s="1"/>
  <c r="A1468" i="2" s="1"/>
  <c r="A1469" i="2" s="1"/>
  <c r="A1472" i="2" l="1"/>
  <c r="A1473" i="2" s="1"/>
  <c r="A1474" i="2" s="1"/>
  <c r="A1475" i="2" s="1"/>
  <c r="A1470" i="2"/>
  <c r="A1471" i="2" s="1"/>
  <c r="A1476" i="2" l="1"/>
  <c r="A1477" i="2" s="1"/>
  <c r="A1478" i="2"/>
  <c r="A1479" i="2" s="1"/>
  <c r="A1480" i="2" s="1"/>
  <c r="A1481" i="2" s="1"/>
  <c r="A1484" i="2" l="1"/>
  <c r="A1485" i="2" s="1"/>
  <c r="A1486" i="2" s="1"/>
  <c r="A1487" i="2" s="1"/>
  <c r="A1482" i="2"/>
  <c r="A1483" i="2" s="1"/>
  <c r="A1488" i="2" l="1"/>
  <c r="A1489" i="2" s="1"/>
  <c r="A1490" i="2"/>
  <c r="A1491" i="2" s="1"/>
  <c r="A1492" i="2" s="1"/>
  <c r="A1493" i="2" s="1"/>
  <c r="A1494" i="2" s="1"/>
  <c r="A1495" i="2" s="1"/>
  <c r="A1498" i="2" s="1"/>
  <c r="A1499" i="2" s="1"/>
  <c r="A1500" i="2" s="1"/>
  <c r="A1501" i="2" s="1"/>
  <c r="A1502" i="2" l="1"/>
  <c r="A1503" i="2" s="1"/>
  <c r="A1504" i="2"/>
  <c r="A1505" i="2" s="1"/>
  <c r="A1506" i="2" s="1"/>
  <c r="A1507" i="2" s="1"/>
  <c r="A1510" i="2" l="1"/>
  <c r="A1511" i="2" s="1"/>
  <c r="A1512" i="2" s="1"/>
  <c r="A1513" i="2" s="1"/>
  <c r="A1508" i="2"/>
  <c r="A1509" i="2" s="1"/>
  <c r="A1514" i="2" l="1"/>
  <c r="A1515" i="2" s="1"/>
  <c r="A1516" i="2"/>
  <c r="A1517" i="2" s="1"/>
  <c r="A1518" i="2" s="1"/>
  <c r="A1519" i="2" s="1"/>
  <c r="A1522" i="2" l="1"/>
  <c r="A1523" i="2" s="1"/>
  <c r="A1524" i="2" s="1"/>
  <c r="A1525" i="2" s="1"/>
  <c r="A1520" i="2"/>
  <c r="A1521" i="2" s="1"/>
  <c r="A1526" i="2" l="1"/>
  <c r="A1527" i="2" s="1"/>
  <c r="A1528" i="2"/>
  <c r="A1529" i="2" s="1"/>
  <c r="A1530" i="2" s="1"/>
  <c r="A1531" i="2" s="1"/>
  <c r="A1534" i="2" l="1"/>
  <c r="A1535" i="2" s="1"/>
  <c r="A1536" i="2" s="1"/>
  <c r="A1537" i="2" s="1"/>
  <c r="A1538" i="2" s="1"/>
  <c r="A1539" i="2" s="1"/>
  <c r="A1542" i="2" s="1"/>
  <c r="A1543" i="2" s="1"/>
  <c r="A1544" i="2" s="1"/>
  <c r="A1545" i="2" s="1"/>
  <c r="A1532" i="2"/>
  <c r="A1533" i="2" s="1"/>
  <c r="A1548" i="2" l="1"/>
  <c r="A1549" i="2" s="1"/>
  <c r="A1550" i="2" s="1"/>
  <c r="A1551" i="2" s="1"/>
  <c r="A1546" i="2"/>
  <c r="A1547" i="2" s="1"/>
  <c r="A1552" i="2" l="1"/>
  <c r="A1553" i="2" s="1"/>
  <c r="A1554" i="2"/>
  <c r="A1555" i="2" s="1"/>
  <c r="A1556" i="2" s="1"/>
  <c r="A1557" i="2" s="1"/>
  <c r="A1560" i="2" l="1"/>
  <c r="A1561" i="2" s="1"/>
  <c r="A1562" i="2" s="1"/>
  <c r="A1563" i="2" s="1"/>
  <c r="A1558" i="2"/>
  <c r="A1559" i="2" s="1"/>
  <c r="A1564" i="2" l="1"/>
  <c r="A1565" i="2" s="1"/>
  <c r="A1566" i="2"/>
  <c r="A1567" i="2" s="1"/>
  <c r="A1568" i="2" s="1"/>
  <c r="A1569" i="2" s="1"/>
  <c r="A1572" i="2" l="1"/>
  <c r="A1573" i="2" s="1"/>
  <c r="A1574" i="2" s="1"/>
  <c r="A1575" i="2" s="1"/>
  <c r="A1570" i="2"/>
  <c r="A1571" i="2" s="1"/>
  <c r="A1576" i="2" l="1"/>
  <c r="A1577" i="2" s="1"/>
  <c r="A1578" i="2"/>
  <c r="A1579" i="2" s="1"/>
  <c r="A1580" i="2" s="1"/>
  <c r="A1581" i="2" s="1"/>
  <c r="A1582" i="2" s="1"/>
  <c r="A1583" i="2" s="1"/>
  <c r="A1586" i="2" s="1"/>
  <c r="A1587" i="2" s="1"/>
  <c r="A1588" i="2" s="1"/>
  <c r="A1589" i="2" s="1"/>
  <c r="A1590" i="2" l="1"/>
  <c r="A1591" i="2" s="1"/>
  <c r="A1592" i="2"/>
  <c r="A1593" i="2" s="1"/>
  <c r="A1594" i="2" s="1"/>
  <c r="A1595" i="2" s="1"/>
  <c r="A1598" i="2" l="1"/>
  <c r="A1599" i="2" s="1"/>
  <c r="A1600" i="2" s="1"/>
  <c r="A1601" i="2" s="1"/>
  <c r="A1596" i="2"/>
  <c r="A1597" i="2" s="1"/>
  <c r="A1602" i="2" l="1"/>
  <c r="A1603" i="2" s="1"/>
  <c r="A1604" i="2"/>
  <c r="A1605" i="2" s="1"/>
  <c r="A1606" i="2" s="1"/>
  <c r="A1607" i="2" s="1"/>
  <c r="A1610" i="2" l="1"/>
  <c r="A1611" i="2" s="1"/>
  <c r="A1612" i="2" s="1"/>
  <c r="A1613" i="2" s="1"/>
  <c r="A1608" i="2"/>
  <c r="A1609" i="2" s="1"/>
  <c r="A1614" i="2" l="1"/>
  <c r="A1615" i="2" s="1"/>
  <c r="A1616" i="2"/>
  <c r="A1617" i="2" s="1"/>
  <c r="A1618" i="2" s="1"/>
  <c r="A1619" i="2" s="1"/>
  <c r="A1622" i="2" l="1"/>
  <c r="A1623" i="2" s="1"/>
  <c r="A1624" i="2" s="1"/>
  <c r="A1625" i="2" s="1"/>
  <c r="A1626" i="2" s="1"/>
  <c r="A1627" i="2" s="1"/>
  <c r="A1630" i="2" s="1"/>
  <c r="A1631" i="2" s="1"/>
  <c r="A1632" i="2" s="1"/>
  <c r="A1633" i="2" s="1"/>
  <c r="A1620" i="2"/>
  <c r="A1621" i="2" s="1"/>
  <c r="A1636" i="2" l="1"/>
  <c r="A1637" i="2" s="1"/>
  <c r="A1638" i="2" s="1"/>
  <c r="A1639" i="2" s="1"/>
  <c r="A1634" i="2"/>
  <c r="A1635" i="2" s="1"/>
  <c r="A1640" i="2" l="1"/>
  <c r="A1641" i="2" s="1"/>
  <c r="A1642" i="2"/>
  <c r="A1643" i="2" s="1"/>
  <c r="A1644" i="2" s="1"/>
  <c r="A1645" i="2" s="1"/>
  <c r="A1648" i="2" l="1"/>
  <c r="A1649" i="2" s="1"/>
  <c r="A1650" i="2" s="1"/>
  <c r="A1651" i="2" s="1"/>
  <c r="A1646" i="2"/>
  <c r="A1647" i="2" s="1"/>
  <c r="A1652" i="2" l="1"/>
  <c r="A1653" i="2" s="1"/>
  <c r="A1654" i="2"/>
  <c r="A1655" i="2" s="1"/>
  <c r="A1656" i="2" s="1"/>
  <c r="A1657" i="2" s="1"/>
  <c r="A1660" i="2" l="1"/>
  <c r="A1661" i="2" s="1"/>
  <c r="A1662" i="2" s="1"/>
  <c r="A1663" i="2" s="1"/>
  <c r="A1658" i="2"/>
  <c r="A1659" i="2" s="1"/>
  <c r="A1664" i="2" l="1"/>
  <c r="A1665" i="2" s="1"/>
  <c r="A1666" i="2"/>
  <c r="A1667" i="2" s="1"/>
  <c r="A1668" i="2" s="1"/>
  <c r="A1669" i="2" s="1"/>
  <c r="A1670" i="2" s="1"/>
  <c r="A1671" i="2" s="1"/>
  <c r="A1674" i="2" s="1"/>
  <c r="A1675" i="2" s="1"/>
  <c r="A1676" i="2" s="1"/>
  <c r="A1677" i="2" s="1"/>
  <c r="A1678" i="2" l="1"/>
  <c r="A1679" i="2" s="1"/>
  <c r="A1680" i="2"/>
  <c r="A1681" i="2" s="1"/>
  <c r="A1682" i="2" s="1"/>
  <c r="A1683" i="2" s="1"/>
  <c r="A1686" i="2" l="1"/>
  <c r="A1687" i="2" s="1"/>
  <c r="A1688" i="2" s="1"/>
  <c r="A1689" i="2" s="1"/>
  <c r="A1684" i="2"/>
  <c r="A1685" i="2" s="1"/>
  <c r="A1690" i="2" l="1"/>
  <c r="A1691" i="2" s="1"/>
  <c r="A1692" i="2"/>
  <c r="A1693" i="2" s="1"/>
  <c r="A1694" i="2" s="1"/>
  <c r="A1695" i="2" s="1"/>
  <c r="A1698" i="2" l="1"/>
  <c r="A1699" i="2" s="1"/>
  <c r="A1700" i="2" s="1"/>
  <c r="A1701" i="2" s="1"/>
  <c r="A1696" i="2"/>
  <c r="A1697" i="2" s="1"/>
  <c r="A1702" i="2" l="1"/>
  <c r="A1703" i="2" s="1"/>
  <c r="A1704" i="2"/>
  <c r="A1705" i="2" s="1"/>
  <c r="A1706" i="2" s="1"/>
  <c r="A1707" i="2" s="1"/>
  <c r="A1710" i="2" l="1"/>
  <c r="A1711" i="2" s="1"/>
  <c r="A1712" i="2" s="1"/>
  <c r="A1713" i="2" s="1"/>
  <c r="A1714" i="2" s="1"/>
  <c r="A1715" i="2" s="1"/>
  <c r="A1718" i="2" s="1"/>
  <c r="A1719" i="2" s="1"/>
  <c r="A1720" i="2" s="1"/>
  <c r="A1721" i="2" s="1"/>
  <c r="A1708" i="2"/>
  <c r="A1709" i="2" s="1"/>
  <c r="A1724" i="2" l="1"/>
  <c r="A1725" i="2" s="1"/>
  <c r="A1726" i="2" s="1"/>
  <c r="A1727" i="2" s="1"/>
  <c r="A1722" i="2"/>
  <c r="A1723" i="2" s="1"/>
  <c r="A1728" i="2" l="1"/>
  <c r="A1729" i="2" s="1"/>
  <c r="A1730" i="2"/>
  <c r="A1731" i="2" s="1"/>
  <c r="A1732" i="2" s="1"/>
  <c r="A1733" i="2" s="1"/>
  <c r="A1736" i="2" l="1"/>
  <c r="A1737" i="2" s="1"/>
  <c r="A1738" i="2" s="1"/>
  <c r="A1739" i="2" s="1"/>
  <c r="A1734" i="2"/>
  <c r="A1735" i="2" s="1"/>
  <c r="A1740" i="2" l="1"/>
  <c r="A1741" i="2" s="1"/>
  <c r="A1742" i="2"/>
  <c r="A1743" i="2" s="1"/>
  <c r="A1744" i="2" s="1"/>
  <c r="A1745" i="2" s="1"/>
  <c r="A1748" i="2" l="1"/>
  <c r="A1749" i="2" s="1"/>
  <c r="A1750" i="2" s="1"/>
  <c r="A1751" i="2" s="1"/>
  <c r="A1746" i="2"/>
  <c r="A1747" i="2" s="1"/>
  <c r="A1752" i="2" l="1"/>
  <c r="A1753" i="2" s="1"/>
  <c r="A1754" i="2"/>
  <c r="A1755" i="2" s="1"/>
  <c r="A1756" i="2" s="1"/>
  <c r="A1757" i="2" s="1"/>
  <c r="A1758" i="2" s="1"/>
  <c r="A1759" i="2" s="1"/>
  <c r="A1762" i="2" s="1"/>
  <c r="A1763" i="2" s="1"/>
  <c r="A1764" i="2" s="1"/>
  <c r="A1765" i="2" s="1"/>
  <c r="A1766" i="2" l="1"/>
  <c r="A1767" i="2" s="1"/>
  <c r="A1768" i="2"/>
  <c r="A1769" i="2" s="1"/>
  <c r="A1770" i="2" s="1"/>
  <c r="A1771" i="2" s="1"/>
  <c r="A1774" i="2" l="1"/>
  <c r="A1775" i="2" s="1"/>
  <c r="A1776" i="2" s="1"/>
  <c r="A1777" i="2" s="1"/>
  <c r="A1772" i="2"/>
  <c r="A1773" i="2" s="1"/>
  <c r="A1778" i="2" l="1"/>
  <c r="A1779" i="2" s="1"/>
  <c r="A1780" i="2"/>
  <c r="A1781" i="2" s="1"/>
  <c r="A1782" i="2" s="1"/>
  <c r="A1783" i="2" s="1"/>
  <c r="A1786" i="2" l="1"/>
  <c r="A1787" i="2" s="1"/>
  <c r="A1788" i="2" s="1"/>
  <c r="A1789" i="2" s="1"/>
  <c r="A1784" i="2"/>
  <c r="A1785" i="2" s="1"/>
  <c r="A1790" i="2" l="1"/>
  <c r="A1791" i="2" s="1"/>
  <c r="A1792" i="2"/>
  <c r="A1793" i="2" s="1"/>
  <c r="A1794" i="2" s="1"/>
  <c r="A1795" i="2" s="1"/>
  <c r="A1798" i="2" l="1"/>
  <c r="A1799" i="2" s="1"/>
  <c r="A1800" i="2" s="1"/>
  <c r="A1801" i="2" s="1"/>
  <c r="A1802" i="2" s="1"/>
  <c r="A1803" i="2" s="1"/>
  <c r="A1806" i="2" s="1"/>
  <c r="A1807" i="2" s="1"/>
  <c r="A1808" i="2" s="1"/>
  <c r="A1809" i="2" s="1"/>
  <c r="A1796" i="2"/>
  <c r="A1797" i="2" s="1"/>
  <c r="A1812" i="2" l="1"/>
  <c r="A1813" i="2" s="1"/>
  <c r="A1814" i="2" s="1"/>
  <c r="A1815" i="2" s="1"/>
  <c r="A1810" i="2"/>
  <c r="A1811" i="2" s="1"/>
  <c r="A1816" i="2" l="1"/>
  <c r="A1817" i="2" s="1"/>
  <c r="A1818" i="2"/>
  <c r="A1819" i="2" s="1"/>
  <c r="A1820" i="2" s="1"/>
  <c r="A1821" i="2" s="1"/>
  <c r="A1824" i="2" l="1"/>
  <c r="A1825" i="2" s="1"/>
  <c r="A1826" i="2" s="1"/>
  <c r="A1827" i="2" s="1"/>
  <c r="A1822" i="2"/>
  <c r="A1823" i="2" s="1"/>
  <c r="A1828" i="2" l="1"/>
  <c r="A1829" i="2" s="1"/>
  <c r="A1830" i="2"/>
  <c r="A1831" i="2" s="1"/>
  <c r="A1832" i="2" s="1"/>
  <c r="A1833" i="2" s="1"/>
  <c r="A1836" i="2" l="1"/>
  <c r="A1837" i="2" s="1"/>
  <c r="A1838" i="2" s="1"/>
  <c r="A1839" i="2" s="1"/>
  <c r="A1834" i="2"/>
  <c r="A1835" i="2" s="1"/>
  <c r="A1840" i="2" l="1"/>
  <c r="A1841" i="2" s="1"/>
  <c r="A1842" i="2"/>
  <c r="A1843" i="2" s="1"/>
  <c r="A1844" i="2" s="1"/>
  <c r="A1845" i="2" s="1"/>
  <c r="A1846" i="2" s="1"/>
  <c r="A1847" i="2" s="1"/>
  <c r="A1850" i="2" s="1"/>
  <c r="A1851" i="2" s="1"/>
  <c r="A1852" i="2" s="1"/>
  <c r="A1853" i="2" s="1"/>
  <c r="A1854" i="2" l="1"/>
  <c r="A1855" i="2" s="1"/>
  <c r="A1856" i="2"/>
  <c r="A1857" i="2" s="1"/>
  <c r="A1858" i="2" s="1"/>
  <c r="A1859" i="2" s="1"/>
  <c r="A1862" i="2" l="1"/>
  <c r="A1863" i="2" s="1"/>
  <c r="A1864" i="2" s="1"/>
  <c r="A1865" i="2" s="1"/>
  <c r="A1860" i="2"/>
  <c r="A1861" i="2" s="1"/>
  <c r="A1866" i="2" l="1"/>
  <c r="A1867" i="2" s="1"/>
  <c r="A1868" i="2"/>
  <c r="A1869" i="2" s="1"/>
  <c r="A1870" i="2" s="1"/>
  <c r="A1871" i="2" s="1"/>
  <c r="A1874" i="2" l="1"/>
  <c r="A1875" i="2" s="1"/>
  <c r="A1876" i="2" s="1"/>
  <c r="A1877" i="2" s="1"/>
  <c r="A1872" i="2"/>
  <c r="A1873" i="2" s="1"/>
  <c r="A1878" i="2" l="1"/>
  <c r="A1879" i="2" s="1"/>
  <c r="A1880" i="2"/>
  <c r="A1881" i="2" s="1"/>
  <c r="A1882" i="2" s="1"/>
  <c r="A1883" i="2" s="1"/>
  <c r="A1886" i="2" l="1"/>
  <c r="A1887" i="2" s="1"/>
  <c r="A1888" i="2" s="1"/>
  <c r="A1889" i="2" s="1"/>
  <c r="A1890" i="2" s="1"/>
  <c r="A1891" i="2" s="1"/>
  <c r="A1894" i="2" s="1"/>
  <c r="A1895" i="2" s="1"/>
  <c r="A1896" i="2" s="1"/>
  <c r="A1897" i="2" s="1"/>
  <c r="A1884" i="2"/>
  <c r="A1885" i="2" s="1"/>
  <c r="A1898" i="2" l="1"/>
  <c r="A1899" i="2" s="1"/>
  <c r="A1900" i="2"/>
  <c r="A1901" i="2" s="1"/>
  <c r="A1902" i="2" s="1"/>
  <c r="A1903" i="2" s="1"/>
  <c r="A1906" i="2" l="1"/>
  <c r="A1907" i="2" s="1"/>
  <c r="A1908" i="2" s="1"/>
  <c r="A1909" i="2" s="1"/>
  <c r="A1904" i="2"/>
  <c r="A1905" i="2" s="1"/>
  <c r="A1910" i="2" l="1"/>
  <c r="A1911" i="2" s="1"/>
  <c r="A1912" i="2"/>
  <c r="A1913" i="2" s="1"/>
  <c r="A1914" i="2" s="1"/>
  <c r="A1915" i="2" s="1"/>
  <c r="A1918" i="2" l="1"/>
  <c r="A1919" i="2" s="1"/>
  <c r="A1920" i="2" s="1"/>
  <c r="A1921" i="2" s="1"/>
  <c r="A1916" i="2"/>
  <c r="A1917" i="2" s="1"/>
  <c r="A1922" i="2" l="1"/>
  <c r="A1923" i="2" s="1"/>
  <c r="A1924" i="2"/>
  <c r="A1925" i="2" s="1"/>
  <c r="A1926" i="2" s="1"/>
  <c r="A1927" i="2" s="1"/>
  <c r="A1930" i="2" l="1"/>
  <c r="A1931" i="2" s="1"/>
  <c r="A1932" i="2" s="1"/>
  <c r="A1933" i="2" s="1"/>
  <c r="A1934" i="2" s="1"/>
  <c r="A1935" i="2" s="1"/>
  <c r="A1938" i="2" s="1"/>
  <c r="A1939" i="2" s="1"/>
  <c r="A1940" i="2" s="1"/>
  <c r="A1941" i="2" s="1"/>
  <c r="A1928" i="2"/>
  <c r="A1929" i="2" s="1"/>
  <c r="A1944" i="2" l="1"/>
  <c r="A1945" i="2" s="1"/>
  <c r="A1946" i="2" s="1"/>
  <c r="A1947" i="2" s="1"/>
  <c r="A1942" i="2"/>
  <c r="A1943" i="2" s="1"/>
  <c r="A1948" i="2" l="1"/>
  <c r="A1949" i="2" s="1"/>
  <c r="A1950" i="2"/>
  <c r="A1951" i="2" s="1"/>
  <c r="A1952" i="2" s="1"/>
  <c r="A1953" i="2" s="1"/>
  <c r="A1956" i="2" l="1"/>
  <c r="A1957" i="2" s="1"/>
  <c r="A1958" i="2" s="1"/>
  <c r="A1959" i="2" s="1"/>
  <c r="A1954" i="2"/>
  <c r="A1955" i="2" s="1"/>
  <c r="A1960" i="2" l="1"/>
  <c r="A1961" i="2" s="1"/>
  <c r="A1962" i="2"/>
  <c r="A1963" i="2" s="1"/>
  <c r="A1964" i="2" s="1"/>
  <c r="A1965" i="2" s="1"/>
  <c r="A1968" i="2" l="1"/>
  <c r="A1969" i="2" s="1"/>
  <c r="A1970" i="2" s="1"/>
  <c r="A1971" i="2" s="1"/>
  <c r="A1966" i="2"/>
  <c r="A1967" i="2" s="1"/>
  <c r="A1972" i="2" l="1"/>
  <c r="A1973" i="2" s="1"/>
  <c r="A1974" i="2"/>
  <c r="A1975" i="2" s="1"/>
  <c r="A1976" i="2" s="1"/>
  <c r="A1977" i="2" s="1"/>
  <c r="A1978" i="2" s="1"/>
  <c r="A1979" i="2" s="1"/>
  <c r="A1982" i="2" s="1"/>
  <c r="A1983" i="2" s="1"/>
  <c r="A1984" i="2" s="1"/>
  <c r="A1985" i="2" s="1"/>
  <c r="A1986" i="2" l="1"/>
  <c r="A1987" i="2" s="1"/>
  <c r="A1988" i="2"/>
  <c r="A1989" i="2" s="1"/>
  <c r="A1990" i="2" s="1"/>
  <c r="A1991" i="2" s="1"/>
  <c r="A1994" i="2" l="1"/>
  <c r="A1995" i="2" s="1"/>
  <c r="A1996" i="2" s="1"/>
  <c r="A1997" i="2" s="1"/>
  <c r="A1992" i="2"/>
  <c r="A1993" i="2" s="1"/>
  <c r="A1998" i="2" l="1"/>
  <c r="A1999" i="2" s="1"/>
  <c r="A2000" i="2"/>
  <c r="A2001" i="2" s="1"/>
  <c r="A2002" i="2" s="1"/>
  <c r="A2003" i="2" s="1"/>
  <c r="A2006" i="2" l="1"/>
  <c r="A2007" i="2" s="1"/>
  <c r="A2008" i="2" s="1"/>
  <c r="A2009" i="2" s="1"/>
  <c r="A2004" i="2"/>
  <c r="A2005" i="2" s="1"/>
  <c r="A2010" i="2" l="1"/>
  <c r="A2011" i="2" s="1"/>
  <c r="A2012" i="2"/>
  <c r="A2013" i="2" s="1"/>
  <c r="A2014" i="2" s="1"/>
  <c r="A2015" i="2" s="1"/>
  <c r="A2018" i="2" l="1"/>
  <c r="A2019" i="2" s="1"/>
  <c r="A2020" i="2" s="1"/>
  <c r="A2021" i="2" s="1"/>
  <c r="A2022" i="2" s="1"/>
  <c r="A2023" i="2" s="1"/>
  <c r="A2026" i="2" s="1"/>
  <c r="A2027" i="2" s="1"/>
  <c r="A2028" i="2" s="1"/>
  <c r="A2029" i="2" s="1"/>
  <c r="A2016" i="2"/>
  <c r="A2017" i="2" s="1"/>
  <c r="A2032" i="2" l="1"/>
  <c r="A2033" i="2" s="1"/>
  <c r="A2034" i="2" s="1"/>
  <c r="A2035" i="2" s="1"/>
  <c r="A2030" i="2"/>
  <c r="A2031" i="2" s="1"/>
  <c r="A2036" i="2" l="1"/>
  <c r="A2037" i="2" s="1"/>
  <c r="A2038" i="2"/>
  <c r="A2039" i="2" s="1"/>
  <c r="A2040" i="2" s="1"/>
  <c r="A2041" i="2" s="1"/>
  <c r="A2044" i="2" l="1"/>
  <c r="A2045" i="2" s="1"/>
  <c r="A2046" i="2" s="1"/>
  <c r="A2047" i="2" s="1"/>
  <c r="A2042" i="2"/>
  <c r="A2043" i="2" s="1"/>
  <c r="A2048" i="2" l="1"/>
  <c r="A2049" i="2" s="1"/>
  <c r="A2050" i="2"/>
  <c r="A2051" i="2" s="1"/>
  <c r="A2052" i="2" s="1"/>
  <c r="A2053" i="2" s="1"/>
  <c r="A2056" i="2" l="1"/>
  <c r="A2057" i="2" s="1"/>
  <c r="A2058" i="2" s="1"/>
  <c r="A2059" i="2" s="1"/>
  <c r="A2054" i="2"/>
  <c r="A2055" i="2" s="1"/>
  <c r="A2060" i="2" l="1"/>
  <c r="A2061" i="2" s="1"/>
  <c r="A2062" i="2"/>
  <c r="A2063" i="2" s="1"/>
  <c r="A2064" i="2" s="1"/>
  <c r="A2065" i="2" s="1"/>
  <c r="A2066" i="2" s="1"/>
  <c r="A2067" i="2" s="1"/>
  <c r="A2070" i="2" s="1"/>
  <c r="A2071" i="2" s="1"/>
  <c r="A2072" i="2" s="1"/>
  <c r="A2073" i="2" s="1"/>
  <c r="A2074" i="2" l="1"/>
  <c r="A2075" i="2" s="1"/>
  <c r="A2076" i="2"/>
  <c r="A2077" i="2" s="1"/>
  <c r="A2078" i="2" s="1"/>
  <c r="A2079" i="2" s="1"/>
  <c r="A2082" i="2" l="1"/>
  <c r="A2083" i="2" s="1"/>
  <c r="A2084" i="2" s="1"/>
  <c r="A2085" i="2" s="1"/>
  <c r="A2080" i="2"/>
  <c r="A2081" i="2" s="1"/>
  <c r="A2086" i="2" l="1"/>
  <c r="A2087" i="2" s="1"/>
  <c r="A2088" i="2"/>
  <c r="A2089" i="2" s="1"/>
  <c r="A2090" i="2" s="1"/>
  <c r="A2091" i="2" s="1"/>
  <c r="A2094" i="2" l="1"/>
  <c r="A2095" i="2" s="1"/>
  <c r="A2096" i="2" s="1"/>
  <c r="A2097" i="2" s="1"/>
  <c r="A2092" i="2"/>
  <c r="A2093" i="2" s="1"/>
  <c r="A2098" i="2" l="1"/>
  <c r="A2099" i="2" s="1"/>
  <c r="A2100" i="2"/>
  <c r="A2101" i="2" s="1"/>
  <c r="A2102" i="2" s="1"/>
  <c r="A2103" i="2" s="1"/>
  <c r="A2106" i="2" l="1"/>
  <c r="A2107" i="2" s="1"/>
  <c r="A2108" i="2" s="1"/>
  <c r="A2109" i="2" s="1"/>
  <c r="A2110" i="2" s="1"/>
  <c r="A2111" i="2" s="1"/>
  <c r="A2114" i="2" s="1"/>
  <c r="A2115" i="2" s="1"/>
  <c r="A2116" i="2" s="1"/>
  <c r="A2117" i="2" s="1"/>
  <c r="A2104" i="2"/>
  <c r="A2105" i="2" s="1"/>
  <c r="A2120" i="2" l="1"/>
  <c r="A2121" i="2" s="1"/>
  <c r="A2122" i="2" s="1"/>
  <c r="A2123" i="2" s="1"/>
  <c r="A2118" i="2"/>
  <c r="A2119" i="2" s="1"/>
  <c r="A2124" i="2" l="1"/>
  <c r="A2125" i="2" s="1"/>
  <c r="A2126" i="2"/>
  <c r="A2127" i="2" s="1"/>
  <c r="A2128" i="2" s="1"/>
  <c r="A2129" i="2" s="1"/>
  <c r="A2132" i="2" l="1"/>
  <c r="A2133" i="2" s="1"/>
  <c r="A2134" i="2" s="1"/>
  <c r="A2135" i="2" s="1"/>
  <c r="A2130" i="2"/>
  <c r="A2131" i="2" s="1"/>
  <c r="A2136" i="2" l="1"/>
  <c r="A2137" i="2" s="1"/>
  <c r="A2138" i="2"/>
  <c r="A2139" i="2" s="1"/>
  <c r="A2140" i="2" s="1"/>
  <c r="A2141" i="2" s="1"/>
  <c r="A2144" i="2" l="1"/>
  <c r="A2145" i="2" s="1"/>
  <c r="A2146" i="2" s="1"/>
  <c r="A2147" i="2" s="1"/>
  <c r="A2142" i="2"/>
  <c r="A2143" i="2" s="1"/>
  <c r="A2148" i="2" l="1"/>
  <c r="A2149" i="2" s="1"/>
  <c r="A2150" i="2"/>
  <c r="A2151" i="2" s="1"/>
  <c r="A2152" i="2" s="1"/>
  <c r="A2153" i="2" s="1"/>
  <c r="A2154" i="2" s="1"/>
  <c r="A2155" i="2" s="1"/>
  <c r="A2158" i="2" s="1"/>
  <c r="A2159" i="2" s="1"/>
  <c r="A2160" i="2" s="1"/>
  <c r="A2161" i="2" s="1"/>
  <c r="A2164" i="2" l="1"/>
  <c r="A2165" i="2" s="1"/>
  <c r="A2166" i="2" s="1"/>
  <c r="A2167" i="2" s="1"/>
  <c r="A2162" i="2"/>
  <c r="A2163" i="2" s="1"/>
  <c r="A2170" i="2" l="1"/>
  <c r="A2171" i="2" s="1"/>
  <c r="A2172" i="2" s="1"/>
  <c r="A2173" i="2" s="1"/>
  <c r="A2168" i="2"/>
  <c r="A2169" i="2" s="1"/>
  <c r="A2176" i="2" l="1"/>
  <c r="A2177" i="2" s="1"/>
  <c r="A2178" i="2" s="1"/>
  <c r="A2179" i="2" s="1"/>
  <c r="A2174" i="2"/>
  <c r="A2175" i="2" s="1"/>
  <c r="A2182" i="2" l="1"/>
  <c r="A2183" i="2" s="1"/>
  <c r="A2184" i="2" s="1"/>
  <c r="A2185" i="2" s="1"/>
  <c r="A2180" i="2"/>
  <c r="A2181" i="2" s="1"/>
  <c r="A2188" i="2" l="1"/>
  <c r="A2189" i="2" s="1"/>
  <c r="A2190" i="2" s="1"/>
  <c r="A2191" i="2" s="1"/>
  <c r="A2186" i="2"/>
  <c r="A2187" i="2" s="1"/>
  <c r="A2194" i="2" l="1"/>
  <c r="A2195" i="2" s="1"/>
  <c r="A2196" i="2" s="1"/>
  <c r="A2197" i="2" s="1"/>
  <c r="A2198" i="2" s="1"/>
  <c r="A2199" i="2" s="1"/>
  <c r="A2202" i="2" s="1"/>
  <c r="A2203" i="2" s="1"/>
  <c r="A2204" i="2" s="1"/>
  <c r="A2205" i="2" s="1"/>
  <c r="A2192" i="2"/>
  <c r="A2193" i="2" s="1"/>
  <c r="A2208" i="2" l="1"/>
  <c r="A2209" i="2" s="1"/>
  <c r="A2210" i="2" s="1"/>
  <c r="A2211" i="2" s="1"/>
  <c r="A2206" i="2"/>
  <c r="A2207" i="2" s="1"/>
  <c r="A2214" i="2" l="1"/>
  <c r="A2215" i="2" s="1"/>
  <c r="A2216" i="2" s="1"/>
  <c r="A2217" i="2" s="1"/>
  <c r="A2212" i="2"/>
  <c r="A2213" i="2" s="1"/>
  <c r="A2220" i="2" l="1"/>
  <c r="A2221" i="2" s="1"/>
  <c r="A2222" i="2" s="1"/>
  <c r="A2223" i="2" s="1"/>
  <c r="A2218" i="2"/>
  <c r="A2219" i="2" s="1"/>
  <c r="A2226" i="2" l="1"/>
  <c r="A2227" i="2" s="1"/>
  <c r="A2228" i="2" s="1"/>
  <c r="A2229" i="2" s="1"/>
  <c r="A2224" i="2"/>
  <c r="A2225" i="2" s="1"/>
  <c r="A2232" i="2" l="1"/>
  <c r="A2233" i="2" s="1"/>
  <c r="A2234" i="2" s="1"/>
  <c r="A2235" i="2" s="1"/>
  <c r="A2230" i="2"/>
  <c r="A2231" i="2" s="1"/>
  <c r="A2238" i="2" l="1"/>
  <c r="A2239" i="2" s="1"/>
  <c r="A2240" i="2" s="1"/>
  <c r="A2241" i="2" s="1"/>
  <c r="A2242" i="2" s="1"/>
  <c r="A2243" i="2" s="1"/>
  <c r="A2246" i="2" s="1"/>
  <c r="A2247" i="2" s="1"/>
  <c r="A2248" i="2" s="1"/>
  <c r="A2249" i="2" s="1"/>
  <c r="A2236" i="2"/>
  <c r="A2237" i="2" s="1"/>
  <c r="A2252" i="2" l="1"/>
  <c r="A2253" i="2" s="1"/>
  <c r="A2254" i="2" s="1"/>
  <c r="A2255" i="2" s="1"/>
  <c r="A2250" i="2"/>
  <c r="A2251" i="2" s="1"/>
  <c r="A2258" i="2" l="1"/>
  <c r="A2259" i="2" s="1"/>
  <c r="A2260" i="2" s="1"/>
  <c r="A2261" i="2" s="1"/>
  <c r="A2256" i="2"/>
  <c r="A2257" i="2" s="1"/>
  <c r="A2264" i="2" l="1"/>
  <c r="A2265" i="2" s="1"/>
  <c r="A2266" i="2" s="1"/>
  <c r="A2267" i="2" s="1"/>
  <c r="A2262" i="2"/>
  <c r="A2263" i="2" s="1"/>
  <c r="A2270" i="2" l="1"/>
  <c r="A2271" i="2" s="1"/>
  <c r="A2272" i="2" s="1"/>
  <c r="A2273" i="2" s="1"/>
  <c r="A2268" i="2"/>
  <c r="A2269" i="2" s="1"/>
  <c r="A2276" i="2" l="1"/>
  <c r="A2277" i="2" s="1"/>
  <c r="A2278" i="2" s="1"/>
  <c r="A2279" i="2" s="1"/>
  <c r="A2274" i="2"/>
  <c r="A2275" i="2" s="1"/>
  <c r="A2282" i="2" l="1"/>
  <c r="A2283" i="2" s="1"/>
  <c r="A2284" i="2" s="1"/>
  <c r="A2285" i="2" s="1"/>
  <c r="A2286" i="2" s="1"/>
  <c r="A2287" i="2" s="1"/>
  <c r="A2290" i="2" s="1"/>
  <c r="A2291" i="2" s="1"/>
  <c r="A2292" i="2" s="1"/>
  <c r="A2293" i="2" s="1"/>
  <c r="A2280" i="2"/>
  <c r="A2281" i="2" s="1"/>
  <c r="A2296" i="2" l="1"/>
  <c r="A2297" i="2" s="1"/>
  <c r="A2298" i="2" s="1"/>
  <c r="A2299" i="2" s="1"/>
  <c r="A2294" i="2"/>
  <c r="A2295" i="2" s="1"/>
  <c r="A2302" i="2" l="1"/>
  <c r="A2303" i="2" s="1"/>
  <c r="A2304" i="2" s="1"/>
  <c r="A2305" i="2" s="1"/>
  <c r="A2300" i="2"/>
  <c r="A2301" i="2" s="1"/>
  <c r="A2308" i="2" l="1"/>
  <c r="A2309" i="2" s="1"/>
  <c r="A2310" i="2" s="1"/>
  <c r="A2311" i="2" s="1"/>
  <c r="A2306" i="2"/>
  <c r="A2307" i="2" s="1"/>
  <c r="A2314" i="2" l="1"/>
  <c r="A2315" i="2" s="1"/>
  <c r="A2316" i="2" s="1"/>
  <c r="A2317" i="2" s="1"/>
  <c r="A2312" i="2"/>
  <c r="A2313" i="2" s="1"/>
  <c r="A2320" i="2" l="1"/>
  <c r="A2321" i="2" s="1"/>
  <c r="A2322" i="2" s="1"/>
  <c r="A2323" i="2" s="1"/>
  <c r="A2318" i="2"/>
  <c r="A2319" i="2" s="1"/>
  <c r="A2326" i="2" l="1"/>
  <c r="A2327" i="2" s="1"/>
  <c r="A2328" i="2" s="1"/>
  <c r="A2329" i="2" s="1"/>
  <c r="A2330" i="2" s="1"/>
  <c r="A2331" i="2" s="1"/>
  <c r="A2324" i="2"/>
  <c r="A2325" i="2" s="1"/>
  <c r="L29" i="4" l="1"/>
  <c r="L15" i="4" l="1"/>
  <c r="F836" i="2" l="1"/>
  <c r="F44" i="2"/>
  <c r="D44" i="2"/>
  <c r="E44" i="2"/>
  <c r="G44" i="2"/>
  <c r="H44" i="2"/>
  <c r="I44" i="2"/>
  <c r="C44" i="2"/>
  <c r="F88" i="2"/>
  <c r="D88" i="2"/>
  <c r="E88" i="2"/>
  <c r="G88" i="2"/>
  <c r="H88" i="2"/>
  <c r="I88" i="2"/>
  <c r="C88" i="2"/>
  <c r="F132" i="2"/>
  <c r="D132" i="2"/>
  <c r="E132" i="2"/>
  <c r="G132" i="2"/>
  <c r="H132" i="2"/>
  <c r="I132" i="2"/>
  <c r="C132" i="2"/>
  <c r="F176" i="2"/>
  <c r="D176" i="2"/>
  <c r="E176" i="2"/>
  <c r="G176" i="2"/>
  <c r="H176" i="2"/>
  <c r="I176" i="2"/>
  <c r="C176" i="2"/>
  <c r="F220" i="2"/>
  <c r="D220" i="2"/>
  <c r="E220" i="2"/>
  <c r="G220" i="2"/>
  <c r="H220" i="2"/>
  <c r="I220" i="2"/>
  <c r="C220" i="2"/>
  <c r="F264" i="2"/>
  <c r="D264" i="2"/>
  <c r="E264" i="2"/>
  <c r="G264" i="2"/>
  <c r="H264" i="2"/>
  <c r="I264" i="2"/>
  <c r="C264" i="2"/>
  <c r="F308" i="2"/>
  <c r="D308" i="2"/>
  <c r="E308" i="2"/>
  <c r="G308" i="2"/>
  <c r="H308" i="2"/>
  <c r="I308" i="2"/>
  <c r="C308" i="2"/>
  <c r="F352" i="2"/>
  <c r="D352" i="2"/>
  <c r="E352" i="2"/>
  <c r="G352" i="2"/>
  <c r="H352" i="2"/>
  <c r="I352" i="2"/>
  <c r="C352" i="2"/>
  <c r="F396" i="2"/>
  <c r="D396" i="2"/>
  <c r="E396" i="2"/>
  <c r="G396" i="2"/>
  <c r="H396" i="2"/>
  <c r="I396" i="2"/>
  <c r="C396" i="2"/>
  <c r="F440" i="2"/>
  <c r="D440" i="2"/>
  <c r="E440" i="2"/>
  <c r="G440" i="2"/>
  <c r="H440" i="2"/>
  <c r="I440" i="2"/>
  <c r="C440" i="2"/>
  <c r="F484" i="2"/>
  <c r="D484" i="2"/>
  <c r="E484" i="2"/>
  <c r="G484" i="2"/>
  <c r="H484" i="2"/>
  <c r="I484" i="2"/>
  <c r="C484" i="2"/>
  <c r="F528" i="2"/>
  <c r="D528" i="2"/>
  <c r="E528" i="2"/>
  <c r="G528" i="2"/>
  <c r="H528" i="2"/>
  <c r="I528" i="2"/>
  <c r="C528" i="2"/>
  <c r="F572" i="2"/>
  <c r="D572" i="2"/>
  <c r="E572" i="2"/>
  <c r="G572" i="2"/>
  <c r="H572" i="2"/>
  <c r="I572" i="2"/>
  <c r="C572" i="2"/>
  <c r="F616" i="2"/>
  <c r="D616" i="2"/>
  <c r="E616" i="2"/>
  <c r="G616" i="2"/>
  <c r="H616" i="2"/>
  <c r="I616" i="2"/>
  <c r="C616" i="2"/>
  <c r="F660" i="2"/>
  <c r="D660" i="2"/>
  <c r="E660" i="2"/>
  <c r="G660" i="2"/>
  <c r="H660" i="2"/>
  <c r="I660" i="2"/>
  <c r="C660" i="2"/>
  <c r="F704" i="2"/>
  <c r="D704" i="2"/>
  <c r="E704" i="2"/>
  <c r="G704" i="2"/>
  <c r="H704" i="2"/>
  <c r="I704" i="2"/>
  <c r="C704" i="2"/>
  <c r="F748" i="2"/>
  <c r="D748" i="2"/>
  <c r="E748" i="2"/>
  <c r="G748" i="2"/>
  <c r="H748" i="2"/>
  <c r="I748" i="2"/>
  <c r="C748" i="2"/>
  <c r="F792" i="2"/>
  <c r="D792" i="2"/>
  <c r="E792" i="2"/>
  <c r="G792" i="2"/>
  <c r="H792" i="2"/>
  <c r="I792" i="2"/>
  <c r="C792" i="2"/>
  <c r="D836" i="2"/>
  <c r="E836" i="2"/>
  <c r="G836" i="2"/>
  <c r="H836" i="2"/>
  <c r="I836" i="2"/>
  <c r="C836" i="2"/>
  <c r="F880" i="2"/>
  <c r="D880" i="2"/>
  <c r="E880" i="2"/>
  <c r="G880" i="2"/>
  <c r="H880" i="2"/>
  <c r="I880" i="2"/>
  <c r="C880" i="2"/>
  <c r="F924" i="2"/>
  <c r="D924" i="2"/>
  <c r="E924" i="2"/>
  <c r="G924" i="2"/>
  <c r="H924" i="2"/>
  <c r="I924" i="2"/>
  <c r="C924" i="2"/>
  <c r="F968" i="2"/>
  <c r="D968" i="2"/>
  <c r="E968" i="2"/>
  <c r="G968" i="2"/>
  <c r="H968" i="2"/>
  <c r="I968" i="2"/>
  <c r="C968" i="2"/>
  <c r="F1012" i="2"/>
  <c r="D1012" i="2"/>
  <c r="E1012" i="2"/>
  <c r="G1012" i="2"/>
  <c r="H1012" i="2"/>
  <c r="I1012" i="2"/>
  <c r="C1012" i="2"/>
  <c r="F1056" i="2"/>
  <c r="D1056" i="2"/>
  <c r="E1056" i="2"/>
  <c r="G1056" i="2"/>
  <c r="H1056" i="2"/>
  <c r="I1056" i="2"/>
  <c r="C1056" i="2"/>
  <c r="F1100" i="2"/>
  <c r="D1100" i="2"/>
  <c r="E1100" i="2"/>
  <c r="G1100" i="2"/>
  <c r="H1100" i="2"/>
  <c r="I1100" i="2"/>
  <c r="C1100" i="2"/>
  <c r="F1144" i="2"/>
  <c r="D1144" i="2"/>
  <c r="E1144" i="2"/>
  <c r="G1144" i="2"/>
  <c r="H1144" i="2"/>
  <c r="I1144" i="2"/>
  <c r="C1144" i="2"/>
  <c r="F1188" i="2"/>
  <c r="D1188" i="2"/>
  <c r="E1188" i="2"/>
  <c r="G1188" i="2"/>
  <c r="H1188" i="2"/>
  <c r="I1188" i="2"/>
  <c r="C1188" i="2"/>
  <c r="F1232" i="2"/>
  <c r="D1232" i="2"/>
  <c r="E1232" i="2"/>
  <c r="G1232" i="2"/>
  <c r="H1232" i="2"/>
  <c r="I1232" i="2"/>
  <c r="C1232" i="2"/>
  <c r="F1276" i="2"/>
  <c r="D1276" i="2"/>
  <c r="E1276" i="2"/>
  <c r="G1276" i="2"/>
  <c r="H1276" i="2"/>
  <c r="I1276" i="2"/>
  <c r="C1276" i="2"/>
  <c r="F1320" i="2"/>
  <c r="D1320" i="2"/>
  <c r="E1320" i="2"/>
  <c r="G1320" i="2"/>
  <c r="H1320" i="2"/>
  <c r="I1320" i="2"/>
  <c r="C1320" i="2"/>
  <c r="F1364" i="2"/>
  <c r="D1364" i="2"/>
  <c r="E1364" i="2"/>
  <c r="G1364" i="2"/>
  <c r="H1364" i="2"/>
  <c r="J29" i="4" s="1"/>
  <c r="I1364" i="2"/>
  <c r="C1364" i="2"/>
  <c r="F1408" i="2"/>
  <c r="D1408" i="2"/>
  <c r="E1408" i="2"/>
  <c r="G1408" i="2"/>
  <c r="H1408" i="2"/>
  <c r="I1408" i="2"/>
  <c r="C1408" i="2"/>
  <c r="F1452" i="2"/>
  <c r="D1452" i="2"/>
  <c r="E1452" i="2"/>
  <c r="G1452" i="2"/>
  <c r="H1452" i="2"/>
  <c r="I1452" i="2"/>
  <c r="C1452" i="2"/>
  <c r="F1496" i="2"/>
  <c r="D1496" i="2"/>
  <c r="E1496" i="2"/>
  <c r="G1496" i="2"/>
  <c r="H1496" i="2"/>
  <c r="I1496" i="2"/>
  <c r="C1496" i="2"/>
  <c r="F1540" i="2"/>
  <c r="D1540" i="2"/>
  <c r="E1540" i="2"/>
  <c r="G1540" i="2"/>
  <c r="H1540" i="2"/>
  <c r="I1540" i="2"/>
  <c r="C1540" i="2"/>
  <c r="F1584" i="2"/>
  <c r="D1584" i="2"/>
  <c r="E1584" i="2"/>
  <c r="G1584" i="2"/>
  <c r="H1584" i="2"/>
  <c r="I1584" i="2"/>
  <c r="C1584" i="2"/>
  <c r="F1628" i="2"/>
  <c r="D1628" i="2"/>
  <c r="E1628" i="2"/>
  <c r="G1628" i="2"/>
  <c r="H1628" i="2"/>
  <c r="I1628" i="2"/>
  <c r="C1628" i="2"/>
  <c r="F1672" i="2"/>
  <c r="D1672" i="2"/>
  <c r="E1672" i="2"/>
  <c r="G1672" i="2"/>
  <c r="H1672" i="2"/>
  <c r="I1672" i="2"/>
  <c r="C1672" i="2"/>
  <c r="F1716" i="2"/>
  <c r="D1716" i="2"/>
  <c r="E1716" i="2"/>
  <c r="G1716" i="2"/>
  <c r="H1716" i="2"/>
  <c r="I1716" i="2"/>
  <c r="C1716" i="2"/>
  <c r="F1760" i="2"/>
  <c r="F1804" i="2"/>
  <c r="F1848" i="2"/>
  <c r="F1892" i="2"/>
  <c r="F1936" i="2"/>
  <c r="F1980" i="2"/>
  <c r="F2024" i="2"/>
  <c r="F2068" i="2"/>
  <c r="F2112" i="2"/>
  <c r="F2156" i="2"/>
  <c r="F2200" i="2"/>
  <c r="F2244" i="2"/>
  <c r="F2288" i="2"/>
  <c r="E2332" i="2"/>
  <c r="H2332" i="2"/>
  <c r="C2332" i="2"/>
  <c r="D1760" i="2"/>
  <c r="E1760" i="2"/>
  <c r="G1760" i="2"/>
  <c r="H1760" i="2"/>
  <c r="I1760" i="2"/>
  <c r="C1760" i="2"/>
  <c r="D1804" i="2"/>
  <c r="E1804" i="2"/>
  <c r="G1804" i="2"/>
  <c r="H1804" i="2"/>
  <c r="I1804" i="2"/>
  <c r="C1804" i="2"/>
  <c r="D1848" i="2"/>
  <c r="E1848" i="2"/>
  <c r="G1848" i="2"/>
  <c r="H1848" i="2"/>
  <c r="I1848" i="2"/>
  <c r="C1848" i="2"/>
  <c r="D1892" i="2"/>
  <c r="E1892" i="2"/>
  <c r="G1892" i="2"/>
  <c r="H1892" i="2"/>
  <c r="I1892" i="2"/>
  <c r="C1892" i="2"/>
  <c r="D1936" i="2"/>
  <c r="E1936" i="2"/>
  <c r="G1936" i="2"/>
  <c r="H1936" i="2"/>
  <c r="I1936" i="2"/>
  <c r="C1936" i="2"/>
  <c r="D1980" i="2"/>
  <c r="E1980" i="2"/>
  <c r="G1980" i="2"/>
  <c r="H1980" i="2"/>
  <c r="I1980" i="2"/>
  <c r="C1980" i="2"/>
  <c r="G2332" i="2"/>
  <c r="E2393" i="2"/>
  <c r="F29" i="4" l="1"/>
  <c r="F15" i="4"/>
  <c r="D29" i="4"/>
  <c r="J15" i="4"/>
  <c r="D15" i="4"/>
  <c r="F47" i="4"/>
  <c r="F43" i="4"/>
  <c r="F39" i="4"/>
  <c r="F35" i="4"/>
  <c r="F30" i="4"/>
  <c r="F25" i="4"/>
  <c r="F20" i="4"/>
  <c r="F14" i="4"/>
  <c r="F19" i="4"/>
  <c r="F40" i="4"/>
  <c r="F26" i="4"/>
  <c r="F11" i="4"/>
  <c r="F49" i="4"/>
  <c r="F46" i="4"/>
  <c r="F42" i="4"/>
  <c r="F38" i="4"/>
  <c r="F34" i="4"/>
  <c r="F28" i="4"/>
  <c r="F24" i="4"/>
  <c r="F18" i="4"/>
  <c r="F13" i="4"/>
  <c r="F12" i="4"/>
  <c r="F44" i="4"/>
  <c r="F32" i="4"/>
  <c r="F16" i="4"/>
  <c r="F48" i="4"/>
  <c r="F45" i="4"/>
  <c r="F41" i="4"/>
  <c r="F37" i="4"/>
  <c r="F33" i="4"/>
  <c r="F27" i="4"/>
  <c r="F23" i="4"/>
  <c r="F17" i="4"/>
  <c r="F36" i="4"/>
  <c r="F22" i="4"/>
  <c r="D2024" i="2"/>
  <c r="E2024" i="2"/>
  <c r="G2024" i="2"/>
  <c r="H2024" i="2"/>
  <c r="I2024" i="2"/>
  <c r="C2024" i="2"/>
  <c r="D2068" i="2"/>
  <c r="E2068" i="2"/>
  <c r="G2068" i="2"/>
  <c r="H2068" i="2"/>
  <c r="I2068" i="2"/>
  <c r="C2068" i="2"/>
  <c r="D2112" i="2"/>
  <c r="E2112" i="2"/>
  <c r="G2112" i="2"/>
  <c r="H2112" i="2"/>
  <c r="I2112" i="2"/>
  <c r="C2112" i="2"/>
  <c r="D2156" i="2"/>
  <c r="E2156" i="2"/>
  <c r="G2156" i="2"/>
  <c r="H15" i="4" s="1"/>
  <c r="H2156" i="2"/>
  <c r="I2156" i="2"/>
  <c r="C2156" i="2"/>
  <c r="D2200" i="2"/>
  <c r="E2200" i="2"/>
  <c r="G2200" i="2"/>
  <c r="H2200" i="2"/>
  <c r="I2200" i="2"/>
  <c r="C2200" i="2"/>
  <c r="D2244" i="2"/>
  <c r="E2244" i="2"/>
  <c r="G2244" i="2"/>
  <c r="H2244" i="2"/>
  <c r="I2244" i="2"/>
  <c r="C2244" i="2"/>
  <c r="C2288" i="2"/>
  <c r="D2288" i="2"/>
  <c r="I2288" i="2"/>
  <c r="H2288" i="2"/>
  <c r="G2288" i="2"/>
  <c r="E2288" i="2"/>
  <c r="B15" i="4" l="1"/>
  <c r="B29" i="4"/>
  <c r="I2332" i="2"/>
  <c r="D2332" i="2" l="1"/>
  <c r="B2387" i="2" l="1"/>
  <c r="B2391" i="2" s="1"/>
  <c r="B2393" i="2"/>
  <c r="C2429" i="2"/>
  <c r="B2383" i="2"/>
  <c r="G2376" i="2" s="1"/>
  <c r="D2429" i="2"/>
  <c r="F2332" i="2" l="1"/>
  <c r="F2376" i="2" l="1"/>
  <c r="A8" i="37"/>
  <c r="B1" i="37"/>
  <c r="A14" i="37" l="1"/>
  <c r="A20" i="37" l="1"/>
  <c r="A8" i="36"/>
  <c r="B1" i="36"/>
  <c r="D20" i="37" l="1"/>
  <c r="H23" i="37"/>
  <c r="A26" i="37"/>
  <c r="A14" i="36"/>
  <c r="A16" i="34"/>
  <c r="A22" i="34" s="1"/>
  <c r="C13" i="34"/>
  <c r="I2" i="34"/>
  <c r="A32" i="37" l="1"/>
  <c r="C19" i="34"/>
  <c r="A20" i="36"/>
  <c r="A28" i="34"/>
  <c r="C25" i="34"/>
  <c r="A38" i="37" l="1"/>
  <c r="A46" i="37"/>
  <c r="A26" i="36"/>
  <c r="A34" i="34"/>
  <c r="C37" i="34" s="1"/>
  <c r="C31" i="34"/>
  <c r="B2" i="2"/>
  <c r="A52" i="37" l="1"/>
  <c r="B45" i="37"/>
  <c r="A32" i="36"/>
  <c r="E11" i="33"/>
  <c r="C10" i="33" s="1"/>
  <c r="E11" i="32"/>
  <c r="E10" i="32" s="1"/>
  <c r="E11" i="31"/>
  <c r="E10" i="31" s="1"/>
  <c r="E11" i="30"/>
  <c r="E10" i="30" s="1"/>
  <c r="E11" i="29"/>
  <c r="C9" i="29" s="1"/>
  <c r="E52" i="29" s="1"/>
  <c r="E11" i="28"/>
  <c r="C9" i="28" s="1"/>
  <c r="E11" i="26"/>
  <c r="C9" i="26" s="1"/>
  <c r="E65" i="26" s="1"/>
  <c r="E11" i="24"/>
  <c r="C9" i="24" s="1"/>
  <c r="E65" i="24" s="1"/>
  <c r="E11" i="23"/>
  <c r="C9" i="23" s="1"/>
  <c r="E65" i="23" s="1"/>
  <c r="E11" i="22"/>
  <c r="C9" i="22" s="1"/>
  <c r="E65" i="22" s="1"/>
  <c r="E11" i="21"/>
  <c r="C9" i="21" s="1"/>
  <c r="E65" i="21" s="1"/>
  <c r="E11" i="20"/>
  <c r="C9" i="20" s="1"/>
  <c r="E65" i="20" s="1"/>
  <c r="E11" i="19"/>
  <c r="C9" i="19" s="1"/>
  <c r="E65" i="19" s="1"/>
  <c r="E11" i="17"/>
  <c r="C9" i="17" s="1"/>
  <c r="E65" i="17" s="1"/>
  <c r="E11" i="16"/>
  <c r="C9" i="16" s="1"/>
  <c r="E65" i="16" s="1"/>
  <c r="E11" i="15"/>
  <c r="C9" i="15" s="1"/>
  <c r="E65" i="15" s="1"/>
  <c r="E11" i="14"/>
  <c r="C9" i="14" s="1"/>
  <c r="E65" i="14" s="1"/>
  <c r="E11" i="13"/>
  <c r="C9" i="13" s="1"/>
  <c r="E65" i="13" s="1"/>
  <c r="E11" i="12"/>
  <c r="C9" i="12" s="1"/>
  <c r="E65" i="12" s="1"/>
  <c r="E11" i="11"/>
  <c r="C9" i="11" s="1"/>
  <c r="E66" i="11" s="1"/>
  <c r="E11" i="10"/>
  <c r="C9" i="10" s="1"/>
  <c r="E63" i="10" s="1"/>
  <c r="A58" i="37" l="1"/>
  <c r="A40" i="36"/>
  <c r="A64" i="37" l="1"/>
  <c r="D64" i="37" s="1"/>
  <c r="A46" i="36"/>
  <c r="B39" i="36"/>
  <c r="A70" i="37" l="1"/>
  <c r="A52" i="36"/>
  <c r="L47" i="4"/>
  <c r="I2369" i="2"/>
  <c r="A76" i="37" l="1"/>
  <c r="A58" i="36"/>
  <c r="D47" i="4"/>
  <c r="H47" i="4"/>
  <c r="B47" i="4"/>
  <c r="J47" i="4"/>
  <c r="H21" i="4"/>
  <c r="H50" i="4"/>
  <c r="D21" i="4"/>
  <c r="D8" i="4"/>
  <c r="F2369" i="2"/>
  <c r="D2334" i="2"/>
  <c r="H2369" i="2"/>
  <c r="H2372" i="2" s="1"/>
  <c r="C2334" i="2"/>
  <c r="G2369" i="2"/>
  <c r="G2372" i="2" s="1"/>
  <c r="A82" i="37" l="1"/>
  <c r="K2" i="37"/>
  <c r="A64" i="36"/>
  <c r="C2369" i="2"/>
  <c r="C2372" i="2" s="1"/>
  <c r="I21" i="4"/>
  <c r="I29" i="4"/>
  <c r="I50" i="4"/>
  <c r="K8" i="37" l="1"/>
  <c r="L1" i="37"/>
  <c r="A70" i="36"/>
  <c r="L6" i="4"/>
  <c r="D5" i="4"/>
  <c r="H5" i="4"/>
  <c r="I5" i="4" s="1"/>
  <c r="J5" i="4"/>
  <c r="K5" i="4" s="1"/>
  <c r="K14" i="37" l="1"/>
  <c r="K2" i="36"/>
  <c r="K20" i="37" l="1"/>
  <c r="N20" i="37" s="1"/>
  <c r="L1" i="36"/>
  <c r="K8" i="36"/>
  <c r="K26" i="37" l="1"/>
  <c r="K14" i="36"/>
  <c r="K32" i="37" l="1"/>
  <c r="K20" i="36"/>
  <c r="H8" i="4"/>
  <c r="I8" i="4" s="1"/>
  <c r="J8" i="4"/>
  <c r="H48" i="4"/>
  <c r="I48" i="4" s="1"/>
  <c r="J48" i="4"/>
  <c r="I15" i="4"/>
  <c r="H46" i="4"/>
  <c r="I46" i="4" s="1"/>
  <c r="J46" i="4"/>
  <c r="H34" i="4"/>
  <c r="I34" i="4" s="1"/>
  <c r="J34" i="4"/>
  <c r="H9" i="4"/>
  <c r="I9" i="4" s="1"/>
  <c r="J9" i="4"/>
  <c r="H41" i="4"/>
  <c r="I41" i="4" s="1"/>
  <c r="J41" i="4"/>
  <c r="H22" i="4"/>
  <c r="I22" i="4" s="1"/>
  <c r="J22" i="4"/>
  <c r="H11" i="4"/>
  <c r="I11" i="4" s="1"/>
  <c r="J11" i="4"/>
  <c r="H49" i="4"/>
  <c r="I49" i="4" s="1"/>
  <c r="J49" i="4"/>
  <c r="I47" i="4"/>
  <c r="H45" i="4"/>
  <c r="I45" i="4" s="1"/>
  <c r="J45" i="4"/>
  <c r="H44" i="4"/>
  <c r="I44" i="4" s="1"/>
  <c r="J44" i="4"/>
  <c r="H43" i="4"/>
  <c r="I43" i="4" s="1"/>
  <c r="J43" i="4"/>
  <c r="H42" i="4"/>
  <c r="I42" i="4" s="1"/>
  <c r="J42" i="4"/>
  <c r="H40" i="4"/>
  <c r="I40" i="4" s="1"/>
  <c r="J40" i="4"/>
  <c r="H39" i="4"/>
  <c r="I39" i="4" s="1"/>
  <c r="J39" i="4"/>
  <c r="H38" i="4"/>
  <c r="I38" i="4" s="1"/>
  <c r="J38" i="4"/>
  <c r="H37" i="4"/>
  <c r="I37" i="4" s="1"/>
  <c r="J37" i="4"/>
  <c r="H36" i="4"/>
  <c r="I36" i="4" s="1"/>
  <c r="J36" i="4"/>
  <c r="H35" i="4"/>
  <c r="I35" i="4" s="1"/>
  <c r="J35" i="4"/>
  <c r="H33" i="4"/>
  <c r="I33" i="4" s="1"/>
  <c r="J33" i="4"/>
  <c r="H32" i="4"/>
  <c r="I32" i="4" s="1"/>
  <c r="J32" i="4"/>
  <c r="H31" i="4"/>
  <c r="I31" i="4" s="1"/>
  <c r="J31" i="4"/>
  <c r="H30" i="4"/>
  <c r="I30" i="4" s="1"/>
  <c r="J30" i="4"/>
  <c r="H28" i="4"/>
  <c r="I28" i="4" s="1"/>
  <c r="J28" i="4"/>
  <c r="H27" i="4"/>
  <c r="I27" i="4" s="1"/>
  <c r="J27" i="4"/>
  <c r="H26" i="4"/>
  <c r="I26" i="4" s="1"/>
  <c r="J26" i="4"/>
  <c r="H25" i="4"/>
  <c r="I25" i="4" s="1"/>
  <c r="J25" i="4"/>
  <c r="H24" i="4"/>
  <c r="I24" i="4" s="1"/>
  <c r="J24" i="4"/>
  <c r="H23" i="4"/>
  <c r="I23" i="4" s="1"/>
  <c r="J23" i="4"/>
  <c r="H20" i="4"/>
  <c r="I20" i="4" s="1"/>
  <c r="J20" i="4"/>
  <c r="H19" i="4"/>
  <c r="I19" i="4" s="1"/>
  <c r="J19" i="4"/>
  <c r="H18" i="4"/>
  <c r="I18" i="4" s="1"/>
  <c r="J18" i="4"/>
  <c r="H17" i="4"/>
  <c r="I17" i="4" s="1"/>
  <c r="J17" i="4"/>
  <c r="H16" i="4"/>
  <c r="I16" i="4" s="1"/>
  <c r="J16" i="4"/>
  <c r="H14" i="4"/>
  <c r="I14" i="4" s="1"/>
  <c r="J14" i="4"/>
  <c r="H13" i="4"/>
  <c r="I13" i="4" s="1"/>
  <c r="J13" i="4"/>
  <c r="H12" i="4"/>
  <c r="I12" i="4" s="1"/>
  <c r="J12" i="4"/>
  <c r="H10" i="4"/>
  <c r="I10" i="4" s="1"/>
  <c r="J10" i="4"/>
  <c r="H7" i="4"/>
  <c r="I7" i="4" s="1"/>
  <c r="J7" i="4"/>
  <c r="H6" i="4"/>
  <c r="I6" i="4" s="1"/>
  <c r="J6" i="4"/>
  <c r="F8" i="4"/>
  <c r="F9" i="4"/>
  <c r="F10" i="4"/>
  <c r="F7" i="4"/>
  <c r="F6" i="4"/>
  <c r="F5" i="4"/>
  <c r="D48" i="4"/>
  <c r="D46" i="4"/>
  <c r="D34" i="4"/>
  <c r="D9" i="4"/>
  <c r="D41" i="4"/>
  <c r="D22" i="4"/>
  <c r="D11" i="4"/>
  <c r="D49" i="4"/>
  <c r="D45" i="4"/>
  <c r="D44" i="4"/>
  <c r="D43" i="4"/>
  <c r="D42" i="4"/>
  <c r="D40" i="4"/>
  <c r="D39" i="4"/>
  <c r="D38" i="4"/>
  <c r="D37" i="4"/>
  <c r="D36" i="4"/>
  <c r="D35" i="4"/>
  <c r="D33" i="4"/>
  <c r="D32" i="4"/>
  <c r="D31" i="4"/>
  <c r="D30" i="4"/>
  <c r="D28" i="4"/>
  <c r="D27" i="4"/>
  <c r="D26" i="4"/>
  <c r="D25" i="4"/>
  <c r="D24" i="4"/>
  <c r="D23" i="4"/>
  <c r="D20" i="4"/>
  <c r="D19" i="4"/>
  <c r="D18" i="4"/>
  <c r="D17" i="4"/>
  <c r="D16" i="4"/>
  <c r="D14" i="4"/>
  <c r="D13" i="4"/>
  <c r="D12" i="4"/>
  <c r="D10" i="4"/>
  <c r="D7" i="4"/>
  <c r="D6" i="4"/>
  <c r="K38" i="37" l="1"/>
  <c r="K46" i="37"/>
  <c r="K26" i="36"/>
  <c r="K52" i="37" l="1"/>
  <c r="L45" i="37"/>
  <c r="K32" i="36"/>
  <c r="K58" i="37" l="1"/>
  <c r="K40" i="36"/>
  <c r="K64" i="37" l="1"/>
  <c r="N64" i="37" s="1"/>
  <c r="L39" i="36"/>
  <c r="K46" i="36"/>
  <c r="K70" i="37" l="1"/>
  <c r="K52" i="36"/>
  <c r="K76" i="37" l="1"/>
  <c r="G2" i="4"/>
  <c r="K58" i="36"/>
  <c r="I2374" i="2" l="1"/>
  <c r="I2372" i="2" s="1"/>
  <c r="K82" i="37"/>
  <c r="U2" i="37"/>
  <c r="B45" i="2"/>
  <c r="K64" i="36"/>
  <c r="M29" i="4" l="1"/>
  <c r="M21" i="4"/>
  <c r="M6" i="4"/>
  <c r="M50" i="4"/>
  <c r="M47" i="4"/>
  <c r="V1" i="37"/>
  <c r="U8" i="37"/>
  <c r="K70" i="36"/>
  <c r="U14" i="37" l="1"/>
  <c r="U2" i="36"/>
  <c r="U20" i="37" l="1"/>
  <c r="X20" i="37" s="1"/>
  <c r="U8" i="36"/>
  <c r="V1" i="36"/>
  <c r="U26" i="37" l="1"/>
  <c r="U14" i="36"/>
  <c r="U32" i="37" l="1"/>
  <c r="U20" i="36"/>
  <c r="U38" i="37" l="1"/>
  <c r="B89" i="2"/>
  <c r="U26" i="36"/>
  <c r="U32" i="36" l="1"/>
  <c r="B133" i="2" l="1"/>
  <c r="B177" i="2" l="1"/>
  <c r="B221" i="2" l="1"/>
  <c r="B265" i="2" l="1"/>
  <c r="B309" i="2" l="1"/>
  <c r="B353" i="2" l="1"/>
  <c r="B397" i="2" l="1"/>
  <c r="B441" i="2" l="1"/>
  <c r="B485" i="2" l="1"/>
  <c r="B529" i="2" l="1"/>
  <c r="B573" i="2" l="1"/>
  <c r="B617" i="2" l="1"/>
  <c r="B661" i="2" l="1"/>
  <c r="B705" i="2" l="1"/>
  <c r="B749" i="2" l="1"/>
  <c r="B793" i="2" l="1"/>
  <c r="B6" i="4" l="1"/>
  <c r="B21" i="4"/>
  <c r="B31" i="4"/>
  <c r="B28" i="4"/>
  <c r="B16" i="4"/>
  <c r="B13" i="4"/>
  <c r="B40" i="4"/>
  <c r="B38" i="4"/>
  <c r="B26" i="4"/>
  <c r="B24" i="4"/>
  <c r="B7" i="4"/>
  <c r="B49" i="4"/>
  <c r="B36" i="4"/>
  <c r="B33" i="4"/>
  <c r="B17" i="4"/>
  <c r="B14" i="4"/>
  <c r="B45" i="4"/>
  <c r="B43" i="4"/>
  <c r="B48" i="4"/>
  <c r="B22" i="4"/>
  <c r="B50" i="4"/>
  <c r="B25" i="4"/>
  <c r="B12" i="4"/>
  <c r="B5" i="4"/>
  <c r="B41" i="4"/>
  <c r="B34" i="4"/>
  <c r="B35" i="4"/>
  <c r="B46" i="4"/>
  <c r="B19" i="4"/>
  <c r="B10" i="4"/>
  <c r="B44" i="4"/>
  <c r="B8" i="4"/>
  <c r="B20" i="4"/>
  <c r="B18" i="4"/>
  <c r="B11" i="4"/>
  <c r="B39" i="4"/>
  <c r="B32" i="4"/>
  <c r="B9" i="4"/>
  <c r="B42" i="4"/>
  <c r="B27" i="4"/>
  <c r="B30" i="4"/>
  <c r="B23" i="4"/>
  <c r="B37" i="4"/>
  <c r="L5" i="4"/>
  <c r="M5" i="4" s="1"/>
  <c r="B837" i="2" l="1"/>
  <c r="L46" i="4"/>
  <c r="M46" i="4" s="1"/>
  <c r="L22" i="4"/>
  <c r="M22" i="4" s="1"/>
  <c r="L27" i="4"/>
  <c r="M27" i="4" s="1"/>
  <c r="L25" i="4"/>
  <c r="M25" i="4" s="1"/>
  <c r="L39" i="4"/>
  <c r="M39" i="4" s="1"/>
  <c r="L37" i="4"/>
  <c r="M37" i="4" s="1"/>
  <c r="L35" i="4"/>
  <c r="M35" i="4" s="1"/>
  <c r="L18" i="4"/>
  <c r="M18" i="4" s="1"/>
  <c r="L11" i="4"/>
  <c r="M11" i="4" s="1"/>
  <c r="L33" i="4"/>
  <c r="M33" i="4" s="1"/>
  <c r="L28" i="4"/>
  <c r="M28" i="4" s="1"/>
  <c r="L45" i="4"/>
  <c r="M45" i="4" s="1"/>
  <c r="L19" i="4"/>
  <c r="M19" i="4" s="1"/>
  <c r="M15" i="4"/>
  <c r="L34" i="4"/>
  <c r="M34" i="4" s="1"/>
  <c r="L38" i="4"/>
  <c r="M38" i="4" s="1"/>
  <c r="L12" i="4"/>
  <c r="M12" i="4" s="1"/>
  <c r="L10" i="4"/>
  <c r="M10" i="4" s="1"/>
  <c r="L49" i="4"/>
  <c r="M49" i="4" s="1"/>
  <c r="L23" i="4"/>
  <c r="M23" i="4" s="1"/>
  <c r="L26" i="4"/>
  <c r="M26" i="4" s="1"/>
  <c r="L24" i="4"/>
  <c r="M24" i="4" s="1"/>
  <c r="L20" i="4"/>
  <c r="M20" i="4" s="1"/>
  <c r="L48" i="4"/>
  <c r="M48" i="4" s="1"/>
  <c r="L32" i="4"/>
  <c r="M32" i="4" s="1"/>
  <c r="L36" i="4"/>
  <c r="M36" i="4" s="1"/>
  <c r="L7" i="4"/>
  <c r="M7" i="4" s="1"/>
  <c r="L44" i="4"/>
  <c r="M44" i="4" s="1"/>
  <c r="L42" i="4"/>
  <c r="M42" i="4" s="1"/>
  <c r="L8" i="4"/>
  <c r="M8" i="4" s="1"/>
  <c r="L43" i="4"/>
  <c r="M43" i="4" s="1"/>
  <c r="L17" i="4"/>
  <c r="M17" i="4" s="1"/>
  <c r="L40" i="4"/>
  <c r="M40" i="4" s="1"/>
  <c r="L14" i="4"/>
  <c r="M14" i="4" s="1"/>
  <c r="L41" i="4"/>
  <c r="M41" i="4" s="1"/>
  <c r="L30" i="4"/>
  <c r="M30" i="4" s="1"/>
  <c r="L13" i="4"/>
  <c r="M13" i="4" s="1"/>
  <c r="L16" i="4"/>
  <c r="M16" i="4" s="1"/>
  <c r="L9" i="4"/>
  <c r="M9" i="4" s="1"/>
  <c r="L31" i="4"/>
  <c r="M31" i="4" s="1"/>
  <c r="B881" i="2" l="1"/>
  <c r="B925" i="2" l="1"/>
  <c r="B969" i="2" l="1"/>
  <c r="B1013" i="2" l="1"/>
  <c r="B1057" i="2" l="1"/>
  <c r="B1101" i="2" l="1"/>
  <c r="B1145" i="2" l="1"/>
  <c r="B1189" i="2" l="1"/>
  <c r="B1233" i="2" l="1"/>
  <c r="B1277" i="2" l="1"/>
  <c r="B1321" i="2" l="1"/>
  <c r="B1365" i="2" l="1"/>
  <c r="B1409" i="2" l="1"/>
  <c r="B1453" i="2" l="1"/>
  <c r="B1497" i="2" l="1"/>
  <c r="B1541" i="2" l="1"/>
  <c r="B1585" i="2" l="1"/>
  <c r="B1629" i="2" l="1"/>
  <c r="B1673" i="2" l="1"/>
  <c r="B1717" i="2" l="1"/>
  <c r="B1761" i="2" l="1"/>
  <c r="B1805" i="2" l="1"/>
  <c r="B1849" i="2" l="1"/>
  <c r="B1893" i="2" l="1"/>
  <c r="B1937" i="2" l="1"/>
  <c r="B1981" i="2" l="1"/>
  <c r="B2025" i="2" l="1"/>
  <c r="B2069" i="2" l="1"/>
  <c r="B2113" i="2" l="1"/>
  <c r="B2157" i="2" l="1"/>
  <c r="B2201" i="2" l="1"/>
  <c r="B2245" i="2" l="1"/>
  <c r="B2289" i="2" l="1"/>
  <c r="H17" i="37" l="1"/>
  <c r="I5" i="36"/>
  <c r="H7" i="36"/>
  <c r="E7" i="36"/>
  <c r="G7" i="36"/>
  <c r="H13" i="36"/>
  <c r="E2" i="36"/>
  <c r="E16" i="36"/>
  <c r="F14" i="36"/>
  <c r="I10" i="36"/>
  <c r="F32" i="36"/>
  <c r="D8" i="36"/>
  <c r="D16" i="36"/>
  <c r="I12" i="36"/>
  <c r="D20" i="36"/>
  <c r="H4" i="36"/>
  <c r="I16" i="36"/>
  <c r="F36" i="36"/>
  <c r="I17" i="36"/>
  <c r="I24" i="36"/>
  <c r="F35" i="36"/>
  <c r="F23" i="36"/>
  <c r="D32" i="36"/>
  <c r="G10" i="36"/>
  <c r="D26" i="36"/>
  <c r="F73" i="36"/>
  <c r="D14" i="36"/>
  <c r="F44" i="36"/>
  <c r="I41" i="36"/>
  <c r="F43" i="36"/>
  <c r="F61" i="36"/>
  <c r="F74" i="36"/>
  <c r="F64" i="36"/>
  <c r="F49" i="36"/>
  <c r="I52" i="36"/>
  <c r="F53" i="36"/>
  <c r="C52" i="36"/>
  <c r="I74" i="36"/>
  <c r="D70" i="36"/>
  <c r="D58" i="36"/>
  <c r="C64" i="36"/>
  <c r="I71" i="36"/>
  <c r="C73" i="36"/>
  <c r="S6" i="36"/>
  <c r="S5" i="36"/>
  <c r="M2" i="36"/>
  <c r="N14" i="36"/>
  <c r="S35" i="36"/>
  <c r="P29" i="36"/>
  <c r="P12" i="36"/>
  <c r="P30" i="36"/>
  <c r="S8" i="36"/>
  <c r="P20" i="36"/>
  <c r="P18" i="36"/>
  <c r="S21" i="36"/>
  <c r="P8" i="36"/>
  <c r="S33" i="36"/>
  <c r="O32" i="36"/>
  <c r="S11" i="36"/>
  <c r="S23" i="36"/>
  <c r="P58" i="36"/>
  <c r="Z26" i="36"/>
  <c r="S49" i="36"/>
  <c r="N70" i="36"/>
  <c r="Z3" i="36"/>
  <c r="X2" i="36"/>
  <c r="W11" i="36"/>
  <c r="S52" i="36"/>
  <c r="M58" i="36"/>
  <c r="S71" i="36"/>
  <c r="M67" i="36"/>
  <c r="Z5" i="36"/>
  <c r="P61" i="36"/>
  <c r="Z18" i="36"/>
  <c r="P46" i="36"/>
  <c r="Z6" i="36"/>
  <c r="P59" i="36"/>
  <c r="S70" i="36"/>
  <c r="S62" i="36"/>
  <c r="Y2" i="36"/>
  <c r="S73" i="36"/>
  <c r="C4" i="36"/>
  <c r="C23" i="36"/>
  <c r="D7" i="36"/>
  <c r="C2" i="36"/>
  <c r="F11" i="36"/>
  <c r="F4" i="36"/>
  <c r="C11" i="36"/>
  <c r="C32" i="36"/>
  <c r="C10" i="36"/>
  <c r="D10" i="36"/>
  <c r="F24" i="36"/>
  <c r="F3" i="36"/>
  <c r="C35" i="36"/>
  <c r="I20" i="36"/>
  <c r="E13" i="36"/>
  <c r="F33" i="36"/>
  <c r="F29" i="36"/>
  <c r="E4" i="36"/>
  <c r="H16" i="36"/>
  <c r="C16" i="36"/>
  <c r="C14" i="36"/>
  <c r="C20" i="36"/>
  <c r="C13" i="36"/>
  <c r="H10" i="36"/>
  <c r="I43" i="36"/>
  <c r="I36" i="36"/>
  <c r="E40" i="36"/>
  <c r="I65" i="36"/>
  <c r="M5" i="36"/>
  <c r="C67" i="36"/>
  <c r="F62" i="36"/>
  <c r="I47" i="36"/>
  <c r="D46" i="36"/>
  <c r="I68" i="36"/>
  <c r="C70" i="36"/>
  <c r="I55" i="36"/>
  <c r="C49" i="36"/>
  <c r="F52" i="36"/>
  <c r="I56" i="36"/>
  <c r="F71" i="36"/>
  <c r="C58" i="36"/>
  <c r="F70" i="36"/>
  <c r="S2" i="36"/>
  <c r="S3" i="36"/>
  <c r="P3" i="36"/>
  <c r="N8" i="36"/>
  <c r="P15" i="36"/>
  <c r="M8" i="36"/>
  <c r="P36" i="36"/>
  <c r="P24" i="36"/>
  <c r="M11" i="36"/>
  <c r="P35" i="36"/>
  <c r="M14" i="36"/>
  <c r="S32" i="36"/>
  <c r="P11" i="36"/>
  <c r="M17" i="36"/>
  <c r="M20" i="36"/>
  <c r="P14" i="36"/>
  <c r="W20" i="36"/>
  <c r="M49" i="36"/>
  <c r="M70" i="36"/>
  <c r="N40" i="36"/>
  <c r="X14" i="36"/>
  <c r="M61" i="36"/>
  <c r="Z35" i="36"/>
  <c r="Z11" i="36"/>
  <c r="S41" i="36"/>
  <c r="M52" i="36"/>
  <c r="Z12" i="36"/>
  <c r="S47" i="36"/>
  <c r="S74" i="36"/>
  <c r="Y32" i="36"/>
  <c r="N64" i="36"/>
  <c r="W23" i="36"/>
  <c r="P67" i="36"/>
  <c r="P43" i="36"/>
  <c r="N46" i="36"/>
  <c r="S44" i="36"/>
  <c r="X20" i="36"/>
  <c r="Z2" i="36"/>
  <c r="M43" i="36"/>
  <c r="S61" i="36"/>
  <c r="D2" i="36"/>
  <c r="F5" i="36"/>
  <c r="F9" i="36"/>
  <c r="F6" i="36"/>
  <c r="I27" i="36"/>
  <c r="I7" i="36"/>
  <c r="I3" i="36"/>
  <c r="I30" i="36"/>
  <c r="I23" i="36"/>
  <c r="F20" i="36"/>
  <c r="I29" i="36"/>
  <c r="I15" i="36"/>
  <c r="C8" i="36"/>
  <c r="I11" i="36"/>
  <c r="G16" i="36"/>
  <c r="F21" i="36"/>
  <c r="G13" i="36"/>
  <c r="H17" i="36"/>
  <c r="F8" i="36"/>
  <c r="I9" i="36"/>
  <c r="F27" i="36"/>
  <c r="D13" i="36"/>
  <c r="I26" i="36"/>
  <c r="C17" i="36"/>
  <c r="F17" i="36"/>
  <c r="F12" i="36"/>
  <c r="I44" i="36"/>
  <c r="D40" i="36"/>
  <c r="I40" i="36"/>
  <c r="F58" i="36"/>
  <c r="C55" i="36"/>
  <c r="F46" i="36"/>
  <c r="I53" i="36"/>
  <c r="F47" i="36"/>
  <c r="I67" i="36"/>
  <c r="I61" i="36"/>
  <c r="C61" i="36"/>
  <c r="F67" i="36"/>
  <c r="F65" i="36"/>
  <c r="I46" i="36"/>
  <c r="I62" i="36"/>
  <c r="F55" i="36"/>
  <c r="I64" i="36"/>
  <c r="E70" i="36"/>
  <c r="P2" i="36"/>
  <c r="P5" i="36"/>
  <c r="N26" i="36"/>
  <c r="S36" i="36"/>
  <c r="P23" i="36"/>
  <c r="N20" i="36"/>
  <c r="P21" i="36"/>
  <c r="S24" i="36"/>
  <c r="P26" i="36"/>
  <c r="S14" i="36"/>
  <c r="S12" i="36"/>
  <c r="S20" i="36"/>
  <c r="M32" i="36"/>
  <c r="P9" i="36"/>
  <c r="M35" i="36"/>
  <c r="S9" i="36"/>
  <c r="P74" i="36"/>
  <c r="N58" i="36"/>
  <c r="Z17" i="36"/>
  <c r="S65" i="36"/>
  <c r="P55" i="36"/>
  <c r="M40" i="36"/>
  <c r="Z20" i="36"/>
  <c r="S53" i="36"/>
  <c r="M64" i="36"/>
  <c r="Z21" i="36"/>
  <c r="P64" i="36"/>
  <c r="P70" i="36"/>
  <c r="X26" i="36"/>
  <c r="O70" i="36"/>
  <c r="M46" i="36"/>
  <c r="W14" i="36"/>
  <c r="W5" i="36"/>
  <c r="Z27" i="36"/>
  <c r="P62" i="36"/>
  <c r="Z15" i="36"/>
  <c r="Z9" i="36"/>
  <c r="W2" i="36"/>
  <c r="S50" i="36"/>
  <c r="S56" i="36"/>
  <c r="W8" i="36"/>
  <c r="I4" i="36"/>
  <c r="G4" i="36"/>
  <c r="F16" i="36"/>
  <c r="I6" i="36"/>
  <c r="C7" i="36"/>
  <c r="I2" i="36"/>
  <c r="D4" i="36"/>
  <c r="F2" i="36"/>
  <c r="I14" i="36"/>
  <c r="I13" i="36"/>
  <c r="H23" i="36"/>
  <c r="I18" i="36"/>
  <c r="I21" i="36"/>
  <c r="I33" i="36"/>
  <c r="C26" i="36"/>
  <c r="F26" i="36"/>
  <c r="F15" i="36"/>
  <c r="C29" i="36"/>
  <c r="I8" i="36"/>
  <c r="I32" i="36"/>
  <c r="F10" i="36"/>
  <c r="E10" i="36"/>
  <c r="I35" i="36"/>
  <c r="F13" i="36"/>
  <c r="F30" i="36"/>
  <c r="F18" i="36"/>
  <c r="F40" i="36"/>
  <c r="F41" i="36"/>
  <c r="C40" i="36"/>
  <c r="C43" i="36"/>
  <c r="I58" i="36"/>
  <c r="C46" i="36"/>
  <c r="F56" i="36"/>
  <c r="D64" i="36"/>
  <c r="F68" i="36"/>
  <c r="F59" i="36"/>
  <c r="O2" i="36"/>
  <c r="I70" i="36"/>
  <c r="I49" i="36"/>
  <c r="D52" i="36"/>
  <c r="F50" i="36"/>
  <c r="I59" i="36"/>
  <c r="I73" i="36"/>
  <c r="P6" i="36"/>
  <c r="M23" i="36"/>
  <c r="N32" i="36"/>
  <c r="S26" i="36"/>
  <c r="S46" i="36"/>
  <c r="S40" i="36"/>
  <c r="S43" i="36"/>
  <c r="Z29" i="36"/>
  <c r="Z23" i="36"/>
  <c r="W32" i="36"/>
  <c r="Z24" i="36"/>
  <c r="Z8" i="36"/>
  <c r="W26" i="36"/>
  <c r="P27" i="36"/>
  <c r="P32" i="36"/>
  <c r="S15" i="36"/>
  <c r="S17" i="36"/>
  <c r="N52" i="36"/>
  <c r="M55" i="36"/>
  <c r="W35" i="36"/>
  <c r="P73" i="36"/>
  <c r="S64" i="36"/>
  <c r="P68" i="36"/>
  <c r="P40" i="36"/>
  <c r="X32" i="36"/>
  <c r="I50" i="36"/>
  <c r="S27" i="36"/>
  <c r="P17" i="36"/>
  <c r="M29" i="36"/>
  <c r="S29" i="36"/>
  <c r="Z33" i="36"/>
  <c r="S55" i="36"/>
  <c r="Z14" i="36"/>
  <c r="Z36" i="36"/>
  <c r="P49" i="36"/>
  <c r="O40" i="36"/>
  <c r="W17" i="36"/>
  <c r="P52" i="36"/>
  <c r="N2" i="36"/>
  <c r="S30" i="36"/>
  <c r="S18" i="36"/>
  <c r="M26" i="36"/>
  <c r="S59" i="36"/>
  <c r="S68" i="36"/>
  <c r="X8" i="36"/>
  <c r="S67" i="36"/>
  <c r="P65" i="36"/>
  <c r="Z30" i="36"/>
  <c r="Z32" i="36"/>
  <c r="S58" i="36"/>
  <c r="P71" i="36"/>
  <c r="M9" i="36"/>
  <c r="H55" i="36"/>
  <c r="H74" i="36"/>
  <c r="D61" i="36"/>
  <c r="R5" i="36"/>
  <c r="G70" i="36"/>
  <c r="Q21" i="36"/>
  <c r="O6" i="36"/>
  <c r="D73" i="36"/>
  <c r="O29" i="36"/>
  <c r="Q14" i="36"/>
  <c r="E71" i="36"/>
  <c r="N18" i="36"/>
  <c r="H71" i="36"/>
  <c r="R21" i="36"/>
  <c r="G64" i="36"/>
  <c r="N5" i="36"/>
  <c r="R14" i="36"/>
  <c r="M12" i="36"/>
  <c r="E68" i="36"/>
  <c r="H73" i="36"/>
  <c r="G67" i="36"/>
  <c r="N12" i="36"/>
  <c r="H68" i="36"/>
  <c r="N11" i="36"/>
  <c r="N6" i="36"/>
  <c r="O3" i="36"/>
  <c r="H67" i="36"/>
  <c r="Q5" i="36"/>
  <c r="O17" i="36"/>
  <c r="O12" i="36"/>
  <c r="R3" i="36"/>
  <c r="Q9" i="36"/>
  <c r="N9" i="36"/>
  <c r="D74" i="36"/>
  <c r="Q11" i="36"/>
  <c r="C68" i="36"/>
  <c r="N21" i="36"/>
  <c r="C74" i="36"/>
  <c r="D65" i="36"/>
  <c r="Q2" i="36"/>
  <c r="R17" i="36"/>
  <c r="R12" i="36"/>
  <c r="Q8" i="36"/>
  <c r="G62" i="36"/>
  <c r="G65" i="36"/>
  <c r="Q6" i="36"/>
  <c r="Q20" i="36"/>
  <c r="Q23" i="36"/>
  <c r="O14" i="36"/>
  <c r="O18" i="36"/>
  <c r="Q18" i="36"/>
  <c r="M24" i="36"/>
  <c r="G71" i="36"/>
  <c r="Q12" i="36"/>
  <c r="N24" i="36"/>
  <c r="O15" i="36"/>
  <c r="Q17" i="36"/>
  <c r="E73" i="36"/>
  <c r="N3" i="36"/>
  <c r="C71" i="36"/>
  <c r="M18" i="36"/>
  <c r="O21" i="36"/>
  <c r="E64" i="36"/>
  <c r="H70" i="36"/>
  <c r="Q15" i="36"/>
  <c r="R2" i="36"/>
  <c r="D71" i="36"/>
  <c r="Q3" i="36"/>
  <c r="O9" i="36"/>
  <c r="R9" i="36"/>
  <c r="G68" i="36"/>
  <c r="C65" i="36"/>
  <c r="D68" i="36"/>
  <c r="M3" i="36"/>
  <c r="D67" i="36"/>
  <c r="O8" i="36"/>
  <c r="O24" i="36"/>
  <c r="R15" i="36"/>
  <c r="M15" i="36"/>
  <c r="O5" i="36"/>
  <c r="M21" i="36"/>
  <c r="G73" i="36"/>
  <c r="R6" i="36"/>
  <c r="G74" i="36"/>
  <c r="O23" i="36"/>
  <c r="N17" i="36"/>
  <c r="R24" i="36"/>
  <c r="R18" i="36"/>
  <c r="O11" i="36"/>
  <c r="M6" i="36"/>
  <c r="N15" i="36"/>
  <c r="Q29" i="36"/>
  <c r="M27" i="36"/>
  <c r="R20" i="36"/>
  <c r="Q27" i="36"/>
  <c r="R29" i="36"/>
  <c r="O27" i="36"/>
  <c r="Q30" i="36"/>
  <c r="Q26" i="36"/>
  <c r="R23" i="36"/>
  <c r="N29" i="36"/>
  <c r="Q24" i="36"/>
  <c r="N23" i="36"/>
  <c r="Q36" i="36"/>
  <c r="R26" i="36"/>
  <c r="N35" i="36"/>
  <c r="N27" i="36"/>
  <c r="R8" i="36"/>
  <c r="N30" i="36"/>
  <c r="O26" i="36"/>
  <c r="O30" i="36"/>
  <c r="R32" i="36"/>
  <c r="O20" i="36"/>
  <c r="O33" i="36"/>
  <c r="Q33" i="36"/>
  <c r="M30" i="36"/>
  <c r="Q32" i="36"/>
  <c r="R30" i="36"/>
  <c r="M36" i="36"/>
  <c r="R44" i="36"/>
  <c r="O43" i="36"/>
  <c r="R27" i="36"/>
  <c r="N36" i="36"/>
  <c r="R40" i="36"/>
  <c r="Q43" i="36"/>
  <c r="N33" i="36"/>
  <c r="O35" i="36"/>
  <c r="M50" i="36"/>
  <c r="R49" i="36"/>
  <c r="Q56" i="36"/>
  <c r="R33" i="36"/>
  <c r="Q35" i="36"/>
  <c r="R36" i="36"/>
  <c r="R35" i="36"/>
  <c r="M41" i="36"/>
  <c r="M33" i="36"/>
  <c r="Q40" i="36"/>
  <c r="M44" i="36"/>
  <c r="O36" i="36"/>
  <c r="Q44" i="36"/>
  <c r="O47" i="36"/>
  <c r="O56" i="36"/>
  <c r="N41" i="36"/>
  <c r="O46" i="36"/>
  <c r="Q47" i="36"/>
  <c r="R46" i="36"/>
  <c r="M47" i="36"/>
  <c r="Q41" i="36"/>
  <c r="O44" i="36"/>
  <c r="R41" i="36"/>
  <c r="O58" i="36"/>
  <c r="O52" i="36"/>
  <c r="N43" i="36"/>
  <c r="N44" i="36"/>
  <c r="Q46" i="36"/>
  <c r="N53" i="36"/>
  <c r="Q49" i="36"/>
  <c r="R47" i="36"/>
  <c r="O41" i="36"/>
  <c r="R43" i="36"/>
  <c r="Q58" i="36"/>
  <c r="N49" i="36"/>
  <c r="N59" i="36"/>
  <c r="N56" i="36"/>
  <c r="N65" i="36"/>
  <c r="Q53" i="36"/>
  <c r="R50" i="36"/>
  <c r="R56" i="36"/>
  <c r="Q50" i="36"/>
  <c r="M56" i="36"/>
  <c r="N47" i="36"/>
  <c r="R59" i="36"/>
  <c r="R52" i="36"/>
  <c r="O55" i="36"/>
  <c r="O49" i="36"/>
  <c r="N55" i="36"/>
  <c r="R53" i="36"/>
  <c r="Q59" i="36"/>
  <c r="N50" i="36"/>
  <c r="N62" i="36"/>
  <c r="N61" i="36"/>
  <c r="Q52" i="36"/>
  <c r="R65" i="36"/>
  <c r="Q55" i="36"/>
  <c r="O50" i="36"/>
  <c r="Q61" i="36"/>
  <c r="R58" i="36"/>
  <c r="Q64" i="36"/>
  <c r="N67" i="36"/>
  <c r="O61" i="36"/>
  <c r="M59" i="36"/>
  <c r="R67" i="36"/>
  <c r="Q65" i="36"/>
  <c r="O53" i="36"/>
  <c r="M53" i="36"/>
  <c r="Q67" i="36"/>
  <c r="O64" i="36"/>
  <c r="M68" i="36"/>
  <c r="R68" i="36"/>
  <c r="O65" i="36"/>
  <c r="M62" i="36"/>
  <c r="O59" i="36"/>
  <c r="Q62" i="36"/>
  <c r="R62" i="36"/>
  <c r="N68" i="36"/>
  <c r="M65" i="36"/>
  <c r="O62" i="36"/>
  <c r="Q71" i="36"/>
  <c r="N73" i="36"/>
  <c r="Q70" i="36"/>
  <c r="O67" i="36"/>
  <c r="Q68" i="36"/>
  <c r="O68" i="36"/>
  <c r="X9" i="36"/>
  <c r="AA5" i="36"/>
  <c r="N74" i="36"/>
  <c r="O73" i="36"/>
  <c r="R70" i="36"/>
  <c r="M74" i="36"/>
  <c r="X5" i="36"/>
  <c r="N71" i="36"/>
  <c r="O74" i="36"/>
  <c r="O71" i="36"/>
  <c r="X3" i="36"/>
  <c r="AA8" i="36"/>
  <c r="Q73" i="36"/>
  <c r="M73" i="36"/>
  <c r="X6" i="36"/>
  <c r="R74" i="36"/>
  <c r="R71" i="36"/>
  <c r="M71" i="36"/>
  <c r="R73" i="36"/>
  <c r="Q74" i="36"/>
  <c r="Y6" i="36"/>
  <c r="AB5" i="36"/>
  <c r="AB3" i="36"/>
  <c r="W6" i="36"/>
  <c r="AA2" i="36"/>
  <c r="AB2" i="36"/>
  <c r="AA3" i="36"/>
  <c r="Y3" i="36"/>
  <c r="AB6" i="36"/>
  <c r="W3" i="36"/>
  <c r="AA6" i="36"/>
  <c r="AB9" i="36"/>
  <c r="Y5" i="36"/>
  <c r="W9" i="36"/>
  <c r="Y21" i="36"/>
  <c r="AB12" i="36"/>
  <c r="W12" i="36"/>
  <c r="Y14" i="36"/>
  <c r="AB8" i="36"/>
  <c r="X15" i="36"/>
  <c r="AA14" i="36"/>
  <c r="AA26" i="36"/>
  <c r="X12" i="36"/>
  <c r="AA15" i="36"/>
  <c r="Y8" i="36"/>
  <c r="AA17" i="36"/>
  <c r="Y12" i="36"/>
  <c r="AA9" i="36"/>
  <c r="AB11" i="36"/>
  <c r="Y15" i="36"/>
  <c r="Y9" i="36"/>
  <c r="X29" i="36"/>
  <c r="X18" i="36"/>
  <c r="X11" i="36"/>
  <c r="AB14" i="36"/>
  <c r="W15" i="36"/>
  <c r="AB15" i="36"/>
  <c r="AA11" i="36"/>
  <c r="AB23" i="36"/>
  <c r="AA18" i="36"/>
  <c r="AA12" i="36"/>
  <c r="AB18" i="36"/>
  <c r="AB17" i="36"/>
  <c r="Y11" i="36"/>
  <c r="X17" i="36"/>
  <c r="W21" i="36"/>
  <c r="Y36" i="36"/>
  <c r="AB29" i="36"/>
  <c r="X21" i="36"/>
  <c r="Y17" i="36"/>
  <c r="W18" i="36"/>
  <c r="AB35" i="36"/>
  <c r="Y18" i="36"/>
  <c r="Y29" i="36"/>
  <c r="AB26" i="36"/>
  <c r="AA20" i="36"/>
  <c r="AA24" i="36"/>
  <c r="AB30" i="36"/>
  <c r="AB20" i="36"/>
  <c r="W24" i="36"/>
  <c r="X24" i="36"/>
  <c r="X23" i="36"/>
  <c r="AB21" i="36"/>
  <c r="AA21" i="36"/>
  <c r="AB24" i="36"/>
  <c r="Y24" i="36"/>
  <c r="Y20" i="36"/>
  <c r="Y30" i="36"/>
  <c r="Y23" i="36"/>
  <c r="AA23" i="36"/>
  <c r="AA29" i="36"/>
  <c r="W29" i="36"/>
  <c r="AB32" i="36"/>
  <c r="X27" i="36"/>
  <c r="AB27" i="36"/>
  <c r="AA27" i="36"/>
  <c r="Y26" i="36"/>
  <c r="W36" i="36"/>
  <c r="X30" i="36"/>
  <c r="AA30" i="36"/>
  <c r="Y27" i="36"/>
  <c r="AA32" i="36"/>
  <c r="AA36" i="36"/>
  <c r="Q17" i="37" l="1"/>
  <c r="G53" i="37"/>
  <c r="E42" i="37"/>
  <c r="G18" i="37"/>
  <c r="E5" i="37"/>
  <c r="D10" i="37"/>
  <c r="H58" i="37"/>
  <c r="S9" i="37"/>
  <c r="R15" i="37"/>
  <c r="F59" i="37"/>
  <c r="E6" i="37"/>
  <c r="E26" i="37"/>
  <c r="R2" i="37"/>
  <c r="I7" i="37"/>
  <c r="E53" i="37"/>
  <c r="E86" i="37"/>
  <c r="R32" i="37"/>
  <c r="I79" i="37"/>
  <c r="G39" i="37"/>
  <c r="F20" i="37"/>
  <c r="E3" i="37"/>
  <c r="D9" i="37"/>
  <c r="I50" i="37"/>
  <c r="G27" i="37"/>
  <c r="I70" i="37"/>
  <c r="H18" i="37"/>
  <c r="D58" i="37"/>
  <c r="H4" i="37"/>
  <c r="C79" i="37"/>
  <c r="G47" i="37"/>
  <c r="O14" i="37"/>
  <c r="R12" i="37"/>
  <c r="D33" i="37"/>
  <c r="F23" i="37"/>
  <c r="I62" i="37"/>
  <c r="C10" i="37"/>
  <c r="C27" i="37"/>
  <c r="E79" i="37"/>
  <c r="C68" i="37"/>
  <c r="C32" i="37"/>
  <c r="I29" i="37"/>
  <c r="N24" i="37"/>
  <c r="H27" i="37"/>
  <c r="I56" i="37"/>
  <c r="N26" i="37"/>
  <c r="C16" i="37"/>
  <c r="G30" i="37"/>
  <c r="I17" i="37"/>
  <c r="F46" i="37"/>
  <c r="C18" i="37"/>
  <c r="G83" i="37"/>
  <c r="M12" i="37"/>
  <c r="H2" i="37"/>
  <c r="C6" i="37"/>
  <c r="E27" i="37"/>
  <c r="F5" i="37"/>
  <c r="G9" i="37"/>
  <c r="C62" i="37"/>
  <c r="H64" i="37"/>
  <c r="I58" i="37"/>
  <c r="E29" i="37"/>
  <c r="F61" i="37"/>
  <c r="I76" i="37"/>
  <c r="C59" i="37"/>
  <c r="G32" i="37"/>
  <c r="I23" i="37"/>
  <c r="E17" i="37"/>
  <c r="F62" i="37"/>
  <c r="C39" i="37"/>
  <c r="H42" i="37"/>
  <c r="E24" i="37"/>
  <c r="E74" i="37"/>
  <c r="C71" i="37"/>
  <c r="I53" i="37"/>
  <c r="G56" i="37"/>
  <c r="E32" i="37"/>
  <c r="N18" i="37"/>
  <c r="E35" i="37"/>
  <c r="H21" i="37"/>
  <c r="C49" i="37"/>
  <c r="D21" i="37"/>
  <c r="D50" i="37"/>
  <c r="G41" i="37"/>
  <c r="S3" i="37"/>
  <c r="C61" i="37"/>
  <c r="H6" i="37"/>
  <c r="C47" i="37"/>
  <c r="I46" i="37"/>
  <c r="D49" i="37"/>
  <c r="H12" i="37"/>
  <c r="F12" i="37"/>
  <c r="H83" i="37"/>
  <c r="M21" i="37"/>
  <c r="I2" i="37"/>
  <c r="O33" i="37"/>
  <c r="H39" i="37"/>
  <c r="C20" i="37"/>
  <c r="S6" i="37"/>
  <c r="H24" i="37"/>
  <c r="G24" i="37"/>
  <c r="G17" i="37"/>
  <c r="I24" i="37"/>
  <c r="E18" i="37"/>
  <c r="Q27" i="37"/>
  <c r="C77" i="37"/>
  <c r="O32" i="37"/>
  <c r="C5" i="37"/>
  <c r="F74" i="37"/>
  <c r="G59" i="37"/>
  <c r="G26" i="37"/>
  <c r="G13" i="37"/>
  <c r="M3" i="37"/>
  <c r="G7" i="37"/>
  <c r="F3" i="37"/>
  <c r="C80" i="37"/>
  <c r="F18" i="37"/>
  <c r="E9" i="37"/>
  <c r="H76" i="37"/>
  <c r="I14" i="37"/>
  <c r="F85" i="37"/>
  <c r="E71" i="37"/>
  <c r="G35" i="37"/>
  <c r="F16" i="37"/>
  <c r="I12" i="37"/>
  <c r="C83" i="37"/>
  <c r="G58" i="37"/>
  <c r="H49" i="37"/>
  <c r="S11" i="37"/>
  <c r="H65" i="37"/>
  <c r="C64" i="37"/>
  <c r="D15" i="37"/>
  <c r="R30" i="37"/>
  <c r="C13" i="37"/>
  <c r="E4" i="37"/>
  <c r="G4" i="37"/>
  <c r="M5" i="37"/>
  <c r="F41" i="37"/>
  <c r="D30" i="37"/>
  <c r="C30" i="37"/>
  <c r="I27" i="37"/>
  <c r="D65" i="37"/>
  <c r="G3" i="37"/>
  <c r="C76" i="37"/>
  <c r="O17" i="37"/>
  <c r="I8" i="37"/>
  <c r="S14" i="37"/>
  <c r="D39" i="37"/>
  <c r="F49" i="37"/>
  <c r="I21" i="37"/>
  <c r="F68" i="37"/>
  <c r="I4" i="37"/>
  <c r="D71" i="37"/>
  <c r="E20" i="37"/>
  <c r="D11" i="37"/>
  <c r="G52" i="37"/>
  <c r="H8" i="37"/>
  <c r="O11" i="37"/>
  <c r="H7" i="37"/>
  <c r="I5" i="37"/>
  <c r="F65" i="37"/>
  <c r="F13" i="37"/>
  <c r="H3" i="37"/>
  <c r="R36" i="37"/>
  <c r="O35" i="37"/>
  <c r="C82" i="37"/>
  <c r="G55" i="37"/>
  <c r="E62" i="37"/>
  <c r="H79" i="37"/>
  <c r="I33" i="37"/>
  <c r="D77" i="37"/>
  <c r="Q24" i="37"/>
  <c r="F77" i="37"/>
  <c r="D12" i="37"/>
  <c r="D41" i="37"/>
  <c r="Q26" i="37"/>
  <c r="H33" i="37"/>
  <c r="F8" i="37"/>
  <c r="E7" i="37"/>
  <c r="I11" i="37"/>
  <c r="R20" i="37"/>
  <c r="Q20" i="37"/>
  <c r="E55" i="37"/>
  <c r="O3" i="37"/>
  <c r="D23" i="37"/>
  <c r="G73" i="37"/>
  <c r="R14" i="37"/>
  <c r="R9" i="37"/>
  <c r="P35" i="37"/>
  <c r="O27" i="37"/>
  <c r="D24" i="37"/>
  <c r="N36" i="37"/>
  <c r="I71" i="37"/>
  <c r="G68" i="37"/>
  <c r="G6" i="37"/>
  <c r="C56" i="37"/>
  <c r="H61" i="37"/>
  <c r="I55" i="37"/>
  <c r="D67" i="37"/>
  <c r="I80" i="37"/>
  <c r="G20" i="37"/>
  <c r="F42" i="37"/>
  <c r="G82" i="37"/>
  <c r="H52" i="37"/>
  <c r="P32" i="37"/>
  <c r="N38" i="37"/>
  <c r="E77" i="37"/>
  <c r="E11" i="37"/>
  <c r="G10" i="37"/>
  <c r="E15" i="37"/>
  <c r="H59" i="37"/>
  <c r="M6" i="37"/>
  <c r="I73" i="37"/>
  <c r="D36" i="37"/>
  <c r="E64" i="37"/>
  <c r="E8" i="37"/>
  <c r="O24" i="37"/>
  <c r="D85" i="37"/>
  <c r="E73" i="37"/>
  <c r="R24" i="37"/>
  <c r="D76" i="37"/>
  <c r="N11" i="37"/>
  <c r="P9" i="37"/>
  <c r="M26" i="37"/>
  <c r="P30" i="37"/>
  <c r="P2" i="37"/>
  <c r="C17" i="37"/>
  <c r="D61" i="37"/>
  <c r="H15" i="37"/>
  <c r="P29" i="37"/>
  <c r="H50" i="37"/>
  <c r="E41" i="37"/>
  <c r="C58" i="37"/>
  <c r="D32" i="37"/>
  <c r="S15" i="37"/>
  <c r="C86" i="37"/>
  <c r="F76" i="37"/>
  <c r="C26" i="37"/>
  <c r="F2" i="37"/>
  <c r="E49" i="37"/>
  <c r="D7" i="37"/>
  <c r="E21" i="37"/>
  <c r="E13" i="37"/>
  <c r="H16" i="37"/>
  <c r="H38" i="37"/>
  <c r="Q3" i="37"/>
  <c r="E52" i="37"/>
  <c r="G21" i="37"/>
  <c r="C52" i="37"/>
  <c r="D38" i="37"/>
  <c r="G62" i="37"/>
  <c r="F50" i="37"/>
  <c r="D83" i="37"/>
  <c r="E65" i="37"/>
  <c r="O2" i="37"/>
  <c r="C65" i="37"/>
  <c r="H35" i="37"/>
  <c r="N46" i="37"/>
  <c r="M32" i="37"/>
  <c r="N5" i="37"/>
  <c r="Q6" i="37"/>
  <c r="D86" i="37"/>
  <c r="H14" i="37"/>
  <c r="H30" i="37"/>
  <c r="G38" i="37"/>
  <c r="O20" i="37"/>
  <c r="D73" i="37"/>
  <c r="C4" i="37"/>
  <c r="D18" i="37"/>
  <c r="Q15" i="37"/>
  <c r="N29" i="37"/>
  <c r="N2" i="37"/>
  <c r="D46" i="37"/>
  <c r="G42" i="37"/>
  <c r="P14" i="37"/>
  <c r="G12" i="37"/>
  <c r="D3" i="37"/>
  <c r="Q2" i="37"/>
  <c r="E2" i="37"/>
  <c r="D52" i="37"/>
  <c r="E16" i="37"/>
  <c r="S29" i="37"/>
  <c r="I59" i="37"/>
  <c r="P15" i="37"/>
  <c r="P5" i="37"/>
  <c r="F70" i="37"/>
  <c r="H73" i="37"/>
  <c r="I9" i="37"/>
  <c r="H29" i="37"/>
  <c r="E23" i="37"/>
  <c r="Q18" i="37"/>
  <c r="C33" i="37"/>
  <c r="S27" i="37"/>
  <c r="F9" i="37"/>
  <c r="C50" i="37"/>
  <c r="S5" i="37"/>
  <c r="F27" i="37"/>
  <c r="I13" i="37"/>
  <c r="I67" i="37"/>
  <c r="C15" i="37"/>
  <c r="M24" i="37"/>
  <c r="G74" i="37"/>
  <c r="D56" i="37"/>
  <c r="S18" i="37"/>
  <c r="C12" i="37"/>
  <c r="C73" i="37"/>
  <c r="H5" i="37"/>
  <c r="E70" i="37"/>
  <c r="G23" i="37"/>
  <c r="C23" i="37"/>
  <c r="E56" i="37"/>
  <c r="F30" i="37"/>
  <c r="S23" i="37"/>
  <c r="E46" i="37"/>
  <c r="G79" i="37"/>
  <c r="C29" i="37"/>
  <c r="G61" i="37"/>
  <c r="Q29" i="37"/>
  <c r="I52" i="37"/>
  <c r="R6" i="37"/>
  <c r="C7" i="37"/>
  <c r="I10" i="37"/>
  <c r="F80" i="37"/>
  <c r="C2" i="37"/>
  <c r="D35" i="37"/>
  <c r="I6" i="37"/>
  <c r="O8" i="37"/>
  <c r="O53" i="37"/>
  <c r="M49" i="37"/>
  <c r="R3" i="37"/>
  <c r="M18" i="37"/>
  <c r="H11" i="37"/>
  <c r="F26" i="37"/>
  <c r="H53" i="37"/>
  <c r="P17" i="37"/>
  <c r="I36" i="37"/>
  <c r="Q21" i="37"/>
  <c r="C24" i="37"/>
  <c r="M33" i="37"/>
  <c r="C41" i="37"/>
  <c r="G29" i="37"/>
  <c r="G46" i="37"/>
  <c r="D2" i="37"/>
  <c r="Q14" i="37"/>
  <c r="M8" i="37"/>
  <c r="I74" i="37"/>
  <c r="F58" i="37"/>
  <c r="H46" i="37"/>
  <c r="C67" i="37"/>
  <c r="O12" i="37"/>
  <c r="H32" i="37"/>
  <c r="R11" i="37"/>
  <c r="M38" i="37"/>
  <c r="G64" i="37"/>
  <c r="F67" i="37"/>
  <c r="E38" i="37"/>
  <c r="I35" i="37"/>
  <c r="D13" i="37"/>
  <c r="G67" i="37"/>
  <c r="R17" i="37"/>
  <c r="E12" i="37"/>
  <c r="I64" i="37"/>
  <c r="F10" i="37"/>
  <c r="C36" i="37"/>
  <c r="E50" i="37"/>
  <c r="P6" i="37"/>
  <c r="S35" i="37"/>
  <c r="C74" i="37"/>
  <c r="N23" i="37"/>
  <c r="F71" i="37"/>
  <c r="I61" i="37"/>
  <c r="C53" i="37"/>
  <c r="D14" i="37"/>
  <c r="I65" i="37"/>
  <c r="I68" i="37"/>
  <c r="C11" i="37"/>
  <c r="M47" i="37"/>
  <c r="Q12" i="37"/>
  <c r="R23" i="37"/>
  <c r="S8" i="37"/>
  <c r="H36" i="37"/>
  <c r="E76" i="37"/>
  <c r="S26" i="37"/>
  <c r="F73" i="37"/>
  <c r="C9" i="37"/>
  <c r="S24" i="37"/>
  <c r="F21" i="37"/>
  <c r="H20" i="37"/>
  <c r="C42" i="37"/>
  <c r="Q33" i="37"/>
  <c r="C3" i="37"/>
  <c r="O30" i="37"/>
  <c r="O18" i="37"/>
  <c r="D5" i="37"/>
  <c r="M29" i="37"/>
  <c r="G2" i="37"/>
  <c r="G14" i="37"/>
  <c r="F56" i="37"/>
  <c r="G50" i="37"/>
  <c r="S20" i="37"/>
  <c r="D47" i="37"/>
  <c r="E59" i="37"/>
  <c r="I15" i="37"/>
  <c r="E14" i="37"/>
  <c r="G15" i="37"/>
  <c r="F33" i="37"/>
  <c r="Q30" i="37"/>
  <c r="S33" i="37"/>
  <c r="N6" i="37"/>
  <c r="S36" i="37"/>
  <c r="M15" i="37"/>
  <c r="D27" i="37"/>
  <c r="F38" i="37"/>
  <c r="P12" i="37"/>
  <c r="H9" i="37"/>
  <c r="G16" i="37"/>
  <c r="F4" i="37"/>
  <c r="C8" i="37"/>
  <c r="E61" i="37"/>
  <c r="D68" i="37"/>
  <c r="I30" i="37"/>
  <c r="D16" i="37"/>
  <c r="O21" i="37"/>
  <c r="I49" i="37"/>
  <c r="S21" i="37"/>
  <c r="E68" i="37"/>
  <c r="I18" i="37"/>
  <c r="F35" i="37"/>
  <c r="R8" i="37"/>
  <c r="E10" i="37"/>
  <c r="N50" i="37"/>
  <c r="S17" i="37"/>
  <c r="M2" i="37"/>
  <c r="F14" i="37"/>
  <c r="N27" i="37"/>
  <c r="E82" i="37"/>
  <c r="G36" i="37"/>
  <c r="N3" i="37"/>
  <c r="G11" i="37"/>
  <c r="G85" i="37"/>
  <c r="C35" i="37"/>
  <c r="H13" i="37"/>
  <c r="Q38" i="37"/>
  <c r="H82" i="37"/>
  <c r="P23" i="37"/>
  <c r="O5" i="37"/>
  <c r="H68" i="37"/>
  <c r="C38" i="37"/>
  <c r="P11" i="37"/>
  <c r="D6" i="37"/>
  <c r="F11" i="37"/>
  <c r="G86" i="37"/>
  <c r="H74" i="37"/>
  <c r="C85" i="37"/>
  <c r="F39" i="37"/>
  <c r="M41" i="37"/>
  <c r="N17" i="37"/>
  <c r="I26" i="37"/>
  <c r="F24" i="37"/>
  <c r="F55" i="37"/>
  <c r="O26" i="37"/>
  <c r="M11" i="37"/>
  <c r="G5" i="37"/>
  <c r="H70" i="37"/>
  <c r="E33" i="37"/>
  <c r="G70" i="37"/>
  <c r="D17" i="37"/>
  <c r="H55" i="37"/>
  <c r="E58" i="37"/>
  <c r="H41" i="37"/>
  <c r="R5" i="37"/>
  <c r="F52" i="37"/>
  <c r="D53" i="37"/>
  <c r="P21" i="37"/>
  <c r="D26" i="37"/>
  <c r="S2" i="37"/>
  <c r="I16" i="37"/>
  <c r="S12" i="37"/>
  <c r="F47" i="37"/>
  <c r="H56" i="37"/>
  <c r="E39" i="37"/>
  <c r="C14" i="37"/>
  <c r="P27" i="37"/>
  <c r="O6" i="37"/>
  <c r="N32" i="37"/>
  <c r="F32" i="37"/>
  <c r="C21" i="37"/>
  <c r="C70" i="37"/>
  <c r="D4" i="37"/>
  <c r="F6" i="37"/>
  <c r="P36" i="37"/>
  <c r="F29" i="37"/>
  <c r="I3" i="37"/>
  <c r="I32" i="37"/>
  <c r="P26" i="37"/>
  <c r="E36" i="37"/>
  <c r="D59" i="37"/>
  <c r="F17" i="37"/>
  <c r="P52" i="37"/>
  <c r="F53" i="37"/>
  <c r="S46" i="37"/>
  <c r="R33" i="37"/>
  <c r="Q9" i="37"/>
  <c r="N15" i="37"/>
  <c r="M50" i="37"/>
  <c r="G33" i="37"/>
  <c r="O36" i="37"/>
  <c r="R46" i="37"/>
  <c r="Q41" i="37"/>
  <c r="D55" i="37"/>
  <c r="N47" i="37"/>
  <c r="S30" i="37"/>
  <c r="D42" i="37"/>
  <c r="O23" i="37"/>
  <c r="D80" i="37"/>
  <c r="S49" i="37"/>
  <c r="D62" i="37"/>
  <c r="O29" i="37"/>
  <c r="P24" i="37"/>
  <c r="R49" i="37"/>
  <c r="M23" i="37"/>
  <c r="G80" i="37"/>
  <c r="Q32" i="37"/>
  <c r="S56" i="37"/>
  <c r="Q8" i="37"/>
  <c r="H77" i="37"/>
  <c r="R41" i="37"/>
  <c r="R47" i="37"/>
  <c r="N35" i="37"/>
  <c r="Q23" i="37"/>
  <c r="H85" i="37"/>
  <c r="P8" i="37"/>
  <c r="D70" i="37"/>
  <c r="I77" i="37"/>
  <c r="M9" i="37"/>
  <c r="M46" i="37"/>
  <c r="F36" i="37"/>
  <c r="N39" i="37"/>
  <c r="M20" i="37"/>
  <c r="O49" i="37"/>
  <c r="H80" i="37"/>
  <c r="R21" i="37"/>
  <c r="I47" i="37"/>
  <c r="N8" i="37"/>
  <c r="N30" i="37"/>
  <c r="N12" i="37"/>
  <c r="N21" i="37"/>
  <c r="O47" i="37"/>
  <c r="O39" i="37"/>
  <c r="C46" i="37"/>
  <c r="G65" i="37"/>
  <c r="N9" i="37"/>
  <c r="O41" i="37"/>
  <c r="H86" i="37"/>
  <c r="R26" i="37"/>
  <c r="P41" i="37"/>
  <c r="M30" i="37"/>
  <c r="O9" i="37"/>
  <c r="P39" i="37"/>
  <c r="F79" i="37"/>
  <c r="G8" i="37"/>
  <c r="O15" i="37"/>
  <c r="R35" i="37"/>
  <c r="D79" i="37"/>
  <c r="P38" i="37"/>
  <c r="C55" i="37"/>
  <c r="Q49" i="37"/>
  <c r="N49" i="37"/>
  <c r="G71" i="37"/>
  <c r="I20" i="37"/>
  <c r="G77" i="37"/>
  <c r="S32" i="37"/>
  <c r="P42" i="37"/>
  <c r="Q55" i="37"/>
  <c r="P3" i="37"/>
  <c r="F83" i="37"/>
  <c r="H67" i="37"/>
  <c r="S50" i="37"/>
  <c r="F15" i="37"/>
  <c r="S53" i="37"/>
  <c r="D8" i="37"/>
  <c r="H10" i="37"/>
  <c r="Q36" i="37"/>
  <c r="P18" i="37"/>
  <c r="R38" i="37"/>
  <c r="R29" i="37"/>
  <c r="Q35" i="37"/>
  <c r="H47" i="37"/>
  <c r="Q42" i="37"/>
  <c r="Q11" i="37"/>
  <c r="G76" i="37"/>
  <c r="N55" i="37"/>
  <c r="S47" i="37"/>
  <c r="Q47" i="37"/>
  <c r="M36" i="37"/>
  <c r="R42" i="37"/>
  <c r="E83" i="37"/>
  <c r="M14" i="37"/>
  <c r="N33" i="37"/>
  <c r="M27" i="37"/>
  <c r="D74" i="37"/>
  <c r="G49" i="37"/>
  <c r="E85" i="37"/>
  <c r="M17" i="37"/>
  <c r="D82" i="37"/>
  <c r="R27" i="37"/>
  <c r="P20" i="37"/>
  <c r="P46" i="37"/>
  <c r="N56" i="37"/>
  <c r="E80" i="37"/>
  <c r="F64" i="37"/>
  <c r="O50" i="37"/>
  <c r="M53" i="37"/>
  <c r="F82" i="37"/>
  <c r="H71" i="37"/>
  <c r="N14" i="37"/>
  <c r="E67" i="37"/>
  <c r="E30" i="37"/>
  <c r="M35" i="37"/>
  <c r="H62" i="37"/>
  <c r="R18" i="37"/>
  <c r="D29" i="37"/>
  <c r="H26" i="37"/>
  <c r="Q5" i="37"/>
  <c r="O42" i="37"/>
  <c r="F86" i="37"/>
  <c r="E47" i="37"/>
  <c r="M59" i="37"/>
  <c r="P55" i="37"/>
  <c r="R39" i="37"/>
  <c r="R55" i="37"/>
  <c r="N41" i="37"/>
  <c r="Q56" i="37"/>
  <c r="Q39" i="37"/>
  <c r="Q52" i="37"/>
  <c r="M61" i="37"/>
  <c r="Q53" i="37"/>
  <c r="N42" i="37"/>
  <c r="M42" i="37"/>
  <c r="O38" i="37"/>
  <c r="O55" i="37"/>
  <c r="M39" i="37"/>
  <c r="R53" i="37"/>
  <c r="S61" i="37"/>
  <c r="S55" i="37"/>
  <c r="N58" i="37"/>
  <c r="R52" i="37"/>
  <c r="M56" i="37"/>
  <c r="M55" i="37"/>
  <c r="S59" i="37"/>
  <c r="O52" i="37"/>
  <c r="Q46" i="37"/>
  <c r="N61" i="37"/>
  <c r="S58" i="37"/>
  <c r="S52" i="37"/>
  <c r="P49" i="37"/>
  <c r="R58" i="37"/>
  <c r="R50" i="37"/>
  <c r="N52" i="37"/>
  <c r="Q50" i="37"/>
  <c r="R56" i="37"/>
  <c r="O46" i="37"/>
  <c r="M68" i="37"/>
  <c r="S64" i="37"/>
  <c r="S67" i="37"/>
  <c r="Q62" i="37"/>
  <c r="Q58" i="37"/>
  <c r="R61" i="37"/>
  <c r="R59" i="37"/>
  <c r="M64" i="37"/>
  <c r="P68" i="37"/>
  <c r="Q61" i="37"/>
  <c r="S68" i="37"/>
  <c r="N53" i="37"/>
  <c r="O56" i="37"/>
  <c r="M65" i="37"/>
  <c r="R62" i="37"/>
  <c r="O62" i="37"/>
  <c r="Q67" i="37"/>
  <c r="O58" i="37"/>
  <c r="Q59" i="37"/>
  <c r="P64" i="37"/>
  <c r="S62" i="37"/>
  <c r="N59" i="37"/>
  <c r="O67" i="37"/>
  <c r="O64" i="37"/>
  <c r="M58" i="37"/>
  <c r="N68" i="37"/>
  <c r="R64" i="37"/>
  <c r="R65" i="37"/>
  <c r="S65" i="37"/>
  <c r="O61" i="37"/>
  <c r="N62" i="37"/>
  <c r="M62" i="37"/>
  <c r="P61" i="37"/>
  <c r="R68" i="37"/>
  <c r="Q64" i="37"/>
  <c r="N67" i="37"/>
  <c r="P58" i="37"/>
  <c r="O59" i="37"/>
  <c r="M52" i="37"/>
  <c r="R67" i="37"/>
  <c r="Q65" i="37"/>
  <c r="R74" i="37"/>
  <c r="O71" i="37"/>
  <c r="S74" i="37"/>
  <c r="P73" i="37"/>
  <c r="N65" i="37"/>
  <c r="P67" i="37"/>
  <c r="N70" i="37"/>
  <c r="P65" i="37"/>
  <c r="Q71" i="37"/>
  <c r="Q74" i="37"/>
  <c r="O73" i="37"/>
  <c r="O74" i="37"/>
  <c r="N73" i="37"/>
  <c r="O65" i="37"/>
  <c r="M71" i="37"/>
  <c r="N74" i="37"/>
  <c r="Q70" i="37"/>
  <c r="S71" i="37"/>
  <c r="M74" i="37"/>
  <c r="M67" i="37"/>
  <c r="O68" i="37"/>
  <c r="Q68" i="37"/>
  <c r="P74" i="37"/>
  <c r="O70" i="37"/>
  <c r="M70" i="37"/>
  <c r="S70" i="37"/>
  <c r="R77" i="37"/>
  <c r="P85" i="37"/>
  <c r="P76" i="37"/>
  <c r="P79" i="37"/>
  <c r="P77" i="37"/>
  <c r="P70" i="37"/>
  <c r="M80" i="37"/>
  <c r="M77" i="37"/>
  <c r="R79" i="37"/>
  <c r="Q79" i="37"/>
  <c r="S77" i="37"/>
  <c r="S80" i="37"/>
  <c r="R71" i="37"/>
  <c r="N80" i="37"/>
  <c r="M73" i="37"/>
  <c r="Q76" i="37"/>
  <c r="N77" i="37"/>
  <c r="Q80" i="37"/>
  <c r="O80" i="37"/>
  <c r="M76" i="37"/>
  <c r="R80" i="37"/>
  <c r="S76" i="37"/>
  <c r="R76" i="37"/>
  <c r="P83" i="37"/>
  <c r="P82" i="37"/>
  <c r="S73" i="37"/>
  <c r="S79" i="37"/>
  <c r="O79" i="37"/>
  <c r="N71" i="37"/>
  <c r="R73" i="37"/>
  <c r="O76" i="37"/>
  <c r="P80" i="37"/>
  <c r="Q73" i="37"/>
  <c r="M79" i="37"/>
  <c r="Q77" i="37"/>
  <c r="P71" i="37"/>
  <c r="N76" i="37"/>
  <c r="O77" i="37"/>
  <c r="N79" i="37"/>
  <c r="P86" i="37"/>
  <c r="Q85" i="37"/>
  <c r="Y3" i="37"/>
  <c r="R85" i="37"/>
  <c r="AB3" i="37"/>
  <c r="W3" i="37"/>
  <c r="O85" i="37"/>
  <c r="W6" i="37"/>
  <c r="AA6" i="37"/>
  <c r="O82" i="37"/>
  <c r="AA2" i="37"/>
  <c r="M86" i="37"/>
  <c r="N83" i="37"/>
  <c r="M82" i="37"/>
  <c r="N85" i="37"/>
  <c r="Y5" i="37"/>
  <c r="AB5" i="37"/>
  <c r="Z3" i="37"/>
  <c r="N82" i="37"/>
  <c r="X6" i="37"/>
  <c r="R83" i="37"/>
  <c r="W8" i="37"/>
  <c r="Z11" i="37"/>
  <c r="Y2" i="37"/>
  <c r="X12" i="37"/>
  <c r="AA3" i="37"/>
  <c r="Z6" i="37"/>
  <c r="X2" i="37"/>
  <c r="W9" i="37"/>
  <c r="Z12" i="37"/>
  <c r="AA5" i="37"/>
  <c r="X9" i="37"/>
  <c r="W11" i="37"/>
  <c r="Y6" i="37"/>
  <c r="AB8" i="37"/>
  <c r="Q83" i="37"/>
  <c r="N86" i="37"/>
  <c r="W5" i="37"/>
  <c r="R86" i="37"/>
  <c r="M85" i="37"/>
  <c r="Y12" i="37"/>
  <c r="Z2" i="37"/>
  <c r="Y9" i="37"/>
  <c r="Z9" i="37"/>
  <c r="AB2" i="37"/>
  <c r="X3" i="37"/>
  <c r="R82" i="37"/>
  <c r="X8" i="37"/>
  <c r="AB11" i="37"/>
  <c r="AA11" i="37"/>
  <c r="Y8" i="37"/>
  <c r="AA8" i="37"/>
  <c r="AB9" i="37"/>
  <c r="Q82" i="37"/>
  <c r="Y11" i="37"/>
  <c r="O83" i="37"/>
  <c r="AA9" i="37"/>
  <c r="AB6" i="37"/>
  <c r="W12" i="37"/>
  <c r="Z5" i="37"/>
  <c r="AA12" i="37"/>
  <c r="M83" i="37"/>
  <c r="W2" i="37"/>
  <c r="W15" i="37"/>
  <c r="AA17" i="37"/>
  <c r="W14" i="37"/>
  <c r="X11" i="37"/>
  <c r="Z18" i="37"/>
  <c r="Z14" i="37"/>
  <c r="AB18" i="37"/>
  <c r="Y14" i="37"/>
  <c r="O86" i="37"/>
  <c r="X5" i="37"/>
  <c r="Z8" i="37"/>
  <c r="X14" i="37"/>
  <c r="Q86" i="37"/>
  <c r="AB12" i="37"/>
  <c r="Y18" i="37"/>
  <c r="W18" i="37"/>
  <c r="W29" i="37"/>
  <c r="AA14" i="37"/>
  <c r="X24" i="37"/>
  <c r="W21" i="37"/>
  <c r="X18" i="37"/>
  <c r="AB20" i="37"/>
  <c r="Z20" i="37"/>
  <c r="AB24" i="37"/>
  <c r="AA23" i="37"/>
  <c r="X15" i="37"/>
  <c r="W24" i="37"/>
  <c r="W17" i="37"/>
  <c r="AB23" i="37"/>
  <c r="Y20" i="37"/>
  <c r="Z21" i="37"/>
  <c r="Y17" i="37"/>
  <c r="Z15" i="37"/>
  <c r="X21" i="37"/>
  <c r="AA18" i="37"/>
  <c r="Z17" i="37"/>
  <c r="Z24" i="37"/>
  <c r="AB21" i="37"/>
  <c r="Z23" i="37"/>
  <c r="X23" i="37"/>
  <c r="X17" i="37"/>
  <c r="AA20" i="37"/>
  <c r="Y15" i="37"/>
  <c r="AA15" i="37"/>
  <c r="W20" i="37"/>
  <c r="W23" i="37"/>
  <c r="AA27" i="37"/>
  <c r="AB17" i="37"/>
  <c r="AA21" i="37"/>
  <c r="AB29" i="37"/>
  <c r="X29" i="37"/>
  <c r="Y21" i="37"/>
  <c r="Y23" i="37"/>
  <c r="AB15" i="37"/>
  <c r="AB27" i="37"/>
  <c r="X26" i="37"/>
  <c r="AA26" i="37"/>
  <c r="AB14" i="37"/>
  <c r="Z30" i="37"/>
  <c r="X30" i="37"/>
  <c r="AA24" i="37"/>
  <c r="Z27" i="37"/>
  <c r="Y27" i="37"/>
  <c r="AA30" i="37"/>
  <c r="AB26" i="37"/>
  <c r="Y26" i="37"/>
  <c r="W27" i="37"/>
  <c r="Y24" i="37"/>
  <c r="Y29" i="37"/>
  <c r="Z29" i="37"/>
  <c r="W30" i="37"/>
  <c r="W33" i="37"/>
  <c r="Y30" i="37"/>
  <c r="X27" i="37"/>
  <c r="AB33" i="37"/>
  <c r="AA33" i="37"/>
  <c r="Z26" i="37"/>
  <c r="W36" i="37"/>
  <c r="Z33" i="37"/>
  <c r="AA36" i="37"/>
  <c r="AB30" i="37"/>
  <c r="X32" i="37"/>
  <c r="Z38" i="37"/>
  <c r="AB32" i="37"/>
  <c r="W26" i="37"/>
  <c r="Z35" i="37"/>
  <c r="AA29" i="37"/>
  <c r="X38" i="37"/>
  <c r="AB41" i="37"/>
  <c r="Y42" i="37"/>
  <c r="AB36" i="37"/>
  <c r="AA32" i="37"/>
  <c r="Y33" i="37"/>
  <c r="Z41" i="37"/>
  <c r="AB35" i="37"/>
  <c r="Y35" i="37"/>
  <c r="W42" i="37"/>
  <c r="AA35" i="37"/>
  <c r="W32" i="37"/>
  <c r="W35" i="37"/>
  <c r="X35" i="37"/>
  <c r="AB42" i="37"/>
  <c r="W38" i="37"/>
  <c r="AA41" i="37"/>
  <c r="X41" i="37"/>
  <c r="AA38" i="37"/>
  <c r="AA42" i="37"/>
  <c r="AA39" i="37"/>
  <c r="X33" i="37"/>
  <c r="Y41" i="37"/>
  <c r="Y32" i="37"/>
  <c r="Z39" i="37"/>
  <c r="Y38" i="37"/>
  <c r="Z42" i="37"/>
  <c r="W39" i="37"/>
  <c r="Y39" i="37"/>
  <c r="Z32" i="37"/>
  <c r="W41" i="37"/>
  <c r="AB38" i="37"/>
  <c r="Y36" i="37"/>
  <c r="Z36" i="37"/>
  <c r="X36" i="37"/>
  <c r="X39" i="37"/>
  <c r="X42" i="37"/>
  <c r="AB39" i="37"/>
  <c r="H11" i="36"/>
  <c r="E32" i="36"/>
  <c r="R55" i="36"/>
  <c r="R61" i="36"/>
  <c r="F38" i="36"/>
  <c r="I38" i="36"/>
  <c r="R11" i="36"/>
  <c r="H5" i="36"/>
  <c r="G6" i="36"/>
  <c r="C3" i="36"/>
  <c r="E3" i="36"/>
  <c r="G3" i="36"/>
  <c r="D5" i="36"/>
  <c r="H2" i="36"/>
  <c r="H6" i="36"/>
  <c r="D6" i="36"/>
  <c r="G5" i="36"/>
  <c r="C5" i="36"/>
  <c r="C38" i="36" s="1"/>
  <c r="G2" i="36"/>
  <c r="E5" i="36"/>
  <c r="D23" i="36"/>
  <c r="E12" i="36"/>
  <c r="D3" i="36"/>
  <c r="E6" i="36"/>
  <c r="D11" i="36"/>
  <c r="G11" i="36"/>
  <c r="H3" i="36"/>
  <c r="D12" i="36"/>
  <c r="H9" i="36"/>
  <c r="C9" i="36"/>
  <c r="C6" i="36"/>
  <c r="G8" i="36"/>
  <c r="G17" i="36"/>
  <c r="E11" i="36"/>
  <c r="E9" i="36"/>
  <c r="H52" i="36"/>
  <c r="H29" i="36"/>
  <c r="G9" i="36"/>
  <c r="E8" i="36"/>
  <c r="E24" i="36"/>
  <c r="E26" i="36"/>
  <c r="H18" i="36"/>
  <c r="C36" i="36"/>
  <c r="E20" i="36"/>
  <c r="G36" i="36"/>
  <c r="H35" i="36"/>
  <c r="G27" i="36"/>
  <c r="G18" i="36"/>
  <c r="H30" i="36"/>
  <c r="C18" i="36"/>
  <c r="H12" i="36"/>
  <c r="G12" i="36"/>
  <c r="D27" i="36"/>
  <c r="G20" i="36"/>
  <c r="C12" i="36"/>
  <c r="D17" i="36"/>
  <c r="G14" i="36"/>
  <c r="H15" i="36"/>
  <c r="G32" i="36"/>
  <c r="D29" i="36"/>
  <c r="D35" i="36"/>
  <c r="E30" i="36"/>
  <c r="D9" i="36"/>
  <c r="E17" i="36"/>
  <c r="E33" i="36"/>
  <c r="H36" i="36"/>
  <c r="G29" i="36"/>
  <c r="C21" i="36"/>
  <c r="E14" i="36"/>
  <c r="H27" i="36"/>
  <c r="D18" i="36"/>
  <c r="E35" i="36"/>
  <c r="H32" i="36"/>
  <c r="E23" i="36"/>
  <c r="E29" i="36"/>
  <c r="H8" i="36"/>
  <c r="C24" i="36"/>
  <c r="D21" i="36"/>
  <c r="E27" i="36"/>
  <c r="H43" i="36"/>
  <c r="H20" i="36"/>
  <c r="G40" i="36"/>
  <c r="H33" i="36"/>
  <c r="D30" i="36"/>
  <c r="D43" i="36"/>
  <c r="E15" i="36"/>
  <c r="G23" i="36"/>
  <c r="E43" i="36"/>
  <c r="H24" i="36"/>
  <c r="C30" i="36"/>
  <c r="D24" i="36"/>
  <c r="D15" i="36"/>
  <c r="G41" i="36"/>
  <c r="D36" i="36"/>
  <c r="G24" i="36"/>
  <c r="G43" i="36"/>
  <c r="C27" i="36"/>
  <c r="H26" i="36"/>
  <c r="G49" i="36"/>
  <c r="G30" i="36"/>
  <c r="E21" i="36"/>
  <c r="C44" i="36"/>
  <c r="G26" i="36"/>
  <c r="G15" i="36"/>
  <c r="E36" i="36"/>
  <c r="G33" i="36"/>
  <c r="G35" i="36"/>
  <c r="H21" i="36"/>
  <c r="C33" i="36"/>
  <c r="D33" i="36"/>
  <c r="C15" i="36"/>
  <c r="G21" i="36"/>
  <c r="H14" i="36"/>
  <c r="E18" i="36"/>
  <c r="C47" i="36"/>
  <c r="E41" i="36"/>
  <c r="H44" i="36"/>
  <c r="G46" i="36"/>
  <c r="C53" i="36"/>
  <c r="H49" i="36"/>
  <c r="E50" i="36"/>
  <c r="E44" i="36"/>
  <c r="C41" i="36"/>
  <c r="G53" i="36"/>
  <c r="H40" i="36"/>
  <c r="H53" i="36"/>
  <c r="D47" i="36"/>
  <c r="D41" i="36"/>
  <c r="H46" i="36"/>
  <c r="H61" i="36"/>
  <c r="H62" i="36"/>
  <c r="E47" i="36"/>
  <c r="G50" i="36"/>
  <c r="C56" i="36"/>
  <c r="D44" i="36"/>
  <c r="H41" i="36"/>
  <c r="D53" i="36"/>
  <c r="E46" i="36"/>
  <c r="D50" i="36"/>
  <c r="G44" i="36"/>
  <c r="G47" i="36"/>
  <c r="D49" i="36"/>
  <c r="H47" i="36"/>
  <c r="H50" i="36"/>
  <c r="G55" i="36"/>
  <c r="H65" i="36"/>
  <c r="C59" i="36"/>
  <c r="C50" i="36"/>
  <c r="D56" i="36"/>
  <c r="E61" i="36"/>
  <c r="D59" i="36"/>
  <c r="E58" i="36"/>
  <c r="H59" i="36"/>
  <c r="D62" i="36"/>
  <c r="E74" i="36"/>
  <c r="E67" i="36"/>
  <c r="E53" i="36"/>
  <c r="E62" i="36"/>
  <c r="E56" i="36"/>
  <c r="H56" i="36"/>
  <c r="C62" i="36"/>
  <c r="H64" i="36"/>
  <c r="H58" i="36"/>
  <c r="G58" i="36"/>
  <c r="E59" i="36"/>
  <c r="G52" i="36"/>
  <c r="E52" i="36"/>
  <c r="E49" i="36"/>
  <c r="E55" i="36"/>
  <c r="G56" i="36"/>
  <c r="D55" i="36"/>
  <c r="G59" i="36"/>
  <c r="G61" i="36"/>
  <c r="E65" i="36"/>
  <c r="AB33" i="36"/>
  <c r="AA33" i="36"/>
  <c r="W30" i="36"/>
  <c r="X35" i="36"/>
  <c r="AA35" i="36"/>
  <c r="X33" i="36"/>
  <c r="X36" i="36"/>
  <c r="Y33" i="36"/>
  <c r="W27" i="36"/>
  <c r="AB36" i="36"/>
  <c r="Y35" i="36"/>
  <c r="W33" i="36"/>
  <c r="D44" i="37" l="1"/>
  <c r="E44" i="37"/>
  <c r="F44" i="37"/>
  <c r="I44" i="37"/>
  <c r="G44" i="37"/>
  <c r="H44" i="37"/>
  <c r="C44" i="37"/>
  <c r="E38" i="36"/>
  <c r="D38" i="36"/>
  <c r="G38" i="36"/>
  <c r="H38" i="36"/>
  <c r="E2369" i="2"/>
  <c r="F2372" i="2" s="1"/>
  <c r="F31" i="4" s="1"/>
  <c r="G48" i="4" l="1"/>
  <c r="E2372" i="2"/>
  <c r="G29" i="4"/>
  <c r="G49" i="4"/>
  <c r="G20" i="4"/>
  <c r="G14" i="4"/>
  <c r="G27" i="4"/>
  <c r="G5" i="4"/>
  <c r="G12" i="4"/>
  <c r="G39" i="4"/>
  <c r="G10" i="4"/>
  <c r="G8" i="4"/>
  <c r="G28" i="4"/>
  <c r="G30" i="4"/>
  <c r="G32" i="4"/>
  <c r="G45" i="4"/>
  <c r="G23" i="4"/>
  <c r="G41" i="4"/>
  <c r="G15" i="4"/>
  <c r="G19" i="4"/>
  <c r="G33" i="4"/>
  <c r="G40" i="4"/>
  <c r="G50" i="4"/>
  <c r="G18" i="4"/>
  <c r="G24" i="4"/>
  <c r="G6" i="4"/>
  <c r="G31" i="4"/>
  <c r="G21" i="4"/>
  <c r="G17" i="4"/>
  <c r="G11" i="4"/>
  <c r="G37" i="4"/>
  <c r="G38" i="4"/>
  <c r="G16" i="4"/>
  <c r="G13" i="4"/>
  <c r="G42" i="4"/>
  <c r="G43" i="4"/>
  <c r="G22" i="4"/>
  <c r="G46" i="4"/>
  <c r="G26" i="4"/>
  <c r="G36" i="4"/>
  <c r="G7" i="4"/>
  <c r="G44" i="4"/>
  <c r="G47" i="4"/>
  <c r="G35" i="4"/>
  <c r="G9" i="4" l="1"/>
  <c r="G25" i="4"/>
  <c r="G34" i="4"/>
  <c r="K22" i="4" l="1"/>
  <c r="K32" i="4"/>
  <c r="K33" i="4"/>
  <c r="K28" i="4"/>
  <c r="K25" i="4"/>
  <c r="K24" i="4"/>
  <c r="K35" i="4"/>
  <c r="K17" i="4"/>
  <c r="K39" i="4"/>
  <c r="K15" i="4"/>
  <c r="K45" i="4"/>
  <c r="K42" i="4"/>
  <c r="K10" i="4"/>
  <c r="K43" i="4"/>
  <c r="K30" i="4"/>
  <c r="K9" i="4"/>
  <c r="K13" i="4"/>
  <c r="K12" i="4"/>
  <c r="K41" i="4"/>
  <c r="K26" i="4"/>
  <c r="K46" i="4"/>
  <c r="K21" i="4"/>
  <c r="K34" i="4"/>
  <c r="K29" i="4"/>
  <c r="K47" i="4"/>
  <c r="K48" i="4"/>
  <c r="K18" i="4"/>
  <c r="K7" i="4"/>
  <c r="K38" i="4"/>
  <c r="K40" i="4"/>
  <c r="K11" i="4"/>
  <c r="K16" i="4"/>
  <c r="K49" i="4"/>
  <c r="K44" i="4"/>
  <c r="K19" i="4"/>
  <c r="K23" i="4"/>
  <c r="K6" i="4"/>
  <c r="K14" i="4"/>
  <c r="K20" i="4"/>
  <c r="K8" i="4"/>
  <c r="K31" i="4"/>
  <c r="K36" i="4"/>
  <c r="K27" i="4"/>
  <c r="K50" i="4"/>
  <c r="K37" i="4"/>
  <c r="E29" i="4" l="1"/>
  <c r="E5" i="4"/>
  <c r="E40" i="4"/>
  <c r="E16" i="4"/>
  <c r="E44" i="4"/>
  <c r="E19" i="4"/>
  <c r="E41" i="4"/>
  <c r="E42" i="4"/>
  <c r="E18" i="4"/>
  <c r="E47" i="4"/>
  <c r="E15" i="4"/>
  <c r="E20" i="4"/>
  <c r="E32" i="4"/>
  <c r="E43" i="4"/>
  <c r="E12" i="4"/>
  <c r="E7" i="4"/>
  <c r="E48" i="4"/>
  <c r="E26" i="4"/>
  <c r="E8" i="4"/>
  <c r="E49" i="4"/>
  <c r="E37" i="4"/>
  <c r="E34" i="4"/>
  <c r="E38" i="4"/>
  <c r="E46" i="4"/>
  <c r="E35" i="4"/>
  <c r="E10" i="4"/>
  <c r="E17" i="4"/>
  <c r="E45" i="4"/>
  <c r="E11" i="4"/>
  <c r="E6" i="4"/>
  <c r="E14" i="4"/>
  <c r="E13" i="4"/>
  <c r="E33" i="4"/>
  <c r="E39" i="4"/>
  <c r="E22" i="4"/>
  <c r="E28" i="4"/>
  <c r="E25" i="4"/>
  <c r="E24" i="4"/>
  <c r="E9" i="4"/>
  <c r="E27" i="4"/>
  <c r="E21" i="4"/>
  <c r="E50" i="4"/>
  <c r="E31" i="4"/>
  <c r="E30" i="4"/>
  <c r="E36" i="4"/>
  <c r="E23" i="4"/>
  <c r="C31" i="4"/>
  <c r="C50" i="4"/>
  <c r="C20" i="4"/>
  <c r="C29" i="4"/>
  <c r="C24" i="4"/>
  <c r="C14" i="4"/>
  <c r="C32" i="4"/>
  <c r="C41" i="4"/>
  <c r="C26" i="4"/>
  <c r="C44" i="4"/>
  <c r="C19" i="4"/>
  <c r="C40" i="4"/>
  <c r="C10" i="4"/>
  <c r="C49" i="4"/>
  <c r="C33" i="4"/>
  <c r="C39" i="4"/>
  <c r="C15" i="4"/>
  <c r="C47" i="4"/>
  <c r="C36" i="4"/>
  <c r="C22" i="4"/>
  <c r="C23" i="4"/>
  <c r="C28" i="4"/>
  <c r="C18" i="4"/>
  <c r="C6" i="4"/>
  <c r="C12" i="4"/>
  <c r="C46" i="4"/>
  <c r="C35" i="4"/>
  <c r="C9" i="4"/>
  <c r="C34" i="4"/>
  <c r="C43" i="4"/>
  <c r="C21" i="4"/>
  <c r="C8" i="4"/>
  <c r="C25" i="4"/>
  <c r="C7" i="4"/>
  <c r="C45" i="4"/>
  <c r="C17" i="4"/>
  <c r="C11" i="4"/>
  <c r="C30" i="4"/>
  <c r="C37" i="4"/>
  <c r="C42" i="4"/>
  <c r="C5" i="4"/>
  <c r="C38" i="4"/>
  <c r="C48" i="4"/>
  <c r="C16" i="4"/>
  <c r="C27" i="4"/>
  <c r="C13" i="4"/>
</calcChain>
</file>

<file path=xl/sharedStrings.xml><?xml version="1.0" encoding="utf-8"?>
<sst xmlns="http://schemas.openxmlformats.org/spreadsheetml/2006/main" count="5180" uniqueCount="359">
  <si>
    <t>CONTRÔLE HEBDOMADAIRE</t>
  </si>
  <si>
    <t>TAMIS /  FLEXIBLES</t>
  </si>
  <si>
    <t>CHEF DE PISTE</t>
  </si>
  <si>
    <t>MILLIPORE</t>
  </si>
  <si>
    <t>LAVAGE</t>
  </si>
  <si>
    <t>VIDANGE COLLLECTEURS BAC CUVE</t>
  </si>
  <si>
    <t xml:space="preserve">REMPLIR LE BANC D'ESSAI </t>
  </si>
  <si>
    <t>0161</t>
  </si>
  <si>
    <t>NOM</t>
  </si>
  <si>
    <t>AKILI</t>
  </si>
  <si>
    <t/>
  </si>
  <si>
    <t>0162</t>
  </si>
  <si>
    <t>0163</t>
  </si>
  <si>
    <t>0171</t>
  </si>
  <si>
    <t>AH185</t>
  </si>
  <si>
    <t>ZACHER</t>
  </si>
  <si>
    <t>0172</t>
  </si>
  <si>
    <t>LOCAL PURGES</t>
  </si>
  <si>
    <t>VIDER LE BANC D'ESSAI</t>
  </si>
  <si>
    <t>0173</t>
  </si>
  <si>
    <t>MENSUEL TRAFFIC</t>
  </si>
  <si>
    <t>04101</t>
  </si>
  <si>
    <t>BABLEE</t>
  </si>
  <si>
    <t>04104</t>
  </si>
  <si>
    <t>04107</t>
  </si>
  <si>
    <t>04108</t>
  </si>
  <si>
    <t>04109</t>
  </si>
  <si>
    <t>04110</t>
  </si>
  <si>
    <t>04111</t>
  </si>
  <si>
    <t>04112</t>
  </si>
  <si>
    <t>04114</t>
  </si>
  <si>
    <t>AH185/ZACHER</t>
  </si>
  <si>
    <t>RETOUR</t>
  </si>
  <si>
    <t>ANTIC</t>
  </si>
  <si>
    <t>BOISSIERE</t>
  </si>
  <si>
    <t>CHARBONNIER</t>
  </si>
  <si>
    <t>COULIBALY</t>
  </si>
  <si>
    <t>D'AVOLIO</t>
  </si>
  <si>
    <t>DECOURCELLE</t>
  </si>
  <si>
    <t>DELORME</t>
  </si>
  <si>
    <t>DUPUIS</t>
  </si>
  <si>
    <t>ELEDO</t>
  </si>
  <si>
    <t>FORESTIER</t>
  </si>
  <si>
    <t>GUILBAUD</t>
  </si>
  <si>
    <t>HOARAU</t>
  </si>
  <si>
    <t>ILCI</t>
  </si>
  <si>
    <t>LABEAU</t>
  </si>
  <si>
    <t>LE GOUYEN</t>
  </si>
  <si>
    <t>LUTCHMAN</t>
  </si>
  <si>
    <t>MALINCONICO</t>
  </si>
  <si>
    <t>MARCHWIAK</t>
  </si>
  <si>
    <t>MOREL</t>
  </si>
  <si>
    <t>NAKAI</t>
  </si>
  <si>
    <t>POPULIER</t>
  </si>
  <si>
    <t>RICHOUX</t>
  </si>
  <si>
    <t>RIGOLET</t>
  </si>
  <si>
    <t>RIVIERE</t>
  </si>
  <si>
    <t>ROUSSEAU</t>
  </si>
  <si>
    <t>SCHUTER</t>
  </si>
  <si>
    <t>SILVESTRO</t>
  </si>
  <si>
    <t>STEPANOV</t>
  </si>
  <si>
    <t>SZATNY</t>
  </si>
  <si>
    <t>VANDENKOORNHUYSE</t>
  </si>
  <si>
    <t>ZERIZER</t>
  </si>
  <si>
    <t>BOUABID</t>
  </si>
  <si>
    <t>GERARDO CAMPOS</t>
  </si>
  <si>
    <t>SAMINADIN</t>
  </si>
  <si>
    <t>BELKACI</t>
  </si>
  <si>
    <t>PARREIRA</t>
  </si>
  <si>
    <t>THOMAS</t>
  </si>
  <si>
    <t>VICENTE</t>
  </si>
  <si>
    <t>YESSAD</t>
  </si>
  <si>
    <t>BEHILLIL</t>
  </si>
  <si>
    <t>CONTROLES HEBDOMADAIRE</t>
  </si>
  <si>
    <t>TAMIS / FLEXIBLES</t>
  </si>
  <si>
    <t>CHEF DE PISTE ATTRIBUTION TAMIS FLEXIBLE</t>
  </si>
  <si>
    <t>SCHUSTER</t>
  </si>
  <si>
    <t xml:space="preserve">RECAPITULATIF   </t>
  </si>
  <si>
    <t>%</t>
  </si>
  <si>
    <t>MENSUEL BERLINGOT</t>
  </si>
  <si>
    <t>MENUEL TRAFFIC</t>
  </si>
  <si>
    <t>MENSUEL TRAFIC</t>
  </si>
  <si>
    <t>MENSUEL TRAFIIC</t>
  </si>
  <si>
    <t>B</t>
  </si>
  <si>
    <t>MAJERI</t>
  </si>
  <si>
    <t>M'BARKI</t>
  </si>
  <si>
    <t>Nom de champ</t>
  </si>
  <si>
    <t>Liste</t>
  </si>
  <si>
    <t>=DECALER(BD!$A$2;;;NBVAL(BD!$A:$A)-1)</t>
  </si>
  <si>
    <t>nom</t>
  </si>
  <si>
    <t>GARAGE</t>
  </si>
  <si>
    <t>JET A1</t>
  </si>
  <si>
    <r>
      <t>S</t>
    </r>
    <r>
      <rPr>
        <b/>
        <sz val="16"/>
        <rFont val="Arial"/>
        <family val="2"/>
      </rPr>
      <t>ociété d'</t>
    </r>
    <r>
      <rPr>
        <b/>
        <sz val="16"/>
        <color indexed="10"/>
        <rFont val="Arial"/>
        <family val="2"/>
      </rPr>
      <t>A</t>
    </r>
    <r>
      <rPr>
        <b/>
        <sz val="16"/>
        <rFont val="Arial"/>
        <family val="2"/>
      </rPr>
      <t xml:space="preserve">vitaillement et de </t>
    </r>
    <r>
      <rPr>
        <b/>
        <sz val="16"/>
        <color indexed="10"/>
        <rFont val="Arial"/>
        <family val="2"/>
      </rPr>
      <t>S</t>
    </r>
    <r>
      <rPr>
        <b/>
        <sz val="16"/>
        <rFont val="Arial"/>
        <family val="2"/>
      </rPr>
      <t xml:space="preserve">tockage de </t>
    </r>
    <r>
      <rPr>
        <b/>
        <sz val="16"/>
        <color indexed="10"/>
        <rFont val="Arial"/>
        <family val="2"/>
      </rPr>
      <t>C</t>
    </r>
    <r>
      <rPr>
        <b/>
        <sz val="16"/>
        <rFont val="Arial"/>
        <family val="2"/>
      </rPr>
      <t xml:space="preserve">arburant </t>
    </r>
    <r>
      <rPr>
        <b/>
        <sz val="16"/>
        <color indexed="10"/>
        <rFont val="Arial"/>
        <family val="2"/>
      </rPr>
      <t>A</t>
    </r>
    <r>
      <rPr>
        <b/>
        <sz val="16"/>
        <rFont val="Arial"/>
        <family val="2"/>
      </rPr>
      <t>viation</t>
    </r>
  </si>
  <si>
    <t>AEROPORT D'ORLY</t>
  </si>
  <si>
    <t>HEBDOMADAIRE</t>
  </si>
  <si>
    <t>MENSUEL</t>
  </si>
  <si>
    <t>LOCAL PURGE</t>
  </si>
  <si>
    <t>TRAFFIC SASCA</t>
  </si>
  <si>
    <t>BERLINGO</t>
  </si>
  <si>
    <t>ZACHER Z2</t>
  </si>
  <si>
    <t>PS: POUR LES VEHICULES INDISPONIBLE, LES CONTRÔLES SERONT REALISES LE WEEK-END</t>
  </si>
  <si>
    <t>CONTROLES HEBDOMADAIRES                                           SUR VEHICULE D'AVITAILLEMENT</t>
  </si>
  <si>
    <t>FE - CQL - 607 -F</t>
  </si>
  <si>
    <r>
      <t>SASCA</t>
    </r>
    <r>
      <rPr>
        <b/>
        <sz val="14"/>
        <rFont val="Arial"/>
        <family val="2"/>
      </rPr>
      <t xml:space="preserve"> </t>
    </r>
    <r>
      <rPr>
        <sz val="14"/>
        <rFont val="Arial"/>
        <family val="2"/>
      </rPr>
      <t xml:space="preserve">   ORLY</t>
    </r>
  </si>
  <si>
    <t>Rév. : 04              Date : 04/05/2018</t>
  </si>
  <si>
    <t>Page : 1/1</t>
  </si>
  <si>
    <t>CONTROLES HEBDOMADAIRES - SEMAINE N° :</t>
  </si>
  <si>
    <t>N° VEHICULE :</t>
  </si>
  <si>
    <t>DATE</t>
  </si>
  <si>
    <t>OPERATIONS SUR VEHICULES</t>
  </si>
  <si>
    <t>M</t>
  </si>
  <si>
    <t>OBSERVATIONS</t>
  </si>
  <si>
    <t xml:space="preserve">      1)NIVEAUX</t>
  </si>
  <si>
    <r>
      <t xml:space="preserve">1-1)Huile moteur    ( </t>
    </r>
    <r>
      <rPr>
        <sz val="14"/>
        <color indexed="10"/>
        <rFont val="Arial"/>
        <family val="2"/>
      </rPr>
      <t xml:space="preserve">jauge </t>
    </r>
    <r>
      <rPr>
        <sz val="14"/>
        <rFont val="Arial"/>
        <family val="2"/>
      </rPr>
      <t>)</t>
    </r>
  </si>
  <si>
    <t xml:space="preserve">   appoint………………litre</t>
  </si>
  <si>
    <t>1-2)Liquide de refroidissement</t>
  </si>
  <si>
    <r>
      <t>1-3)Liquide de frein (</t>
    </r>
    <r>
      <rPr>
        <sz val="14"/>
        <color indexed="10"/>
        <rFont val="Arial"/>
        <family val="2"/>
      </rPr>
      <t>ATTENTION PAS DE COMPLEMENT</t>
    </r>
    <r>
      <rPr>
        <sz val="14"/>
        <rFont val="Arial"/>
        <family val="2"/>
      </rPr>
      <t>)</t>
    </r>
  </si>
  <si>
    <t>NA</t>
  </si>
  <si>
    <t>1-4)Liquide lave glace</t>
  </si>
  <si>
    <t>1-5)Batteries : Propreté des cosses</t>
  </si>
  <si>
    <t xml:space="preserve">     2)CONTROLES</t>
  </si>
  <si>
    <r>
      <t>2-1)</t>
    </r>
    <r>
      <rPr>
        <b/>
        <sz val="14"/>
        <rFont val="Arial"/>
        <family val="2"/>
      </rPr>
      <t>Pneumatiques</t>
    </r>
  </si>
  <si>
    <t>Gonflage / état / serrage:(indicateurs de roues)</t>
  </si>
  <si>
    <r>
      <t>2-2)</t>
    </r>
    <r>
      <rPr>
        <b/>
        <sz val="14"/>
        <rFont val="Arial"/>
        <family val="2"/>
      </rPr>
      <t>Eclairage</t>
    </r>
  </si>
  <si>
    <t>Témoin tableau de bord / frein de park / PM</t>
  </si>
  <si>
    <t>Clignotants / stop</t>
  </si>
  <si>
    <t>Veilleuse / code / phare / feux de jour / anti brouillard</t>
  </si>
  <si>
    <r>
      <t>2-3)</t>
    </r>
    <r>
      <rPr>
        <b/>
        <sz val="14"/>
        <rFont val="Arial"/>
        <family val="2"/>
      </rPr>
      <t>Klaxon</t>
    </r>
  </si>
  <si>
    <t xml:space="preserve">Test de fonctionnement </t>
  </si>
  <si>
    <r>
      <t>2-4)</t>
    </r>
    <r>
      <rPr>
        <b/>
        <sz val="14"/>
        <rFont val="Arial"/>
        <family val="2"/>
      </rPr>
      <t>Pastille Shell détector / Seringue</t>
    </r>
  </si>
  <si>
    <t xml:space="preserve"> (date)     ------- / --------</t>
  </si>
  <si>
    <r>
      <t>2-5)</t>
    </r>
    <r>
      <rPr>
        <b/>
        <sz val="14"/>
        <rFont val="Arial"/>
        <family val="2"/>
      </rPr>
      <t>Valise antipollution / 5 feuilles absorbantes / sac poubelle</t>
    </r>
    <r>
      <rPr>
        <sz val="14"/>
        <rFont val="Arial"/>
        <family val="2"/>
      </rPr>
      <t xml:space="preserve"> </t>
    </r>
  </si>
  <si>
    <t xml:space="preserve">    3)NETTOYAGE</t>
  </si>
  <si>
    <r>
      <t>3-1)</t>
    </r>
    <r>
      <rPr>
        <b/>
        <sz val="14"/>
        <rFont val="Arial"/>
        <family val="2"/>
      </rPr>
      <t>Cabine / distribution</t>
    </r>
    <r>
      <rPr>
        <sz val="14"/>
        <rFont val="Arial"/>
        <family val="2"/>
      </rPr>
      <t xml:space="preserve">     </t>
    </r>
  </si>
  <si>
    <r>
      <t>3-2)</t>
    </r>
    <r>
      <rPr>
        <b/>
        <sz val="14"/>
        <rFont val="Arial"/>
        <family val="2"/>
      </rPr>
      <t>Echantillonneur / bocaux / réceptacle bocaux</t>
    </r>
  </si>
  <si>
    <t xml:space="preserve">    4)SECURITE</t>
  </si>
  <si>
    <r>
      <t>4-1)</t>
    </r>
    <r>
      <rPr>
        <b/>
        <sz val="14"/>
        <rFont val="Arial"/>
        <family val="2"/>
      </rPr>
      <t>Liaison équipotentielle / Pince / Cablage</t>
    </r>
    <r>
      <rPr>
        <sz val="14"/>
        <rFont val="Arial"/>
        <family val="2"/>
      </rPr>
      <t xml:space="preserve">    Pince de masse droite  </t>
    </r>
  </si>
  <si>
    <r>
      <t>valeur relevée =…………..</t>
    </r>
    <r>
      <rPr>
        <sz val="22"/>
        <rFont val="Arial"/>
        <family val="2"/>
      </rPr>
      <t xml:space="preserve"> </t>
    </r>
    <r>
      <rPr>
        <sz val="12"/>
        <rFont val="Arial"/>
        <family val="2"/>
      </rPr>
      <t>OHMS</t>
    </r>
  </si>
  <si>
    <t xml:space="preserve">                                           Pince de masse gauche</t>
  </si>
  <si>
    <r>
      <t>4-2)</t>
    </r>
    <r>
      <rPr>
        <b/>
        <sz val="14"/>
        <rFont val="Arial"/>
        <family val="2"/>
      </rPr>
      <t>Freinage</t>
    </r>
  </si>
  <si>
    <r>
      <t xml:space="preserve">Contrôle frein de parc </t>
    </r>
    <r>
      <rPr>
        <sz val="14"/>
        <rFont val="Arial"/>
        <family val="2"/>
      </rPr>
      <t>:</t>
    </r>
    <r>
      <rPr>
        <i/>
        <sz val="14"/>
        <rFont val="Arial"/>
        <family val="2"/>
      </rPr>
      <t>embrayer très doucement sans insister, le véhicule doit être freiné</t>
    </r>
  </si>
  <si>
    <r>
      <t>4-3</t>
    </r>
    <r>
      <rPr>
        <b/>
        <sz val="14"/>
        <rFont val="Arial"/>
        <family val="2"/>
      </rPr>
      <t>)</t>
    </r>
    <r>
      <rPr>
        <b/>
        <sz val="14"/>
        <color indexed="36"/>
        <rFont val="Arial"/>
        <family val="2"/>
      </rPr>
      <t>Arrêt de sécurité *</t>
    </r>
  </si>
  <si>
    <t>Situé à l' arrière droit de la cabine</t>
  </si>
  <si>
    <t>Situé sur le tableau distribution</t>
  </si>
  <si>
    <t>Situé sur la plate-forme</t>
  </si>
  <si>
    <t>situé dans la cabine</t>
  </si>
  <si>
    <r>
      <t>4-4)</t>
    </r>
    <r>
      <rPr>
        <b/>
        <sz val="14"/>
        <color indexed="36"/>
        <rFont val="Arial"/>
        <family val="2"/>
      </rPr>
      <t>Contrôles Plateforme *</t>
    </r>
  </si>
  <si>
    <r>
      <t xml:space="preserve">Arret d'urgence commande Plateforme : </t>
    </r>
    <r>
      <rPr>
        <b/>
        <sz val="14"/>
        <rFont val="Arial"/>
        <family val="2"/>
      </rPr>
      <t>Haut</t>
    </r>
    <r>
      <rPr>
        <sz val="14"/>
        <rFont val="Arial"/>
        <family val="2"/>
      </rPr>
      <t xml:space="preserve"> / </t>
    </r>
    <r>
      <rPr>
        <b/>
        <sz val="14"/>
        <rFont val="Arial"/>
        <family val="2"/>
      </rPr>
      <t>Bas</t>
    </r>
  </si>
  <si>
    <r>
      <t xml:space="preserve">Descente de secours Plateforme : </t>
    </r>
    <r>
      <rPr>
        <b/>
        <sz val="14"/>
        <rFont val="Arial"/>
        <family val="2"/>
      </rPr>
      <t>Haut</t>
    </r>
    <r>
      <rPr>
        <sz val="14"/>
        <rFont val="Arial"/>
        <family val="2"/>
      </rPr>
      <t xml:space="preserve"> / </t>
    </r>
    <r>
      <rPr>
        <b/>
        <sz val="14"/>
        <rFont val="Arial"/>
        <family val="2"/>
      </rPr>
      <t>Bas</t>
    </r>
  </si>
  <si>
    <t>Fonctionnement Détecteur de Contact</t>
  </si>
  <si>
    <t>Contrôle du fonctionement du klaxon   (si equipé)</t>
  </si>
  <si>
    <r>
      <t>4-5)</t>
    </r>
    <r>
      <rPr>
        <b/>
        <sz val="14"/>
        <rFont val="Arial"/>
        <family val="2"/>
      </rPr>
      <t xml:space="preserve">Etat escabeau     </t>
    </r>
    <r>
      <rPr>
        <sz val="14"/>
        <rFont val="Arial"/>
        <family val="2"/>
      </rPr>
      <t xml:space="preserve"> (cassure,tampon caoutchouc,ouverture,sécurité,roulettes)</t>
    </r>
  </si>
  <si>
    <r>
      <t>4-6)</t>
    </r>
    <r>
      <rPr>
        <b/>
        <sz val="14"/>
        <rFont val="Arial"/>
        <family val="2"/>
      </rPr>
      <t>Purge du flexible d'air</t>
    </r>
    <r>
      <rPr>
        <sz val="14"/>
        <rFont val="Arial"/>
        <family val="2"/>
      </rPr>
      <t xml:space="preserve"> (quick d'air)</t>
    </r>
  </si>
  <si>
    <t>5) INTERLOCKS ET DEPART D'URGENCE</t>
  </si>
  <si>
    <t xml:space="preserve">     Ce test de contrôle doit être effectué sur chaque interlock                                                                 ---------------------------&gt;</t>
  </si>
  <si>
    <t>Efficacité système interlock: mettre un interlock en fonction, attendre l'allumage du voyant interlock, débloquer le frein de park, embrayer très doucement sans insister, le véhicule doit être freiné</t>
  </si>
  <si>
    <t>Interlock  Prise de mouvement</t>
  </si>
  <si>
    <t>Interlock  Pince de masse droite</t>
  </si>
  <si>
    <t>Interlock  Pince de masse gauche</t>
  </si>
  <si>
    <t>Interlock  Accrocheur hydrant</t>
  </si>
  <si>
    <t>Interlock  Accrocheur manche court droit</t>
  </si>
  <si>
    <t>Interlock  Accrocheur manche court gauche</t>
  </si>
  <si>
    <t>Interlock  Accrocheur manche long</t>
  </si>
  <si>
    <t>Interlock  Deadman</t>
  </si>
  <si>
    <t xml:space="preserve">    Ce test de départ d'urgence doit être effectué avec un accrocheur avion.                                                  --------------------------&gt;</t>
  </si>
  <si>
    <t>Interlock  Passerelle</t>
  </si>
  <si>
    <t>Interlock  Enrouleur hydrant</t>
  </si>
  <si>
    <t>Interlock  Enrouleur flexible long pivotant</t>
  </si>
  <si>
    <t>Interlock  Porte d'acces au filtre (droite)</t>
  </si>
  <si>
    <t>Interlock  Rideau / Demi-Porte gauche (distribution)</t>
  </si>
  <si>
    <t>Interlock  Bras pivotant</t>
  </si>
  <si>
    <t>Interlock  Bequilles droite et gauche</t>
  </si>
  <si>
    <r>
      <rPr>
        <b/>
        <u/>
        <sz val="14"/>
        <color indexed="36"/>
        <rFont val="Arial"/>
        <family val="2"/>
      </rPr>
      <t>TEST de DEPART D'URGENCE</t>
    </r>
    <r>
      <rPr>
        <u/>
        <sz val="14"/>
        <color indexed="36"/>
        <rFont val="Arial"/>
        <family val="2"/>
      </rPr>
      <t xml:space="preserve"> *</t>
    </r>
  </si>
  <si>
    <t>Contrôle effectué par : avitailleur / chef de piste :  ________________________ / _____________________________</t>
  </si>
  <si>
    <r>
      <t xml:space="preserve"> Le véhicule en position interlock, percuter le départ d'urgence, le départ est possible avec le voyant qui s'allume et le klaxon en action,                                            Nota : Cet essai doit être effectué avec précaution !                                          </t>
    </r>
    <r>
      <rPr>
        <b/>
        <u/>
        <sz val="14"/>
        <color indexed="36"/>
        <rFont val="Arial"/>
        <family val="2"/>
      </rPr>
      <t xml:space="preserve">*Remise en fonction ! </t>
    </r>
    <r>
      <rPr>
        <b/>
        <u/>
        <sz val="14"/>
        <color indexed="10"/>
        <rFont val="Arial"/>
        <family val="2"/>
      </rPr>
      <t xml:space="preserve">   </t>
    </r>
  </si>
  <si>
    <r>
      <rPr>
        <b/>
        <u/>
        <sz val="14"/>
        <rFont val="Arial"/>
        <family val="2"/>
      </rPr>
      <t>Visa Chef de piste</t>
    </r>
    <r>
      <rPr>
        <b/>
        <sz val="14"/>
        <rFont val="Arial"/>
        <family val="2"/>
      </rPr>
      <t xml:space="preserve"> :</t>
    </r>
  </si>
  <si>
    <t>1-1)Huile moteur    (indicateur tableau de bord)</t>
  </si>
  <si>
    <r>
      <t>Utiliser du liquide de refroidissement de marque "</t>
    </r>
    <r>
      <rPr>
        <b/>
        <sz val="14"/>
        <color indexed="10"/>
        <rFont val="Arial"/>
        <family val="2"/>
      </rPr>
      <t xml:space="preserve"> VEGACOOLING</t>
    </r>
    <r>
      <rPr>
        <sz val="14"/>
        <color indexed="10"/>
        <rFont val="Arial"/>
        <family val="2"/>
      </rPr>
      <t xml:space="preserve"> "</t>
    </r>
  </si>
  <si>
    <t>Efficacité système interlock: mettre un interlock en fonction, attendre l'allumage du voyant interlock, débloquer le frein de park,embrayer très doucement sans insister, le véhicule doit être freiné</t>
  </si>
  <si>
    <r>
      <rPr>
        <b/>
        <sz val="14"/>
        <color indexed="36"/>
        <rFont val="Arial"/>
        <family val="2"/>
      </rPr>
      <t>TEST de DEPART D'URGENCE *</t>
    </r>
  </si>
  <si>
    <r>
      <t>1-1)Huile moteur    (</t>
    </r>
    <r>
      <rPr>
        <sz val="14"/>
        <color indexed="10"/>
        <rFont val="Arial"/>
        <family val="2"/>
      </rPr>
      <t>jauge</t>
    </r>
    <r>
      <rPr>
        <sz val="14"/>
        <rFont val="Arial"/>
        <family val="2"/>
      </rPr>
      <t>)</t>
    </r>
  </si>
  <si>
    <r>
      <rPr>
        <b/>
        <sz val="14"/>
        <color indexed="36"/>
        <rFont val="Arial"/>
        <family val="2"/>
      </rPr>
      <t>TEST de DEPART D'URGENCE</t>
    </r>
    <r>
      <rPr>
        <sz val="14"/>
        <color indexed="36"/>
        <rFont val="Arial"/>
        <family val="2"/>
      </rPr>
      <t xml:space="preserve"> *</t>
    </r>
  </si>
  <si>
    <r>
      <t xml:space="preserve">1-1)Huile moteur    ( </t>
    </r>
    <r>
      <rPr>
        <sz val="14"/>
        <color indexed="10"/>
        <rFont val="Arial"/>
        <family val="2"/>
      </rPr>
      <t>jauge</t>
    </r>
    <r>
      <rPr>
        <sz val="14"/>
        <rFont val="Arial"/>
        <family val="2"/>
      </rPr>
      <t xml:space="preserve"> )</t>
    </r>
  </si>
  <si>
    <t xml:space="preserve">Test de fonctionnnement </t>
  </si>
  <si>
    <r>
      <t>1-1)Huile moteur    (</t>
    </r>
    <r>
      <rPr>
        <sz val="14"/>
        <color indexed="10"/>
        <rFont val="Arial"/>
        <family val="2"/>
      </rPr>
      <t>indicateur tableau de bord</t>
    </r>
    <r>
      <rPr>
        <sz val="14"/>
        <rFont val="Arial"/>
        <family val="2"/>
      </rPr>
      <t>)</t>
    </r>
  </si>
  <si>
    <t xml:space="preserve">Contrôle du fonctionement du klaxon  </t>
  </si>
  <si>
    <r>
      <rPr>
        <b/>
        <u/>
        <sz val="14"/>
        <color indexed="36"/>
        <rFont val="Arial"/>
        <family val="2"/>
      </rPr>
      <t>TEST de DEPART D'URGENCE *</t>
    </r>
  </si>
  <si>
    <t>1-1)Huile moteur    (jauge)</t>
  </si>
  <si>
    <t>SASCA</t>
  </si>
  <si>
    <t>Rév. :               Date : 16/12/2014</t>
  </si>
  <si>
    <t xml:space="preserve">ZACHER </t>
  </si>
  <si>
    <t>DU BAC DE SURPRESSION</t>
  </si>
  <si>
    <t>-</t>
  </si>
  <si>
    <t>des pneumatiques (visuel, pression, usure)</t>
  </si>
  <si>
    <t>du chassis et des rambardes (état général)</t>
  </si>
  <si>
    <t xml:space="preserve">de la ligne de dépression de la tuyauterie </t>
  </si>
  <si>
    <t xml:space="preserve">(vanne fermée, fuite) </t>
  </si>
  <si>
    <t>mécanisme de l'attelage et du frein à main</t>
  </si>
  <si>
    <t>des catadioptres et autocollants d'interdiction</t>
  </si>
  <si>
    <t>Continuité électrique de la liaison équipotentielle</t>
  </si>
  <si>
    <t>Etat général du flexible et de la colonne (usure, fuite, etc)</t>
  </si>
  <si>
    <t>Contrôle effectué par :</t>
  </si>
  <si>
    <t>Visa Chef de piste:</t>
  </si>
  <si>
    <t>SASCA  ORLY</t>
  </si>
  <si>
    <t>AH 185</t>
  </si>
  <si>
    <t>1-1)Huile moteur  (indicateur tableau de bord)</t>
  </si>
  <si>
    <t>1-3)Liquide lave glace</t>
  </si>
  <si>
    <t>1-4)Batteries : Propreté des cosses</t>
  </si>
  <si>
    <t xml:space="preserve">'2-1)Pneumatiques  </t>
  </si>
  <si>
    <t>Gonflage / état / serrage</t>
  </si>
  <si>
    <t>'2-2)Eclairage</t>
  </si>
  <si>
    <t>Témoin tableau de bord / frein de park</t>
  </si>
  <si>
    <t>Veilleuse / code / phare / Anti brouillard AR</t>
  </si>
  <si>
    <t>2-3)Klaxon</t>
  </si>
  <si>
    <t>2-4)Circuit d'air</t>
  </si>
  <si>
    <t>Purge des réservoirs d'air</t>
  </si>
  <si>
    <t>2-5)Pastille Shell détector + Seringue</t>
  </si>
  <si>
    <t xml:space="preserve"> (date)     -------  /  --------</t>
  </si>
  <si>
    <t>2-6)Valise antipollution5 feuilles absorbantes / Sac poubelle</t>
  </si>
  <si>
    <t>3-1)Cabine / distribution</t>
  </si>
  <si>
    <t>3-2)Echantillonneur / bocaux / réceptacle bocaux</t>
  </si>
  <si>
    <r>
      <rPr>
        <b/>
        <sz val="14"/>
        <rFont val="Arial"/>
        <family val="2"/>
      </rPr>
      <t>4-1)Liaison équipotentielle</t>
    </r>
    <r>
      <rPr>
        <sz val="14"/>
        <rFont val="Arial"/>
        <family val="2"/>
      </rPr>
      <t xml:space="preserve"> : Pince de masse </t>
    </r>
  </si>
  <si>
    <t xml:space="preserve">              </t>
  </si>
  <si>
    <t xml:space="preserve">     : Masse du pistolet (jack)</t>
  </si>
  <si>
    <t>4-2)Freinage</t>
  </si>
  <si>
    <r>
      <t xml:space="preserve">Contrôle frein de parc </t>
    </r>
    <r>
      <rPr>
        <sz val="14"/>
        <rFont val="Arial"/>
        <family val="2"/>
      </rPr>
      <t>:embrayer très doucement sans insister, le véhicule doit être freiné</t>
    </r>
  </si>
  <si>
    <t>4-3)Arrêt de sécurité *</t>
  </si>
  <si>
    <t>situé à l' arrière droit de la cabine</t>
  </si>
  <si>
    <t>situé sur le tableau distribution</t>
  </si>
  <si>
    <r>
      <t xml:space="preserve">4-4)Etat des escabeaux </t>
    </r>
    <r>
      <rPr>
        <sz val="14"/>
        <rFont val="Arial"/>
        <family val="2"/>
      </rPr>
      <t>(cassure,tampon caoutchouc,ouverture, roulettes)</t>
    </r>
  </si>
  <si>
    <r>
      <t xml:space="preserve">4-5)Harnais de sécurité </t>
    </r>
    <r>
      <rPr>
        <sz val="14"/>
        <rFont val="Arial"/>
        <family val="2"/>
      </rPr>
      <t>: Présence et état</t>
    </r>
  </si>
  <si>
    <t>4-6)Vanne de reprise</t>
  </si>
  <si>
    <t xml:space="preserve">   : Présence du cadenas sur la vanne de reprise</t>
  </si>
  <si>
    <r>
      <rPr>
        <b/>
        <u/>
        <sz val="14"/>
        <rFont val="Arial"/>
        <family val="2"/>
      </rPr>
      <t>Efficacité système interlock</t>
    </r>
    <r>
      <rPr>
        <b/>
        <sz val="14"/>
        <rFont val="Arial"/>
        <family val="2"/>
      </rPr>
      <t>: mettre un interlock en fonction, attendre l'</t>
    </r>
    <r>
      <rPr>
        <b/>
        <u/>
        <sz val="14"/>
        <rFont val="Arial"/>
        <family val="2"/>
      </rPr>
      <t>allumage du voyant interlock</t>
    </r>
    <r>
      <rPr>
        <b/>
        <sz val="14"/>
        <rFont val="Arial"/>
        <family val="2"/>
      </rPr>
      <t xml:space="preserve">, débloquer le frein de park,embrayer très doucement sans insister, </t>
    </r>
    <r>
      <rPr>
        <b/>
        <u/>
        <sz val="14"/>
        <rFont val="Arial"/>
        <family val="2"/>
      </rPr>
      <t>le véhicule doit être freiné</t>
    </r>
  </si>
  <si>
    <t>Interlock  Pompe carburant</t>
  </si>
  <si>
    <t>Interlock  Pompe hydraulique</t>
  </si>
  <si>
    <t xml:space="preserve">Interlock  Pistolet citerne </t>
  </si>
  <si>
    <t>Interlock Accrocheur manche longue</t>
  </si>
  <si>
    <t xml:space="preserve">Interlock  Prise de rempotage </t>
  </si>
  <si>
    <t xml:space="preserve">Interlock  Rambarde </t>
  </si>
  <si>
    <r>
      <t xml:space="preserve"> Le véhicule en position interlock, percuter le départ d'urgence, </t>
    </r>
    <r>
      <rPr>
        <b/>
        <u/>
        <sz val="14"/>
        <color indexed="10"/>
        <rFont val="Arial"/>
        <family val="2"/>
      </rPr>
      <t>le départ est possible avec le voyant qui s'allume et le klaxon en action</t>
    </r>
    <r>
      <rPr>
        <b/>
        <sz val="14"/>
        <color indexed="10"/>
        <rFont val="Arial"/>
        <family val="2"/>
      </rPr>
      <t xml:space="preserve">,                                            Nota : Cet essai doit être effectué avec précaution !                                          </t>
    </r>
    <r>
      <rPr>
        <b/>
        <u/>
        <sz val="14"/>
        <color indexed="36"/>
        <rFont val="Arial"/>
        <family val="2"/>
      </rPr>
      <t>*Remise en fonction !</t>
    </r>
    <r>
      <rPr>
        <b/>
        <sz val="14"/>
        <color indexed="36"/>
        <rFont val="Arial"/>
        <family val="2"/>
      </rPr>
      <t xml:space="preserve"> </t>
    </r>
    <r>
      <rPr>
        <b/>
        <sz val="14"/>
        <color indexed="10"/>
        <rFont val="Arial"/>
        <family val="2"/>
      </rPr>
      <t xml:space="preserve">   </t>
    </r>
  </si>
  <si>
    <t>CONTROLES MENSUELS                                           SUR VEHICULE DE SERVICE</t>
  </si>
  <si>
    <t xml:space="preserve">   Rév. : 05    Date : 01/01/2012</t>
  </si>
  <si>
    <t xml:space="preserve">                  CONTROLES HEBDOMADAIRES                    </t>
  </si>
  <si>
    <t xml:space="preserve">mois: </t>
  </si>
  <si>
    <r>
      <t xml:space="preserve">N° VEHICULE DE   SERVICE:      </t>
    </r>
    <r>
      <rPr>
        <b/>
        <sz val="18"/>
        <color indexed="10"/>
        <rFont val="Arial"/>
        <family val="2"/>
      </rPr>
      <t xml:space="preserve"> 06103 / TRAFIC </t>
    </r>
  </si>
  <si>
    <r>
      <t xml:space="preserve">SERVICE :  </t>
    </r>
    <r>
      <rPr>
        <b/>
        <sz val="18"/>
        <color indexed="10"/>
        <rFont val="Arial"/>
        <family val="2"/>
      </rPr>
      <t>TRAFIC</t>
    </r>
  </si>
  <si>
    <t>1-1)Huile moteur (jauge)</t>
  </si>
  <si>
    <t xml:space="preserve">      appoint………………litre</t>
  </si>
  <si>
    <t>1-3)Liquide de freins</t>
  </si>
  <si>
    <t>2-1)Pneumatiques</t>
  </si>
  <si>
    <t>---------------&gt; Gonflage / état / serrage</t>
  </si>
  <si>
    <t>2-2)Pastilles Shell détector</t>
  </si>
  <si>
    <t>(date)  ------/------</t>
  </si>
  <si>
    <t>2-3)Eclairage</t>
  </si>
  <si>
    <t xml:space="preserve"> Témoin tableau de bord / frein de park</t>
  </si>
  <si>
    <t>clignotants / stop</t>
  </si>
  <si>
    <t xml:space="preserve"> Veilleuse / code / phare / anti brouillard</t>
  </si>
  <si>
    <t>2-4)Valise antipollution / feuilles absorbantes</t>
  </si>
  <si>
    <t>3-1)Cabine</t>
  </si>
  <si>
    <t>3-2)Bocaux / réceptacle bocaux</t>
  </si>
  <si>
    <t>4-1)Vérification présence plomb et goupille extincteur</t>
  </si>
  <si>
    <t>4-2)Présence triangle de présignalisation + Gillet HV</t>
  </si>
  <si>
    <t>Contrôle effectué par :                                              VISA CHEF DE PISTE:</t>
  </si>
  <si>
    <t xml:space="preserve">                     CONTROLES HEBDOMADAIRES           </t>
  </si>
  <si>
    <t>mois:</t>
  </si>
  <si>
    <r>
      <t xml:space="preserve">N° VEHICULE DE SERVICE:      </t>
    </r>
    <r>
      <rPr>
        <b/>
        <sz val="18"/>
        <color indexed="10"/>
        <rFont val="Arial"/>
        <family val="2"/>
      </rPr>
      <t xml:space="preserve"> BERLINGO</t>
    </r>
  </si>
  <si>
    <t>2-2)Eclairage</t>
  </si>
  <si>
    <t>Veilleuse / code / phare / anti brouillard</t>
  </si>
  <si>
    <t xml:space="preserve">4-2)Présence triangle de présignalisation + Gillet HV </t>
  </si>
  <si>
    <t xml:space="preserve">                     CONTROLES HEBDOMADAIRES          </t>
  </si>
  <si>
    <r>
      <t xml:space="preserve">N° VEHICULE DE SERVICE:      </t>
    </r>
    <r>
      <rPr>
        <b/>
        <sz val="18"/>
        <color indexed="10"/>
        <rFont val="Arial"/>
        <family val="2"/>
      </rPr>
      <t xml:space="preserve"> CADDY BP</t>
    </r>
  </si>
  <si>
    <t>1-1)Huile moteur</t>
  </si>
  <si>
    <t>-------&gt; Témoin tableau de bord / frein de park</t>
  </si>
  <si>
    <t>-------&gt; clignotants / stop</t>
  </si>
  <si>
    <t>-------&gt; Veilleuse / code / phare</t>
  </si>
  <si>
    <t>CONTROLES HEBDOMADAIRES                                           DU MATERIEL DE PURGES</t>
  </si>
  <si>
    <t xml:space="preserve">                                      CONTROLES HEBDOMADAIRES  SEMAINE N° :</t>
  </si>
  <si>
    <t>LOCAL A PURGES ET ECHANTILLONS</t>
  </si>
  <si>
    <t>OPERATIONS / NETTOYAGE</t>
  </si>
  <si>
    <t xml:space="preserve">    1) NETTOYAGE</t>
  </si>
  <si>
    <t>1-1) Local</t>
  </si>
  <si>
    <t>1-2) Bocaux / réceptacle bocaux</t>
  </si>
  <si>
    <t>1-3) Bac recupératrice des purges</t>
  </si>
  <si>
    <t>1-4) Stock de chiffons blancs (mini 1 cartons)</t>
  </si>
  <si>
    <t>1-5) Réceptacle pastilles / serringues à vider</t>
  </si>
  <si>
    <t xml:space="preserve">    2) SECURITE</t>
  </si>
  <si>
    <t>2-1) Liaison équipotentielle (ohmètre)</t>
  </si>
  <si>
    <t>valeur relevée =…….... OHMS</t>
  </si>
  <si>
    <t>2-2) Arrêt d'urgence de la pompe</t>
  </si>
  <si>
    <t xml:space="preserve">    3) ECLAIRAGE</t>
  </si>
  <si>
    <t>3-1) Vérification éclairage</t>
  </si>
  <si>
    <t xml:space="preserve">3-2 ) contôle et presence du lave œil </t>
  </si>
  <si>
    <t>(date)       -------/-------</t>
  </si>
  <si>
    <t xml:space="preserve">3-3 ) contôle et presence de l'extincteur (plomb+état+date) </t>
  </si>
  <si>
    <t>CONTRÔLE CHARIOTS DE PURGE</t>
  </si>
  <si>
    <t>1-1) Bocaux / réceptacles bocaux</t>
  </si>
  <si>
    <t>1-2) Cuves recupératrices des purges</t>
  </si>
  <si>
    <t xml:space="preserve">1-3) Réceptacles pastilles </t>
  </si>
  <si>
    <t>2-1) Contrôle de l'état des tubes indicateurs de niveau</t>
  </si>
  <si>
    <t>2-2) contrôle de l'état des liaisons équipotentielles</t>
  </si>
  <si>
    <t>3-3) Contrôle de l'état des roues</t>
  </si>
  <si>
    <t xml:space="preserve">BANC D'ESSAI </t>
  </si>
  <si>
    <t>1) Vidange complète fin de semaine et contrôle qualité produit</t>
  </si>
  <si>
    <t xml:space="preserve">2) Contrôle visuel : </t>
  </si>
  <si>
    <t>Etat, raccords, roulettes etc,,,</t>
  </si>
  <si>
    <t>3) Remplissage début de semaine</t>
  </si>
  <si>
    <t>VANNE DE DECANTEUR</t>
  </si>
  <si>
    <t xml:space="preserve">    1) SECURITE</t>
  </si>
  <si>
    <t>1-1) Contrôle de la vanne d'isolement du decanteur</t>
  </si>
  <si>
    <t>Contrôle effectué par :                                          Visa Chef de piste:</t>
  </si>
  <si>
    <t>MABROUCK</t>
  </si>
  <si>
    <t>MABROUK</t>
  </si>
  <si>
    <t>SEMAINE N°</t>
  </si>
  <si>
    <t>berlingo</t>
  </si>
  <si>
    <t>DE SOUSA</t>
  </si>
  <si>
    <t xml:space="preserve">        PLANNING DES VERIFICATIONS         </t>
  </si>
  <si>
    <t>CAISSE A FOURNITURES</t>
  </si>
  <si>
    <t>PLOMBS / BL</t>
  </si>
  <si>
    <t>SWD / SERINGUES</t>
  </si>
  <si>
    <t>FAIT:</t>
  </si>
  <si>
    <t>N° SEMAINE</t>
  </si>
  <si>
    <t>BUREAU (STYLO,A4,ETC…)</t>
  </si>
  <si>
    <t>EPI / CHIFFONS</t>
  </si>
  <si>
    <t>PHARMARCIE</t>
  </si>
  <si>
    <t>CTRL HEBDO</t>
  </si>
  <si>
    <t>TAMIS/ FLEXIBLE</t>
  </si>
  <si>
    <t>*</t>
  </si>
  <si>
    <t>TRAFFIC</t>
  </si>
  <si>
    <t>Liste du personnel</t>
  </si>
  <si>
    <t>REMPLIR LE BANC D'ESSAI</t>
  </si>
  <si>
    <t>Avitailleur titulaire</t>
  </si>
  <si>
    <t>Avitailleur interimaire</t>
  </si>
  <si>
    <t>Garage</t>
  </si>
  <si>
    <t>Cumul hors CDP</t>
  </si>
  <si>
    <t>TOTAL SEMAINE</t>
  </si>
  <si>
    <t>Rempl.CDP</t>
  </si>
  <si>
    <t>CUMUL</t>
  </si>
  <si>
    <t>Nombre de Personne Hors Garage</t>
  </si>
  <si>
    <t>Nombre d'Avitailleur</t>
  </si>
  <si>
    <t>Nombre de Tâche</t>
  </si>
  <si>
    <t>Liste des tâches annexes</t>
  </si>
  <si>
    <t>Nombre de Tâches annexes</t>
  </si>
  <si>
    <t xml:space="preserve">CHEF DE PISTE </t>
  </si>
  <si>
    <t>Nombre de CDP et Remplaçant CDP</t>
  </si>
  <si>
    <t>MOYENNE ANNUEL PAR NOMBRE DE CDP ET REMPLACANT</t>
  </si>
  <si>
    <t>MOYENNE ANNUEL PAR NOMBRE D'AVITAILLEUR TITULAIRE ET INTERIMAIRE</t>
  </si>
  <si>
    <t>MOYENNE ANNUEL PAR NOMBRE DE CDP ET REMPLACANT CDP</t>
  </si>
  <si>
    <t>MOYENNE ANNUEL PAR NOMBRE AVITAILLEUR TITULAIRE ET INTERIMAIRE</t>
  </si>
  <si>
    <t>MOYENNE ANNUEL PAR NOMBRE DE JOUR DANS L'ANNEE EN COURS</t>
  </si>
  <si>
    <t>CUMUL TOTAL ANNUEL DES TACHES ANNEXES</t>
  </si>
  <si>
    <t>TOTAL ANNUEL CONTROLE HEBDOMADAIRE</t>
  </si>
  <si>
    <t>FORMULE EXCEL POUR AVOIR LE NOMBRE DE JOURS DE L'ANNEE EN COURS</t>
  </si>
  <si>
    <t>LISTE DES CONTROLES HEBDOMADAIRES POUR IMPRIMER</t>
  </si>
  <si>
    <t>Prép. Milipore</t>
  </si>
  <si>
    <t>Enr. Milipore</t>
  </si>
  <si>
    <t>CHEF DE PISTE ET REMPLACANT CDP</t>
  </si>
  <si>
    <t>Vous pouvez mettre à jour la liste du personnel en selectionnant une couleur de fond correspondant à Avitailleur ou Rempl.CDP ou CHEF DE PISTE ET REMPLACANT CDP ou Interimaire.</t>
  </si>
  <si>
    <t>MENSUEL BERLINGO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</si>
</sst>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mmmm"/>
    <numFmt numFmtId="165" formatCode="[$-F800]dddd\,\ mmmm\ dd\,\ yyyy"/>
    <numFmt numFmtId="166" formatCode="00000"/>
    <numFmt numFmtId="167" formatCode="mmm"/>
    <numFmt numFmtId="168" formatCode="mm"/>
    <numFmt numFmtId="169" formatCode="yyyy"/>
    <numFmt numFmtId="170" formatCode="mmmyyyy"/>
    <numFmt numFmtId="171" formatCode="dddd"/>
    <numFmt numFmtId="172" formatCode="dd"/>
    <numFmt numFmtId="173" formatCode="\ yyyy"/>
  </numFmts>
  <fonts count="10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0"/>
      <name val="Arial"/>
      <family val="2"/>
    </font>
    <font>
      <sz val="11"/>
      <name val="Arial"/>
      <family val="2"/>
    </font>
    <font>
      <b/>
      <sz val="48"/>
      <name val="Arial"/>
      <family val="2"/>
    </font>
    <font>
      <b/>
      <sz val="36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8"/>
      <name val="Arial"/>
      <family val="2"/>
    </font>
    <font>
      <b/>
      <sz val="36"/>
      <color indexed="10"/>
      <name val="Arial"/>
      <family val="2"/>
    </font>
    <font>
      <b/>
      <sz val="24"/>
      <color indexed="12"/>
      <name val="Arial"/>
      <family val="2"/>
    </font>
    <font>
      <sz val="48"/>
      <name val="Arial"/>
      <family val="2"/>
    </font>
    <font>
      <b/>
      <sz val="24"/>
      <name val="Arial"/>
      <family val="2"/>
    </font>
    <font>
      <b/>
      <sz val="48"/>
      <color indexed="12"/>
      <name val="Arial"/>
      <family val="2"/>
    </font>
    <font>
      <sz val="36"/>
      <color indexed="10"/>
      <name val="Arial"/>
      <family val="2"/>
    </font>
    <font>
      <sz val="36"/>
      <name val="Arial"/>
      <family val="2"/>
    </font>
    <font>
      <b/>
      <sz val="26"/>
      <name val="Arial"/>
      <family val="2"/>
    </font>
    <font>
      <sz val="36"/>
      <color rgb="FF0066FF"/>
      <name val="Arial"/>
      <family val="2"/>
    </font>
    <font>
      <sz val="24"/>
      <name val="Arial"/>
      <family val="2"/>
    </font>
    <font>
      <sz val="18"/>
      <name val="Arial"/>
      <family val="2"/>
    </font>
    <font>
      <sz val="24"/>
      <color rgb="FF00B050"/>
      <name val="Arial"/>
      <family val="2"/>
    </font>
    <font>
      <b/>
      <sz val="12"/>
      <name val="Arial"/>
      <family val="2"/>
    </font>
    <font>
      <sz val="28"/>
      <name val="Arial"/>
      <family val="2"/>
    </font>
    <font>
      <sz val="22"/>
      <name val="Arial"/>
      <family val="2"/>
    </font>
    <font>
      <b/>
      <sz val="28"/>
      <color indexed="10"/>
      <name val="Arial"/>
      <family val="2"/>
    </font>
    <font>
      <sz val="28"/>
      <color indexed="10"/>
      <name val="Arial"/>
      <family val="2"/>
    </font>
    <font>
      <b/>
      <sz val="36"/>
      <color theme="0"/>
      <name val="Arial"/>
      <family val="2"/>
    </font>
    <font>
      <b/>
      <sz val="28"/>
      <color theme="0"/>
      <name val="Arial"/>
      <family val="2"/>
    </font>
    <font>
      <b/>
      <sz val="26"/>
      <color theme="0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8"/>
      <color theme="0"/>
      <name val="Arial"/>
      <family val="2"/>
    </font>
    <font>
      <sz val="36"/>
      <color indexed="12"/>
      <name val="Arial"/>
      <family val="2"/>
    </font>
    <font>
      <sz val="36"/>
      <color indexed="8"/>
      <name val="Arial"/>
      <family val="2"/>
    </font>
    <font>
      <sz val="36"/>
      <color rgb="FF0C62C0"/>
      <name val="Arial"/>
      <family val="2"/>
    </font>
    <font>
      <b/>
      <sz val="20"/>
      <color rgb="FF0070C0"/>
      <name val="Arial"/>
      <family val="2"/>
    </font>
    <font>
      <sz val="14"/>
      <name val="Arial"/>
      <family val="2"/>
    </font>
    <font>
      <sz val="24"/>
      <color theme="9"/>
      <name val="Arial"/>
      <family val="2"/>
    </font>
    <font>
      <sz val="11"/>
      <color indexed="8"/>
      <name val="Verdana"/>
      <family val="2"/>
    </font>
    <font>
      <b/>
      <i/>
      <sz val="8"/>
      <color indexed="8"/>
      <name val="Verdana"/>
      <family val="2"/>
    </font>
    <font>
      <sz val="8"/>
      <color indexed="8"/>
      <name val="Verdana"/>
      <family val="2"/>
    </font>
    <font>
      <sz val="8"/>
      <color theme="1"/>
      <name val="Calibri"/>
      <family val="2"/>
      <scheme val="minor"/>
    </font>
    <font>
      <b/>
      <u/>
      <sz val="10"/>
      <name val="Arial"/>
      <family val="2"/>
    </font>
    <font>
      <b/>
      <sz val="16"/>
      <color indexed="10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14"/>
      <color indexed="10"/>
      <name val="Arial"/>
      <family val="2"/>
    </font>
    <font>
      <b/>
      <sz val="20"/>
      <name val="Arial"/>
      <family val="2"/>
    </font>
    <font>
      <b/>
      <sz val="24"/>
      <color indexed="10"/>
      <name val="Arial"/>
      <family val="2"/>
    </font>
    <font>
      <b/>
      <sz val="18"/>
      <color indexed="10"/>
      <name val="Arial"/>
      <family val="2"/>
    </font>
    <font>
      <sz val="12"/>
      <name val="Arial"/>
      <family val="2"/>
    </font>
    <font>
      <sz val="14"/>
      <color indexed="10"/>
      <name val="Arial"/>
      <family val="2"/>
    </font>
    <font>
      <u/>
      <sz val="14"/>
      <name val="Arial"/>
      <family val="2"/>
    </font>
    <font>
      <i/>
      <sz val="14"/>
      <name val="Arial"/>
      <family val="2"/>
    </font>
    <font>
      <b/>
      <sz val="14"/>
      <color indexed="36"/>
      <name val="Arial"/>
      <family val="2"/>
    </font>
    <font>
      <b/>
      <sz val="12"/>
      <color theme="0" tint="-0.499984740745262"/>
      <name val="Arial"/>
      <family val="2"/>
    </font>
    <font>
      <sz val="12"/>
      <color theme="0" tint="-0.499984740745262"/>
      <name val="Arial"/>
      <family val="2"/>
    </font>
    <font>
      <b/>
      <u/>
      <sz val="14"/>
      <name val="Arial"/>
      <family val="2"/>
    </font>
    <font>
      <b/>
      <u/>
      <sz val="14"/>
      <color indexed="36"/>
      <name val="Arial"/>
      <family val="2"/>
    </font>
    <font>
      <u/>
      <sz val="14"/>
      <color indexed="36"/>
      <name val="Arial"/>
      <family val="2"/>
    </font>
    <font>
      <b/>
      <u/>
      <sz val="12"/>
      <color rgb="FFFF0000"/>
      <name val="Arial"/>
      <family val="2"/>
    </font>
    <font>
      <b/>
      <u/>
      <sz val="14"/>
      <color indexed="10"/>
      <name val="Arial"/>
      <family val="2"/>
    </font>
    <font>
      <b/>
      <u/>
      <sz val="12"/>
      <name val="Arial"/>
      <family val="2"/>
    </font>
    <font>
      <b/>
      <u/>
      <sz val="11"/>
      <name val="Arial"/>
      <family val="2"/>
    </font>
    <font>
      <sz val="14"/>
      <color rgb="FFFF0000"/>
      <name val="Arial"/>
      <family val="2"/>
    </font>
    <font>
      <b/>
      <sz val="12"/>
      <color rgb="FFFF0000"/>
      <name val="Arial"/>
      <family val="2"/>
    </font>
    <font>
      <sz val="14"/>
      <color indexed="36"/>
      <name val="Arial"/>
      <family val="2"/>
    </font>
    <font>
      <b/>
      <sz val="20"/>
      <color indexed="10"/>
      <name val="Arial"/>
      <family val="2"/>
    </font>
    <font>
      <sz val="72"/>
      <name val="Arial"/>
      <family val="2"/>
    </font>
    <font>
      <b/>
      <sz val="72"/>
      <name val="Arial"/>
      <family val="2"/>
    </font>
    <font>
      <b/>
      <sz val="18"/>
      <color theme="0"/>
      <name val="Arial"/>
      <family val="2"/>
    </font>
    <font>
      <b/>
      <sz val="36"/>
      <color rgb="FFFF0000"/>
      <name val="Arial"/>
      <family val="2"/>
    </font>
    <font>
      <sz val="24"/>
      <color rgb="FFFF0000"/>
      <name val="Arial"/>
      <family val="2"/>
    </font>
    <font>
      <sz val="11"/>
      <color rgb="FFFF0000"/>
      <name val="Calibri"/>
      <family val="2"/>
      <scheme val="minor"/>
    </font>
    <font>
      <sz val="22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sz val="14"/>
      <color rgb="FF0070C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8"/>
      <color theme="0"/>
      <name val="Arial"/>
      <family val="2"/>
    </font>
    <font>
      <b/>
      <sz val="8"/>
      <color indexed="10"/>
      <name val="Arial"/>
      <family val="2"/>
    </font>
    <font>
      <b/>
      <sz val="14"/>
      <color rgb="FF00B050"/>
      <name val="Arial"/>
      <family val="2"/>
    </font>
    <font>
      <b/>
      <sz val="8"/>
      <color rgb="FF00B050"/>
      <name val="Arial"/>
      <family val="2"/>
    </font>
    <font>
      <b/>
      <sz val="8"/>
      <color rgb="FFFF0000"/>
      <name val="Arial"/>
      <family val="2"/>
    </font>
    <font>
      <b/>
      <sz val="14"/>
      <color theme="1"/>
      <name val="Arial"/>
      <family val="2"/>
    </font>
    <font>
      <sz val="14"/>
      <color rgb="FF00B050"/>
      <name val="Arial"/>
      <family val="2"/>
    </font>
    <font>
      <sz val="14"/>
      <color rgb="FF0066FF"/>
      <name val="Arial"/>
      <family val="2"/>
    </font>
    <font>
      <sz val="14"/>
      <color indexed="12"/>
      <name val="Arial"/>
      <family val="2"/>
    </font>
    <font>
      <sz val="14"/>
      <color indexed="8"/>
      <name val="Arial"/>
      <family val="2"/>
    </font>
    <font>
      <sz val="14"/>
      <color theme="0"/>
      <name val="Arial"/>
      <family val="2"/>
    </font>
    <font>
      <sz val="28"/>
      <color theme="0"/>
      <name val="Arial"/>
      <family val="2"/>
    </font>
    <font>
      <b/>
      <sz val="20"/>
      <color theme="0"/>
      <name val="Arial"/>
      <family val="2"/>
    </font>
    <font>
      <sz val="14"/>
      <color theme="1"/>
      <name val="Calibri"/>
      <family val="2"/>
      <scheme val="minor"/>
    </font>
    <font>
      <b/>
      <sz val="20"/>
      <color theme="1"/>
      <name val="Arial"/>
      <family val="2"/>
    </font>
    <font>
      <b/>
      <sz val="36"/>
      <color rgb="FF0066FF"/>
      <name val="Arial"/>
      <family val="2"/>
    </font>
    <font>
      <b/>
      <sz val="36"/>
      <color indexed="12"/>
      <name val="Arial"/>
      <family val="2"/>
    </font>
    <font>
      <b/>
      <sz val="36"/>
      <color rgb="FF0C62C0"/>
      <name val="Arial"/>
      <family val="2"/>
    </font>
    <font>
      <b/>
      <sz val="8"/>
      <name val="Arial"/>
      <family val="2"/>
    </font>
    <font>
      <b/>
      <sz val="28"/>
      <color rgb="FF555555"/>
      <name val="Arial"/>
      <family val="2"/>
    </font>
    <font>
      <sz val="20"/>
      <color theme="1"/>
      <name val="Arial"/>
      <family val="2"/>
    </font>
    <font>
      <sz val="36"/>
      <color rgb="FFFF0000"/>
      <name val="Arial"/>
      <family val="2"/>
    </font>
    <font>
      <b/>
      <sz val="11"/>
      <color rgb="FFFF0000"/>
      <name val="Calibri"/>
      <family val="2"/>
    </font>
    <font>
      <b/>
      <sz val="9"/>
      <color rgb="FF00B050"/>
      <name val="Arial"/>
      <family val="2"/>
    </font>
    <font>
      <sz val="8"/>
      <color rgb="FF00B050"/>
      <name val="Arial"/>
      <family val="2"/>
    </font>
    <font>
      <b/>
      <sz val="20"/>
      <color rgb="FFFF0000"/>
      <name val="Calibri"/>
      <family val="2"/>
    </font>
    <font>
      <b/>
      <sz val="36"/>
      <color theme="1"/>
      <name val="Arial"/>
      <family val="2"/>
    </font>
    <font>
      <b/>
      <sz val="36"/>
      <color rgb="FF0070C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581">
    <xf numFmtId="0" fontId="0" fillId="0" borderId="0" xfId="0"/>
    <xf numFmtId="0" fontId="1" fillId="0" borderId="0" xfId="1"/>
    <xf numFmtId="0" fontId="19" fillId="0" borderId="0" xfId="1" applyFont="1" applyBorder="1" applyAlignment="1">
      <alignment horizontal="center" vertical="center"/>
    </xf>
    <xf numFmtId="0" fontId="18" fillId="0" borderId="78" xfId="1" applyFont="1" applyBorder="1" applyAlignment="1">
      <alignment horizontal="center" vertical="center"/>
    </xf>
    <xf numFmtId="0" fontId="18" fillId="0" borderId="21" xfId="1" applyFont="1" applyBorder="1" applyAlignment="1">
      <alignment horizontal="center" vertical="center"/>
    </xf>
    <xf numFmtId="0" fontId="18" fillId="0" borderId="29" xfId="1" applyFont="1" applyBorder="1" applyAlignment="1">
      <alignment horizontal="center" vertical="center"/>
    </xf>
    <xf numFmtId="0" fontId="30" fillId="5" borderId="4" xfId="1" applyFont="1" applyFill="1" applyBorder="1" applyAlignment="1">
      <alignment horizontal="center" vertical="center" wrapText="1" shrinkToFit="1"/>
    </xf>
    <xf numFmtId="0" fontId="26" fillId="5" borderId="4" xfId="1" applyFont="1" applyFill="1" applyBorder="1" applyAlignment="1">
      <alignment horizontal="center" vertical="center" wrapText="1" shrinkToFit="1"/>
    </xf>
    <xf numFmtId="0" fontId="29" fillId="5" borderId="4" xfId="1" applyFont="1" applyFill="1" applyBorder="1" applyAlignment="1">
      <alignment horizontal="center" vertical="center" wrapText="1" shrinkToFit="1"/>
    </xf>
    <xf numFmtId="0" fontId="31" fillId="5" borderId="4" xfId="1" applyFont="1" applyFill="1" applyBorder="1" applyAlignment="1">
      <alignment horizontal="center" vertical="center" wrapText="1" shrinkToFit="1"/>
    </xf>
    <xf numFmtId="0" fontId="29" fillId="5" borderId="4" xfId="1" applyFont="1" applyFill="1" applyBorder="1" applyAlignment="1">
      <alignment horizontal="center" vertical="center"/>
    </xf>
    <xf numFmtId="0" fontId="26" fillId="5" borderId="3" xfId="1" applyFont="1" applyFill="1" applyBorder="1" applyAlignment="1">
      <alignment horizontal="center" vertical="center"/>
    </xf>
    <xf numFmtId="0" fontId="29" fillId="5" borderId="3" xfId="1" applyFont="1" applyFill="1" applyBorder="1" applyAlignment="1">
      <alignment horizontal="center" vertical="center"/>
    </xf>
    <xf numFmtId="0" fontId="30" fillId="5" borderId="4" xfId="1" applyFont="1" applyFill="1" applyBorder="1" applyAlignment="1">
      <alignment horizontal="center" vertical="center" wrapText="1"/>
    </xf>
    <xf numFmtId="0" fontId="26" fillId="5" borderId="4" xfId="1" applyFont="1" applyFill="1" applyBorder="1" applyAlignment="1">
      <alignment horizontal="center" vertical="center"/>
    </xf>
    <xf numFmtId="0" fontId="32" fillId="5" borderId="76" xfId="1" applyFont="1" applyFill="1" applyBorder="1"/>
    <xf numFmtId="0" fontId="32" fillId="5" borderId="50" xfId="1" applyFont="1" applyFill="1" applyBorder="1"/>
    <xf numFmtId="0" fontId="18" fillId="0" borderId="85" xfId="1" applyFont="1" applyBorder="1" applyAlignment="1">
      <alignment horizontal="center" vertical="center"/>
    </xf>
    <xf numFmtId="10" fontId="7" fillId="0" borderId="85" xfId="1" applyNumberFormat="1" applyFont="1" applyBorder="1" applyAlignment="1">
      <alignment horizontal="center" vertical="center"/>
    </xf>
    <xf numFmtId="0" fontId="18" fillId="3" borderId="85" xfId="1" applyFont="1" applyFill="1" applyBorder="1" applyAlignment="1">
      <alignment horizontal="center" vertical="center"/>
    </xf>
    <xf numFmtId="10" fontId="37" fillId="0" borderId="85" xfId="1" applyNumberFormat="1" applyFont="1" applyBorder="1" applyAlignment="1">
      <alignment horizontal="center" vertical="center"/>
    </xf>
    <xf numFmtId="0" fontId="18" fillId="2" borderId="85" xfId="1" applyFont="1" applyFill="1" applyBorder="1" applyAlignment="1">
      <alignment horizontal="center" vertical="center"/>
    </xf>
    <xf numFmtId="10" fontId="7" fillId="0" borderId="73" xfId="1" applyNumberFormat="1" applyFont="1" applyBorder="1" applyAlignment="1">
      <alignment horizontal="center" vertical="center"/>
    </xf>
    <xf numFmtId="0" fontId="18" fillId="0" borderId="73" xfId="1" applyFont="1" applyBorder="1" applyAlignment="1">
      <alignment horizontal="center" vertical="center"/>
    </xf>
    <xf numFmtId="0" fontId="18" fillId="3" borderId="73" xfId="1" applyFont="1" applyFill="1" applyBorder="1" applyAlignment="1">
      <alignment horizontal="center" vertical="center"/>
    </xf>
    <xf numFmtId="10" fontId="37" fillId="0" borderId="73" xfId="1" applyNumberFormat="1" applyFont="1" applyBorder="1" applyAlignment="1">
      <alignment horizontal="center" vertical="center"/>
    </xf>
    <xf numFmtId="10" fontId="7" fillId="0" borderId="75" xfId="1" applyNumberFormat="1" applyFont="1" applyBorder="1" applyAlignment="1">
      <alignment horizontal="center" vertical="center"/>
    </xf>
    <xf numFmtId="0" fontId="18" fillId="0" borderId="75" xfId="1" applyFont="1" applyBorder="1" applyAlignment="1">
      <alignment horizontal="center" vertical="center"/>
    </xf>
    <xf numFmtId="10" fontId="37" fillId="0" borderId="75" xfId="1" applyNumberFormat="1" applyFont="1" applyBorder="1" applyAlignment="1">
      <alignment horizontal="center" vertical="center"/>
    </xf>
    <xf numFmtId="0" fontId="22" fillId="0" borderId="0" xfId="1" applyFont="1" applyProtection="1"/>
    <xf numFmtId="0" fontId="1" fillId="0" borderId="0" xfId="1" applyProtection="1"/>
    <xf numFmtId="0" fontId="27" fillId="4" borderId="3" xfId="1" applyFont="1" applyFill="1" applyBorder="1" applyAlignment="1" applyProtection="1">
      <alignment horizontal="center" vertical="center"/>
    </xf>
    <xf numFmtId="0" fontId="28" fillId="4" borderId="4" xfId="1" applyFont="1" applyFill="1" applyBorder="1" applyAlignment="1" applyProtection="1">
      <alignment horizontal="center" vertical="center" wrapText="1"/>
    </xf>
    <xf numFmtId="0" fontId="7" fillId="0" borderId="0" xfId="1" applyFont="1" applyProtection="1"/>
    <xf numFmtId="165" fontId="24" fillId="3" borderId="44" xfId="1" applyNumberFormat="1" applyFont="1" applyFill="1" applyBorder="1" applyAlignment="1" applyProtection="1">
      <alignment horizontal="center" vertical="center"/>
    </xf>
    <xf numFmtId="165" fontId="24" fillId="3" borderId="50" xfId="1" applyNumberFormat="1" applyFont="1" applyFill="1" applyBorder="1" applyAlignment="1" applyProtection="1">
      <alignment horizontal="center" vertical="center"/>
    </xf>
    <xf numFmtId="165" fontId="24" fillId="3" borderId="11" xfId="1" applyNumberFormat="1" applyFont="1" applyFill="1" applyBorder="1" applyAlignment="1" applyProtection="1">
      <alignment horizontal="center" vertical="center"/>
    </xf>
    <xf numFmtId="165" fontId="24" fillId="3" borderId="18" xfId="1" applyNumberFormat="1" applyFont="1" applyFill="1" applyBorder="1" applyAlignment="1" applyProtection="1">
      <alignment horizontal="center" vertical="center"/>
    </xf>
    <xf numFmtId="0" fontId="25" fillId="0" borderId="0" xfId="1" applyFont="1" applyProtection="1"/>
    <xf numFmtId="165" fontId="24" fillId="2" borderId="0" xfId="1" applyNumberFormat="1" applyFont="1" applyFill="1" applyBorder="1" applyAlignment="1" applyProtection="1">
      <alignment vertical="center"/>
    </xf>
    <xf numFmtId="165" fontId="24" fillId="3" borderId="48" xfId="1" applyNumberFormat="1" applyFont="1" applyFill="1" applyBorder="1" applyAlignment="1" applyProtection="1">
      <alignment horizontal="center" vertical="center"/>
    </xf>
    <xf numFmtId="0" fontId="22" fillId="2" borderId="0" xfId="1" applyFont="1" applyFill="1" applyBorder="1" applyProtection="1"/>
    <xf numFmtId="0" fontId="3" fillId="0" borderId="0" xfId="1" applyFont="1" applyProtection="1"/>
    <xf numFmtId="0" fontId="15" fillId="0" borderId="0" xfId="1" applyFont="1" applyAlignment="1" applyProtection="1">
      <alignment horizontal="center"/>
    </xf>
    <xf numFmtId="1" fontId="15" fillId="0" borderId="0" xfId="1" applyNumberFormat="1" applyFont="1" applyAlignment="1" applyProtection="1">
      <alignment horizontal="center"/>
    </xf>
    <xf numFmtId="0" fontId="39" fillId="0" borderId="0" xfId="0" applyFont="1" applyBorder="1"/>
    <xf numFmtId="0" fontId="40" fillId="0" borderId="0" xfId="0" applyFont="1" applyBorder="1"/>
    <xf numFmtId="0" fontId="41" fillId="0" borderId="0" xfId="0" applyFont="1" applyBorder="1"/>
    <xf numFmtId="0" fontId="41" fillId="0" borderId="0" xfId="0" applyFont="1"/>
    <xf numFmtId="0" fontId="41" fillId="0" borderId="0" xfId="0" applyNumberFormat="1" applyFont="1"/>
    <xf numFmtId="166" fontId="15" fillId="2" borderId="26" xfId="1" applyNumberFormat="1" applyFont="1" applyFill="1" applyBorder="1" applyAlignment="1" applyProtection="1">
      <alignment horizontal="center" vertical="center" shrinkToFit="1"/>
    </xf>
    <xf numFmtId="0" fontId="27" fillId="4" borderId="9" xfId="1" applyFont="1" applyFill="1" applyBorder="1" applyAlignment="1" applyProtection="1">
      <alignment horizontal="center" vertical="center" shrinkToFit="1"/>
    </xf>
    <xf numFmtId="49" fontId="15" fillId="2" borderId="26" xfId="1" applyNumberFormat="1" applyFont="1" applyFill="1" applyBorder="1" applyAlignment="1" applyProtection="1">
      <alignment horizontal="center" vertical="center" shrinkToFit="1"/>
    </xf>
    <xf numFmtId="49" fontId="15" fillId="2" borderId="23" xfId="1" applyNumberFormat="1" applyFont="1" applyFill="1" applyBorder="1" applyAlignment="1" applyProtection="1">
      <alignment horizontal="center" vertical="center" shrinkToFit="1"/>
    </xf>
    <xf numFmtId="0" fontId="15" fillId="2" borderId="24" xfId="1" applyNumberFormat="1" applyFont="1" applyFill="1" applyBorder="1" applyAlignment="1" applyProtection="1">
      <alignment horizontal="center" vertical="center" shrinkToFit="1"/>
    </xf>
    <xf numFmtId="0" fontId="15" fillId="2" borderId="18" xfId="1" applyNumberFormat="1" applyFont="1" applyFill="1" applyBorder="1" applyAlignment="1" applyProtection="1">
      <alignment horizontal="center" vertical="center" shrinkToFit="1"/>
    </xf>
    <xf numFmtId="49" fontId="15" fillId="2" borderId="20" xfId="1" applyNumberFormat="1" applyFont="1" applyFill="1" applyBorder="1" applyAlignment="1" applyProtection="1">
      <alignment horizontal="center" vertical="center" shrinkToFit="1"/>
    </xf>
    <xf numFmtId="49" fontId="15" fillId="2" borderId="27" xfId="1" applyNumberFormat="1" applyFont="1" applyFill="1" applyBorder="1" applyAlignment="1" applyProtection="1">
      <alignment horizontal="center" vertical="center" shrinkToFit="1"/>
    </xf>
    <xf numFmtId="166" fontId="15" fillId="2" borderId="28" xfId="1" applyNumberFormat="1" applyFont="1" applyFill="1" applyBorder="1" applyAlignment="1" applyProtection="1">
      <alignment horizontal="center" vertical="center" shrinkToFit="1"/>
    </xf>
    <xf numFmtId="49" fontId="15" fillId="2" borderId="19" xfId="1" applyNumberFormat="1" applyFont="1" applyFill="1" applyBorder="1" applyAlignment="1" applyProtection="1">
      <alignment horizontal="center" vertical="center" shrinkToFit="1"/>
    </xf>
    <xf numFmtId="49" fontId="15" fillId="2" borderId="79" xfId="1" applyNumberFormat="1" applyFont="1" applyFill="1" applyBorder="1" applyAlignment="1" applyProtection="1">
      <alignment horizontal="center" vertical="center" shrinkToFit="1"/>
    </xf>
    <xf numFmtId="49" fontId="15" fillId="2" borderId="33" xfId="1" applyNumberFormat="1" applyFont="1" applyFill="1" applyBorder="1" applyAlignment="1" applyProtection="1">
      <alignment horizontal="center" vertical="center" shrinkToFit="1"/>
    </xf>
    <xf numFmtId="49" fontId="15" fillId="2" borderId="34" xfId="1" applyNumberFormat="1" applyFont="1" applyFill="1" applyBorder="1" applyAlignment="1" applyProtection="1">
      <alignment horizontal="center" vertical="center" shrinkToFit="1"/>
    </xf>
    <xf numFmtId="49" fontId="15" fillId="2" borderId="18" xfId="1" applyNumberFormat="1" applyFont="1" applyFill="1" applyBorder="1" applyAlignment="1" applyProtection="1">
      <alignment horizontal="center" vertical="center" shrinkToFit="1"/>
    </xf>
    <xf numFmtId="49" fontId="15" fillId="2" borderId="94" xfId="1" applyNumberFormat="1" applyFont="1" applyFill="1" applyBorder="1" applyAlignment="1" applyProtection="1">
      <alignment horizontal="center" vertical="center" shrinkToFit="1"/>
    </xf>
    <xf numFmtId="49" fontId="15" fillId="2" borderId="92" xfId="1" applyNumberFormat="1" applyFont="1" applyFill="1" applyBorder="1" applyAlignment="1" applyProtection="1">
      <alignment horizontal="center" vertical="center" shrinkToFit="1"/>
    </xf>
    <xf numFmtId="166" fontId="15" fillId="2" borderId="96" xfId="1" applyNumberFormat="1" applyFont="1" applyFill="1" applyBorder="1" applyAlignment="1" applyProtection="1">
      <alignment horizontal="center" vertical="center" shrinkToFit="1"/>
    </xf>
    <xf numFmtId="166" fontId="15" fillId="2" borderId="74" xfId="1" applyNumberFormat="1" applyFont="1" applyFill="1" applyBorder="1" applyAlignment="1" applyProtection="1">
      <alignment horizontal="center" vertical="center" shrinkToFit="1"/>
    </xf>
    <xf numFmtId="49" fontId="17" fillId="2" borderId="26" xfId="1" applyNumberFormat="1" applyFont="1" applyFill="1" applyBorder="1" applyAlignment="1" applyProtection="1">
      <alignment horizontal="center" vertical="center" shrinkToFit="1"/>
    </xf>
    <xf numFmtId="49" fontId="17" fillId="2" borderId="48" xfId="1" applyNumberFormat="1" applyFont="1" applyFill="1" applyBorder="1" applyAlignment="1" applyProtection="1">
      <alignment horizontal="center" vertical="center" shrinkToFit="1"/>
    </xf>
    <xf numFmtId="166" fontId="17" fillId="2" borderId="23" xfId="1" applyNumberFormat="1" applyFont="1" applyFill="1" applyBorder="1" applyAlignment="1" applyProtection="1">
      <alignment horizontal="center" vertical="center" shrinkToFit="1"/>
    </xf>
    <xf numFmtId="166" fontId="33" fillId="2" borderId="18" xfId="1" applyNumberFormat="1" applyFont="1" applyFill="1" applyBorder="1" applyAlignment="1" applyProtection="1">
      <alignment horizontal="center" vertical="center" shrinkToFit="1"/>
    </xf>
    <xf numFmtId="49" fontId="17" fillId="2" borderId="23" xfId="1" applyNumberFormat="1" applyFont="1" applyFill="1" applyBorder="1" applyAlignment="1" applyProtection="1">
      <alignment horizontal="center" vertical="center" shrinkToFit="1"/>
    </xf>
    <xf numFmtId="49" fontId="33" fillId="2" borderId="18" xfId="1" applyNumberFormat="1" applyFont="1" applyFill="1" applyBorder="1" applyAlignment="1" applyProtection="1">
      <alignment horizontal="center" vertical="center" shrinkToFit="1"/>
    </xf>
    <xf numFmtId="166" fontId="33" fillId="2" borderId="27" xfId="1" applyNumberFormat="1" applyFont="1" applyFill="1" applyBorder="1" applyAlignment="1" applyProtection="1">
      <alignment horizontal="center" vertical="center" shrinkToFit="1"/>
    </xf>
    <xf numFmtId="49" fontId="15" fillId="2" borderId="21" xfId="1" applyNumberFormat="1" applyFont="1" applyFill="1" applyBorder="1" applyAlignment="1" applyProtection="1">
      <alignment horizontal="center" vertical="center" shrinkToFit="1"/>
    </xf>
    <xf numFmtId="49" fontId="33" fillId="2" borderId="46" xfId="1" applyNumberFormat="1" applyFont="1" applyFill="1" applyBorder="1" applyAlignment="1" applyProtection="1">
      <alignment horizontal="center" vertical="center" shrinkToFit="1"/>
    </xf>
    <xf numFmtId="49" fontId="15" fillId="2" borderId="30" xfId="1" applyNumberFormat="1" applyFont="1" applyFill="1" applyBorder="1" applyAlignment="1" applyProtection="1">
      <alignment horizontal="center" vertical="center" shrinkToFit="1"/>
    </xf>
    <xf numFmtId="49" fontId="15" fillId="2" borderId="74" xfId="1" applyNumberFormat="1" applyFont="1" applyFill="1" applyBorder="1" applyAlignment="1" applyProtection="1">
      <alignment horizontal="center" vertical="center" shrinkToFit="1"/>
    </xf>
    <xf numFmtId="166" fontId="15" fillId="2" borderId="92" xfId="1" applyNumberFormat="1" applyFont="1" applyFill="1" applyBorder="1" applyAlignment="1" applyProtection="1">
      <alignment horizontal="center" vertical="center" shrinkToFit="1"/>
    </xf>
    <xf numFmtId="166" fontId="17" fillId="2" borderId="48" xfId="1" applyNumberFormat="1" applyFont="1" applyFill="1" applyBorder="1" applyAlignment="1" applyProtection="1">
      <alignment horizontal="center" vertical="center" shrinkToFit="1"/>
    </xf>
    <xf numFmtId="166" fontId="33" fillId="2" borderId="25" xfId="1" applyNumberFormat="1" applyFont="1" applyFill="1" applyBorder="1" applyAlignment="1" applyProtection="1">
      <alignment horizontal="center" vertical="center" shrinkToFit="1"/>
    </xf>
    <xf numFmtId="49" fontId="33" fillId="2" borderId="48" xfId="1" applyNumberFormat="1" applyFont="1" applyFill="1" applyBorder="1" applyAlignment="1" applyProtection="1">
      <alignment horizontal="center" vertical="center" shrinkToFit="1"/>
    </xf>
    <xf numFmtId="166" fontId="33" fillId="2" borderId="48" xfId="1" applyNumberFormat="1" applyFont="1" applyFill="1" applyBorder="1" applyAlignment="1" applyProtection="1">
      <alignment horizontal="center" vertical="center" shrinkToFit="1"/>
    </xf>
    <xf numFmtId="49" fontId="33" fillId="2" borderId="57" xfId="1" applyNumberFormat="1" applyFont="1" applyFill="1" applyBorder="1" applyAlignment="1" applyProtection="1">
      <alignment horizontal="center" vertical="center" shrinkToFit="1"/>
    </xf>
    <xf numFmtId="49" fontId="15" fillId="2" borderId="57" xfId="1" applyNumberFormat="1" applyFont="1" applyFill="1" applyBorder="1" applyAlignment="1" applyProtection="1">
      <alignment horizontal="center" vertical="center" shrinkToFit="1"/>
    </xf>
    <xf numFmtId="49" fontId="15" fillId="2" borderId="25" xfId="1" applyNumberFormat="1" applyFont="1" applyFill="1" applyBorder="1" applyAlignment="1" applyProtection="1">
      <alignment horizontal="center" vertical="center" shrinkToFit="1"/>
    </xf>
    <xf numFmtId="49" fontId="15" fillId="2" borderId="54" xfId="1" applyNumberFormat="1" applyFont="1" applyFill="1" applyBorder="1" applyAlignment="1" applyProtection="1">
      <alignment horizontal="center" vertical="center" shrinkToFit="1"/>
    </xf>
    <xf numFmtId="49" fontId="15" fillId="2" borderId="36" xfId="1" applyNumberFormat="1" applyFont="1" applyFill="1" applyBorder="1" applyAlignment="1" applyProtection="1">
      <alignment horizontal="center" vertical="center" shrinkToFit="1"/>
    </xf>
    <xf numFmtId="166" fontId="34" fillId="2" borderId="36" xfId="1" applyNumberFormat="1" applyFont="1" applyFill="1" applyBorder="1" applyAlignment="1" applyProtection="1">
      <alignment horizontal="center" vertical="center" shrinkToFit="1"/>
    </xf>
    <xf numFmtId="166" fontId="15" fillId="2" borderId="43" xfId="1" applyNumberFormat="1" applyFont="1" applyFill="1" applyBorder="1" applyAlignment="1" applyProtection="1">
      <alignment horizontal="center" vertical="center" shrinkToFit="1"/>
    </xf>
    <xf numFmtId="49" fontId="35" fillId="2" borderId="56" xfId="1" applyNumberFormat="1" applyFont="1" applyFill="1" applyBorder="1" applyAlignment="1" applyProtection="1">
      <alignment horizontal="center" vertical="center" shrinkToFit="1"/>
    </xf>
    <xf numFmtId="49" fontId="35" fillId="2" borderId="47" xfId="1" applyNumberFormat="1" applyFont="1" applyFill="1" applyBorder="1" applyAlignment="1" applyProtection="1">
      <alignment horizontal="center" vertical="center" shrinkToFit="1"/>
    </xf>
    <xf numFmtId="49" fontId="33" fillId="2" borderId="26" xfId="1" applyNumberFormat="1" applyFont="1" applyFill="1" applyBorder="1" applyAlignment="1" applyProtection="1">
      <alignment horizontal="center" vertical="center" shrinkToFit="1"/>
    </xf>
    <xf numFmtId="49" fontId="35" fillId="2" borderId="58" xfId="1" applyNumberFormat="1" applyFont="1" applyFill="1" applyBorder="1" applyAlignment="1" applyProtection="1">
      <alignment horizontal="center" vertical="center" shrinkToFit="1"/>
    </xf>
    <xf numFmtId="166" fontId="34" fillId="2" borderId="48" xfId="1" applyNumberFormat="1" applyFont="1" applyFill="1" applyBorder="1" applyAlignment="1" applyProtection="1">
      <alignment horizontal="center" vertical="center" shrinkToFit="1"/>
    </xf>
    <xf numFmtId="49" fontId="33" fillId="2" borderId="23" xfId="1" applyNumberFormat="1" applyFont="1" applyFill="1" applyBorder="1" applyAlignment="1" applyProtection="1">
      <alignment horizontal="center" vertical="center" shrinkToFit="1"/>
    </xf>
    <xf numFmtId="49" fontId="15" fillId="2" borderId="50" xfId="1" applyNumberFormat="1" applyFont="1" applyFill="1" applyBorder="1" applyAlignment="1" applyProtection="1">
      <alignment horizontal="center" vertical="center" shrinkToFit="1"/>
    </xf>
    <xf numFmtId="166" fontId="34" fillId="2" borderId="18" xfId="1" applyNumberFormat="1" applyFont="1" applyFill="1" applyBorder="1" applyAlignment="1" applyProtection="1">
      <alignment horizontal="center" vertical="center" shrinkToFit="1"/>
    </xf>
    <xf numFmtId="49" fontId="15" fillId="2" borderId="60" xfId="1" applyNumberFormat="1" applyFont="1" applyFill="1" applyBorder="1" applyAlignment="1" applyProtection="1">
      <alignment horizontal="center" vertical="center" shrinkToFit="1"/>
    </xf>
    <xf numFmtId="49" fontId="15" fillId="2" borderId="61" xfId="1" applyNumberFormat="1" applyFont="1" applyFill="1" applyBorder="1" applyAlignment="1" applyProtection="1">
      <alignment horizontal="center" vertical="center" shrinkToFit="1"/>
    </xf>
    <xf numFmtId="49" fontId="15" fillId="2" borderId="46" xfId="1" applyNumberFormat="1" applyFont="1" applyFill="1" applyBorder="1" applyAlignment="1" applyProtection="1">
      <alignment horizontal="center" vertical="center" shrinkToFit="1"/>
    </xf>
    <xf numFmtId="49" fontId="33" fillId="2" borderId="62" xfId="1" applyNumberFormat="1" applyFont="1" applyFill="1" applyBorder="1" applyAlignment="1" applyProtection="1">
      <alignment horizontal="center" vertical="center" shrinkToFit="1"/>
    </xf>
    <xf numFmtId="166" fontId="15" fillId="2" borderId="36" xfId="1" applyNumberFormat="1" applyFont="1" applyFill="1" applyBorder="1" applyAlignment="1" applyProtection="1">
      <alignment horizontal="center" vertical="center" shrinkToFit="1"/>
    </xf>
    <xf numFmtId="49" fontId="17" fillId="2" borderId="58" xfId="1" applyNumberFormat="1" applyFont="1" applyFill="1" applyBorder="1" applyAlignment="1" applyProtection="1">
      <alignment horizontal="center" vertical="center" shrinkToFit="1"/>
    </xf>
    <xf numFmtId="0" fontId="15" fillId="2" borderId="18" xfId="1" applyFont="1" applyFill="1" applyBorder="1" applyAlignment="1" applyProtection="1">
      <alignment horizontal="center" vertical="center" shrinkToFit="1"/>
    </xf>
    <xf numFmtId="0" fontId="15" fillId="2" borderId="46" xfId="1" applyFont="1" applyFill="1" applyBorder="1" applyAlignment="1" applyProtection="1">
      <alignment horizontal="center" vertical="center" shrinkToFit="1"/>
    </xf>
    <xf numFmtId="49" fontId="15" fillId="2" borderId="62" xfId="1" applyNumberFormat="1" applyFont="1" applyFill="1" applyBorder="1" applyAlignment="1" applyProtection="1">
      <alignment horizontal="center" vertical="center" shrinkToFit="1"/>
    </xf>
    <xf numFmtId="166" fontId="15" fillId="2" borderId="48" xfId="1" applyNumberFormat="1" applyFont="1" applyFill="1" applyBorder="1" applyAlignment="1" applyProtection="1">
      <alignment horizontal="center" vertical="center" shrinkToFit="1"/>
    </xf>
    <xf numFmtId="49" fontId="15" fillId="2" borderId="59" xfId="1" applyNumberFormat="1" applyFont="1" applyFill="1" applyBorder="1" applyAlignment="1" applyProtection="1">
      <alignment horizontal="center" vertical="center" shrinkToFit="1"/>
    </xf>
    <xf numFmtId="49" fontId="15" fillId="2" borderId="49" xfId="1" applyNumberFormat="1" applyFont="1" applyFill="1" applyBorder="1" applyAlignment="1" applyProtection="1">
      <alignment horizontal="center" vertical="center" shrinkToFit="1"/>
    </xf>
    <xf numFmtId="166" fontId="15" fillId="2" borderId="50" xfId="1" applyNumberFormat="1" applyFont="1" applyFill="1" applyBorder="1" applyAlignment="1" applyProtection="1">
      <alignment horizontal="center" vertical="center" shrinkToFit="1"/>
    </xf>
    <xf numFmtId="49" fontId="17" fillId="2" borderId="50" xfId="1" applyNumberFormat="1" applyFont="1" applyFill="1" applyBorder="1" applyAlignment="1" applyProtection="1">
      <alignment horizontal="center" vertical="center" shrinkToFit="1"/>
    </xf>
    <xf numFmtId="166" fontId="15" fillId="2" borderId="18" xfId="1" applyNumberFormat="1" applyFont="1" applyFill="1" applyBorder="1" applyAlignment="1" applyProtection="1">
      <alignment horizontal="center" vertical="center" shrinkToFit="1"/>
    </xf>
    <xf numFmtId="49" fontId="15" fillId="2" borderId="52" xfId="1" applyNumberFormat="1" applyFont="1" applyFill="1" applyBorder="1" applyAlignment="1" applyProtection="1">
      <alignment horizontal="center" vertical="center" shrinkToFit="1"/>
    </xf>
    <xf numFmtId="49" fontId="15" fillId="2" borderId="37" xfId="1" applyNumberFormat="1" applyFont="1" applyFill="1" applyBorder="1" applyAlignment="1" applyProtection="1">
      <alignment horizontal="center" vertical="center" shrinkToFit="1"/>
    </xf>
    <xf numFmtId="49" fontId="15" fillId="2" borderId="38" xfId="1" applyNumberFormat="1" applyFont="1" applyFill="1" applyBorder="1" applyAlignment="1" applyProtection="1">
      <alignment horizontal="center" vertical="center" shrinkToFit="1"/>
    </xf>
    <xf numFmtId="166" fontId="15" fillId="2" borderId="62" xfId="1" applyNumberFormat="1" applyFont="1" applyFill="1" applyBorder="1" applyAlignment="1" applyProtection="1">
      <alignment horizontal="center" vertical="center" shrinkToFit="1"/>
    </xf>
    <xf numFmtId="1" fontId="36" fillId="0" borderId="80" xfId="1" applyNumberFormat="1" applyFont="1" applyBorder="1" applyAlignment="1" applyProtection="1">
      <alignment horizontal="center" vertical="center" shrinkToFit="1"/>
    </xf>
    <xf numFmtId="0" fontId="27" fillId="4" borderId="4" xfId="1" applyFont="1" applyFill="1" applyBorder="1" applyAlignment="1" applyProtection="1">
      <alignment horizontal="center" vertical="center" shrinkToFit="1"/>
    </xf>
    <xf numFmtId="0" fontId="27" fillId="4" borderId="3" xfId="1" applyFont="1" applyFill="1" applyBorder="1" applyAlignment="1" applyProtection="1">
      <alignment horizontal="center" vertical="center" shrinkToFit="1"/>
    </xf>
    <xf numFmtId="166" fontId="17" fillId="2" borderId="20" xfId="1" applyNumberFormat="1" applyFont="1" applyFill="1" applyBorder="1" applyAlignment="1" applyProtection="1">
      <alignment horizontal="center" vertical="center" shrinkToFit="1"/>
    </xf>
    <xf numFmtId="166" fontId="17" fillId="2" borderId="50" xfId="1" applyNumberFormat="1" applyFont="1" applyFill="1" applyBorder="1" applyAlignment="1" applyProtection="1">
      <alignment horizontal="center" vertical="center" shrinkToFit="1"/>
    </xf>
    <xf numFmtId="49" fontId="33" fillId="2" borderId="50" xfId="1" applyNumberFormat="1" applyFont="1" applyFill="1" applyBorder="1" applyAlignment="1" applyProtection="1">
      <alignment horizontal="center" vertical="center" shrinkToFit="1"/>
    </xf>
    <xf numFmtId="166" fontId="33" fillId="2" borderId="50" xfId="1" applyNumberFormat="1" applyFont="1" applyFill="1" applyBorder="1" applyAlignment="1" applyProtection="1">
      <alignment horizontal="center" vertical="center" shrinkToFit="1"/>
    </xf>
    <xf numFmtId="166" fontId="15" fillId="2" borderId="61" xfId="1" applyNumberFormat="1" applyFont="1" applyFill="1" applyBorder="1" applyAlignment="1" applyProtection="1">
      <alignment horizontal="center" vertical="center" shrinkToFit="1"/>
    </xf>
    <xf numFmtId="166" fontId="15" fillId="2" borderId="46" xfId="1" applyNumberFormat="1" applyFont="1" applyFill="1" applyBorder="1" applyAlignment="1" applyProtection="1">
      <alignment horizontal="center" vertical="center" shrinkToFit="1"/>
    </xf>
    <xf numFmtId="166" fontId="15" fillId="2" borderId="25" xfId="1" applyNumberFormat="1" applyFont="1" applyFill="1" applyBorder="1" applyAlignment="1" applyProtection="1">
      <alignment horizontal="center" vertical="center" shrinkToFit="1"/>
    </xf>
    <xf numFmtId="49" fontId="15" fillId="2" borderId="56" xfId="1" applyNumberFormat="1" applyFont="1" applyFill="1" applyBorder="1" applyAlignment="1" applyProtection="1">
      <alignment horizontal="center" vertical="center" shrinkToFit="1"/>
    </xf>
    <xf numFmtId="49" fontId="15" fillId="2" borderId="47" xfId="1" applyNumberFormat="1" applyFont="1" applyFill="1" applyBorder="1" applyAlignment="1" applyProtection="1">
      <alignment horizontal="center" vertical="center" shrinkToFit="1"/>
    </xf>
    <xf numFmtId="0" fontId="27" fillId="8" borderId="3" xfId="1" applyFont="1" applyFill="1" applyBorder="1" applyAlignment="1" applyProtection="1">
      <alignment horizontal="center" vertical="center" shrinkToFit="1"/>
    </xf>
    <xf numFmtId="49" fontId="15" fillId="2" borderId="24" xfId="1" applyNumberFormat="1" applyFont="1" applyFill="1" applyBorder="1" applyAlignment="1" applyProtection="1">
      <alignment horizontal="center" vertical="center" shrinkToFit="1"/>
    </xf>
    <xf numFmtId="49" fontId="15" fillId="2" borderId="28" xfId="1" applyNumberFormat="1" applyFont="1" applyFill="1" applyBorder="1" applyAlignment="1" applyProtection="1">
      <alignment horizontal="center" vertical="center" shrinkToFit="1"/>
    </xf>
    <xf numFmtId="49" fontId="15" fillId="2" borderId="40" xfId="1" applyNumberFormat="1" applyFont="1" applyFill="1" applyBorder="1" applyAlignment="1" applyProtection="1">
      <alignment horizontal="center" vertical="center" shrinkToFit="1"/>
    </xf>
    <xf numFmtId="49" fontId="15" fillId="2" borderId="41" xfId="1" applyNumberFormat="1" applyFont="1" applyFill="1" applyBorder="1" applyAlignment="1" applyProtection="1">
      <alignment horizontal="center" vertical="center" shrinkToFit="1"/>
    </xf>
    <xf numFmtId="166" fontId="15" fillId="2" borderId="42" xfId="1" applyNumberFormat="1" applyFont="1" applyFill="1" applyBorder="1" applyAlignment="1" applyProtection="1">
      <alignment horizontal="center" vertical="center" shrinkToFit="1"/>
    </xf>
    <xf numFmtId="0" fontId="15" fillId="2" borderId="26" xfId="1" applyFont="1" applyFill="1" applyBorder="1" applyAlignment="1" applyProtection="1">
      <alignment horizontal="center" vertical="center" shrinkToFit="1"/>
    </xf>
    <xf numFmtId="49" fontId="15" fillId="2" borderId="48" xfId="1" applyNumberFormat="1" applyFont="1" applyFill="1" applyBorder="1" applyAlignment="1" applyProtection="1">
      <alignment horizontal="center" vertical="center" shrinkToFit="1"/>
    </xf>
    <xf numFmtId="166" fontId="15" fillId="2" borderId="23" xfId="1" applyNumberFormat="1" applyFont="1" applyFill="1" applyBorder="1" applyAlignment="1" applyProtection="1">
      <alignment horizontal="center" vertical="center" shrinkToFit="1"/>
    </xf>
    <xf numFmtId="166" fontId="15" fillId="2" borderId="27" xfId="1" applyNumberFormat="1" applyFont="1" applyFill="1" applyBorder="1" applyAlignment="1" applyProtection="1">
      <alignment horizontal="center" vertical="center" shrinkToFit="1"/>
    </xf>
    <xf numFmtId="166" fontId="15" fillId="2" borderId="41" xfId="1" applyNumberFormat="1" applyFont="1" applyFill="1" applyBorder="1" applyAlignment="1" applyProtection="1">
      <alignment horizontal="center" vertical="center" shrinkToFit="1"/>
    </xf>
    <xf numFmtId="49" fontId="15" fillId="2" borderId="58" xfId="1" applyNumberFormat="1" applyFont="1" applyFill="1" applyBorder="1" applyAlignment="1" applyProtection="1">
      <alignment horizontal="center" vertical="center" shrinkToFit="1"/>
    </xf>
    <xf numFmtId="166" fontId="15" fillId="2" borderId="20" xfId="1" applyNumberFormat="1" applyFont="1" applyFill="1" applyBorder="1" applyAlignment="1" applyProtection="1">
      <alignment horizontal="center" vertical="center" shrinkToFit="1"/>
    </xf>
    <xf numFmtId="0" fontId="27" fillId="8" borderId="4" xfId="1" applyFont="1" applyFill="1" applyBorder="1" applyAlignment="1" applyProtection="1">
      <alignment horizontal="center" vertical="center" shrinkToFit="1"/>
    </xf>
    <xf numFmtId="166" fontId="15" fillId="2" borderId="24" xfId="1" applyNumberFormat="1" applyFont="1" applyFill="1" applyBorder="1" applyAlignment="1" applyProtection="1">
      <alignment horizontal="center" vertical="center" shrinkToFit="1"/>
    </xf>
    <xf numFmtId="166" fontId="15" fillId="2" borderId="87" xfId="1" applyNumberFormat="1" applyFont="1" applyFill="1" applyBorder="1" applyAlignment="1" applyProtection="1">
      <alignment horizontal="center" vertical="center" shrinkToFit="1"/>
    </xf>
    <xf numFmtId="166" fontId="15" fillId="2" borderId="77" xfId="1" applyNumberFormat="1" applyFont="1" applyFill="1" applyBorder="1" applyAlignment="1" applyProtection="1">
      <alignment horizontal="center" vertical="center" shrinkToFit="1"/>
    </xf>
    <xf numFmtId="49" fontId="15" fillId="2" borderId="77" xfId="1" applyNumberFormat="1" applyFont="1" applyFill="1" applyBorder="1" applyAlignment="1" applyProtection="1">
      <alignment horizontal="center" vertical="center" shrinkToFit="1"/>
    </xf>
    <xf numFmtId="49" fontId="5" fillId="2" borderId="50" xfId="1" applyNumberFormat="1" applyFont="1" applyFill="1" applyBorder="1" applyAlignment="1" applyProtection="1">
      <alignment horizontal="center" vertical="center" shrinkToFit="1"/>
    </xf>
    <xf numFmtId="166" fontId="5" fillId="2" borderId="50" xfId="1" applyNumberFormat="1" applyFont="1" applyFill="1" applyBorder="1" applyAlignment="1" applyProtection="1">
      <alignment horizontal="center" vertical="center" shrinkToFit="1"/>
    </xf>
    <xf numFmtId="166" fontId="5" fillId="2" borderId="25" xfId="1" applyNumberFormat="1" applyFont="1" applyFill="1" applyBorder="1" applyAlignment="1" applyProtection="1">
      <alignment horizontal="center" vertical="center" shrinkToFit="1"/>
    </xf>
    <xf numFmtId="49" fontId="5" fillId="2" borderId="18" xfId="1" applyNumberFormat="1" applyFont="1" applyFill="1" applyBorder="1" applyAlignment="1" applyProtection="1">
      <alignment horizontal="center" vertical="center" shrinkToFit="1"/>
    </xf>
    <xf numFmtId="166" fontId="5" fillId="2" borderId="62" xfId="1" applyNumberFormat="1" applyFont="1" applyFill="1" applyBorder="1" applyAlignment="1" applyProtection="1">
      <alignment horizontal="center" vertical="center" shrinkToFit="1"/>
    </xf>
    <xf numFmtId="49" fontId="5" fillId="2" borderId="62" xfId="1" applyNumberFormat="1" applyFont="1" applyFill="1" applyBorder="1" applyAlignment="1" applyProtection="1">
      <alignment horizontal="center" vertical="center" shrinkToFit="1"/>
    </xf>
    <xf numFmtId="166" fontId="5" fillId="2" borderId="43" xfId="1" applyNumberFormat="1" applyFont="1" applyFill="1" applyBorder="1" applyAlignment="1" applyProtection="1">
      <alignment horizontal="center" vertical="center" shrinkToFit="1"/>
    </xf>
    <xf numFmtId="49" fontId="5" fillId="2" borderId="56" xfId="1" applyNumberFormat="1" applyFont="1" applyFill="1" applyBorder="1" applyAlignment="1" applyProtection="1">
      <alignment horizontal="center" vertical="center" shrinkToFit="1"/>
    </xf>
    <xf numFmtId="49" fontId="5" fillId="2" borderId="47" xfId="1" applyNumberFormat="1" applyFont="1" applyFill="1" applyBorder="1" applyAlignment="1" applyProtection="1">
      <alignment horizontal="center" vertical="center" shrinkToFit="1"/>
    </xf>
    <xf numFmtId="166" fontId="5" fillId="2" borderId="18" xfId="1" applyNumberFormat="1" applyFont="1" applyFill="1" applyBorder="1" applyAlignment="1" applyProtection="1">
      <alignment horizontal="center" vertical="center" shrinkToFit="1"/>
    </xf>
    <xf numFmtId="49" fontId="5" fillId="2" borderId="60" xfId="1" applyNumberFormat="1" applyFont="1" applyFill="1" applyBorder="1" applyAlignment="1" applyProtection="1">
      <alignment horizontal="center" vertical="center" shrinkToFit="1"/>
    </xf>
    <xf numFmtId="166" fontId="5" fillId="2" borderId="61" xfId="1" applyNumberFormat="1" applyFont="1" applyFill="1" applyBorder="1" applyAlignment="1" applyProtection="1">
      <alignment horizontal="center" vertical="center" shrinkToFit="1"/>
    </xf>
    <xf numFmtId="49" fontId="5" fillId="2" borderId="61" xfId="1" applyNumberFormat="1" applyFont="1" applyFill="1" applyBorder="1" applyAlignment="1" applyProtection="1">
      <alignment horizontal="center" vertical="center" shrinkToFit="1"/>
    </xf>
    <xf numFmtId="166" fontId="5" fillId="2" borderId="46" xfId="1" applyNumberFormat="1" applyFont="1" applyFill="1" applyBorder="1" applyAlignment="1" applyProtection="1">
      <alignment horizontal="center" vertical="center" shrinkToFit="1"/>
    </xf>
    <xf numFmtId="49" fontId="5" fillId="2" borderId="59" xfId="1" applyNumberFormat="1" applyFont="1" applyFill="1" applyBorder="1" applyAlignment="1" applyProtection="1">
      <alignment horizontal="center" vertical="center" shrinkToFit="1"/>
    </xf>
    <xf numFmtId="49" fontId="5" fillId="2" borderId="49" xfId="1" applyNumberFormat="1" applyFont="1" applyFill="1" applyBorder="1" applyAlignment="1" applyProtection="1">
      <alignment horizontal="center" vertical="center" shrinkToFit="1"/>
    </xf>
    <xf numFmtId="49" fontId="5" fillId="2" borderId="52" xfId="1" applyNumberFormat="1" applyFont="1" applyFill="1" applyBorder="1" applyAlignment="1" applyProtection="1">
      <alignment horizontal="center" vertical="center" shrinkToFit="1"/>
    </xf>
    <xf numFmtId="49" fontId="5" fillId="2" borderId="37" xfId="1" applyNumberFormat="1" applyFont="1" applyFill="1" applyBorder="1" applyAlignment="1" applyProtection="1">
      <alignment horizontal="center" vertical="center" shrinkToFit="1"/>
    </xf>
    <xf numFmtId="49" fontId="5" fillId="2" borderId="38" xfId="1" applyNumberFormat="1" applyFont="1" applyFill="1" applyBorder="1" applyAlignment="1" applyProtection="1">
      <alignment horizontal="center" vertical="center" shrinkToFit="1"/>
    </xf>
    <xf numFmtId="166" fontId="5" fillId="2" borderId="20" xfId="1" applyNumberFormat="1" applyFont="1" applyFill="1" applyBorder="1" applyAlignment="1" applyProtection="1">
      <alignment horizontal="center" vertical="center" shrinkToFit="1"/>
    </xf>
    <xf numFmtId="166" fontId="5" fillId="2" borderId="26" xfId="1" applyNumberFormat="1" applyFont="1" applyFill="1" applyBorder="1" applyAlignment="1" applyProtection="1">
      <alignment horizontal="center" vertical="center" shrinkToFit="1"/>
    </xf>
    <xf numFmtId="49" fontId="5" fillId="2" borderId="23" xfId="1" applyNumberFormat="1" applyFont="1" applyFill="1" applyBorder="1" applyAlignment="1" applyProtection="1">
      <alignment horizontal="center" vertical="center" shrinkToFit="1"/>
    </xf>
    <xf numFmtId="166" fontId="5" fillId="2" borderId="24" xfId="1" applyNumberFormat="1" applyFont="1" applyFill="1" applyBorder="1" applyAlignment="1" applyProtection="1">
      <alignment horizontal="center" vertical="center" shrinkToFit="1"/>
    </xf>
    <xf numFmtId="49" fontId="5" fillId="2" borderId="27" xfId="1" applyNumberFormat="1" applyFont="1" applyFill="1" applyBorder="1" applyAlignment="1" applyProtection="1">
      <alignment horizontal="center" vertical="center" shrinkToFit="1"/>
    </xf>
    <xf numFmtId="166" fontId="5" fillId="2" borderId="28" xfId="1" applyNumberFormat="1" applyFont="1" applyFill="1" applyBorder="1" applyAlignment="1" applyProtection="1">
      <alignment horizontal="center" vertical="center" shrinkToFit="1"/>
    </xf>
    <xf numFmtId="49" fontId="5" fillId="2" borderId="19" xfId="1" applyNumberFormat="1" applyFont="1" applyFill="1" applyBorder="1" applyAlignment="1" applyProtection="1">
      <alignment horizontal="center" vertical="center" shrinkToFit="1"/>
    </xf>
    <xf numFmtId="49" fontId="5" fillId="2" borderId="79" xfId="1" applyNumberFormat="1" applyFont="1" applyFill="1" applyBorder="1" applyAlignment="1" applyProtection="1">
      <alignment horizontal="center" vertical="center" shrinkToFit="1"/>
    </xf>
    <xf numFmtId="49" fontId="5" fillId="2" borderId="34" xfId="1" applyNumberFormat="1" applyFont="1" applyFill="1" applyBorder="1" applyAlignment="1" applyProtection="1">
      <alignment horizontal="center" vertical="center" shrinkToFit="1"/>
    </xf>
    <xf numFmtId="49" fontId="5" fillId="2" borderId="25" xfId="1" applyNumberFormat="1" applyFont="1" applyFill="1" applyBorder="1" applyAlignment="1" applyProtection="1">
      <alignment horizontal="center" vertical="center" shrinkToFit="1"/>
    </xf>
    <xf numFmtId="49" fontId="5" fillId="2" borderId="40" xfId="1" applyNumberFormat="1" applyFont="1" applyFill="1" applyBorder="1" applyAlignment="1" applyProtection="1">
      <alignment horizontal="center" vertical="center" shrinkToFit="1"/>
    </xf>
    <xf numFmtId="166" fontId="5" fillId="2" borderId="42" xfId="1" applyNumberFormat="1" applyFont="1" applyFill="1" applyBorder="1" applyAlignment="1" applyProtection="1">
      <alignment horizontal="center" vertical="center" shrinkToFit="1"/>
    </xf>
    <xf numFmtId="49" fontId="5" fillId="2" borderId="48" xfId="1" applyNumberFormat="1" applyFont="1" applyFill="1" applyBorder="1" applyAlignment="1" applyProtection="1">
      <alignment horizontal="center" vertical="center" shrinkToFit="1"/>
    </xf>
    <xf numFmtId="166" fontId="5" fillId="2" borderId="23" xfId="1" applyNumberFormat="1" applyFont="1" applyFill="1" applyBorder="1" applyAlignment="1" applyProtection="1">
      <alignment horizontal="center" vertical="center" shrinkToFit="1"/>
    </xf>
    <xf numFmtId="166" fontId="5" fillId="2" borderId="27" xfId="1" applyNumberFormat="1" applyFont="1" applyFill="1" applyBorder="1" applyAlignment="1" applyProtection="1">
      <alignment horizontal="center" vertical="center" shrinkToFit="1"/>
    </xf>
    <xf numFmtId="49" fontId="5" fillId="2" borderId="21" xfId="1" applyNumberFormat="1" applyFont="1" applyFill="1" applyBorder="1" applyAlignment="1" applyProtection="1">
      <alignment horizontal="center" vertical="center" shrinkToFit="1"/>
    </xf>
    <xf numFmtId="49" fontId="5" fillId="2" borderId="26" xfId="1" applyNumberFormat="1" applyFont="1" applyFill="1" applyBorder="1" applyAlignment="1" applyProtection="1">
      <alignment horizontal="center" vertical="center" shrinkToFit="1"/>
    </xf>
    <xf numFmtId="49" fontId="5" fillId="2" borderId="46" xfId="1" applyNumberFormat="1" applyFont="1" applyFill="1" applyBorder="1" applyAlignment="1" applyProtection="1">
      <alignment horizontal="center" vertical="center" shrinkToFit="1"/>
    </xf>
    <xf numFmtId="49" fontId="5" fillId="2" borderId="33" xfId="1" applyNumberFormat="1" applyFont="1" applyFill="1" applyBorder="1" applyAlignment="1" applyProtection="1">
      <alignment horizontal="center" vertical="center" shrinkToFit="1"/>
    </xf>
    <xf numFmtId="49" fontId="5" fillId="2" borderId="36" xfId="1" applyNumberFormat="1" applyFont="1" applyFill="1" applyBorder="1" applyAlignment="1" applyProtection="1">
      <alignment horizontal="center" vertical="center" shrinkToFit="1"/>
    </xf>
    <xf numFmtId="166" fontId="5" fillId="2" borderId="41" xfId="1" applyNumberFormat="1" applyFont="1" applyFill="1" applyBorder="1" applyAlignment="1" applyProtection="1">
      <alignment horizontal="center" vertical="center" shrinkToFit="1"/>
    </xf>
    <xf numFmtId="166" fontId="5" fillId="2" borderId="48" xfId="1" applyNumberFormat="1" applyFont="1" applyFill="1" applyBorder="1" applyAlignment="1" applyProtection="1">
      <alignment horizontal="center" vertical="center" shrinkToFit="1"/>
    </xf>
    <xf numFmtId="49" fontId="5" fillId="2" borderId="57" xfId="1" applyNumberFormat="1" applyFont="1" applyFill="1" applyBorder="1" applyAlignment="1" applyProtection="1">
      <alignment horizontal="center" vertical="center" shrinkToFit="1"/>
    </xf>
    <xf numFmtId="166" fontId="5" fillId="2" borderId="36" xfId="1" applyNumberFormat="1" applyFont="1" applyFill="1" applyBorder="1" applyAlignment="1" applyProtection="1">
      <alignment horizontal="center" vertical="center" shrinkToFit="1"/>
    </xf>
    <xf numFmtId="49" fontId="5" fillId="2" borderId="58" xfId="1" applyNumberFormat="1" applyFont="1" applyFill="1" applyBorder="1" applyAlignment="1" applyProtection="1">
      <alignment horizontal="center" vertical="center" shrinkToFit="1"/>
    </xf>
    <xf numFmtId="0" fontId="5" fillId="2" borderId="46" xfId="1" applyFont="1" applyFill="1" applyBorder="1" applyAlignment="1" applyProtection="1">
      <alignment horizontal="center" vertical="center" shrinkToFit="1"/>
    </xf>
    <xf numFmtId="166" fontId="12" fillId="2" borderId="25" xfId="1" applyNumberFormat="1" applyFont="1" applyFill="1" applyBorder="1" applyAlignment="1" applyProtection="1">
      <alignment horizontal="center" vertical="center" shrinkToFit="1"/>
    </xf>
    <xf numFmtId="166" fontId="12" fillId="2" borderId="43" xfId="1" applyNumberFormat="1" applyFont="1" applyFill="1" applyBorder="1" applyAlignment="1" applyProtection="1">
      <alignment horizontal="center" vertical="center" shrinkToFit="1"/>
    </xf>
    <xf numFmtId="166" fontId="5" fillId="2" borderId="87" xfId="1" applyNumberFormat="1" applyFont="1" applyFill="1" applyBorder="1" applyAlignment="1" applyProtection="1">
      <alignment horizontal="center" vertical="center" shrinkToFit="1"/>
    </xf>
    <xf numFmtId="49" fontId="5" fillId="2" borderId="51" xfId="1" applyNumberFormat="1" applyFont="1" applyFill="1" applyBorder="1" applyAlignment="1" applyProtection="1">
      <alignment horizontal="center" vertical="center" shrinkToFit="1"/>
    </xf>
    <xf numFmtId="49" fontId="5" fillId="2" borderId="29" xfId="1" applyNumberFormat="1" applyFont="1" applyFill="1" applyBorder="1" applyAlignment="1" applyProtection="1">
      <alignment horizontal="center" vertical="center" shrinkToFit="1"/>
    </xf>
    <xf numFmtId="49" fontId="5" fillId="2" borderId="91" xfId="1" applyNumberFormat="1" applyFont="1" applyFill="1" applyBorder="1" applyAlignment="1" applyProtection="1">
      <alignment horizontal="center" vertical="center" shrinkToFit="1"/>
    </xf>
    <xf numFmtId="166" fontId="5" fillId="2" borderId="77" xfId="1" applyNumberFormat="1" applyFont="1" applyFill="1" applyBorder="1" applyAlignment="1" applyProtection="1">
      <alignment horizontal="center" vertical="center" shrinkToFit="1"/>
    </xf>
    <xf numFmtId="49" fontId="5" fillId="2" borderId="74" xfId="1" applyNumberFormat="1" applyFont="1" applyFill="1" applyBorder="1" applyAlignment="1" applyProtection="1">
      <alignment horizontal="center" vertical="center" shrinkToFit="1"/>
    </xf>
    <xf numFmtId="49" fontId="5" fillId="2" borderId="77" xfId="1" applyNumberFormat="1" applyFont="1" applyFill="1" applyBorder="1" applyAlignment="1" applyProtection="1">
      <alignment horizontal="center" vertical="center" shrinkToFit="1"/>
    </xf>
    <xf numFmtId="166" fontId="5" fillId="2" borderId="74" xfId="1" applyNumberFormat="1" applyFont="1" applyFill="1" applyBorder="1" applyAlignment="1" applyProtection="1">
      <alignment horizontal="center" vertical="center" shrinkToFit="1"/>
    </xf>
    <xf numFmtId="166" fontId="5" fillId="2" borderId="33" xfId="1" applyNumberFormat="1" applyFont="1" applyFill="1" applyBorder="1" applyAlignment="1" applyProtection="1">
      <alignment horizontal="center" vertical="center" shrinkToFit="1"/>
    </xf>
    <xf numFmtId="49" fontId="5" fillId="2" borderId="94" xfId="1" applyNumberFormat="1" applyFont="1" applyFill="1" applyBorder="1" applyAlignment="1" applyProtection="1">
      <alignment horizontal="center" vertical="center" shrinkToFit="1"/>
    </xf>
    <xf numFmtId="0" fontId="28" fillId="4" borderId="4" xfId="1" applyFont="1" applyFill="1" applyBorder="1" applyAlignment="1" applyProtection="1">
      <alignment horizontal="center" vertical="center" wrapText="1" shrinkToFit="1"/>
    </xf>
    <xf numFmtId="0" fontId="28" fillId="8" borderId="4" xfId="1" applyFont="1" applyFill="1" applyBorder="1" applyAlignment="1" applyProtection="1">
      <alignment horizontal="center" vertical="center" wrapText="1" shrinkToFit="1"/>
    </xf>
    <xf numFmtId="0" fontId="43" fillId="0" borderId="0" xfId="1" applyFont="1" applyAlignment="1">
      <alignment horizontal="center" vertical="center"/>
    </xf>
    <xf numFmtId="0" fontId="43" fillId="0" borderId="0" xfId="1" applyFont="1" applyAlignment="1">
      <alignment vertical="center"/>
    </xf>
    <xf numFmtId="0" fontId="43" fillId="0" borderId="6" xfId="1" applyFont="1" applyBorder="1" applyAlignment="1">
      <alignment vertical="center"/>
    </xf>
    <xf numFmtId="0" fontId="45" fillId="0" borderId="0" xfId="1" applyFont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45" fillId="0" borderId="0" xfId="1" applyFont="1" applyBorder="1" applyAlignment="1">
      <alignment horizontal="center" vertical="center"/>
    </xf>
    <xf numFmtId="0" fontId="1" fillId="2" borderId="0" xfId="1" applyFill="1" applyBorder="1"/>
    <xf numFmtId="0" fontId="1" fillId="2" borderId="83" xfId="1" applyFill="1" applyBorder="1"/>
    <xf numFmtId="0" fontId="1" fillId="2" borderId="1" xfId="1" applyFill="1" applyBorder="1"/>
    <xf numFmtId="0" fontId="1" fillId="2" borderId="2" xfId="1" applyFill="1" applyBorder="1"/>
    <xf numFmtId="49" fontId="46" fillId="2" borderId="5" xfId="1" applyNumberFormat="1" applyFont="1" applyFill="1" applyBorder="1" applyAlignment="1">
      <alignment horizontal="left" vertical="center"/>
    </xf>
    <xf numFmtId="49" fontId="46" fillId="2" borderId="7" xfId="1" applyNumberFormat="1" applyFont="1" applyFill="1" applyBorder="1" applyAlignment="1">
      <alignment horizontal="center" vertical="center"/>
    </xf>
    <xf numFmtId="0" fontId="1" fillId="2" borderId="3" xfId="1" applyFill="1" applyBorder="1"/>
    <xf numFmtId="0" fontId="1" fillId="2" borderId="68" xfId="1" applyFill="1" applyBorder="1"/>
    <xf numFmtId="0" fontId="46" fillId="2" borderId="70" xfId="1" applyFont="1" applyFill="1" applyBorder="1"/>
    <xf numFmtId="0" fontId="46" fillId="2" borderId="71" xfId="1" applyFont="1" applyFill="1" applyBorder="1"/>
    <xf numFmtId="0" fontId="46" fillId="2" borderId="68" xfId="1" applyFont="1" applyFill="1" applyBorder="1"/>
    <xf numFmtId="0" fontId="46" fillId="2" borderId="0" xfId="1" applyFont="1" applyFill="1" applyBorder="1"/>
    <xf numFmtId="49" fontId="46" fillId="2" borderId="0" xfId="1" applyNumberFormat="1" applyFont="1" applyFill="1" applyBorder="1" applyAlignment="1">
      <alignment horizontal="center" vertical="center"/>
    </xf>
    <xf numFmtId="0" fontId="46" fillId="2" borderId="83" xfId="1" applyFont="1" applyFill="1" applyBorder="1"/>
    <xf numFmtId="0" fontId="46" fillId="2" borderId="69" xfId="1" applyFont="1" applyFill="1" applyBorder="1"/>
    <xf numFmtId="0" fontId="1" fillId="0" borderId="0" xfId="1" applyAlignment="1">
      <alignment horizontal="center" vertical="center"/>
    </xf>
    <xf numFmtId="0" fontId="1" fillId="9" borderId="57" xfId="1" applyFill="1" applyBorder="1"/>
    <xf numFmtId="0" fontId="1" fillId="2" borderId="69" xfId="1" applyFill="1" applyBorder="1"/>
    <xf numFmtId="0" fontId="1" fillId="2" borderId="71" xfId="1" applyFill="1" applyBorder="1"/>
    <xf numFmtId="0" fontId="47" fillId="0" borderId="0" xfId="1" applyFont="1" applyFill="1"/>
    <xf numFmtId="0" fontId="1" fillId="2" borderId="0" xfId="1" applyFill="1" applyBorder="1" applyAlignment="1">
      <alignment horizontal="center" vertical="center"/>
    </xf>
    <xf numFmtId="0" fontId="1" fillId="2" borderId="6" xfId="1" applyFill="1" applyBorder="1"/>
    <xf numFmtId="0" fontId="1" fillId="2" borderId="7" xfId="1" applyFill="1" applyBorder="1"/>
    <xf numFmtId="0" fontId="1" fillId="2" borderId="5" xfId="1" applyFill="1" applyBorder="1"/>
    <xf numFmtId="0" fontId="46" fillId="2" borderId="1" xfId="1" applyFont="1" applyFill="1" applyBorder="1" applyAlignment="1">
      <alignment horizontal="center" vertical="center"/>
    </xf>
    <xf numFmtId="0" fontId="46" fillId="2" borderId="3" xfId="1" applyFont="1" applyFill="1" applyBorder="1" applyAlignment="1">
      <alignment horizontal="center" vertical="center"/>
    </xf>
    <xf numFmtId="0" fontId="1" fillId="2" borderId="68" xfId="1" applyFont="1" applyFill="1" applyBorder="1"/>
    <xf numFmtId="0" fontId="1" fillId="2" borderId="83" xfId="1" applyFont="1" applyFill="1" applyBorder="1"/>
    <xf numFmtId="0" fontId="1" fillId="0" borderId="68" xfId="1" applyBorder="1"/>
    <xf numFmtId="0" fontId="1" fillId="0" borderId="0" xfId="1" applyBorder="1"/>
    <xf numFmtId="0" fontId="49" fillId="0" borderId="68" xfId="1" applyFont="1" applyBorder="1" applyAlignment="1">
      <alignment horizontal="center"/>
    </xf>
    <xf numFmtId="0" fontId="45" fillId="0" borderId="69" xfId="1" applyFont="1" applyFill="1" applyBorder="1" applyAlignment="1">
      <alignment horizontal="center" vertical="center"/>
    </xf>
    <xf numFmtId="49" fontId="51" fillId="0" borderId="71" xfId="1" applyNumberFormat="1" applyFont="1" applyFill="1" applyBorder="1" applyAlignment="1">
      <alignment horizontal="center" vertical="center"/>
    </xf>
    <xf numFmtId="0" fontId="21" fillId="0" borderId="7" xfId="1" quotePrefix="1" applyFont="1" applyFill="1" applyBorder="1" applyAlignment="1">
      <alignment horizontal="center"/>
    </xf>
    <xf numFmtId="0" fontId="45" fillId="10" borderId="68" xfId="1" quotePrefix="1" applyFont="1" applyFill="1" applyBorder="1" applyAlignment="1">
      <alignment horizontal="left" vertical="center"/>
    </xf>
    <xf numFmtId="0" fontId="53" fillId="10" borderId="0" xfId="1" applyFont="1" applyFill="1" applyBorder="1"/>
    <xf numFmtId="0" fontId="53" fillId="10" borderId="81" xfId="1" applyFont="1" applyFill="1" applyBorder="1"/>
    <xf numFmtId="0" fontId="53" fillId="7" borderId="0" xfId="1" applyFont="1" applyFill="1" applyBorder="1"/>
    <xf numFmtId="0" fontId="1" fillId="7" borderId="0" xfId="1" applyFill="1" applyBorder="1"/>
    <xf numFmtId="0" fontId="1" fillId="7" borderId="83" xfId="1" applyFill="1" applyBorder="1"/>
    <xf numFmtId="0" fontId="53" fillId="0" borderId="68" xfId="1" applyFont="1" applyBorder="1"/>
    <xf numFmtId="0" fontId="37" fillId="0" borderId="0" xfId="1" applyFont="1" applyBorder="1" applyAlignment="1">
      <alignment vertical="center"/>
    </xf>
    <xf numFmtId="0" fontId="53" fillId="0" borderId="81" xfId="1" applyFont="1" applyBorder="1"/>
    <xf numFmtId="0" fontId="37" fillId="0" borderId="83" xfId="1" applyFont="1" applyBorder="1"/>
    <xf numFmtId="0" fontId="1" fillId="0" borderId="83" xfId="1" applyBorder="1"/>
    <xf numFmtId="0" fontId="53" fillId="0" borderId="68" xfId="1" quotePrefix="1" applyFont="1" applyBorder="1" applyAlignment="1">
      <alignment horizontal="left"/>
    </xf>
    <xf numFmtId="0" fontId="37" fillId="0" borderId="0" xfId="1" quotePrefix="1" applyFont="1" applyBorder="1" applyAlignment="1">
      <alignment horizontal="left" vertical="center"/>
    </xf>
    <xf numFmtId="0" fontId="37" fillId="3" borderId="0" xfId="1" quotePrefix="1" applyFont="1" applyFill="1" applyBorder="1" applyAlignment="1">
      <alignment horizontal="left" vertical="center"/>
    </xf>
    <xf numFmtId="0" fontId="37" fillId="2" borderId="0" xfId="1" applyFont="1" applyFill="1" applyBorder="1"/>
    <xf numFmtId="0" fontId="53" fillId="10" borderId="68" xfId="1" applyFont="1" applyFill="1" applyBorder="1"/>
    <xf numFmtId="0" fontId="53" fillId="10" borderId="83" xfId="1" applyFont="1" applyFill="1" applyBorder="1"/>
    <xf numFmtId="0" fontId="37" fillId="7" borderId="69" xfId="1" applyFont="1" applyFill="1" applyBorder="1"/>
    <xf numFmtId="0" fontId="1" fillId="7" borderId="70" xfId="1" applyFill="1" applyBorder="1"/>
    <xf numFmtId="0" fontId="1" fillId="7" borderId="71" xfId="1" applyFill="1" applyBorder="1"/>
    <xf numFmtId="0" fontId="37" fillId="0" borderId="68" xfId="1" quotePrefix="1" applyFont="1" applyBorder="1" applyAlignment="1">
      <alignment horizontal="left" vertical="center"/>
    </xf>
    <xf numFmtId="49" fontId="37" fillId="0" borderId="0" xfId="1" quotePrefix="1" applyNumberFormat="1" applyFont="1" applyBorder="1" applyAlignment="1">
      <alignment horizontal="left" vertical="center"/>
    </xf>
    <xf numFmtId="0" fontId="37" fillId="0" borderId="68" xfId="1" applyFont="1" applyBorder="1"/>
    <xf numFmtId="49" fontId="37" fillId="0" borderId="0" xfId="1" applyNumberFormat="1" applyFont="1" applyBorder="1" applyAlignment="1">
      <alignment horizontal="left" vertical="center"/>
    </xf>
    <xf numFmtId="0" fontId="53" fillId="2" borderId="0" xfId="1" applyFont="1" applyFill="1" applyBorder="1"/>
    <xf numFmtId="0" fontId="53" fillId="0" borderId="0" xfId="1" applyFont="1" applyBorder="1"/>
    <xf numFmtId="0" fontId="53" fillId="0" borderId="0" xfId="1" applyFont="1" applyBorder="1" applyAlignment="1">
      <alignment vertical="center"/>
    </xf>
    <xf numFmtId="0" fontId="53" fillId="0" borderId="4" xfId="1" applyFont="1" applyBorder="1"/>
    <xf numFmtId="0" fontId="45" fillId="10" borderId="69" xfId="1" quotePrefix="1" applyFont="1" applyFill="1" applyBorder="1" applyAlignment="1">
      <alignment horizontal="left" vertical="center"/>
    </xf>
    <xf numFmtId="0" fontId="53" fillId="10" borderId="70" xfId="1" applyFont="1" applyFill="1" applyBorder="1"/>
    <xf numFmtId="0" fontId="53" fillId="7" borderId="70" xfId="1" applyFont="1" applyFill="1" applyBorder="1"/>
    <xf numFmtId="0" fontId="37" fillId="0" borderId="68" xfId="1" applyFont="1" applyBorder="1" applyAlignment="1"/>
    <xf numFmtId="0" fontId="37" fillId="0" borderId="0" xfId="1" applyFont="1" applyBorder="1" applyAlignment="1"/>
    <xf numFmtId="0" fontId="53" fillId="0" borderId="8" xfId="1" applyFont="1" applyBorder="1"/>
    <xf numFmtId="0" fontId="37" fillId="0" borderId="68" xfId="1" applyFont="1" applyBorder="1" applyAlignment="1">
      <alignment horizontal="left"/>
    </xf>
    <xf numFmtId="0" fontId="53" fillId="0" borderId="83" xfId="1" applyFont="1" applyBorder="1" applyAlignment="1"/>
    <xf numFmtId="0" fontId="53" fillId="0" borderId="68" xfId="1" applyFont="1" applyBorder="1" applyAlignment="1">
      <alignment horizontal="left"/>
    </xf>
    <xf numFmtId="0" fontId="37" fillId="0" borderId="0" xfId="1" applyFont="1" applyBorder="1" applyAlignment="1">
      <alignment horizontal="left"/>
    </xf>
    <xf numFmtId="0" fontId="37" fillId="0" borderId="68" xfId="1" quotePrefix="1" applyFont="1" applyBorder="1" applyAlignment="1">
      <alignment horizontal="left" vertical="top"/>
    </xf>
    <xf numFmtId="0" fontId="55" fillId="0" borderId="0" xfId="1" quotePrefix="1" applyFont="1" applyBorder="1" applyAlignment="1">
      <alignment horizontal="left" vertical="center" wrapText="1"/>
    </xf>
    <xf numFmtId="0" fontId="37" fillId="0" borderId="0" xfId="1" quotePrefix="1" applyFont="1" applyBorder="1" applyAlignment="1">
      <alignment horizontal="left" vertical="center" wrapText="1"/>
    </xf>
    <xf numFmtId="0" fontId="37" fillId="3" borderId="0" xfId="1" quotePrefix="1" applyFont="1" applyFill="1" applyBorder="1" applyAlignment="1">
      <alignment horizontal="left" vertical="center" wrapText="1"/>
    </xf>
    <xf numFmtId="0" fontId="53" fillId="0" borderId="69" xfId="1" applyFont="1" applyBorder="1"/>
    <xf numFmtId="0" fontId="53" fillId="0" borderId="71" xfId="1" applyFont="1" applyBorder="1"/>
    <xf numFmtId="0" fontId="37" fillId="0" borderId="68" xfId="1" quotePrefix="1" applyFont="1" applyBorder="1" applyAlignment="1">
      <alignment horizontal="left"/>
    </xf>
    <xf numFmtId="0" fontId="37" fillId="0" borderId="0" xfId="1" quotePrefix="1" applyFont="1" applyBorder="1" applyAlignment="1">
      <alignment vertical="center"/>
    </xf>
    <xf numFmtId="0" fontId="53" fillId="2" borderId="0" xfId="1" applyFont="1" applyFill="1" applyBorder="1" applyAlignment="1">
      <alignment horizontal="center" vertical="center"/>
    </xf>
    <xf numFmtId="0" fontId="58" fillId="2" borderId="81" xfId="1" applyFont="1" applyFill="1" applyBorder="1" applyAlignment="1">
      <alignment horizontal="center"/>
    </xf>
    <xf numFmtId="0" fontId="59" fillId="2" borderId="71" xfId="1" applyFont="1" applyFill="1" applyBorder="1" applyAlignment="1">
      <alignment horizontal="center"/>
    </xf>
    <xf numFmtId="0" fontId="37" fillId="0" borderId="68" xfId="1" applyFont="1" applyBorder="1" applyAlignment="1">
      <alignment horizontal="left" vertical="center"/>
    </xf>
    <xf numFmtId="0" fontId="45" fillId="10" borderId="69" xfId="1" quotePrefix="1" applyFont="1" applyFill="1" applyBorder="1" applyAlignment="1">
      <alignment horizontal="left"/>
    </xf>
    <xf numFmtId="0" fontId="1" fillId="10" borderId="70" xfId="1" applyFill="1" applyBorder="1"/>
    <xf numFmtId="0" fontId="60" fillId="2" borderId="8" xfId="1" quotePrefix="1" applyFont="1" applyFill="1" applyBorder="1" applyAlignment="1">
      <alignment horizontal="center" vertical="top" wrapText="1"/>
    </xf>
    <xf numFmtId="0" fontId="55" fillId="2" borderId="0" xfId="1" quotePrefix="1" applyFont="1" applyFill="1" applyBorder="1" applyAlignment="1">
      <alignment horizontal="left" vertical="center"/>
    </xf>
    <xf numFmtId="0" fontId="1" fillId="0" borderId="81" xfId="1" applyBorder="1"/>
    <xf numFmtId="0" fontId="37" fillId="0" borderId="0" xfId="1" quotePrefix="1" applyFont="1" applyBorder="1" applyAlignment="1">
      <alignment horizontal="left"/>
    </xf>
    <xf numFmtId="0" fontId="45" fillId="0" borderId="1" xfId="1" applyFont="1" applyBorder="1" applyAlignment="1">
      <alignment vertical="center"/>
    </xf>
    <xf numFmtId="0" fontId="45" fillId="0" borderId="2" xfId="1" applyFont="1" applyBorder="1" applyAlignment="1">
      <alignment vertical="center"/>
    </xf>
    <xf numFmtId="0" fontId="45" fillId="0" borderId="70" xfId="1" applyFont="1" applyBorder="1" applyAlignment="1">
      <alignment vertical="center"/>
    </xf>
    <xf numFmtId="0" fontId="45" fillId="0" borderId="71" xfId="1" applyFont="1" applyBorder="1" applyAlignment="1">
      <alignment vertical="center"/>
    </xf>
    <xf numFmtId="0" fontId="65" fillId="0" borderId="0" xfId="1" quotePrefix="1" applyFont="1" applyAlignment="1">
      <alignment horizontal="left"/>
    </xf>
    <xf numFmtId="0" fontId="21" fillId="0" borderId="0" xfId="1" applyFont="1"/>
    <xf numFmtId="0" fontId="65" fillId="0" borderId="0" xfId="1" applyFont="1"/>
    <xf numFmtId="0" fontId="66" fillId="0" borderId="0" xfId="1" quotePrefix="1" applyFont="1" applyAlignment="1">
      <alignment horizontal="left"/>
    </xf>
    <xf numFmtId="0" fontId="23" fillId="0" borderId="34" xfId="1" applyFont="1" applyBorder="1" applyAlignment="1">
      <alignment vertical="center" wrapText="1"/>
    </xf>
    <xf numFmtId="0" fontId="23" fillId="0" borderId="0" xfId="1" applyFont="1" applyBorder="1" applyAlignment="1">
      <alignment vertical="center" wrapText="1"/>
    </xf>
    <xf numFmtId="0" fontId="37" fillId="0" borderId="0" xfId="1" applyFont="1"/>
    <xf numFmtId="0" fontId="45" fillId="0" borderId="6" xfId="1" applyFont="1" applyBorder="1" applyAlignment="1">
      <alignment horizontal="center"/>
    </xf>
    <xf numFmtId="14" fontId="52" fillId="0" borderId="81" xfId="1" applyNumberFormat="1" applyFont="1" applyFill="1" applyBorder="1" applyAlignment="1">
      <alignment horizontal="center" vertical="center"/>
    </xf>
    <xf numFmtId="14" fontId="1" fillId="0" borderId="0" xfId="1" applyNumberFormat="1"/>
    <xf numFmtId="0" fontId="45" fillId="0" borderId="7" xfId="1" applyFont="1" applyFill="1" applyBorder="1" applyAlignment="1">
      <alignment horizontal="center" vertical="center"/>
    </xf>
    <xf numFmtId="0" fontId="53" fillId="10" borderId="0" xfId="1" applyFont="1" applyFill="1"/>
    <xf numFmtId="0" fontId="37" fillId="10" borderId="83" xfId="1" applyFont="1" applyFill="1" applyBorder="1"/>
    <xf numFmtId="0" fontId="53" fillId="0" borderId="83" xfId="1" applyFont="1" applyBorder="1"/>
    <xf numFmtId="0" fontId="53" fillId="0" borderId="70" xfId="1" applyFont="1" applyBorder="1"/>
    <xf numFmtId="0" fontId="53" fillId="0" borderId="83" xfId="1" applyFont="1" applyBorder="1" applyAlignment="1">
      <alignment horizontal="center" vertical="center"/>
    </xf>
    <xf numFmtId="0" fontId="53" fillId="0" borderId="0" xfId="1" quotePrefix="1" applyFont="1" applyBorder="1" applyAlignment="1">
      <alignment horizontal="left"/>
    </xf>
    <xf numFmtId="0" fontId="45" fillId="10" borderId="1" xfId="1" quotePrefix="1" applyFont="1" applyFill="1" applyBorder="1" applyAlignment="1">
      <alignment horizontal="left"/>
    </xf>
    <xf numFmtId="0" fontId="53" fillId="10" borderId="2" xfId="1" applyFont="1" applyFill="1" applyBorder="1"/>
    <xf numFmtId="0" fontId="1" fillId="10" borderId="2" xfId="1" applyFill="1" applyBorder="1"/>
    <xf numFmtId="0" fontId="53" fillId="10" borderId="3" xfId="1" applyFont="1" applyFill="1" applyBorder="1"/>
    <xf numFmtId="0" fontId="60" fillId="2" borderId="81" xfId="1" quotePrefix="1" applyFont="1" applyFill="1" applyBorder="1" applyAlignment="1">
      <alignment horizontal="center" vertical="top" wrapText="1"/>
    </xf>
    <xf numFmtId="0" fontId="45" fillId="2" borderId="0" xfId="1" quotePrefix="1" applyFont="1" applyFill="1" applyBorder="1" applyAlignment="1">
      <alignment horizontal="left" vertical="center"/>
    </xf>
    <xf numFmtId="0" fontId="53" fillId="2" borderId="81" xfId="1" applyFont="1" applyFill="1" applyBorder="1"/>
    <xf numFmtId="0" fontId="68" fillId="2" borderId="83" xfId="1" applyFont="1" applyFill="1" applyBorder="1" applyAlignment="1">
      <alignment vertical="center"/>
    </xf>
    <xf numFmtId="0" fontId="37" fillId="2" borderId="0" xfId="1" quotePrefix="1" applyFont="1" applyFill="1" applyBorder="1" applyAlignment="1">
      <alignment horizontal="left" vertical="center"/>
    </xf>
    <xf numFmtId="0" fontId="37" fillId="2" borderId="0" xfId="1" quotePrefix="1" applyFont="1" applyFill="1" applyBorder="1" applyAlignment="1">
      <alignment horizontal="left"/>
    </xf>
    <xf numFmtId="0" fontId="53" fillId="0" borderId="81" xfId="1" applyFont="1" applyBorder="1" applyAlignment="1">
      <alignment horizontal="center"/>
    </xf>
    <xf numFmtId="0" fontId="53" fillId="0" borderId="71" xfId="1" applyFont="1" applyBorder="1" applyAlignment="1">
      <alignment horizontal="center"/>
    </xf>
    <xf numFmtId="0" fontId="60" fillId="2" borderId="0" xfId="1" quotePrefix="1" applyFont="1" applyFill="1" applyBorder="1" applyAlignment="1">
      <alignment horizontal="left" vertical="center"/>
    </xf>
    <xf numFmtId="49" fontId="60" fillId="2" borderId="0" xfId="1" quotePrefix="1" applyNumberFormat="1" applyFont="1" applyFill="1" applyBorder="1" applyAlignment="1">
      <alignment horizontal="left" vertical="center"/>
    </xf>
    <xf numFmtId="0" fontId="60" fillId="2" borderId="0" xfId="1" quotePrefix="1" applyFont="1" applyFill="1" applyBorder="1" applyAlignment="1">
      <alignment horizontal="left"/>
    </xf>
    <xf numFmtId="0" fontId="21" fillId="0" borderId="81" xfId="1" applyFont="1" applyBorder="1"/>
    <xf numFmtId="0" fontId="43" fillId="2" borderId="0" xfId="1" applyFont="1" applyFill="1"/>
    <xf numFmtId="0" fontId="37" fillId="3" borderId="0" xfId="1" applyFont="1" applyFill="1" applyBorder="1" applyAlignment="1">
      <alignment vertical="center"/>
    </xf>
    <xf numFmtId="0" fontId="45" fillId="0" borderId="69" xfId="1" applyFont="1" applyFill="1" applyBorder="1" applyAlignment="1">
      <alignment horizontal="right"/>
    </xf>
    <xf numFmtId="0" fontId="21" fillId="0" borderId="5" xfId="1" applyFont="1" applyFill="1" applyBorder="1" applyAlignment="1">
      <alignment horizontal="centerContinuous"/>
    </xf>
    <xf numFmtId="0" fontId="45" fillId="0" borderId="7" xfId="1" applyFont="1" applyFill="1" applyBorder="1" applyAlignment="1">
      <alignment horizontal="centerContinuous"/>
    </xf>
    <xf numFmtId="0" fontId="45" fillId="0" borderId="7" xfId="1" applyFont="1" applyFill="1" applyBorder="1" applyAlignment="1">
      <alignment horizontal="center"/>
    </xf>
    <xf numFmtId="0" fontId="37" fillId="0" borderId="0" xfId="1" applyFont="1" applyBorder="1"/>
    <xf numFmtId="49" fontId="37" fillId="0" borderId="0" xfId="1" applyNumberFormat="1" applyFont="1" applyBorder="1" applyAlignment="1">
      <alignment horizontal="left"/>
    </xf>
    <xf numFmtId="0" fontId="37" fillId="0" borderId="68" xfId="1" applyFont="1" applyBorder="1" applyAlignment="1">
      <alignment horizontal="right" vertical="center"/>
    </xf>
    <xf numFmtId="0" fontId="37" fillId="0" borderId="83" xfId="1" applyFont="1" applyBorder="1" applyAlignment="1">
      <alignment horizontal="left" vertical="center"/>
    </xf>
    <xf numFmtId="0" fontId="53" fillId="0" borderId="0" xfId="1" applyFont="1" applyBorder="1" applyAlignment="1">
      <alignment wrapText="1"/>
    </xf>
    <xf numFmtId="0" fontId="53" fillId="0" borderId="83" xfId="1" applyFont="1" applyFill="1" applyBorder="1"/>
    <xf numFmtId="0" fontId="37" fillId="0" borderId="0" xfId="1" applyFont="1" applyBorder="1" applyAlignment="1">
      <alignment horizontal="left" wrapText="1"/>
    </xf>
    <xf numFmtId="0" fontId="45" fillId="0" borderId="5" xfId="1" applyFont="1" applyBorder="1"/>
    <xf numFmtId="0" fontId="53" fillId="0" borderId="6" xfId="1" applyFont="1" applyBorder="1" applyAlignment="1">
      <alignment horizontal="left"/>
    </xf>
    <xf numFmtId="0" fontId="45" fillId="0" borderId="6" xfId="1" applyFont="1" applyBorder="1"/>
    <xf numFmtId="0" fontId="53" fillId="0" borderId="6" xfId="1" applyFont="1" applyBorder="1"/>
    <xf numFmtId="0" fontId="53" fillId="0" borderId="7" xfId="1" applyFont="1" applyBorder="1"/>
    <xf numFmtId="0" fontId="53" fillId="10" borderId="0" xfId="1" applyFont="1" applyFill="1" applyBorder="1" applyAlignment="1">
      <alignment vertical="center"/>
    </xf>
    <xf numFmtId="0" fontId="53" fillId="10" borderId="0" xfId="1" applyFont="1" applyFill="1" applyAlignment="1">
      <alignment vertical="center"/>
    </xf>
    <xf numFmtId="0" fontId="53" fillId="10" borderId="83" xfId="1" applyFont="1" applyFill="1" applyBorder="1" applyAlignment="1">
      <alignment vertical="center"/>
    </xf>
    <xf numFmtId="0" fontId="53" fillId="0" borderId="68" xfId="1" applyFont="1" applyBorder="1" applyAlignment="1">
      <alignment vertical="center"/>
    </xf>
    <xf numFmtId="0" fontId="53" fillId="0" borderId="81" xfId="1" applyFont="1" applyBorder="1" applyAlignment="1">
      <alignment vertical="center"/>
    </xf>
    <xf numFmtId="0" fontId="37" fillId="0" borderId="83" xfId="1" applyFont="1" applyBorder="1" applyAlignment="1">
      <alignment vertical="center"/>
    </xf>
    <xf numFmtId="0" fontId="53" fillId="0" borderId="68" xfId="1" quotePrefix="1" applyFont="1" applyBorder="1" applyAlignment="1">
      <alignment horizontal="left" vertical="center"/>
    </xf>
    <xf numFmtId="0" fontId="1" fillId="0" borderId="0" xfId="1" applyAlignment="1">
      <alignment vertical="center"/>
    </xf>
    <xf numFmtId="0" fontId="37" fillId="10" borderId="83" xfId="1" applyFont="1" applyFill="1" applyBorder="1" applyAlignment="1">
      <alignment vertical="center"/>
    </xf>
    <xf numFmtId="0" fontId="45" fillId="0" borderId="68" xfId="1" quotePrefix="1" applyFont="1" applyBorder="1" applyAlignment="1">
      <alignment horizontal="left" vertical="center"/>
    </xf>
    <xf numFmtId="0" fontId="37" fillId="0" borderId="68" xfId="1" applyFont="1" applyBorder="1" applyAlignment="1">
      <alignment vertical="center"/>
    </xf>
    <xf numFmtId="0" fontId="53" fillId="0" borderId="83" xfId="1" applyFont="1" applyBorder="1" applyAlignment="1">
      <alignment vertical="center"/>
    </xf>
    <xf numFmtId="0" fontId="45" fillId="0" borderId="68" xfId="1" applyFont="1" applyBorder="1" applyAlignment="1">
      <alignment vertical="center"/>
    </xf>
    <xf numFmtId="0" fontId="53" fillId="0" borderId="81" xfId="1" applyFont="1" applyBorder="1" applyAlignment="1"/>
    <xf numFmtId="0" fontId="37" fillId="0" borderId="0" xfId="1" applyFont="1" applyBorder="1" applyAlignment="1">
      <alignment horizontal="left" vertical="center"/>
    </xf>
    <xf numFmtId="0" fontId="21" fillId="0" borderId="81" xfId="1" applyFont="1" applyBorder="1" applyAlignment="1">
      <alignment horizontal="center"/>
    </xf>
    <xf numFmtId="0" fontId="45" fillId="11" borderId="81" xfId="1" quotePrefix="1" applyFont="1" applyFill="1" applyBorder="1" applyAlignment="1">
      <alignment horizontal="center" vertical="top" wrapText="1"/>
    </xf>
    <xf numFmtId="0" fontId="37" fillId="11" borderId="0" xfId="1" quotePrefix="1" applyFont="1" applyFill="1" applyBorder="1" applyAlignment="1">
      <alignment horizontal="left" vertical="center"/>
    </xf>
    <xf numFmtId="0" fontId="46" fillId="0" borderId="0" xfId="1" applyFont="1" applyAlignment="1">
      <alignment vertical="center"/>
    </xf>
    <xf numFmtId="0" fontId="19" fillId="0" borderId="0" xfId="1" applyFont="1"/>
    <xf numFmtId="0" fontId="46" fillId="0" borderId="0" xfId="1" quotePrefix="1" applyFont="1" applyAlignment="1">
      <alignment vertical="center"/>
    </xf>
    <xf numFmtId="0" fontId="46" fillId="0" borderId="69" xfId="1" quotePrefix="1" applyFont="1" applyFill="1" applyBorder="1" applyAlignment="1">
      <alignment vertical="center"/>
    </xf>
    <xf numFmtId="0" fontId="46" fillId="0" borderId="71" xfId="1" applyFont="1" applyFill="1" applyBorder="1" applyAlignment="1">
      <alignment vertical="center"/>
    </xf>
    <xf numFmtId="0" fontId="46" fillId="0" borderId="69" xfId="1" applyFont="1" applyBorder="1" applyAlignment="1">
      <alignment vertical="center"/>
    </xf>
    <xf numFmtId="0" fontId="51" fillId="0" borderId="81" xfId="1" applyFont="1" applyBorder="1" applyAlignment="1">
      <alignment vertical="center"/>
    </xf>
    <xf numFmtId="14" fontId="52" fillId="0" borderId="81" xfId="1" applyNumberFormat="1" applyFont="1" applyFill="1" applyBorder="1" applyAlignment="1">
      <alignment vertical="center"/>
    </xf>
    <xf numFmtId="0" fontId="46" fillId="0" borderId="5" xfId="1" applyFont="1" applyFill="1" applyBorder="1" applyAlignment="1">
      <alignment vertical="center"/>
    </xf>
    <xf numFmtId="0" fontId="46" fillId="0" borderId="7" xfId="1" applyFont="1" applyFill="1" applyBorder="1" applyAlignment="1">
      <alignment vertical="center"/>
    </xf>
    <xf numFmtId="0" fontId="46" fillId="0" borderId="7" xfId="1" quotePrefix="1" applyFont="1" applyFill="1" applyBorder="1" applyAlignment="1">
      <alignment vertical="center"/>
    </xf>
    <xf numFmtId="0" fontId="46" fillId="10" borderId="68" xfId="1" quotePrefix="1" applyFont="1" applyFill="1" applyBorder="1" applyAlignment="1">
      <alignment vertical="center"/>
    </xf>
    <xf numFmtId="0" fontId="19" fillId="10" borderId="0" xfId="1" applyFont="1" applyFill="1" applyBorder="1" applyAlignment="1">
      <alignment vertical="center"/>
    </xf>
    <xf numFmtId="0" fontId="19" fillId="10" borderId="0" xfId="1" applyFont="1" applyFill="1" applyAlignment="1">
      <alignment vertical="center"/>
    </xf>
    <xf numFmtId="0" fontId="19" fillId="10" borderId="83" xfId="1" applyFont="1" applyFill="1" applyBorder="1" applyAlignment="1">
      <alignment vertical="center"/>
    </xf>
    <xf numFmtId="0" fontId="19" fillId="0" borderId="68" xfId="1" applyFont="1" applyBorder="1" applyAlignment="1">
      <alignment vertical="center"/>
    </xf>
    <xf numFmtId="0" fontId="19" fillId="0" borderId="0" xfId="1" applyFont="1" applyBorder="1" applyAlignment="1">
      <alignment vertical="center"/>
    </xf>
    <xf numFmtId="0" fontId="19" fillId="0" borderId="81" xfId="1" applyFont="1" applyBorder="1" applyAlignment="1">
      <alignment vertical="center"/>
    </xf>
    <xf numFmtId="0" fontId="19" fillId="0" borderId="68" xfId="1" quotePrefix="1" applyFont="1" applyBorder="1" applyAlignment="1">
      <alignment vertical="center"/>
    </xf>
    <xf numFmtId="0" fontId="19" fillId="0" borderId="0" xfId="1" quotePrefix="1" applyFont="1" applyBorder="1" applyAlignment="1">
      <alignment vertical="center"/>
    </xf>
    <xf numFmtId="0" fontId="19" fillId="0" borderId="83" xfId="1" applyFont="1" applyBorder="1" applyAlignment="1">
      <alignment vertical="center"/>
    </xf>
    <xf numFmtId="49" fontId="19" fillId="0" borderId="0" xfId="1" quotePrefix="1" applyNumberFormat="1" applyFont="1" applyBorder="1" applyAlignment="1">
      <alignment vertical="center"/>
    </xf>
    <xf numFmtId="49" fontId="19" fillId="0" borderId="0" xfId="1" applyNumberFormat="1" applyFont="1" applyBorder="1" applyAlignment="1">
      <alignment vertical="center"/>
    </xf>
    <xf numFmtId="0" fontId="46" fillId="0" borderId="5" xfId="1" applyFont="1" applyBorder="1" applyAlignment="1">
      <alignment vertical="center"/>
    </xf>
    <xf numFmtId="0" fontId="19" fillId="0" borderId="6" xfId="1" quotePrefix="1" applyFont="1" applyBorder="1" applyAlignment="1">
      <alignment vertical="center"/>
    </xf>
    <xf numFmtId="0" fontId="46" fillId="0" borderId="6" xfId="1" applyFont="1" applyBorder="1" applyAlignment="1">
      <alignment vertical="center"/>
    </xf>
    <xf numFmtId="0" fontId="19" fillId="0" borderId="6" xfId="1" applyFont="1" applyBorder="1" applyAlignment="1">
      <alignment vertical="center"/>
    </xf>
    <xf numFmtId="0" fontId="19" fillId="0" borderId="7" xfId="1" applyFont="1" applyBorder="1" applyAlignment="1">
      <alignment vertical="center"/>
    </xf>
    <xf numFmtId="0" fontId="46" fillId="0" borderId="0" xfId="1" applyFont="1"/>
    <xf numFmtId="0" fontId="46" fillId="0" borderId="0" xfId="1" quotePrefix="1" applyFont="1" applyAlignment="1">
      <alignment horizontal="left"/>
    </xf>
    <xf numFmtId="0" fontId="46" fillId="0" borderId="0" xfId="1" applyFont="1" applyAlignment="1">
      <alignment horizontal="centerContinuous"/>
    </xf>
    <xf numFmtId="164" fontId="70" fillId="0" borderId="71" xfId="1" applyNumberFormat="1" applyFont="1" applyBorder="1" applyAlignment="1">
      <alignment horizontal="left" vertical="center"/>
    </xf>
    <xf numFmtId="0" fontId="46" fillId="0" borderId="69" xfId="1" quotePrefix="1" applyFont="1" applyFill="1" applyBorder="1" applyAlignment="1">
      <alignment horizontal="left"/>
    </xf>
    <xf numFmtId="0" fontId="46" fillId="0" borderId="71" xfId="1" applyFont="1" applyFill="1" applyBorder="1"/>
    <xf numFmtId="0" fontId="46" fillId="0" borderId="5" xfId="1" applyFont="1" applyFill="1" applyBorder="1" applyAlignment="1">
      <alignment horizontal="centerContinuous"/>
    </xf>
    <xf numFmtId="0" fontId="46" fillId="0" borderId="7" xfId="1" applyFont="1" applyFill="1" applyBorder="1" applyAlignment="1">
      <alignment horizontal="centerContinuous"/>
    </xf>
    <xf numFmtId="0" fontId="46" fillId="0" borderId="7" xfId="1" quotePrefix="1" applyFont="1" applyFill="1" applyBorder="1" applyAlignment="1">
      <alignment horizontal="center"/>
    </xf>
    <xf numFmtId="0" fontId="46" fillId="0" borderId="7" xfId="1" applyFont="1" applyFill="1" applyBorder="1" applyAlignment="1">
      <alignment horizontal="center"/>
    </xf>
    <xf numFmtId="0" fontId="46" fillId="10" borderId="68" xfId="1" quotePrefix="1" applyFont="1" applyFill="1" applyBorder="1" applyAlignment="1">
      <alignment horizontal="left"/>
    </xf>
    <xf numFmtId="0" fontId="19" fillId="10" borderId="0" xfId="1" applyFont="1" applyFill="1" applyBorder="1"/>
    <xf numFmtId="0" fontId="19" fillId="10" borderId="0" xfId="1" applyFont="1" applyFill="1"/>
    <xf numFmtId="0" fontId="19" fillId="10" borderId="83" xfId="1" applyFont="1" applyFill="1" applyBorder="1"/>
    <xf numFmtId="0" fontId="19" fillId="0" borderId="68" xfId="1" applyFont="1" applyBorder="1"/>
    <xf numFmtId="0" fontId="19" fillId="0" borderId="0" xfId="1" applyFont="1" applyBorder="1"/>
    <xf numFmtId="0" fontId="19" fillId="0" borderId="81" xfId="1" applyFont="1" applyBorder="1"/>
    <xf numFmtId="0" fontId="19" fillId="0" borderId="68" xfId="1" quotePrefix="1" applyFont="1" applyBorder="1" applyAlignment="1">
      <alignment horizontal="left"/>
    </xf>
    <xf numFmtId="0" fontId="19" fillId="0" borderId="0" xfId="1" quotePrefix="1" applyFont="1" applyBorder="1" applyAlignment="1">
      <alignment horizontal="left"/>
    </xf>
    <xf numFmtId="0" fontId="19" fillId="0" borderId="83" xfId="1" applyFont="1" applyBorder="1"/>
    <xf numFmtId="49" fontId="19" fillId="0" borderId="0" xfId="1" quotePrefix="1" applyNumberFormat="1" applyFont="1" applyBorder="1" applyAlignment="1">
      <alignment horizontal="left"/>
    </xf>
    <xf numFmtId="49" fontId="19" fillId="0" borderId="0" xfId="1" applyNumberFormat="1" applyFont="1" applyBorder="1" applyAlignment="1">
      <alignment horizontal="left"/>
    </xf>
    <xf numFmtId="0" fontId="19" fillId="0" borderId="68" xfId="1" applyFont="1" applyBorder="1" applyAlignment="1">
      <alignment horizontal="left"/>
    </xf>
    <xf numFmtId="0" fontId="46" fillId="0" borderId="5" xfId="1" applyFont="1" applyBorder="1"/>
    <xf numFmtId="0" fontId="19" fillId="0" borderId="6" xfId="1" quotePrefix="1" applyFont="1" applyBorder="1" applyAlignment="1">
      <alignment horizontal="left"/>
    </xf>
    <xf numFmtId="0" fontId="46" fillId="0" borderId="6" xfId="1" applyFont="1" applyBorder="1"/>
    <xf numFmtId="0" fontId="1" fillId="0" borderId="6" xfId="1" applyBorder="1"/>
    <xf numFmtId="0" fontId="19" fillId="0" borderId="7" xfId="1" applyFont="1" applyBorder="1"/>
    <xf numFmtId="0" fontId="19" fillId="0" borderId="6" xfId="1" applyFont="1" applyBorder="1"/>
    <xf numFmtId="0" fontId="19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6" xfId="1" quotePrefix="1" applyFont="1" applyBorder="1" applyAlignment="1">
      <alignment horizontal="left" vertical="center"/>
    </xf>
    <xf numFmtId="0" fontId="6" fillId="0" borderId="6" xfId="1" quotePrefix="1" applyFont="1" applyBorder="1" applyAlignment="1">
      <alignment horizontal="center"/>
    </xf>
    <xf numFmtId="0" fontId="48" fillId="0" borderId="0" xfId="1" applyFont="1" applyAlignment="1">
      <alignment horizontal="centerContinuous"/>
    </xf>
    <xf numFmtId="0" fontId="6" fillId="0" borderId="69" xfId="1" applyFont="1" applyFill="1" applyBorder="1" applyAlignment="1">
      <alignment horizontal="centerContinuous" vertical="center"/>
    </xf>
    <xf numFmtId="0" fontId="6" fillId="0" borderId="71" xfId="1" applyFont="1" applyFill="1" applyBorder="1" applyAlignment="1">
      <alignment horizontal="centerContinuous"/>
    </xf>
    <xf numFmtId="0" fontId="21" fillId="0" borderId="71" xfId="1" quotePrefix="1" applyFont="1" applyFill="1" applyBorder="1" applyAlignment="1">
      <alignment horizontal="center" vertical="center"/>
    </xf>
    <xf numFmtId="0" fontId="6" fillId="0" borderId="71" xfId="1" applyFont="1" applyFill="1" applyBorder="1" applyAlignment="1">
      <alignment horizontal="center" vertical="center"/>
    </xf>
    <xf numFmtId="0" fontId="46" fillId="10" borderId="68" xfId="1" quotePrefix="1" applyFont="1" applyFill="1" applyBorder="1" applyAlignment="1">
      <alignment horizontal="left" vertical="center"/>
    </xf>
    <xf numFmtId="0" fontId="7" fillId="0" borderId="68" xfId="1" quotePrefix="1" applyFont="1" applyBorder="1" applyAlignment="1">
      <alignment horizontal="left" vertical="center"/>
    </xf>
    <xf numFmtId="0" fontId="7" fillId="0" borderId="68" xfId="1" applyFont="1" applyBorder="1" applyAlignment="1">
      <alignment horizontal="left" vertical="center"/>
    </xf>
    <xf numFmtId="0" fontId="7" fillId="0" borderId="83" xfId="1" applyFont="1" applyBorder="1" applyAlignment="1">
      <alignment horizontal="center" vertical="center"/>
    </xf>
    <xf numFmtId="0" fontId="37" fillId="0" borderId="83" xfId="1" applyFont="1" applyBorder="1" applyAlignment="1">
      <alignment horizontal="center" vertical="center"/>
    </xf>
    <xf numFmtId="0" fontId="46" fillId="10" borderId="68" xfId="1" quotePrefix="1" applyFont="1" applyFill="1" applyBorder="1" applyAlignment="1">
      <alignment horizontal="center" vertical="center"/>
    </xf>
    <xf numFmtId="0" fontId="7" fillId="0" borderId="0" xfId="1" applyFont="1" applyBorder="1"/>
    <xf numFmtId="0" fontId="21" fillId="0" borderId="0" xfId="1" applyFont="1" applyFill="1" applyBorder="1" applyAlignment="1">
      <alignment horizontal="centerContinuous" vertical="center"/>
    </xf>
    <xf numFmtId="0" fontId="21" fillId="0" borderId="81" xfId="1" quotePrefix="1" applyFont="1" applyFill="1" applyBorder="1" applyAlignment="1">
      <alignment horizontal="center" vertical="center"/>
    </xf>
    <xf numFmtId="0" fontId="21" fillId="0" borderId="7" xfId="1" quotePrefix="1" applyFont="1" applyFill="1" applyBorder="1" applyAlignment="1">
      <alignment horizontal="center" vertical="center"/>
    </xf>
    <xf numFmtId="0" fontId="46" fillId="10" borderId="68" xfId="1" applyFont="1" applyFill="1" applyBorder="1" applyAlignment="1">
      <alignment horizontal="left" vertical="center"/>
    </xf>
    <xf numFmtId="0" fontId="37" fillId="10" borderId="83" xfId="1" applyFont="1" applyFill="1" applyBorder="1" applyAlignment="1">
      <alignment horizontal="center" vertical="center"/>
    </xf>
    <xf numFmtId="0" fontId="7" fillId="0" borderId="68" xfId="1" applyFont="1" applyFill="1" applyBorder="1" applyAlignment="1">
      <alignment horizontal="left" vertical="center"/>
    </xf>
    <xf numFmtId="0" fontId="7" fillId="0" borderId="0" xfId="1" applyFont="1" applyFill="1" applyBorder="1"/>
    <xf numFmtId="0" fontId="53" fillId="0" borderId="81" xfId="1" applyFont="1" applyFill="1" applyBorder="1"/>
    <xf numFmtId="0" fontId="37" fillId="0" borderId="83" xfId="1" applyFont="1" applyFill="1" applyBorder="1" applyAlignment="1">
      <alignment horizontal="center" vertical="center"/>
    </xf>
    <xf numFmtId="0" fontId="53" fillId="0" borderId="0" xfId="1" applyFont="1" applyBorder="1" applyAlignment="1">
      <alignment horizontal="left" vertical="center"/>
    </xf>
    <xf numFmtId="0" fontId="1" fillId="9" borderId="0" xfId="1" applyFill="1"/>
    <xf numFmtId="0" fontId="21" fillId="0" borderId="0" xfId="1" applyFont="1" applyBorder="1" applyAlignment="1">
      <alignment horizontal="center" vertical="center"/>
    </xf>
    <xf numFmtId="0" fontId="1" fillId="10" borderId="0" xfId="1" applyFill="1" applyBorder="1"/>
    <xf numFmtId="0" fontId="1" fillId="10" borderId="83" xfId="1" applyFill="1" applyBorder="1"/>
    <xf numFmtId="0" fontId="7" fillId="0" borderId="68" xfId="1" applyFont="1" applyBorder="1"/>
    <xf numFmtId="0" fontId="53" fillId="0" borderId="6" xfId="1" quotePrefix="1" applyFont="1" applyBorder="1" applyAlignment="1">
      <alignment horizontal="left"/>
    </xf>
    <xf numFmtId="0" fontId="21" fillId="0" borderId="6" xfId="1" applyFont="1" applyBorder="1"/>
    <xf numFmtId="0" fontId="72" fillId="2" borderId="71" xfId="1" applyNumberFormat="1" applyFont="1" applyFill="1" applyBorder="1" applyAlignment="1" applyProtection="1">
      <alignment horizontal="center" vertical="center" shrinkToFit="1"/>
    </xf>
    <xf numFmtId="165" fontId="2" fillId="0" borderId="0" xfId="1" applyNumberFormat="1" applyFont="1" applyAlignment="1" applyProtection="1">
      <alignment vertical="center" textRotation="71" shrinkToFit="1"/>
    </xf>
    <xf numFmtId="165" fontId="71" fillId="0" borderId="69" xfId="1" applyNumberFormat="1" applyFont="1" applyBorder="1" applyAlignment="1" applyProtection="1">
      <alignment vertical="center" shrinkToFit="1"/>
    </xf>
    <xf numFmtId="0" fontId="41" fillId="0" borderId="0" xfId="0" applyFont="1" applyAlignment="1">
      <alignment horizontal="center" vertical="center" shrinkToFit="1"/>
    </xf>
    <xf numFmtId="0" fontId="18" fillId="0" borderId="4" xfId="1" applyFont="1" applyBorder="1" applyAlignment="1">
      <alignment horizontal="center" vertical="center" shrinkToFit="1"/>
    </xf>
    <xf numFmtId="0" fontId="18" fillId="0" borderId="57" xfId="1" applyFont="1" applyBorder="1" applyAlignment="1">
      <alignment horizontal="center" shrinkToFit="1"/>
    </xf>
    <xf numFmtId="0" fontId="20" fillId="0" borderId="57" xfId="1" applyFont="1" applyBorder="1" applyAlignment="1">
      <alignment horizontal="center" shrinkToFit="1"/>
    </xf>
    <xf numFmtId="0" fontId="18" fillId="0" borderId="57" xfId="1" applyFont="1" applyFill="1" applyBorder="1" applyAlignment="1">
      <alignment horizontal="center" shrinkToFit="1"/>
    </xf>
    <xf numFmtId="0" fontId="18" fillId="6" borderId="57" xfId="1" applyFont="1" applyFill="1" applyBorder="1" applyAlignment="1">
      <alignment horizontal="center" shrinkToFit="1"/>
    </xf>
    <xf numFmtId="0" fontId="38" fillId="2" borderId="57" xfId="1" applyFont="1" applyFill="1" applyBorder="1" applyAlignment="1">
      <alignment horizontal="center" shrinkToFit="1"/>
    </xf>
    <xf numFmtId="0" fontId="18" fillId="0" borderId="8" xfId="1" applyFont="1" applyBorder="1" applyAlignment="1">
      <alignment horizontal="center" shrinkToFit="1"/>
    </xf>
    <xf numFmtId="0" fontId="42" fillId="0" borderId="86" xfId="0" applyFont="1" applyBorder="1" applyAlignment="1">
      <alignment shrinkToFit="1"/>
    </xf>
    <xf numFmtId="0" fontId="41" fillId="0" borderId="0" xfId="0" applyFont="1" applyAlignment="1">
      <alignment shrinkToFit="1"/>
    </xf>
    <xf numFmtId="165" fontId="24" fillId="3" borderId="58" xfId="1" applyNumberFormat="1" applyFont="1" applyFill="1" applyBorder="1" applyAlignment="1" applyProtection="1">
      <alignment horizontal="center" vertical="center"/>
    </xf>
    <xf numFmtId="165" fontId="24" fillId="3" borderId="72" xfId="1" applyNumberFormat="1" applyFont="1" applyFill="1" applyBorder="1" applyAlignment="1" applyProtection="1">
      <alignment horizontal="center" vertical="center"/>
    </xf>
    <xf numFmtId="0" fontId="25" fillId="0" borderId="83" xfId="1" applyFont="1" applyBorder="1" applyProtection="1"/>
    <xf numFmtId="49" fontId="5" fillId="2" borderId="2" xfId="1" applyNumberFormat="1" applyFont="1" applyFill="1" applyBorder="1" applyAlignment="1" applyProtection="1">
      <alignment horizontal="center" vertical="center" shrinkToFit="1"/>
    </xf>
    <xf numFmtId="49" fontId="5" fillId="2" borderId="72" xfId="1" applyNumberFormat="1" applyFont="1" applyFill="1" applyBorder="1" applyAlignment="1" applyProtection="1">
      <alignment horizontal="center" vertical="center" shrinkToFit="1"/>
    </xf>
    <xf numFmtId="166" fontId="5" fillId="2" borderId="96" xfId="1" applyNumberFormat="1" applyFont="1" applyFill="1" applyBorder="1" applyAlignment="1" applyProtection="1">
      <alignment horizontal="center" vertical="center" shrinkToFit="1"/>
    </xf>
    <xf numFmtId="166" fontId="15" fillId="2" borderId="21" xfId="1" applyNumberFormat="1" applyFont="1" applyFill="1" applyBorder="1" applyAlignment="1" applyProtection="1">
      <alignment horizontal="center" vertical="center" wrapText="1" shrinkToFit="1"/>
    </xf>
    <xf numFmtId="49" fontId="15" fillId="2" borderId="19" xfId="1" applyNumberFormat="1" applyFont="1" applyFill="1" applyBorder="1" applyAlignment="1" applyProtection="1">
      <alignment horizontal="center" vertical="center" wrapText="1" shrinkToFit="1"/>
    </xf>
    <xf numFmtId="166" fontId="15" fillId="2" borderId="29" xfId="1" applyNumberFormat="1" applyFont="1" applyFill="1" applyBorder="1" applyAlignment="1" applyProtection="1">
      <alignment horizontal="center" vertical="center" wrapText="1" shrinkToFit="1"/>
    </xf>
    <xf numFmtId="0" fontId="15" fillId="2" borderId="21" xfId="1" applyFont="1" applyFill="1" applyBorder="1" applyAlignment="1" applyProtection="1">
      <alignment horizontal="center" vertical="center" wrapText="1" shrinkToFit="1"/>
    </xf>
    <xf numFmtId="49" fontId="15" fillId="2" borderId="21" xfId="1" applyNumberFormat="1" applyFont="1" applyFill="1" applyBorder="1" applyAlignment="1" applyProtection="1">
      <alignment horizontal="center" vertical="center" wrapText="1" shrinkToFit="1"/>
    </xf>
    <xf numFmtId="166" fontId="33" fillId="2" borderId="29" xfId="1" applyNumberFormat="1" applyFont="1" applyFill="1" applyBorder="1" applyAlignment="1" applyProtection="1">
      <alignment horizontal="center" vertical="center" wrapText="1" shrinkToFit="1"/>
    </xf>
    <xf numFmtId="166" fontId="17" fillId="2" borderId="21" xfId="1" applyNumberFormat="1" applyFont="1" applyFill="1" applyBorder="1" applyAlignment="1" applyProtection="1">
      <alignment horizontal="center" vertical="center" wrapText="1" shrinkToFit="1"/>
    </xf>
    <xf numFmtId="166" fontId="33" fillId="2" borderId="21" xfId="1" applyNumberFormat="1" applyFont="1" applyFill="1" applyBorder="1" applyAlignment="1" applyProtection="1">
      <alignment horizontal="center" vertical="center" wrapText="1" shrinkToFit="1"/>
    </xf>
    <xf numFmtId="166" fontId="33" fillId="2" borderId="39" xfId="1" applyNumberFormat="1" applyFont="1" applyFill="1" applyBorder="1" applyAlignment="1" applyProtection="1">
      <alignment horizontal="center" vertical="center" wrapText="1" shrinkToFit="1"/>
    </xf>
    <xf numFmtId="166" fontId="35" fillId="2" borderId="58" xfId="1" applyNumberFormat="1" applyFont="1" applyFill="1" applyBorder="1" applyAlignment="1" applyProtection="1">
      <alignment horizontal="center" vertical="center" wrapText="1" shrinkToFit="1"/>
    </xf>
    <xf numFmtId="166" fontId="15" fillId="2" borderId="50" xfId="1" applyNumberFormat="1" applyFont="1" applyFill="1" applyBorder="1" applyAlignment="1" applyProtection="1">
      <alignment horizontal="center" vertical="center" wrapText="1" shrinkToFit="1"/>
    </xf>
    <xf numFmtId="166" fontId="33" fillId="2" borderId="61" xfId="1" applyNumberFormat="1" applyFont="1" applyFill="1" applyBorder="1" applyAlignment="1" applyProtection="1">
      <alignment horizontal="center" vertical="center" wrapText="1" shrinkToFit="1"/>
    </xf>
    <xf numFmtId="166" fontId="15" fillId="2" borderId="62" xfId="1" applyNumberFormat="1" applyFont="1" applyFill="1" applyBorder="1" applyAlignment="1" applyProtection="1">
      <alignment horizontal="center" vertical="center" wrapText="1" shrinkToFit="1"/>
    </xf>
    <xf numFmtId="0" fontId="17" fillId="2" borderId="50" xfId="1" applyFont="1" applyFill="1" applyBorder="1" applyAlignment="1" applyProtection="1">
      <alignment horizontal="center" vertical="center" wrapText="1" shrinkToFit="1"/>
    </xf>
    <xf numFmtId="0" fontId="15" fillId="2" borderId="50" xfId="1" applyFont="1" applyFill="1" applyBorder="1" applyAlignment="1" applyProtection="1">
      <alignment horizontal="center" vertical="center" wrapText="1" shrinkToFit="1"/>
    </xf>
    <xf numFmtId="49" fontId="15" fillId="2" borderId="50" xfId="1" applyNumberFormat="1" applyFont="1" applyFill="1" applyBorder="1" applyAlignment="1" applyProtection="1">
      <alignment horizontal="center" vertical="center" wrapText="1" shrinkToFit="1"/>
    </xf>
    <xf numFmtId="166" fontId="33" fillId="2" borderId="62" xfId="1" applyNumberFormat="1" applyFont="1" applyFill="1" applyBorder="1" applyAlignment="1" applyProtection="1">
      <alignment horizontal="center" vertical="center" wrapText="1" shrinkToFit="1"/>
    </xf>
    <xf numFmtId="0" fontId="27" fillId="8" borderId="1" xfId="1" applyFont="1" applyFill="1" applyBorder="1" applyAlignment="1" applyProtection="1">
      <alignment horizontal="center" vertical="center" wrapText="1" shrinkToFit="1"/>
    </xf>
    <xf numFmtId="166" fontId="15" fillId="2" borderId="58" xfId="1" applyNumberFormat="1" applyFont="1" applyFill="1" applyBorder="1" applyAlignment="1" applyProtection="1">
      <alignment horizontal="center" vertical="center" wrapText="1" shrinkToFit="1"/>
    </xf>
    <xf numFmtId="166" fontId="15" fillId="2" borderId="61" xfId="1" applyNumberFormat="1" applyFont="1" applyFill="1" applyBorder="1" applyAlignment="1" applyProtection="1">
      <alignment horizontal="center" vertical="center" wrapText="1" shrinkToFit="1"/>
    </xf>
    <xf numFmtId="166" fontId="15" fillId="2" borderId="77" xfId="1" applyNumberFormat="1" applyFont="1" applyFill="1" applyBorder="1" applyAlignment="1" applyProtection="1">
      <alignment horizontal="center" vertical="center" wrapText="1" shrinkToFit="1"/>
    </xf>
    <xf numFmtId="49" fontId="5" fillId="2" borderId="50" xfId="1" applyNumberFormat="1" applyFont="1" applyFill="1" applyBorder="1" applyAlignment="1" applyProtection="1">
      <alignment horizontal="center" vertical="center" wrapText="1" shrinkToFit="1"/>
    </xf>
    <xf numFmtId="166" fontId="5" fillId="2" borderId="62" xfId="1" applyNumberFormat="1" applyFont="1" applyFill="1" applyBorder="1" applyAlignment="1" applyProtection="1">
      <alignment horizontal="center" vertical="center" wrapText="1" shrinkToFit="1"/>
    </xf>
    <xf numFmtId="166" fontId="5" fillId="2" borderId="61" xfId="1" applyNumberFormat="1" applyFont="1" applyFill="1" applyBorder="1" applyAlignment="1" applyProtection="1">
      <alignment horizontal="center" vertical="center" wrapText="1" shrinkToFit="1"/>
    </xf>
    <xf numFmtId="166" fontId="5" fillId="2" borderId="58" xfId="1" applyNumberFormat="1" applyFont="1" applyFill="1" applyBorder="1" applyAlignment="1" applyProtection="1">
      <alignment horizontal="center" vertical="center" wrapText="1" shrinkToFit="1"/>
    </xf>
    <xf numFmtId="166" fontId="5" fillId="2" borderId="50" xfId="1" applyNumberFormat="1" applyFont="1" applyFill="1" applyBorder="1" applyAlignment="1" applyProtection="1">
      <alignment horizontal="center" vertical="center" wrapText="1" shrinkToFit="1"/>
    </xf>
    <xf numFmtId="166" fontId="5" fillId="2" borderId="77" xfId="1" applyNumberFormat="1" applyFont="1" applyFill="1" applyBorder="1" applyAlignment="1" applyProtection="1">
      <alignment horizontal="center" vertical="center" wrapText="1" shrinkToFit="1"/>
    </xf>
    <xf numFmtId="0" fontId="15" fillId="0" borderId="0" xfId="1" applyFont="1" applyAlignment="1" applyProtection="1">
      <alignment horizontal="center" wrapText="1"/>
    </xf>
    <xf numFmtId="0" fontId="3" fillId="0" borderId="0" xfId="1" applyFont="1" applyAlignment="1" applyProtection="1">
      <alignment wrapText="1"/>
    </xf>
    <xf numFmtId="0" fontId="32" fillId="5" borderId="50" xfId="1" applyFont="1" applyFill="1" applyBorder="1" applyAlignment="1">
      <alignment shrinkToFit="1"/>
    </xf>
    <xf numFmtId="0" fontId="32" fillId="5" borderId="50" xfId="1" applyFont="1" applyFill="1" applyBorder="1" applyAlignment="1">
      <alignment horizontal="left" shrinkToFit="1"/>
    </xf>
    <xf numFmtId="0" fontId="32" fillId="5" borderId="77" xfId="1" applyFont="1" applyFill="1" applyBorder="1" applyAlignment="1">
      <alignment horizontal="left" shrinkToFit="1"/>
    </xf>
    <xf numFmtId="0" fontId="2" fillId="0" borderId="0" xfId="1" applyFont="1" applyAlignment="1" applyProtection="1">
      <alignment horizontal="center" vertical="center"/>
    </xf>
    <xf numFmtId="0" fontId="1" fillId="2" borderId="0" xfId="1" applyFill="1" applyProtection="1"/>
    <xf numFmtId="0" fontId="0" fillId="0" borderId="0" xfId="0" applyProtection="1"/>
    <xf numFmtId="17" fontId="77" fillId="0" borderId="0" xfId="0" applyNumberFormat="1" applyFont="1" applyBorder="1" applyAlignment="1" applyProtection="1">
      <alignment vertical="center"/>
    </xf>
    <xf numFmtId="0" fontId="78" fillId="0" borderId="0" xfId="0" applyFont="1" applyBorder="1" applyAlignment="1" applyProtection="1">
      <alignment vertical="center"/>
    </xf>
    <xf numFmtId="0" fontId="0" fillId="0" borderId="0" xfId="0" applyBorder="1" applyAlignment="1" applyProtection="1"/>
    <xf numFmtId="0" fontId="0" fillId="0" borderId="0" xfId="0" applyBorder="1" applyProtection="1"/>
    <xf numFmtId="0" fontId="0" fillId="0" borderId="83" xfId="0" applyBorder="1" applyProtection="1"/>
    <xf numFmtId="0" fontId="0" fillId="2" borderId="0" xfId="0" applyFont="1" applyFill="1" applyProtection="1"/>
    <xf numFmtId="0" fontId="0" fillId="0" borderId="6" xfId="0" applyBorder="1" applyProtection="1"/>
    <xf numFmtId="0" fontId="0" fillId="0" borderId="7" xfId="0" applyBorder="1" applyProtection="1"/>
    <xf numFmtId="0" fontId="0" fillId="0" borderId="68" xfId="0" applyBorder="1" applyProtection="1"/>
    <xf numFmtId="0" fontId="5" fillId="2" borderId="50" xfId="1" applyFont="1" applyFill="1" applyBorder="1" applyAlignment="1" applyProtection="1">
      <alignment horizontal="center" vertical="center" wrapText="1" shrinkToFit="1"/>
    </xf>
    <xf numFmtId="49" fontId="5" fillId="2" borderId="4" xfId="1" applyNumberFormat="1" applyFont="1" applyFill="1" applyBorder="1" applyAlignment="1" applyProtection="1">
      <alignment horizontal="center" vertical="center" shrinkToFit="1"/>
    </xf>
    <xf numFmtId="166" fontId="17" fillId="2" borderId="50" xfId="1" applyNumberFormat="1" applyFont="1" applyFill="1" applyBorder="1" applyAlignment="1" applyProtection="1">
      <alignment horizontal="center" vertical="center" wrapText="1" shrinkToFit="1"/>
    </xf>
    <xf numFmtId="49" fontId="15" fillId="2" borderId="58" xfId="1" applyNumberFormat="1" applyFont="1" applyFill="1" applyBorder="1" applyAlignment="1" applyProtection="1">
      <alignment horizontal="center" vertical="center" wrapText="1" shrinkToFit="1"/>
    </xf>
    <xf numFmtId="49" fontId="5" fillId="2" borderId="58" xfId="1" applyNumberFormat="1" applyFont="1" applyFill="1" applyBorder="1" applyAlignment="1" applyProtection="1">
      <alignment horizontal="center" vertical="center" wrapText="1" shrinkToFit="1"/>
    </xf>
    <xf numFmtId="166" fontId="17" fillId="2" borderId="26" xfId="1" applyNumberFormat="1" applyFont="1" applyFill="1" applyBorder="1" applyAlignment="1" applyProtection="1">
      <alignment horizontal="center" vertical="center" shrinkToFit="1"/>
    </xf>
    <xf numFmtId="49" fontId="35" fillId="2" borderId="26" xfId="1" applyNumberFormat="1" applyFont="1" applyFill="1" applyBorder="1" applyAlignment="1" applyProtection="1">
      <alignment horizontal="center" vertical="center" shrinkToFit="1"/>
    </xf>
    <xf numFmtId="49" fontId="35" fillId="2" borderId="20" xfId="1" applyNumberFormat="1" applyFont="1" applyFill="1" applyBorder="1" applyAlignment="1" applyProtection="1">
      <alignment horizontal="center" vertical="center" shrinkToFit="1"/>
    </xf>
    <xf numFmtId="49" fontId="33" fillId="2" borderId="40" xfId="1" applyNumberFormat="1" applyFont="1" applyFill="1" applyBorder="1" applyAlignment="1" applyProtection="1">
      <alignment horizontal="center" vertical="center" shrinkToFit="1"/>
    </xf>
    <xf numFmtId="0" fontId="17" fillId="2" borderId="26" xfId="1" applyFont="1" applyFill="1" applyBorder="1" applyAlignment="1" applyProtection="1">
      <alignment horizontal="center" vertical="center" shrinkToFit="1"/>
    </xf>
    <xf numFmtId="0" fontId="17" fillId="2" borderId="49" xfId="1" applyFont="1" applyFill="1" applyBorder="1" applyAlignment="1" applyProtection="1">
      <alignment horizontal="center" vertical="center" shrinkToFit="1"/>
    </xf>
    <xf numFmtId="0" fontId="15" fillId="2" borderId="49" xfId="1" applyFont="1" applyFill="1" applyBorder="1" applyAlignment="1" applyProtection="1">
      <alignment horizontal="center" vertical="center" shrinkToFit="1"/>
    </xf>
    <xf numFmtId="0" fontId="15" fillId="2" borderId="20" xfId="1" applyFont="1" applyFill="1" applyBorder="1" applyAlignment="1" applyProtection="1">
      <alignment horizontal="center" vertical="center" shrinkToFit="1"/>
    </xf>
    <xf numFmtId="0" fontId="15" fillId="2" borderId="40" xfId="1" applyFont="1" applyFill="1" applyBorder="1" applyAlignment="1" applyProtection="1">
      <alignment horizontal="center" vertical="center" shrinkToFit="1"/>
    </xf>
    <xf numFmtId="166" fontId="15" fillId="2" borderId="40" xfId="1" applyNumberFormat="1" applyFont="1" applyFill="1" applyBorder="1" applyAlignment="1" applyProtection="1">
      <alignment horizontal="center" vertical="center" shrinkToFit="1"/>
    </xf>
    <xf numFmtId="166" fontId="5" fillId="2" borderId="40" xfId="1" applyNumberFormat="1" applyFont="1" applyFill="1" applyBorder="1" applyAlignment="1" applyProtection="1">
      <alignment horizontal="center" vertical="center" shrinkToFit="1"/>
    </xf>
    <xf numFmtId="0" fontId="5" fillId="2" borderId="26" xfId="1" applyFont="1" applyFill="1" applyBorder="1" applyAlignment="1" applyProtection="1">
      <alignment horizontal="center" vertical="center" shrinkToFit="1"/>
    </xf>
    <xf numFmtId="0" fontId="5" fillId="2" borderId="49" xfId="1" applyFont="1" applyFill="1" applyBorder="1" applyAlignment="1" applyProtection="1">
      <alignment horizontal="center" vertical="center" shrinkToFit="1"/>
    </xf>
    <xf numFmtId="49" fontId="5" fillId="2" borderId="67" xfId="1" applyNumberFormat="1" applyFont="1" applyFill="1" applyBorder="1" applyAlignment="1" applyProtection="1">
      <alignment horizontal="center" vertical="center" shrinkToFit="1"/>
    </xf>
    <xf numFmtId="49" fontId="5" fillId="2" borderId="30" xfId="1" applyNumberFormat="1" applyFont="1" applyFill="1" applyBorder="1" applyAlignment="1" applyProtection="1">
      <alignment horizontal="center" vertical="center" shrinkToFit="1"/>
    </xf>
    <xf numFmtId="49" fontId="5" fillId="2" borderId="104" xfId="1" applyNumberFormat="1" applyFont="1" applyFill="1" applyBorder="1" applyAlignment="1" applyProtection="1">
      <alignment horizontal="center" vertical="center" shrinkToFit="1"/>
    </xf>
    <xf numFmtId="165" fontId="24" fillId="2" borderId="18" xfId="1" applyNumberFormat="1" applyFont="1" applyFill="1" applyBorder="1" applyAlignment="1" applyProtection="1">
      <alignment horizontal="center" vertical="center"/>
    </xf>
    <xf numFmtId="165" fontId="24" fillId="2" borderId="50" xfId="1" applyNumberFormat="1" applyFont="1" applyFill="1" applyBorder="1" applyAlignment="1" applyProtection="1">
      <alignment horizontal="center" vertical="center"/>
    </xf>
    <xf numFmtId="165" fontId="24" fillId="2" borderId="58" xfId="1" applyNumberFormat="1" applyFont="1" applyFill="1" applyBorder="1" applyAlignment="1" applyProtection="1">
      <alignment horizontal="center" vertical="center"/>
    </xf>
    <xf numFmtId="165" fontId="37" fillId="0" borderId="69" xfId="1" applyNumberFormat="1" applyFont="1" applyBorder="1" applyAlignment="1" applyProtection="1">
      <alignment vertical="center" shrinkToFit="1"/>
    </xf>
    <xf numFmtId="0" fontId="81" fillId="4" borderId="4" xfId="1" applyFont="1" applyFill="1" applyBorder="1" applyAlignment="1" applyProtection="1">
      <alignment horizontal="center" vertical="center" wrapText="1" shrinkToFit="1"/>
    </xf>
    <xf numFmtId="0" fontId="0" fillId="2" borderId="0" xfId="0" applyFill="1" applyAlignment="1" applyProtection="1">
      <alignment shrinkToFit="1"/>
    </xf>
    <xf numFmtId="1" fontId="83" fillId="2" borderId="105" xfId="1" applyNumberFormat="1" applyFont="1" applyFill="1" applyBorder="1" applyAlignment="1" applyProtection="1">
      <alignment horizontal="center" vertical="center"/>
    </xf>
    <xf numFmtId="165" fontId="24" fillId="2" borderId="72" xfId="1" applyNumberFormat="1" applyFont="1" applyFill="1" applyBorder="1" applyAlignment="1" applyProtection="1">
      <alignment horizontal="center" vertical="center"/>
    </xf>
    <xf numFmtId="1" fontId="83" fillId="2" borderId="55" xfId="1" applyNumberFormat="1" applyFont="1" applyFill="1" applyBorder="1" applyAlignment="1" applyProtection="1">
      <alignment horizontal="center" vertical="center" shrinkToFit="1"/>
    </xf>
    <xf numFmtId="1" fontId="45" fillId="2" borderId="105" xfId="1" applyNumberFormat="1" applyFont="1" applyFill="1" applyBorder="1" applyAlignment="1" applyProtection="1">
      <alignment horizontal="center" vertical="center"/>
    </xf>
    <xf numFmtId="1" fontId="87" fillId="2" borderId="56" xfId="1" applyNumberFormat="1" applyFont="1" applyFill="1" applyBorder="1" applyAlignment="1" applyProtection="1">
      <alignment horizontal="center" vertical="center" shrinkToFit="1"/>
    </xf>
    <xf numFmtId="1" fontId="87" fillId="2" borderId="19" xfId="1" applyNumberFormat="1" applyFont="1" applyFill="1" applyBorder="1" applyAlignment="1" applyProtection="1">
      <alignment horizontal="center" vertical="center" shrinkToFit="1"/>
    </xf>
    <xf numFmtId="1" fontId="87" fillId="2" borderId="59" xfId="1" applyNumberFormat="1" applyFont="1" applyFill="1" applyBorder="1" applyAlignment="1" applyProtection="1">
      <alignment horizontal="center" vertical="center" shrinkToFit="1"/>
    </xf>
    <xf numFmtId="1" fontId="87" fillId="2" borderId="49" xfId="1" applyNumberFormat="1" applyFont="1" applyFill="1" applyBorder="1" applyAlignment="1" applyProtection="1">
      <alignment horizontal="center" vertical="center" shrinkToFit="1"/>
    </xf>
    <xf numFmtId="1" fontId="87" fillId="2" borderId="50" xfId="1" applyNumberFormat="1" applyFont="1" applyFill="1" applyBorder="1" applyAlignment="1" applyProtection="1">
      <alignment horizontal="center" vertical="center" shrinkToFit="1"/>
    </xf>
    <xf numFmtId="165" fontId="24" fillId="2" borderId="74" xfId="1" applyNumberFormat="1" applyFont="1" applyFill="1" applyBorder="1" applyAlignment="1" applyProtection="1">
      <alignment horizontal="center" vertical="center"/>
    </xf>
    <xf numFmtId="1" fontId="83" fillId="2" borderId="59" xfId="1" applyNumberFormat="1" applyFont="1" applyFill="1" applyBorder="1" applyAlignment="1" applyProtection="1">
      <alignment horizontal="center" vertical="center" shrinkToFit="1"/>
    </xf>
    <xf numFmtId="1" fontId="83" fillId="2" borderId="78" xfId="1" applyNumberFormat="1" applyFont="1" applyFill="1" applyBorder="1" applyAlignment="1" applyProtection="1">
      <alignment horizontal="center" vertical="center"/>
    </xf>
    <xf numFmtId="1" fontId="37" fillId="2" borderId="60" xfId="1" applyNumberFormat="1" applyFont="1" applyFill="1" applyBorder="1" applyAlignment="1" applyProtection="1">
      <alignment horizontal="center" vertical="center" shrinkToFit="1"/>
    </xf>
    <xf numFmtId="165" fontId="24" fillId="2" borderId="61" xfId="1" applyNumberFormat="1" applyFont="1" applyFill="1" applyBorder="1" applyAlignment="1" applyProtection="1">
      <alignment horizontal="center" vertical="center"/>
    </xf>
    <xf numFmtId="1" fontId="83" fillId="2" borderId="105" xfId="1" applyNumberFormat="1" applyFont="1" applyFill="1" applyBorder="1" applyAlignment="1" applyProtection="1">
      <alignment horizontal="center" vertical="center" shrinkToFit="1"/>
    </xf>
    <xf numFmtId="165" fontId="24" fillId="12" borderId="50" xfId="1" applyNumberFormat="1" applyFont="1" applyFill="1" applyBorder="1" applyAlignment="1" applyProtection="1">
      <alignment horizontal="center" vertical="center"/>
    </xf>
    <xf numFmtId="1" fontId="37" fillId="2" borderId="26" xfId="1" applyNumberFormat="1" applyFont="1" applyFill="1" applyBorder="1" applyAlignment="1" applyProtection="1">
      <alignment horizontal="center" vertical="center" shrinkToFit="1"/>
    </xf>
    <xf numFmtId="1" fontId="83" fillId="2" borderId="56" xfId="1" applyNumberFormat="1" applyFont="1" applyFill="1" applyBorder="1" applyAlignment="1" applyProtection="1">
      <alignment horizontal="center" vertical="center" shrinkToFit="1"/>
    </xf>
    <xf numFmtId="165" fontId="24" fillId="2" borderId="44" xfId="1" applyNumberFormat="1" applyFont="1" applyFill="1" applyBorder="1" applyAlignment="1" applyProtection="1">
      <alignment horizontal="center" vertical="center"/>
    </xf>
    <xf numFmtId="1" fontId="37" fillId="2" borderId="46" xfId="1" applyNumberFormat="1" applyFont="1" applyFill="1" applyBorder="1" applyAlignment="1" applyProtection="1">
      <alignment horizontal="center" vertical="center" shrinkToFit="1"/>
    </xf>
    <xf numFmtId="1" fontId="37" fillId="2" borderId="43" xfId="1" applyNumberFormat="1" applyFont="1" applyFill="1" applyBorder="1" applyAlignment="1" applyProtection="1">
      <alignment horizontal="center" vertical="center" shrinkToFit="1"/>
    </xf>
    <xf numFmtId="1" fontId="89" fillId="2" borderId="106" xfId="1" applyNumberFormat="1" applyFont="1" applyFill="1" applyBorder="1" applyAlignment="1" applyProtection="1">
      <alignment horizontal="center" vertical="center" shrinkToFit="1"/>
    </xf>
    <xf numFmtId="1" fontId="87" fillId="2" borderId="48" xfId="1" applyNumberFormat="1" applyFont="1" applyFill="1" applyBorder="1" applyAlignment="1" applyProtection="1">
      <alignment horizontal="center" vertical="center" shrinkToFit="1"/>
    </xf>
    <xf numFmtId="1" fontId="87" fillId="2" borderId="60" xfId="1" applyNumberFormat="1" applyFont="1" applyFill="1" applyBorder="1" applyAlignment="1" applyProtection="1">
      <alignment horizontal="center" vertical="center" shrinkToFit="1"/>
    </xf>
    <xf numFmtId="1" fontId="87" fillId="2" borderId="52" xfId="1" applyNumberFormat="1" applyFont="1" applyFill="1" applyBorder="1" applyAlignment="1" applyProtection="1">
      <alignment horizontal="center" vertical="center" shrinkToFit="1"/>
    </xf>
    <xf numFmtId="1" fontId="87" fillId="2" borderId="46" xfId="1" applyNumberFormat="1" applyFont="1" applyFill="1" applyBorder="1" applyAlignment="1" applyProtection="1">
      <alignment horizontal="center" vertical="center" shrinkToFit="1"/>
    </xf>
    <xf numFmtId="1" fontId="87" fillId="2" borderId="43" xfId="1" applyNumberFormat="1" applyFont="1" applyFill="1" applyBorder="1" applyAlignment="1" applyProtection="1">
      <alignment horizontal="center" vertical="center" shrinkToFit="1"/>
    </xf>
    <xf numFmtId="1" fontId="83" fillId="12" borderId="105" xfId="1" applyNumberFormat="1" applyFont="1" applyFill="1" applyBorder="1" applyAlignment="1" applyProtection="1">
      <alignment horizontal="center" vertical="center" shrinkToFit="1"/>
    </xf>
    <xf numFmtId="165" fontId="24" fillId="12" borderId="18" xfId="1" applyNumberFormat="1" applyFont="1" applyFill="1" applyBorder="1" applyAlignment="1" applyProtection="1">
      <alignment horizontal="center" vertical="center"/>
    </xf>
    <xf numFmtId="1" fontId="87" fillId="12" borderId="18" xfId="1" applyNumberFormat="1" applyFont="1" applyFill="1" applyBorder="1" applyAlignment="1" applyProtection="1">
      <alignment horizontal="center" vertical="center" shrinkToFit="1"/>
    </xf>
    <xf numFmtId="1" fontId="87" fillId="2" borderId="106" xfId="1" applyNumberFormat="1" applyFont="1" applyFill="1" applyBorder="1" applyAlignment="1" applyProtection="1">
      <alignment horizontal="center" vertical="center" shrinkToFit="1"/>
    </xf>
    <xf numFmtId="1" fontId="87" fillId="12" borderId="49" xfId="1" applyNumberFormat="1" applyFont="1" applyFill="1" applyBorder="1" applyAlignment="1" applyProtection="1">
      <alignment horizontal="center" vertical="center" shrinkToFit="1"/>
    </xf>
    <xf numFmtId="1" fontId="87" fillId="12" borderId="50" xfId="1" applyNumberFormat="1" applyFont="1" applyFill="1" applyBorder="1" applyAlignment="1" applyProtection="1">
      <alignment horizontal="center" vertical="center" shrinkToFit="1"/>
    </xf>
    <xf numFmtId="165" fontId="24" fillId="12" borderId="74" xfId="1" applyNumberFormat="1" applyFont="1" applyFill="1" applyBorder="1" applyAlignment="1" applyProtection="1">
      <alignment horizontal="center" vertical="center"/>
    </xf>
    <xf numFmtId="1" fontId="83" fillId="12" borderId="74" xfId="1" applyNumberFormat="1" applyFont="1" applyFill="1" applyBorder="1" applyAlignment="1" applyProtection="1">
      <alignment horizontal="center" vertical="center" shrinkToFit="1"/>
    </xf>
    <xf numFmtId="1" fontId="37" fillId="2" borderId="37" xfId="1" applyNumberFormat="1" applyFont="1" applyFill="1" applyBorder="1" applyAlignment="1" applyProtection="1">
      <alignment horizontal="center" vertical="center" shrinkToFit="1"/>
    </xf>
    <xf numFmtId="1" fontId="37" fillId="2" borderId="38" xfId="1" applyNumberFormat="1" applyFont="1" applyFill="1" applyBorder="1" applyAlignment="1" applyProtection="1">
      <alignment horizontal="center" vertical="center" shrinkToFit="1"/>
    </xf>
    <xf numFmtId="1" fontId="37" fillId="2" borderId="62" xfId="1" applyNumberFormat="1" applyFont="1" applyFill="1" applyBorder="1" applyAlignment="1" applyProtection="1">
      <alignment horizontal="center" vertical="center" shrinkToFit="1"/>
    </xf>
    <xf numFmtId="1" fontId="89" fillId="2" borderId="53" xfId="1" applyNumberFormat="1" applyFont="1" applyFill="1" applyBorder="1" applyAlignment="1" applyProtection="1">
      <alignment horizontal="center" vertical="center" shrinkToFit="1"/>
    </xf>
    <xf numFmtId="1" fontId="37" fillId="2" borderId="36" xfId="1" applyNumberFormat="1" applyFont="1" applyFill="1" applyBorder="1" applyAlignment="1" applyProtection="1">
      <alignment horizontal="center" vertical="center" shrinkToFit="1"/>
    </xf>
    <xf numFmtId="1" fontId="37" fillId="2" borderId="29" xfId="1" applyNumberFormat="1" applyFont="1" applyFill="1" applyBorder="1" applyAlignment="1" applyProtection="1">
      <alignment horizontal="center" vertical="center" shrinkToFit="1"/>
    </xf>
    <xf numFmtId="1" fontId="37" fillId="2" borderId="75" xfId="1" applyNumberFormat="1" applyFont="1" applyFill="1" applyBorder="1" applyAlignment="1" applyProtection="1">
      <alignment horizontal="center" vertical="center" shrinkToFit="1"/>
    </xf>
    <xf numFmtId="1" fontId="89" fillId="2" borderId="75" xfId="1" applyNumberFormat="1" applyFont="1" applyFill="1" applyBorder="1" applyAlignment="1" applyProtection="1">
      <alignment horizontal="center" vertical="center" shrinkToFit="1"/>
    </xf>
    <xf numFmtId="1" fontId="37" fillId="2" borderId="30" xfId="1" applyNumberFormat="1" applyFont="1" applyFill="1" applyBorder="1" applyAlignment="1" applyProtection="1">
      <alignment horizontal="center" vertical="center" shrinkToFit="1"/>
    </xf>
    <xf numFmtId="1" fontId="87" fillId="2" borderId="107" xfId="1" applyNumberFormat="1" applyFont="1" applyFill="1" applyBorder="1" applyAlignment="1" applyProtection="1">
      <alignment horizontal="center" vertical="center" shrinkToFit="1"/>
    </xf>
    <xf numFmtId="1" fontId="87" fillId="2" borderId="91" xfId="1" applyNumberFormat="1" applyFont="1" applyFill="1" applyBorder="1" applyAlignment="1" applyProtection="1">
      <alignment horizontal="center" vertical="center" shrinkToFit="1"/>
    </xf>
    <xf numFmtId="1" fontId="87" fillId="2" borderId="77" xfId="1" applyNumberFormat="1" applyFont="1" applyFill="1" applyBorder="1" applyAlignment="1" applyProtection="1">
      <alignment horizontal="center" vertical="center" shrinkToFit="1"/>
    </xf>
    <xf numFmtId="1" fontId="87" fillId="2" borderId="74" xfId="1" applyNumberFormat="1" applyFont="1" applyFill="1" applyBorder="1" applyAlignment="1" applyProtection="1">
      <alignment horizontal="center" vertical="center" shrinkToFit="1"/>
    </xf>
    <xf numFmtId="165" fontId="91" fillId="0" borderId="0" xfId="1" applyNumberFormat="1" applyFont="1" applyAlignment="1" applyProtection="1">
      <alignment vertical="center" textRotation="71" shrinkToFit="1"/>
    </xf>
    <xf numFmtId="0" fontId="92" fillId="0" borderId="0" xfId="1" applyFont="1" applyProtection="1"/>
    <xf numFmtId="1" fontId="93" fillId="0" borderId="80" xfId="1" applyNumberFormat="1" applyFont="1" applyBorder="1" applyAlignment="1" applyProtection="1">
      <alignment horizontal="center" vertical="center" shrinkToFit="1"/>
    </xf>
    <xf numFmtId="0" fontId="94" fillId="0" borderId="0" xfId="0" applyFont="1" applyProtection="1"/>
    <xf numFmtId="0" fontId="95" fillId="2" borderId="71" xfId="1" applyNumberFormat="1" applyFont="1" applyFill="1" applyBorder="1" applyAlignment="1" applyProtection="1">
      <alignment horizontal="center" vertical="center"/>
    </xf>
    <xf numFmtId="0" fontId="50" fillId="2" borderId="71" xfId="1" applyNumberFormat="1" applyFont="1" applyFill="1" applyBorder="1" applyAlignment="1" applyProtection="1">
      <alignment horizontal="center" vertical="center" shrinkToFit="1"/>
    </xf>
    <xf numFmtId="1" fontId="83" fillId="2" borderId="81" xfId="1" applyNumberFormat="1" applyFont="1" applyFill="1" applyBorder="1" applyAlignment="1" applyProtection="1">
      <alignment horizontal="center" vertical="center" shrinkToFit="1"/>
    </xf>
    <xf numFmtId="165" fontId="24" fillId="2" borderId="76" xfId="1" applyNumberFormat="1" applyFont="1" applyFill="1" applyBorder="1" applyAlignment="1" applyProtection="1">
      <alignment horizontal="center" vertical="center"/>
    </xf>
    <xf numFmtId="1" fontId="87" fillId="2" borderId="62" xfId="1" applyNumberFormat="1" applyFont="1" applyFill="1" applyBorder="1" applyAlignment="1" applyProtection="1">
      <alignment horizontal="center" vertical="center" shrinkToFit="1"/>
    </xf>
    <xf numFmtId="165" fontId="24" fillId="12" borderId="11" xfId="1" applyNumberFormat="1" applyFont="1" applyFill="1" applyBorder="1" applyAlignment="1" applyProtection="1">
      <alignment horizontal="center" vertical="center"/>
    </xf>
    <xf numFmtId="0" fontId="0" fillId="2" borderId="0" xfId="0" applyFill="1" applyProtection="1"/>
    <xf numFmtId="165" fontId="24" fillId="2" borderId="11" xfId="1" applyNumberFormat="1" applyFont="1" applyFill="1" applyBorder="1" applyAlignment="1" applyProtection="1">
      <alignment horizontal="center" vertical="center"/>
    </xf>
    <xf numFmtId="1" fontId="88" fillId="2" borderId="56" xfId="1" applyNumberFormat="1" applyFont="1" applyFill="1" applyBorder="1" applyAlignment="1" applyProtection="1">
      <alignment horizontal="center" vertical="center" shrinkToFit="1"/>
    </xf>
    <xf numFmtId="1" fontId="89" fillId="2" borderId="50" xfId="1" applyNumberFormat="1" applyFont="1" applyFill="1" applyBorder="1" applyAlignment="1" applyProtection="1">
      <alignment horizontal="center" vertical="center" shrinkToFit="1"/>
    </xf>
    <xf numFmtId="1" fontId="89" fillId="2" borderId="62" xfId="1" applyNumberFormat="1" applyFont="1" applyFill="1" applyBorder="1" applyAlignment="1" applyProtection="1">
      <alignment horizontal="center" vertical="center" shrinkToFit="1"/>
    </xf>
    <xf numFmtId="1" fontId="83" fillId="12" borderId="55" xfId="1" applyNumberFormat="1" applyFont="1" applyFill="1" applyBorder="1" applyAlignment="1" applyProtection="1">
      <alignment horizontal="center" vertical="center" shrinkToFit="1"/>
    </xf>
    <xf numFmtId="165" fontId="24" fillId="12" borderId="58" xfId="1" applyNumberFormat="1" applyFont="1" applyFill="1" applyBorder="1" applyAlignment="1" applyProtection="1">
      <alignment horizontal="center" vertical="center"/>
    </xf>
    <xf numFmtId="1" fontId="88" fillId="12" borderId="56" xfId="1" applyNumberFormat="1" applyFont="1" applyFill="1" applyBorder="1" applyAlignment="1" applyProtection="1">
      <alignment horizontal="center" vertical="center" shrinkToFit="1"/>
    </xf>
    <xf numFmtId="1" fontId="87" fillId="12" borderId="59" xfId="1" applyNumberFormat="1" applyFont="1" applyFill="1" applyBorder="1" applyAlignment="1" applyProtection="1">
      <alignment horizontal="center" vertical="center" shrinkToFit="1"/>
    </xf>
    <xf numFmtId="1" fontId="83" fillId="12" borderId="59" xfId="1" applyNumberFormat="1" applyFont="1" applyFill="1" applyBorder="1" applyAlignment="1" applyProtection="1">
      <alignment horizontal="center" vertical="center" shrinkToFit="1"/>
    </xf>
    <xf numFmtId="1" fontId="87" fillId="2" borderId="18" xfId="1" applyNumberFormat="1" applyFont="1" applyFill="1" applyBorder="1" applyAlignment="1" applyProtection="1">
      <alignment horizontal="center" vertical="center" shrinkToFit="1"/>
    </xf>
    <xf numFmtId="1" fontId="89" fillId="12" borderId="50" xfId="1" applyNumberFormat="1" applyFont="1" applyFill="1" applyBorder="1" applyAlignment="1" applyProtection="1">
      <alignment horizontal="center" vertical="center" shrinkToFit="1"/>
    </xf>
    <xf numFmtId="0" fontId="0" fillId="0" borderId="0" xfId="0" applyAlignment="1" applyProtection="1">
      <alignment shrinkToFit="1"/>
    </xf>
    <xf numFmtId="166" fontId="5" fillId="2" borderId="21" xfId="1" applyNumberFormat="1" applyFont="1" applyFill="1" applyBorder="1" applyAlignment="1" applyProtection="1">
      <alignment horizontal="center" vertical="center" wrapText="1" shrinkToFit="1"/>
    </xf>
    <xf numFmtId="0" fontId="81" fillId="4" borderId="1" xfId="1" applyFont="1" applyFill="1" applyBorder="1" applyAlignment="1" applyProtection="1">
      <alignment horizontal="center" vertical="center" wrapText="1"/>
    </xf>
    <xf numFmtId="0" fontId="27" fillId="4" borderId="81" xfId="1" applyFont="1" applyFill="1" applyBorder="1" applyAlignment="1" applyProtection="1">
      <alignment horizontal="center" vertical="center" shrinkToFit="1"/>
    </xf>
    <xf numFmtId="165" fontId="24" fillId="12" borderId="18" xfId="1" applyNumberFormat="1" applyFont="1" applyFill="1" applyBorder="1" applyAlignment="1" applyProtection="1">
      <alignment horizontal="center" vertical="center"/>
    </xf>
    <xf numFmtId="165" fontId="24" fillId="12" borderId="50" xfId="1" applyNumberFormat="1" applyFont="1" applyFill="1" applyBorder="1" applyAlignment="1" applyProtection="1">
      <alignment horizontal="center" vertical="center"/>
    </xf>
    <xf numFmtId="165" fontId="24" fillId="2" borderId="18" xfId="1" applyNumberFormat="1" applyFont="1" applyFill="1" applyBorder="1" applyAlignment="1" applyProtection="1">
      <alignment horizontal="center" vertical="center"/>
    </xf>
    <xf numFmtId="165" fontId="24" fillId="2" borderId="50" xfId="1" applyNumberFormat="1" applyFont="1" applyFill="1" applyBorder="1" applyAlignment="1" applyProtection="1">
      <alignment horizontal="center" vertical="center"/>
    </xf>
    <xf numFmtId="165" fontId="24" fillId="2" borderId="58" xfId="1" applyNumberFormat="1" applyFont="1" applyFill="1" applyBorder="1" applyAlignment="1" applyProtection="1">
      <alignment horizontal="center" vertical="center"/>
    </xf>
    <xf numFmtId="165" fontId="24" fillId="2" borderId="48" xfId="1" applyNumberFormat="1" applyFont="1" applyFill="1" applyBorder="1" applyAlignment="1" applyProtection="1">
      <alignment horizontal="center" vertical="center"/>
    </xf>
    <xf numFmtId="1" fontId="83" fillId="2" borderId="15" xfId="1" applyNumberFormat="1" applyFont="1" applyFill="1" applyBorder="1" applyAlignment="1" applyProtection="1">
      <alignment horizontal="center" vertical="center" shrinkToFit="1"/>
    </xf>
    <xf numFmtId="1" fontId="83" fillId="2" borderId="76" xfId="1" applyNumberFormat="1" applyFont="1" applyFill="1" applyBorder="1" applyAlignment="1" applyProtection="1">
      <alignment horizontal="center" vertical="center"/>
    </xf>
    <xf numFmtId="1" fontId="83" fillId="2" borderId="50" xfId="1" applyNumberFormat="1" applyFont="1" applyFill="1" applyBorder="1" applyAlignment="1" applyProtection="1">
      <alignment horizontal="center" vertical="center" shrinkToFit="1"/>
    </xf>
    <xf numFmtId="1" fontId="83" fillId="12" borderId="44" xfId="1" applyNumberFormat="1" applyFont="1" applyFill="1" applyBorder="1" applyAlignment="1" applyProtection="1">
      <alignment horizontal="center" vertical="center" shrinkToFit="1"/>
    </xf>
    <xf numFmtId="1" fontId="83" fillId="12" borderId="76" xfId="1" applyNumberFormat="1" applyFont="1" applyFill="1" applyBorder="1" applyAlignment="1" applyProtection="1">
      <alignment horizontal="center" vertical="center"/>
    </xf>
    <xf numFmtId="1" fontId="83" fillId="12" borderId="50" xfId="1" applyNumberFormat="1" applyFont="1" applyFill="1" applyBorder="1" applyAlignment="1" applyProtection="1">
      <alignment horizontal="center" vertical="center" shrinkToFit="1"/>
    </xf>
    <xf numFmtId="1" fontId="88" fillId="2" borderId="24" xfId="1" applyNumberFormat="1" applyFont="1" applyFill="1" applyBorder="1" applyAlignment="1" applyProtection="1">
      <alignment horizontal="center" vertical="center" shrinkToFit="1"/>
    </xf>
    <xf numFmtId="1" fontId="83" fillId="2" borderId="24" xfId="1" applyNumberFormat="1" applyFont="1" applyFill="1" applyBorder="1" applyAlignment="1" applyProtection="1">
      <alignment horizontal="center" vertical="center" shrinkToFit="1"/>
    </xf>
    <xf numFmtId="1" fontId="83" fillId="12" borderId="15" xfId="1" applyNumberFormat="1" applyFont="1" applyFill="1" applyBorder="1" applyAlignment="1" applyProtection="1">
      <alignment horizontal="center" vertical="center" shrinkToFit="1"/>
    </xf>
    <xf numFmtId="1" fontId="88" fillId="12" borderId="24" xfId="1" applyNumberFormat="1" applyFont="1" applyFill="1" applyBorder="1" applyAlignment="1" applyProtection="1">
      <alignment horizontal="center" vertical="center" shrinkToFit="1"/>
    </xf>
    <xf numFmtId="1" fontId="83" fillId="12" borderId="28" xfId="1" applyNumberFormat="1" applyFont="1" applyFill="1" applyBorder="1" applyAlignment="1" applyProtection="1">
      <alignment horizontal="center" vertical="center" shrinkToFit="1"/>
    </xf>
    <xf numFmtId="1" fontId="83" fillId="2" borderId="44" xfId="1" applyNumberFormat="1" applyFont="1" applyFill="1" applyBorder="1" applyAlignment="1" applyProtection="1">
      <alignment horizontal="center" vertical="center" shrinkToFit="1"/>
    </xf>
    <xf numFmtId="1" fontId="87" fillId="2" borderId="58" xfId="1" applyNumberFormat="1" applyFont="1" applyFill="1" applyBorder="1" applyAlignment="1" applyProtection="1">
      <alignment horizontal="center" vertical="center" shrinkToFit="1"/>
    </xf>
    <xf numFmtId="1" fontId="87" fillId="12" borderId="58" xfId="1" applyNumberFormat="1" applyFont="1" applyFill="1" applyBorder="1" applyAlignment="1" applyProtection="1">
      <alignment horizontal="center" vertical="center" shrinkToFit="1"/>
    </xf>
    <xf numFmtId="1" fontId="87" fillId="2" borderId="109" xfId="1" applyNumberFormat="1" applyFont="1" applyFill="1" applyBorder="1" applyAlignment="1" applyProtection="1">
      <alignment horizontal="center" vertical="center" shrinkToFit="1"/>
    </xf>
    <xf numFmtId="1" fontId="37" fillId="2" borderId="109" xfId="1" applyNumberFormat="1" applyFont="1" applyFill="1" applyBorder="1" applyAlignment="1" applyProtection="1">
      <alignment horizontal="center" vertical="center" shrinkToFit="1"/>
    </xf>
    <xf numFmtId="1" fontId="37" fillId="2" borderId="31" xfId="1" applyNumberFormat="1" applyFont="1" applyFill="1" applyBorder="1" applyAlignment="1" applyProtection="1">
      <alignment horizontal="center" vertical="center" shrinkToFit="1"/>
    </xf>
    <xf numFmtId="1" fontId="83" fillId="2" borderId="72" xfId="1" applyNumberFormat="1" applyFont="1" applyFill="1" applyBorder="1" applyAlignment="1" applyProtection="1">
      <alignment horizontal="center" vertical="center" shrinkToFit="1"/>
    </xf>
    <xf numFmtId="1" fontId="83" fillId="2" borderId="72" xfId="1" applyNumberFormat="1" applyFont="1" applyFill="1" applyBorder="1" applyAlignment="1" applyProtection="1">
      <alignment horizontal="center" vertical="center"/>
    </xf>
    <xf numFmtId="1" fontId="83" fillId="2" borderId="18" xfId="1" applyNumberFormat="1" applyFont="1" applyFill="1" applyBorder="1" applyAlignment="1" applyProtection="1">
      <alignment horizontal="center" vertical="center" shrinkToFit="1"/>
    </xf>
    <xf numFmtId="1" fontId="87" fillId="2" borderId="36" xfId="1" applyNumberFormat="1" applyFont="1" applyFill="1" applyBorder="1" applyAlignment="1" applyProtection="1">
      <alignment horizontal="center" vertical="center" shrinkToFit="1"/>
    </xf>
    <xf numFmtId="1" fontId="83" fillId="12" borderId="11" xfId="1" applyNumberFormat="1" applyFont="1" applyFill="1" applyBorder="1" applyAlignment="1" applyProtection="1">
      <alignment horizontal="center" vertical="center" shrinkToFit="1"/>
    </xf>
    <xf numFmtId="1" fontId="83" fillId="12" borderId="72" xfId="1" applyNumberFormat="1" applyFont="1" applyFill="1" applyBorder="1" applyAlignment="1" applyProtection="1">
      <alignment horizontal="center" vertical="center"/>
    </xf>
    <xf numFmtId="1" fontId="83" fillId="12" borderId="18" xfId="1" applyNumberFormat="1" applyFont="1" applyFill="1" applyBorder="1" applyAlignment="1" applyProtection="1">
      <alignment horizontal="center" vertical="center" shrinkToFit="1"/>
    </xf>
    <xf numFmtId="1" fontId="83" fillId="2" borderId="11" xfId="1" applyNumberFormat="1" applyFont="1" applyFill="1" applyBorder="1" applyAlignment="1" applyProtection="1">
      <alignment horizontal="center" vertical="center" shrinkToFit="1"/>
    </xf>
    <xf numFmtId="1" fontId="88" fillId="2" borderId="48" xfId="1" applyNumberFormat="1" applyFont="1" applyFill="1" applyBorder="1" applyAlignment="1" applyProtection="1">
      <alignment horizontal="center" vertical="center" shrinkToFit="1"/>
    </xf>
    <xf numFmtId="1" fontId="89" fillId="2" borderId="18" xfId="1" applyNumberFormat="1" applyFont="1" applyFill="1" applyBorder="1" applyAlignment="1" applyProtection="1">
      <alignment horizontal="center" vertical="center" shrinkToFit="1"/>
    </xf>
    <xf numFmtId="1" fontId="83" fillId="2" borderId="48" xfId="1" applyNumberFormat="1" applyFont="1" applyFill="1" applyBorder="1" applyAlignment="1" applyProtection="1">
      <alignment horizontal="center" vertical="center" shrinkToFit="1"/>
    </xf>
    <xf numFmtId="1" fontId="88" fillId="12" borderId="48" xfId="1" applyNumberFormat="1" applyFont="1" applyFill="1" applyBorder="1" applyAlignment="1" applyProtection="1">
      <alignment horizontal="center" vertical="center" shrinkToFit="1"/>
    </xf>
    <xf numFmtId="1" fontId="87" fillId="12" borderId="48" xfId="1" applyNumberFormat="1" applyFont="1" applyFill="1" applyBorder="1" applyAlignment="1" applyProtection="1">
      <alignment horizontal="center" vertical="center" shrinkToFit="1"/>
    </xf>
    <xf numFmtId="1" fontId="89" fillId="12" borderId="18" xfId="1" applyNumberFormat="1" applyFont="1" applyFill="1" applyBorder="1" applyAlignment="1" applyProtection="1">
      <alignment horizontal="center" vertical="center" shrinkToFit="1"/>
    </xf>
    <xf numFmtId="1" fontId="87" fillId="2" borderId="28" xfId="1" applyNumberFormat="1" applyFont="1" applyFill="1" applyBorder="1" applyAlignment="1" applyProtection="1">
      <alignment horizontal="center" vertical="center" shrinkToFit="1"/>
    </xf>
    <xf numFmtId="1" fontId="87" fillId="2" borderId="42" xfId="1" applyNumberFormat="1" applyFont="1" applyFill="1" applyBorder="1" applyAlignment="1" applyProtection="1">
      <alignment horizontal="center" vertical="center" shrinkToFit="1"/>
    </xf>
    <xf numFmtId="1" fontId="83" fillId="12" borderId="105" xfId="1" applyNumberFormat="1" applyFont="1" applyFill="1" applyBorder="1" applyAlignment="1" applyProtection="1">
      <alignment horizontal="center" vertical="center"/>
    </xf>
    <xf numFmtId="1" fontId="87" fillId="12" borderId="28" xfId="1" applyNumberFormat="1" applyFont="1" applyFill="1" applyBorder="1" applyAlignment="1" applyProtection="1">
      <alignment horizontal="center" vertical="center" shrinkToFit="1"/>
    </xf>
    <xf numFmtId="1" fontId="88" fillId="2" borderId="27" xfId="1" applyNumberFormat="1" applyFont="1" applyFill="1" applyBorder="1" applyAlignment="1" applyProtection="1">
      <alignment horizontal="center" vertical="center" shrinkToFit="1"/>
    </xf>
    <xf numFmtId="1" fontId="37" fillId="2" borderId="42" xfId="1" applyNumberFormat="1" applyFont="1" applyFill="1" applyBorder="1" applyAlignment="1" applyProtection="1">
      <alignment horizontal="center" vertical="center" shrinkToFit="1"/>
    </xf>
    <xf numFmtId="1" fontId="87" fillId="2" borderId="27" xfId="1" applyNumberFormat="1" applyFont="1" applyFill="1" applyBorder="1" applyAlignment="1" applyProtection="1">
      <alignment horizontal="center" vertical="center" shrinkToFit="1"/>
    </xf>
    <xf numFmtId="1" fontId="87" fillId="12" borderId="56" xfId="1" applyNumberFormat="1" applyFont="1" applyFill="1" applyBorder="1" applyAlignment="1" applyProtection="1">
      <alignment horizontal="center" vertical="center" shrinkToFit="1"/>
    </xf>
    <xf numFmtId="1" fontId="88" fillId="12" borderId="28" xfId="1" applyNumberFormat="1" applyFont="1" applyFill="1" applyBorder="1" applyAlignment="1" applyProtection="1">
      <alignment horizontal="center" vertical="center" shrinkToFit="1"/>
    </xf>
    <xf numFmtId="1" fontId="84" fillId="2" borderId="72" xfId="1" applyNumberFormat="1" applyFont="1" applyFill="1" applyBorder="1" applyAlignment="1" applyProtection="1">
      <alignment horizontal="center" vertical="center" wrapText="1"/>
    </xf>
    <xf numFmtId="1" fontId="37" fillId="2" borderId="18" xfId="1" applyNumberFormat="1" applyFont="1" applyFill="1" applyBorder="1" applyAlignment="1" applyProtection="1">
      <alignment horizontal="center" vertical="center" shrinkToFit="1"/>
    </xf>
    <xf numFmtId="1" fontId="84" fillId="2" borderId="48" xfId="1" applyNumberFormat="1" applyFont="1" applyFill="1" applyBorder="1" applyAlignment="1" applyProtection="1">
      <alignment horizontal="center" vertical="center" wrapText="1"/>
    </xf>
    <xf numFmtId="1" fontId="89" fillId="2" borderId="36" xfId="1" applyNumberFormat="1" applyFont="1" applyFill="1" applyBorder="1" applyAlignment="1" applyProtection="1">
      <alignment horizontal="center" vertical="center" shrinkToFit="1"/>
    </xf>
    <xf numFmtId="1" fontId="84" fillId="12" borderId="11" xfId="1" applyNumberFormat="1" applyFont="1" applyFill="1" applyBorder="1" applyAlignment="1" applyProtection="1">
      <alignment horizontal="center" vertical="center" wrapText="1"/>
    </xf>
    <xf numFmtId="1" fontId="37" fillId="12" borderId="18" xfId="1" applyNumberFormat="1" applyFont="1" applyFill="1" applyBorder="1" applyAlignment="1" applyProtection="1">
      <alignment horizontal="center" vertical="center" shrinkToFit="1"/>
    </xf>
    <xf numFmtId="1" fontId="83" fillId="2" borderId="95" xfId="1" applyNumberFormat="1" applyFont="1" applyFill="1" applyBorder="1" applyAlignment="1" applyProtection="1">
      <alignment horizontal="center" vertical="center"/>
    </xf>
    <xf numFmtId="1" fontId="83" fillId="2" borderId="28" xfId="1" applyNumberFormat="1" applyFont="1" applyFill="1" applyBorder="1" applyAlignment="1" applyProtection="1">
      <alignment horizontal="center" vertical="center" shrinkToFit="1"/>
    </xf>
    <xf numFmtId="1" fontId="83" fillId="12" borderId="95" xfId="1" applyNumberFormat="1" applyFont="1" applyFill="1" applyBorder="1" applyAlignment="1" applyProtection="1">
      <alignment horizontal="center" vertical="center"/>
    </xf>
    <xf numFmtId="1" fontId="89" fillId="2" borderId="24" xfId="1" applyNumberFormat="1" applyFont="1" applyFill="1" applyBorder="1" applyAlignment="1" applyProtection="1">
      <alignment horizontal="center" vertical="center" shrinkToFit="1"/>
    </xf>
    <xf numFmtId="1" fontId="87" fillId="2" borderId="24" xfId="1" applyNumberFormat="1" applyFont="1" applyFill="1" applyBorder="1" applyAlignment="1" applyProtection="1">
      <alignment horizontal="center" vertical="center" shrinkToFit="1"/>
    </xf>
    <xf numFmtId="1" fontId="87" fillId="12" borderId="24" xfId="1" applyNumberFormat="1" applyFont="1" applyFill="1" applyBorder="1" applyAlignment="1" applyProtection="1">
      <alignment horizontal="center" vertical="center" shrinkToFit="1"/>
    </xf>
    <xf numFmtId="1" fontId="37" fillId="12" borderId="28" xfId="1" applyNumberFormat="1" applyFont="1" applyFill="1" applyBorder="1" applyAlignment="1" applyProtection="1">
      <alignment horizontal="center" vertical="center" shrinkToFit="1"/>
    </xf>
    <xf numFmtId="1" fontId="89" fillId="2" borderId="48" xfId="1" applyNumberFormat="1" applyFont="1" applyFill="1" applyBorder="1" applyAlignment="1" applyProtection="1">
      <alignment horizontal="center" vertical="center" shrinkToFit="1"/>
    </xf>
    <xf numFmtId="1" fontId="84" fillId="2" borderId="18" xfId="1" applyNumberFormat="1" applyFont="1" applyFill="1" applyBorder="1" applyAlignment="1" applyProtection="1">
      <alignment horizontal="center" vertical="center" wrapText="1"/>
    </xf>
    <xf numFmtId="1" fontId="83" fillId="2" borderId="95" xfId="1" applyNumberFormat="1" applyFont="1" applyFill="1" applyBorder="1" applyAlignment="1" applyProtection="1">
      <alignment horizontal="center" vertical="center" shrinkToFit="1"/>
    </xf>
    <xf numFmtId="1" fontId="84" fillId="12" borderId="96" xfId="1" applyNumberFormat="1" applyFont="1" applyFill="1" applyBorder="1" applyAlignment="1" applyProtection="1">
      <alignment horizontal="center" vertical="center" wrapText="1"/>
    </xf>
    <xf numFmtId="1" fontId="83" fillId="12" borderId="107" xfId="1" applyNumberFormat="1" applyFont="1" applyFill="1" applyBorder="1" applyAlignment="1" applyProtection="1">
      <alignment horizontal="center" vertical="center" shrinkToFit="1"/>
    </xf>
    <xf numFmtId="1" fontId="83" fillId="12" borderId="77" xfId="1" applyNumberFormat="1" applyFont="1" applyFill="1" applyBorder="1" applyAlignment="1" applyProtection="1">
      <alignment horizontal="center" vertical="center" shrinkToFit="1"/>
    </xf>
    <xf numFmtId="1" fontId="37" fillId="2" borderId="59" xfId="1" applyNumberFormat="1" applyFont="1" applyFill="1" applyBorder="1" applyAlignment="1" applyProtection="1">
      <alignment horizontal="center" vertical="center" shrinkToFit="1"/>
    </xf>
    <xf numFmtId="1" fontId="37" fillId="2" borderId="19" xfId="1" applyNumberFormat="1" applyFont="1" applyFill="1" applyBorder="1" applyAlignment="1" applyProtection="1">
      <alignment horizontal="center" vertical="center" shrinkToFit="1"/>
    </xf>
    <xf numFmtId="1" fontId="83" fillId="12" borderId="72" xfId="1" applyNumberFormat="1" applyFont="1" applyFill="1" applyBorder="1" applyAlignment="1" applyProtection="1">
      <alignment horizontal="center" vertical="center" shrinkToFit="1"/>
    </xf>
    <xf numFmtId="1" fontId="37" fillId="2" borderId="28" xfId="1" applyNumberFormat="1" applyFont="1" applyFill="1" applyBorder="1" applyAlignment="1" applyProtection="1">
      <alignment horizontal="center" vertical="center" shrinkToFit="1"/>
    </xf>
    <xf numFmtId="1" fontId="87" fillId="2" borderId="34" xfId="1" applyNumberFormat="1" applyFont="1" applyFill="1" applyBorder="1" applyAlignment="1" applyProtection="1">
      <alignment horizontal="center" vertical="center" shrinkToFit="1"/>
    </xf>
    <xf numFmtId="1" fontId="83" fillId="12" borderId="95" xfId="1" applyNumberFormat="1" applyFont="1" applyFill="1" applyBorder="1" applyAlignment="1" applyProtection="1">
      <alignment horizontal="center" vertical="center" shrinkToFit="1"/>
    </xf>
    <xf numFmtId="1" fontId="37" fillId="2" borderId="34" xfId="1" applyNumberFormat="1" applyFont="1" applyFill="1" applyBorder="1" applyAlignment="1" applyProtection="1">
      <alignment horizontal="center" vertical="center" shrinkToFit="1"/>
    </xf>
    <xf numFmtId="1" fontId="37" fillId="2" borderId="84" xfId="1" applyNumberFormat="1" applyFont="1" applyFill="1" applyBorder="1" applyAlignment="1" applyProtection="1">
      <alignment horizontal="center" vertical="center" shrinkToFit="1"/>
    </xf>
    <xf numFmtId="1" fontId="84" fillId="12" borderId="72" xfId="1" applyNumberFormat="1" applyFont="1" applyFill="1" applyBorder="1" applyAlignment="1" applyProtection="1">
      <alignment horizontal="center" vertical="center" wrapText="1"/>
    </xf>
    <xf numFmtId="1" fontId="83" fillId="2" borderId="89" xfId="1" applyNumberFormat="1" applyFont="1" applyFill="1" applyBorder="1" applyAlignment="1" applyProtection="1">
      <alignment horizontal="center" vertical="center" shrinkToFit="1"/>
    </xf>
    <xf numFmtId="1" fontId="83" fillId="2" borderId="49" xfId="1" applyNumberFormat="1" applyFont="1" applyFill="1" applyBorder="1" applyAlignment="1" applyProtection="1">
      <alignment horizontal="center" vertical="center" shrinkToFit="1"/>
    </xf>
    <xf numFmtId="1" fontId="37" fillId="2" borderId="49" xfId="1" applyNumberFormat="1" applyFont="1" applyFill="1" applyBorder="1" applyAlignment="1" applyProtection="1">
      <alignment horizontal="center" vertical="center" shrinkToFit="1"/>
    </xf>
    <xf numFmtId="1" fontId="83" fillId="12" borderId="89" xfId="1" applyNumberFormat="1" applyFont="1" applyFill="1" applyBorder="1" applyAlignment="1" applyProtection="1">
      <alignment horizontal="center" vertical="center" shrinkToFit="1"/>
    </xf>
    <xf numFmtId="1" fontId="83" fillId="12" borderId="49" xfId="1" applyNumberFormat="1" applyFont="1" applyFill="1" applyBorder="1" applyAlignment="1" applyProtection="1">
      <alignment horizontal="center" vertical="center" shrinkToFit="1"/>
    </xf>
    <xf numFmtId="1" fontId="83" fillId="2" borderId="90" xfId="1" applyNumberFormat="1" applyFont="1" applyFill="1" applyBorder="1" applyAlignment="1" applyProtection="1">
      <alignment horizontal="center" vertical="center" shrinkToFit="1"/>
    </xf>
    <xf numFmtId="1" fontId="83" fillId="2" borderId="27" xfId="1" applyNumberFormat="1" applyFont="1" applyFill="1" applyBorder="1" applyAlignment="1" applyProtection="1">
      <alignment horizontal="center" vertical="center" shrinkToFit="1"/>
    </xf>
    <xf numFmtId="1" fontId="37" fillId="2" borderId="27" xfId="1" applyNumberFormat="1" applyFont="1" applyFill="1" applyBorder="1" applyAlignment="1" applyProtection="1">
      <alignment horizontal="center" vertical="center" shrinkToFit="1"/>
    </xf>
    <xf numFmtId="1" fontId="87" fillId="2" borderId="33" xfId="1" applyNumberFormat="1" applyFont="1" applyFill="1" applyBorder="1" applyAlignment="1" applyProtection="1">
      <alignment horizontal="center" vertical="center" shrinkToFit="1"/>
    </xf>
    <xf numFmtId="1" fontId="37" fillId="2" borderId="33" xfId="1" applyNumberFormat="1" applyFont="1" applyFill="1" applyBorder="1" applyAlignment="1" applyProtection="1">
      <alignment horizontal="center" vertical="center" shrinkToFit="1"/>
    </xf>
    <xf numFmtId="1" fontId="84" fillId="12" borderId="18" xfId="1" applyNumberFormat="1" applyFont="1" applyFill="1" applyBorder="1" applyAlignment="1" applyProtection="1">
      <alignment horizontal="center" vertical="center" wrapText="1"/>
    </xf>
    <xf numFmtId="1" fontId="83" fillId="12" borderId="91" xfId="1" applyNumberFormat="1" applyFont="1" applyFill="1" applyBorder="1" applyAlignment="1" applyProtection="1">
      <alignment horizontal="center" vertical="center" shrinkToFit="1"/>
    </xf>
    <xf numFmtId="165" fontId="24" fillId="12" borderId="48" xfId="1" applyNumberFormat="1" applyFont="1" applyFill="1" applyBorder="1" applyAlignment="1" applyProtection="1">
      <alignment horizontal="center" vertical="center"/>
    </xf>
    <xf numFmtId="1" fontId="83" fillId="2" borderId="91" xfId="1" applyNumberFormat="1" applyFont="1" applyFill="1" applyBorder="1" applyAlignment="1" applyProtection="1">
      <alignment horizontal="center" vertical="center" shrinkToFit="1"/>
    </xf>
    <xf numFmtId="1" fontId="83" fillId="2" borderId="74" xfId="1" applyNumberFormat="1" applyFont="1" applyFill="1" applyBorder="1" applyAlignment="1" applyProtection="1">
      <alignment horizontal="center" vertical="center" shrinkToFit="1"/>
    </xf>
    <xf numFmtId="1" fontId="83" fillId="2" borderId="107" xfId="1" applyNumberFormat="1" applyFont="1" applyFill="1" applyBorder="1" applyAlignment="1" applyProtection="1">
      <alignment horizontal="center" vertical="center" shrinkToFit="1"/>
    </xf>
    <xf numFmtId="0" fontId="0" fillId="2" borderId="76" xfId="0" applyFill="1" applyBorder="1" applyAlignment="1" applyProtection="1">
      <alignment shrinkToFit="1"/>
    </xf>
    <xf numFmtId="165" fontId="24" fillId="2" borderId="77" xfId="1" applyNumberFormat="1" applyFont="1" applyFill="1" applyBorder="1" applyAlignment="1" applyProtection="1">
      <alignment horizontal="center" vertical="center"/>
    </xf>
    <xf numFmtId="165" fontId="24" fillId="12" borderId="76" xfId="1" applyNumberFormat="1" applyFont="1" applyFill="1" applyBorder="1" applyAlignment="1" applyProtection="1">
      <alignment horizontal="center" vertical="center"/>
    </xf>
    <xf numFmtId="165" fontId="24" fillId="12" borderId="77" xfId="1" applyNumberFormat="1" applyFont="1" applyFill="1" applyBorder="1" applyAlignment="1" applyProtection="1">
      <alignment horizontal="center" vertical="center"/>
    </xf>
    <xf numFmtId="1" fontId="83" fillId="12" borderId="96" xfId="1" applyNumberFormat="1" applyFont="1" applyFill="1" applyBorder="1" applyAlignment="1" applyProtection="1">
      <alignment horizontal="center" vertical="center" shrinkToFit="1"/>
    </xf>
    <xf numFmtId="1" fontId="83" fillId="2" borderId="96" xfId="1" applyNumberFormat="1" applyFont="1" applyFill="1" applyBorder="1" applyAlignment="1" applyProtection="1">
      <alignment horizontal="center" vertical="center" shrinkToFit="1"/>
    </xf>
    <xf numFmtId="49" fontId="83" fillId="2" borderId="72" xfId="1" applyNumberFormat="1" applyFont="1" applyFill="1" applyBorder="1" applyAlignment="1" applyProtection="1">
      <alignment horizontal="center" vertical="center"/>
    </xf>
    <xf numFmtId="49" fontId="83" fillId="2" borderId="74" xfId="1" applyNumberFormat="1" applyFont="1" applyFill="1" applyBorder="1" applyAlignment="1" applyProtection="1">
      <alignment horizontal="center" vertical="center"/>
    </xf>
    <xf numFmtId="1" fontId="84" fillId="2" borderId="74" xfId="1" applyNumberFormat="1" applyFont="1" applyFill="1" applyBorder="1" applyAlignment="1" applyProtection="1">
      <alignment horizontal="center" vertical="center" wrapText="1"/>
    </xf>
    <xf numFmtId="1" fontId="87" fillId="2" borderId="111" xfId="1" applyNumberFormat="1" applyFont="1" applyFill="1" applyBorder="1" applyAlignment="1" applyProtection="1">
      <alignment horizontal="center" vertical="center" shrinkToFit="1"/>
    </xf>
    <xf numFmtId="165" fontId="24" fillId="2" borderId="50" xfId="1" applyNumberFormat="1" applyFont="1" applyFill="1" applyBorder="1" applyAlignment="1" applyProtection="1">
      <alignment horizontal="right" vertical="center"/>
    </xf>
    <xf numFmtId="1" fontId="88" fillId="12" borderId="59" xfId="1" applyNumberFormat="1" applyFont="1" applyFill="1" applyBorder="1" applyAlignment="1" applyProtection="1">
      <alignment horizontal="center" vertical="center" shrinkToFit="1"/>
    </xf>
    <xf numFmtId="1" fontId="87" fillId="2" borderId="47" xfId="1" applyNumberFormat="1" applyFont="1" applyFill="1" applyBorder="1" applyAlignment="1" applyProtection="1">
      <alignment horizontal="center" vertical="center" shrinkToFit="1"/>
    </xf>
    <xf numFmtId="1" fontId="89" fillId="12" borderId="49" xfId="1" applyNumberFormat="1" applyFont="1" applyFill="1" applyBorder="1" applyAlignment="1" applyProtection="1">
      <alignment horizontal="center" vertical="center" shrinkToFit="1"/>
    </xf>
    <xf numFmtId="1" fontId="84" fillId="12" borderId="74" xfId="1" applyNumberFormat="1" applyFont="1" applyFill="1" applyBorder="1" applyAlignment="1" applyProtection="1">
      <alignment horizontal="center" vertical="center" wrapText="1"/>
    </xf>
    <xf numFmtId="1" fontId="83" fillId="2" borderId="47" xfId="1" applyNumberFormat="1" applyFont="1" applyFill="1" applyBorder="1" applyAlignment="1" applyProtection="1">
      <alignment horizontal="center" vertical="center" shrinkToFit="1"/>
    </xf>
    <xf numFmtId="1" fontId="87" fillId="2" borderId="96" xfId="1" applyNumberFormat="1" applyFont="1" applyFill="1" applyBorder="1" applyAlignment="1" applyProtection="1">
      <alignment horizontal="center" vertical="center" shrinkToFit="1"/>
    </xf>
    <xf numFmtId="1" fontId="83" fillId="12" borderId="48" xfId="1" applyNumberFormat="1" applyFont="1" applyFill="1" applyBorder="1" applyAlignment="1" applyProtection="1">
      <alignment horizontal="center" vertical="center" shrinkToFit="1"/>
    </xf>
    <xf numFmtId="1" fontId="83" fillId="12" borderId="24" xfId="1" applyNumberFormat="1" applyFont="1" applyFill="1" applyBorder="1" applyAlignment="1" applyProtection="1">
      <alignment horizontal="center" vertical="center" shrinkToFit="1"/>
    </xf>
    <xf numFmtId="1" fontId="83" fillId="12" borderId="56" xfId="1" applyNumberFormat="1" applyFont="1" applyFill="1" applyBorder="1" applyAlignment="1" applyProtection="1">
      <alignment horizontal="center" vertical="center" shrinkToFit="1"/>
    </xf>
    <xf numFmtId="1" fontId="83" fillId="12" borderId="47" xfId="1" applyNumberFormat="1" applyFont="1" applyFill="1" applyBorder="1" applyAlignment="1" applyProtection="1">
      <alignment horizontal="center" vertical="center" shrinkToFit="1"/>
    </xf>
    <xf numFmtId="1" fontId="37" fillId="2" borderId="92" xfId="1" applyNumberFormat="1" applyFont="1" applyFill="1" applyBorder="1" applyAlignment="1" applyProtection="1">
      <alignment horizontal="center" vertical="center" shrinkToFit="1"/>
    </xf>
    <xf numFmtId="1" fontId="37" fillId="2" borderId="20" xfId="1" applyNumberFormat="1" applyFont="1" applyFill="1" applyBorder="1" applyAlignment="1" applyProtection="1">
      <alignment horizontal="center" vertical="center" shrinkToFit="1"/>
    </xf>
    <xf numFmtId="0" fontId="50" fillId="2" borderId="71" xfId="1" applyNumberFormat="1" applyFont="1" applyFill="1" applyBorder="1" applyAlignment="1" applyProtection="1">
      <alignment horizontal="center" vertical="center"/>
    </xf>
    <xf numFmtId="49" fontId="83" fillId="12" borderId="72" xfId="1" applyNumberFormat="1" applyFont="1" applyFill="1" applyBorder="1" applyAlignment="1" applyProtection="1">
      <alignment horizontal="center" vertical="center" shrinkToFit="1"/>
    </xf>
    <xf numFmtId="166" fontId="97" fillId="2" borderId="25" xfId="1" applyNumberFormat="1" applyFont="1" applyFill="1" applyBorder="1" applyAlignment="1" applyProtection="1">
      <alignment horizontal="center" vertical="center" shrinkToFit="1"/>
    </xf>
    <xf numFmtId="49" fontId="98" fillId="2" borderId="56" xfId="1" applyNumberFormat="1" applyFont="1" applyFill="1" applyBorder="1" applyAlignment="1" applyProtection="1">
      <alignment horizontal="center" vertical="center" shrinkToFit="1"/>
    </xf>
    <xf numFmtId="165" fontId="24" fillId="2" borderId="18" xfId="1" applyNumberFormat="1" applyFont="1" applyFill="1" applyBorder="1" applyAlignment="1" applyProtection="1">
      <alignment horizontal="center" vertical="center"/>
    </xf>
    <xf numFmtId="165" fontId="24" fillId="12" borderId="18" xfId="1" applyNumberFormat="1" applyFont="1" applyFill="1" applyBorder="1" applyAlignment="1" applyProtection="1">
      <alignment horizontal="center" vertical="center"/>
    </xf>
    <xf numFmtId="165" fontId="24" fillId="12" borderId="72" xfId="1" applyNumberFormat="1" applyFont="1" applyFill="1" applyBorder="1" applyAlignment="1" applyProtection="1">
      <alignment horizontal="center" vertical="center"/>
    </xf>
    <xf numFmtId="1" fontId="37" fillId="2" borderId="74" xfId="1" applyNumberFormat="1" applyFont="1" applyFill="1" applyBorder="1" applyAlignment="1" applyProtection="1">
      <alignment horizontal="center" vertical="center" shrinkToFit="1"/>
    </xf>
    <xf numFmtId="1" fontId="37" fillId="2" borderId="96" xfId="1" applyNumberFormat="1" applyFont="1" applyFill="1" applyBorder="1" applyAlignment="1" applyProtection="1">
      <alignment horizontal="center" vertical="center" shrinkToFit="1"/>
    </xf>
    <xf numFmtId="1" fontId="89" fillId="2" borderId="74" xfId="1" applyNumberFormat="1" applyFont="1" applyFill="1" applyBorder="1" applyAlignment="1" applyProtection="1">
      <alignment horizontal="center" vertical="center" shrinkToFit="1"/>
    </xf>
    <xf numFmtId="1" fontId="37" fillId="2" borderId="107" xfId="1" applyNumberFormat="1" applyFont="1" applyFill="1" applyBorder="1" applyAlignment="1" applyProtection="1">
      <alignment horizontal="center" vertical="center" shrinkToFit="1"/>
    </xf>
    <xf numFmtId="1" fontId="37" fillId="2" borderId="91" xfId="1" applyNumberFormat="1" applyFont="1" applyFill="1" applyBorder="1" applyAlignment="1" applyProtection="1">
      <alignment horizontal="center" vertical="center" shrinkToFit="1"/>
    </xf>
    <xf numFmtId="1" fontId="37" fillId="2" borderId="48" xfId="1" applyNumberFormat="1" applyFont="1" applyFill="1" applyBorder="1" applyAlignment="1" applyProtection="1">
      <alignment horizontal="center" vertical="center" shrinkToFit="1"/>
    </xf>
    <xf numFmtId="1" fontId="37" fillId="2" borderId="24" xfId="1" applyNumberFormat="1" applyFont="1" applyFill="1" applyBorder="1" applyAlignment="1" applyProtection="1">
      <alignment horizontal="center" vertical="center" shrinkToFit="1"/>
    </xf>
    <xf numFmtId="1" fontId="37" fillId="2" borderId="56" xfId="1" applyNumberFormat="1" applyFont="1" applyFill="1" applyBorder="1" applyAlignment="1" applyProtection="1">
      <alignment horizontal="center" vertical="center" shrinkToFit="1"/>
    </xf>
    <xf numFmtId="1" fontId="37" fillId="2" borderId="47" xfId="1" applyNumberFormat="1" applyFont="1" applyFill="1" applyBorder="1" applyAlignment="1" applyProtection="1">
      <alignment horizontal="center" vertical="center" shrinkToFit="1"/>
    </xf>
    <xf numFmtId="49" fontId="83" fillId="2" borderId="95" xfId="1" applyNumberFormat="1" applyFont="1" applyFill="1" applyBorder="1" applyAlignment="1" applyProtection="1">
      <alignment horizontal="center" vertical="center"/>
    </xf>
    <xf numFmtId="49" fontId="84" fillId="2" borderId="72" xfId="1" applyNumberFormat="1" applyFont="1" applyFill="1" applyBorder="1" applyAlignment="1" applyProtection="1">
      <alignment horizontal="center" vertical="center" wrapText="1"/>
    </xf>
    <xf numFmtId="49" fontId="83" fillId="2" borderId="105" xfId="1" applyNumberFormat="1" applyFont="1" applyFill="1" applyBorder="1" applyAlignment="1" applyProtection="1">
      <alignment horizontal="center" vertical="center"/>
    </xf>
    <xf numFmtId="49" fontId="83" fillId="2" borderId="89" xfId="1" applyNumberFormat="1" applyFont="1" applyFill="1" applyBorder="1" applyAlignment="1" applyProtection="1">
      <alignment horizontal="center" vertical="center"/>
    </xf>
    <xf numFmtId="49" fontId="86" fillId="2" borderId="18" xfId="1" applyNumberFormat="1" applyFont="1" applyFill="1" applyBorder="1" applyAlignment="1" applyProtection="1">
      <alignment horizontal="center" vertical="center"/>
    </xf>
    <xf numFmtId="49" fontId="45" fillId="2" borderId="28" xfId="1" applyNumberFormat="1" applyFont="1" applyFill="1" applyBorder="1" applyAlignment="1" applyProtection="1">
      <alignment horizontal="center" vertical="center"/>
    </xf>
    <xf numFmtId="49" fontId="45" fillId="2" borderId="18" xfId="1" applyNumberFormat="1" applyFont="1" applyFill="1" applyBorder="1" applyAlignment="1" applyProtection="1">
      <alignment horizontal="center" vertical="center"/>
    </xf>
    <xf numFmtId="49" fontId="45" fillId="2" borderId="59" xfId="1" applyNumberFormat="1" applyFont="1" applyFill="1" applyBorder="1" applyAlignment="1" applyProtection="1">
      <alignment horizontal="center" vertical="center"/>
    </xf>
    <xf numFmtId="49" fontId="45" fillId="2" borderId="49" xfId="1" applyNumberFormat="1" applyFont="1" applyFill="1" applyBorder="1" applyAlignment="1" applyProtection="1">
      <alignment horizontal="center" vertical="center"/>
    </xf>
    <xf numFmtId="49" fontId="83" fillId="2" borderId="96" xfId="1" applyNumberFormat="1" applyFont="1" applyFill="1" applyBorder="1" applyAlignment="1" applyProtection="1">
      <alignment horizontal="center" vertical="center"/>
    </xf>
    <xf numFmtId="49" fontId="83" fillId="2" borderId="74" xfId="1" applyNumberFormat="1" applyFont="1" applyFill="1" applyBorder="1" applyAlignment="1" applyProtection="1">
      <alignment horizontal="center" vertical="center" shrinkToFit="1"/>
    </xf>
    <xf numFmtId="49" fontId="83" fillId="2" borderId="107" xfId="1" applyNumberFormat="1" applyFont="1" applyFill="1" applyBorder="1" applyAlignment="1" applyProtection="1">
      <alignment horizontal="center" vertical="center"/>
    </xf>
    <xf numFmtId="49" fontId="83" fillId="2" borderId="91" xfId="1" applyNumberFormat="1" applyFont="1" applyFill="1" applyBorder="1" applyAlignment="1" applyProtection="1">
      <alignment horizontal="center" vertical="center"/>
    </xf>
    <xf numFmtId="49" fontId="83" fillId="2" borderId="48" xfId="1" applyNumberFormat="1" applyFont="1" applyFill="1" applyBorder="1" applyAlignment="1" applyProtection="1">
      <alignment horizontal="center" vertical="center"/>
    </xf>
    <xf numFmtId="49" fontId="45" fillId="2" borderId="24" xfId="1" applyNumberFormat="1" applyFont="1" applyFill="1" applyBorder="1" applyAlignment="1" applyProtection="1">
      <alignment horizontal="center" vertical="center"/>
    </xf>
    <xf numFmtId="49" fontId="83" fillId="2" borderId="48" xfId="1" applyNumberFormat="1" applyFont="1" applyFill="1" applyBorder="1" applyAlignment="1" applyProtection="1">
      <alignment horizontal="center" vertical="center" shrinkToFit="1"/>
    </xf>
    <xf numFmtId="49" fontId="45" fillId="2" borderId="56" xfId="1" applyNumberFormat="1" applyFont="1" applyFill="1" applyBorder="1" applyAlignment="1" applyProtection="1">
      <alignment horizontal="center" vertical="center"/>
    </xf>
    <xf numFmtId="49" fontId="83" fillId="2" borderId="58" xfId="1" applyNumberFormat="1" applyFont="1" applyFill="1" applyBorder="1" applyAlignment="1" applyProtection="1">
      <alignment horizontal="center" vertical="center"/>
    </xf>
    <xf numFmtId="49" fontId="83" fillId="2" borderId="4" xfId="1" applyNumberFormat="1" applyFont="1" applyFill="1" applyBorder="1" applyAlignment="1" applyProtection="1">
      <alignment horizontal="center" vertical="center"/>
    </xf>
    <xf numFmtId="49" fontId="45" fillId="2" borderId="2" xfId="1" applyNumberFormat="1" applyFont="1" applyFill="1" applyBorder="1" applyAlignment="1" applyProtection="1">
      <alignment horizontal="center" vertical="center"/>
    </xf>
    <xf numFmtId="49" fontId="83" fillId="2" borderId="4" xfId="1" applyNumberFormat="1" applyFont="1" applyFill="1" applyBorder="1" applyAlignment="1" applyProtection="1">
      <alignment horizontal="center" vertical="center" shrinkToFit="1"/>
    </xf>
    <xf numFmtId="49" fontId="37" fillId="2" borderId="83" xfId="1" applyNumberFormat="1" applyFont="1" applyFill="1" applyBorder="1" applyAlignment="1" applyProtection="1">
      <alignment horizontal="center" vertical="center" shrinkToFit="1"/>
    </xf>
    <xf numFmtId="49" fontId="83" fillId="2" borderId="1" xfId="1" applyNumberFormat="1" applyFont="1" applyFill="1" applyBorder="1" applyAlignment="1" applyProtection="1">
      <alignment horizontal="center" vertical="center"/>
    </xf>
    <xf numFmtId="49" fontId="83" fillId="12" borderId="95" xfId="1" applyNumberFormat="1" applyFont="1" applyFill="1" applyBorder="1" applyAlignment="1" applyProtection="1">
      <alignment horizontal="center" vertical="center" shrinkToFit="1"/>
    </xf>
    <xf numFmtId="49" fontId="83" fillId="12" borderId="105" xfId="1" applyNumberFormat="1" applyFont="1" applyFill="1" applyBorder="1" applyAlignment="1" applyProtection="1">
      <alignment horizontal="center" vertical="center" shrinkToFit="1"/>
    </xf>
    <xf numFmtId="49" fontId="83" fillId="12" borderId="89" xfId="1" applyNumberFormat="1" applyFont="1" applyFill="1" applyBorder="1" applyAlignment="1" applyProtection="1">
      <alignment horizontal="center" vertical="center" shrinkToFit="1"/>
    </xf>
    <xf numFmtId="49" fontId="83" fillId="12" borderId="18" xfId="1" applyNumberFormat="1" applyFont="1" applyFill="1" applyBorder="1" applyAlignment="1" applyProtection="1">
      <alignment horizontal="center" vertical="center"/>
    </xf>
    <xf numFmtId="49" fontId="83" fillId="12" borderId="28" xfId="1" applyNumberFormat="1" applyFont="1" applyFill="1" applyBorder="1" applyAlignment="1" applyProtection="1">
      <alignment horizontal="center" vertical="center"/>
    </xf>
    <xf numFmtId="49" fontId="83" fillId="12" borderId="59" xfId="1" applyNumberFormat="1" applyFont="1" applyFill="1" applyBorder="1" applyAlignment="1" applyProtection="1">
      <alignment horizontal="center" vertical="center"/>
    </xf>
    <xf numFmtId="49" fontId="83" fillId="12" borderId="49" xfId="1" applyNumberFormat="1" applyFont="1" applyFill="1" applyBorder="1" applyAlignment="1" applyProtection="1">
      <alignment horizontal="center" vertical="center"/>
    </xf>
    <xf numFmtId="49" fontId="83" fillId="12" borderId="74" xfId="1" applyNumberFormat="1" applyFont="1" applyFill="1" applyBorder="1" applyAlignment="1" applyProtection="1">
      <alignment horizontal="center" vertical="center" shrinkToFit="1"/>
    </xf>
    <xf numFmtId="49" fontId="83" fillId="12" borderId="96" xfId="1" applyNumberFormat="1" applyFont="1" applyFill="1" applyBorder="1" applyAlignment="1" applyProtection="1">
      <alignment horizontal="center" vertical="center" shrinkToFit="1"/>
    </xf>
    <xf numFmtId="49" fontId="83" fillId="12" borderId="107" xfId="1" applyNumberFormat="1" applyFont="1" applyFill="1" applyBorder="1" applyAlignment="1" applyProtection="1">
      <alignment horizontal="center" vertical="center" shrinkToFit="1"/>
    </xf>
    <xf numFmtId="49" fontId="83" fillId="12" borderId="91" xfId="1" applyNumberFormat="1" applyFont="1" applyFill="1" applyBorder="1" applyAlignment="1" applyProtection="1">
      <alignment horizontal="center" vertical="center" shrinkToFit="1"/>
    </xf>
    <xf numFmtId="49" fontId="83" fillId="2" borderId="24" xfId="1" applyNumberFormat="1" applyFont="1" applyFill="1" applyBorder="1" applyAlignment="1" applyProtection="1">
      <alignment horizontal="center" vertical="center"/>
    </xf>
    <xf numFmtId="49" fontId="83" fillId="2" borderId="56" xfId="1" applyNumberFormat="1" applyFont="1" applyFill="1" applyBorder="1" applyAlignment="1" applyProtection="1">
      <alignment horizontal="center" vertical="center"/>
    </xf>
    <xf numFmtId="49" fontId="83" fillId="2" borderId="2" xfId="1" applyNumberFormat="1" applyFont="1" applyFill="1" applyBorder="1" applyAlignment="1" applyProtection="1">
      <alignment horizontal="center" vertical="center"/>
    </xf>
    <xf numFmtId="49" fontId="83" fillId="2" borderId="101" xfId="1" applyNumberFormat="1" applyFont="1" applyFill="1" applyBorder="1" applyAlignment="1" applyProtection="1">
      <alignment horizontal="center" vertical="center"/>
    </xf>
    <xf numFmtId="49" fontId="83" fillId="2" borderId="72" xfId="1" applyNumberFormat="1" applyFont="1" applyFill="1" applyBorder="1" applyAlignment="1" applyProtection="1">
      <alignment horizontal="center" vertical="center" shrinkToFit="1"/>
    </xf>
    <xf numFmtId="49" fontId="83" fillId="2" borderId="95" xfId="1" applyNumberFormat="1" applyFont="1" applyFill="1" applyBorder="1" applyAlignment="1" applyProtection="1">
      <alignment horizontal="center" vertical="center" shrinkToFit="1"/>
    </xf>
    <xf numFmtId="49" fontId="83" fillId="2" borderId="105" xfId="1" applyNumberFormat="1" applyFont="1" applyFill="1" applyBorder="1" applyAlignment="1" applyProtection="1">
      <alignment horizontal="center" vertical="center" shrinkToFit="1"/>
    </xf>
    <xf numFmtId="49" fontId="83" fillId="2" borderId="89" xfId="1" applyNumberFormat="1" applyFont="1" applyFill="1" applyBorder="1" applyAlignment="1" applyProtection="1">
      <alignment horizontal="center" vertical="center" shrinkToFit="1"/>
    </xf>
    <xf numFmtId="49" fontId="83" fillId="2" borderId="18" xfId="1" applyNumberFormat="1" applyFont="1" applyFill="1" applyBorder="1" applyAlignment="1" applyProtection="1">
      <alignment horizontal="center" vertical="center"/>
    </xf>
    <xf numFmtId="49" fontId="83" fillId="2" borderId="28" xfId="1" applyNumberFormat="1" applyFont="1" applyFill="1" applyBorder="1" applyAlignment="1" applyProtection="1">
      <alignment horizontal="center" vertical="center"/>
    </xf>
    <xf numFmtId="49" fontId="83" fillId="2" borderId="59" xfId="1" applyNumberFormat="1" applyFont="1" applyFill="1" applyBorder="1" applyAlignment="1" applyProtection="1">
      <alignment horizontal="center" vertical="center"/>
    </xf>
    <xf numFmtId="49" fontId="83" fillId="2" borderId="49" xfId="1" applyNumberFormat="1" applyFont="1" applyFill="1" applyBorder="1" applyAlignment="1" applyProtection="1">
      <alignment horizontal="center" vertical="center"/>
    </xf>
    <xf numFmtId="49" fontId="83" fillId="2" borderId="96" xfId="1" applyNumberFormat="1" applyFont="1" applyFill="1" applyBorder="1" applyAlignment="1" applyProtection="1">
      <alignment horizontal="center" vertical="center" shrinkToFit="1"/>
    </xf>
    <xf numFmtId="49" fontId="83" fillId="2" borderId="107" xfId="1" applyNumberFormat="1" applyFont="1" applyFill="1" applyBorder="1" applyAlignment="1" applyProtection="1">
      <alignment horizontal="center" vertical="center" shrinkToFit="1"/>
    </xf>
    <xf numFmtId="49" fontId="83" fillId="2" borderId="91" xfId="1" applyNumberFormat="1" applyFont="1" applyFill="1" applyBorder="1" applyAlignment="1" applyProtection="1">
      <alignment horizontal="center" vertical="center" shrinkToFit="1"/>
    </xf>
    <xf numFmtId="49" fontId="37" fillId="2" borderId="46" xfId="1" applyNumberFormat="1" applyFont="1" applyFill="1" applyBorder="1" applyAlignment="1" applyProtection="1">
      <alignment horizontal="center" vertical="center" shrinkToFit="1"/>
    </xf>
    <xf numFmtId="49" fontId="37" fillId="2" borderId="34" xfId="1" applyNumberFormat="1" applyFont="1" applyFill="1" applyBorder="1" applyAlignment="1" applyProtection="1">
      <alignment horizontal="center" vertical="center" shrinkToFit="1"/>
    </xf>
    <xf numFmtId="49" fontId="89" fillId="2" borderId="46" xfId="1" applyNumberFormat="1" applyFont="1" applyFill="1" applyBorder="1" applyAlignment="1" applyProtection="1">
      <alignment horizontal="center" vertical="center" shrinkToFit="1"/>
    </xf>
    <xf numFmtId="49" fontId="37" fillId="2" borderId="61" xfId="1" applyNumberFormat="1" applyFont="1" applyFill="1" applyBorder="1" applyAlignment="1" applyProtection="1">
      <alignment horizontal="center" vertical="center" shrinkToFit="1"/>
    </xf>
    <xf numFmtId="49" fontId="90" fillId="2" borderId="46" xfId="1" applyNumberFormat="1" applyFont="1" applyFill="1" applyBorder="1" applyAlignment="1" applyProtection="1">
      <alignment horizontal="center" vertical="center" shrinkToFit="1"/>
    </xf>
    <xf numFmtId="49" fontId="37" fillId="12" borderId="18" xfId="1" applyNumberFormat="1" applyFont="1" applyFill="1" applyBorder="1" applyAlignment="1" applyProtection="1">
      <alignment horizontal="center" vertical="center" shrinkToFit="1"/>
    </xf>
    <xf numFmtId="49" fontId="37" fillId="12" borderId="28" xfId="1" applyNumberFormat="1" applyFont="1" applyFill="1" applyBorder="1" applyAlignment="1" applyProtection="1">
      <alignment horizontal="center" vertical="center" shrinkToFit="1"/>
    </xf>
    <xf numFmtId="49" fontId="89" fillId="12" borderId="18" xfId="1" applyNumberFormat="1" applyFont="1" applyFill="1" applyBorder="1" applyAlignment="1" applyProtection="1">
      <alignment horizontal="center" vertical="center" shrinkToFit="1"/>
    </xf>
    <xf numFmtId="49" fontId="89" fillId="12" borderId="59" xfId="1" applyNumberFormat="1" applyFont="1" applyFill="1" applyBorder="1" applyAlignment="1" applyProtection="1">
      <alignment horizontal="center" vertical="center" shrinkToFit="1"/>
    </xf>
    <xf numFmtId="49" fontId="37" fillId="12" borderId="49" xfId="1" applyNumberFormat="1" applyFont="1" applyFill="1" applyBorder="1" applyAlignment="1" applyProtection="1">
      <alignment horizontal="center" vertical="center" shrinkToFit="1"/>
    </xf>
    <xf numFmtId="49" fontId="90" fillId="12" borderId="18" xfId="1" applyNumberFormat="1" applyFont="1" applyFill="1" applyBorder="1" applyAlignment="1" applyProtection="1">
      <alignment horizontal="center" vertical="center" shrinkToFit="1"/>
    </xf>
    <xf numFmtId="49" fontId="89" fillId="2" borderId="61" xfId="1" applyNumberFormat="1" applyFont="1" applyFill="1" applyBorder="1" applyAlignment="1" applyProtection="1">
      <alignment horizontal="center" vertical="center" shrinkToFit="1"/>
    </xf>
    <xf numFmtId="49" fontId="89" fillId="2" borderId="18" xfId="1" applyNumberFormat="1" applyFont="1" applyFill="1" applyBorder="1" applyAlignment="1" applyProtection="1">
      <alignment horizontal="center" vertical="center" shrinkToFit="1"/>
    </xf>
    <xf numFmtId="49" fontId="89" fillId="2" borderId="28" xfId="1" applyNumberFormat="1" applyFont="1" applyFill="1" applyBorder="1" applyAlignment="1" applyProtection="1">
      <alignment horizontal="center" vertical="center" shrinkToFit="1"/>
    </xf>
    <xf numFmtId="49" fontId="37" fillId="2" borderId="18" xfId="1" applyNumberFormat="1" applyFont="1" applyFill="1" applyBorder="1" applyAlignment="1" applyProtection="1">
      <alignment horizontal="center" vertical="center" shrinkToFit="1"/>
    </xf>
    <xf numFmtId="49" fontId="88" fillId="2" borderId="59" xfId="1" applyNumberFormat="1" applyFont="1" applyFill="1" applyBorder="1" applyAlignment="1" applyProtection="1">
      <alignment horizontal="center" vertical="center" shrinkToFit="1"/>
    </xf>
    <xf numFmtId="49" fontId="37" fillId="2" borderId="49" xfId="1" applyNumberFormat="1" applyFont="1" applyFill="1" applyBorder="1" applyAlignment="1" applyProtection="1">
      <alignment horizontal="center" vertical="center" shrinkToFit="1"/>
    </xf>
    <xf numFmtId="49" fontId="84" fillId="2" borderId="74" xfId="1" applyNumberFormat="1" applyFont="1" applyFill="1" applyBorder="1" applyAlignment="1" applyProtection="1">
      <alignment horizontal="center" vertical="center" wrapText="1"/>
    </xf>
    <xf numFmtId="49" fontId="87" fillId="2" borderId="46" xfId="1" applyNumberFormat="1" applyFont="1" applyFill="1" applyBorder="1" applyAlignment="1" applyProtection="1">
      <alignment horizontal="center" vertical="center" shrinkToFit="1"/>
    </xf>
    <xf numFmtId="49" fontId="87" fillId="2" borderId="34" xfId="1" applyNumberFormat="1" applyFont="1" applyFill="1" applyBorder="1" applyAlignment="1" applyProtection="1">
      <alignment horizontal="center" vertical="center" shrinkToFit="1"/>
    </xf>
    <xf numFmtId="49" fontId="87" fillId="2" borderId="83" xfId="1" applyNumberFormat="1" applyFont="1" applyFill="1" applyBorder="1" applyAlignment="1" applyProtection="1">
      <alignment horizontal="center" vertical="center" shrinkToFit="1"/>
    </xf>
    <xf numFmtId="49" fontId="87" fillId="2" borderId="61" xfId="1" applyNumberFormat="1" applyFont="1" applyFill="1" applyBorder="1" applyAlignment="1" applyProtection="1">
      <alignment horizontal="center" vertical="center" shrinkToFit="1"/>
    </xf>
    <xf numFmtId="49" fontId="84" fillId="12" borderId="72" xfId="1" applyNumberFormat="1" applyFont="1" applyFill="1" applyBorder="1" applyAlignment="1" applyProtection="1">
      <alignment horizontal="center" vertical="center" wrapText="1"/>
    </xf>
    <xf numFmtId="49" fontId="87" fillId="12" borderId="18" xfId="1" applyNumberFormat="1" applyFont="1" applyFill="1" applyBorder="1" applyAlignment="1" applyProtection="1">
      <alignment horizontal="center" vertical="center" shrinkToFit="1"/>
    </xf>
    <xf numFmtId="49" fontId="87" fillId="12" borderId="28" xfId="1" applyNumberFormat="1" applyFont="1" applyFill="1" applyBorder="1" applyAlignment="1" applyProtection="1">
      <alignment horizontal="center" vertical="center" shrinkToFit="1"/>
    </xf>
    <xf numFmtId="49" fontId="87" fillId="12" borderId="59" xfId="1" applyNumberFormat="1" applyFont="1" applyFill="1" applyBorder="1" applyAlignment="1" applyProtection="1">
      <alignment horizontal="center" vertical="center" shrinkToFit="1"/>
    </xf>
    <xf numFmtId="49" fontId="87" fillId="12" borderId="49" xfId="1" applyNumberFormat="1" applyFont="1" applyFill="1" applyBorder="1" applyAlignment="1" applyProtection="1">
      <alignment horizontal="center" vertical="center" shrinkToFit="1"/>
    </xf>
    <xf numFmtId="49" fontId="84" fillId="12" borderId="96" xfId="1" applyNumberFormat="1" applyFont="1" applyFill="1" applyBorder="1" applyAlignment="1" applyProtection="1">
      <alignment horizontal="center" vertical="center" wrapText="1"/>
    </xf>
    <xf numFmtId="49" fontId="15" fillId="2" borderId="93" xfId="1" applyNumberFormat="1" applyFont="1" applyFill="1" applyBorder="1" applyAlignment="1" applyProtection="1">
      <alignment horizontal="center" vertical="center" shrinkToFit="1"/>
    </xf>
    <xf numFmtId="49" fontId="15" fillId="2" borderId="29" xfId="1" applyNumberFormat="1" applyFont="1" applyFill="1" applyBorder="1" applyAlignment="1" applyProtection="1">
      <alignment horizontal="center" vertical="center" shrinkToFit="1"/>
    </xf>
    <xf numFmtId="49" fontId="17" fillId="2" borderId="19" xfId="1" applyNumberFormat="1" applyFont="1" applyFill="1" applyBorder="1" applyAlignment="1" applyProtection="1">
      <alignment horizontal="center" vertical="center" shrinkToFit="1"/>
    </xf>
    <xf numFmtId="49" fontId="33" fillId="2" borderId="21" xfId="1" applyNumberFormat="1" applyFont="1" applyFill="1" applyBorder="1" applyAlignment="1" applyProtection="1">
      <alignment horizontal="center" vertical="center" shrinkToFit="1"/>
    </xf>
    <xf numFmtId="49" fontId="15" fillId="2" borderId="51" xfId="1" applyNumberFormat="1" applyFont="1" applyFill="1" applyBorder="1" applyAlignment="1" applyProtection="1">
      <alignment horizontal="center" vertical="center" shrinkToFit="1"/>
    </xf>
    <xf numFmtId="49" fontId="17" fillId="2" borderId="56" xfId="1" applyNumberFormat="1" applyFont="1" applyFill="1" applyBorder="1" applyAlignment="1" applyProtection="1">
      <alignment horizontal="center" vertical="center" shrinkToFit="1"/>
    </xf>
    <xf numFmtId="49" fontId="33" fillId="2" borderId="56" xfId="1" applyNumberFormat="1" applyFont="1" applyFill="1" applyBorder="1" applyAlignment="1" applyProtection="1">
      <alignment horizontal="center" vertical="center" shrinkToFit="1"/>
    </xf>
    <xf numFmtId="49" fontId="15" fillId="2" borderId="39" xfId="1" applyNumberFormat="1" applyFont="1" applyFill="1" applyBorder="1" applyAlignment="1" applyProtection="1">
      <alignment horizontal="center" vertical="center" shrinkToFit="1"/>
    </xf>
    <xf numFmtId="49" fontId="96" fillId="2" borderId="19" xfId="1" applyNumberFormat="1" applyFont="1" applyFill="1" applyBorder="1" applyAlignment="1" applyProtection="1">
      <alignment horizontal="center" vertical="center" shrinkToFit="1"/>
    </xf>
    <xf numFmtId="49" fontId="17" fillId="2" borderId="20" xfId="1" applyNumberFormat="1" applyFont="1" applyFill="1" applyBorder="1" applyAlignment="1" applyProtection="1">
      <alignment horizontal="center" vertical="center" shrinkToFit="1"/>
    </xf>
    <xf numFmtId="49" fontId="15" fillId="2" borderId="22" xfId="1" applyNumberFormat="1" applyFont="1" applyFill="1" applyBorder="1" applyAlignment="1" applyProtection="1">
      <alignment horizontal="center" vertical="center" shrinkToFit="1"/>
    </xf>
    <xf numFmtId="49" fontId="15" fillId="2" borderId="67" xfId="1" applyNumberFormat="1" applyFont="1" applyFill="1" applyBorder="1" applyAlignment="1" applyProtection="1">
      <alignment horizontal="center" vertical="center" shrinkToFit="1"/>
    </xf>
    <xf numFmtId="49" fontId="17" fillId="2" borderId="47" xfId="1" applyNumberFormat="1" applyFont="1" applyFill="1" applyBorder="1" applyAlignment="1" applyProtection="1">
      <alignment horizontal="center" vertical="center" shrinkToFit="1"/>
    </xf>
    <xf numFmtId="49" fontId="33" fillId="2" borderId="49" xfId="1" applyNumberFormat="1" applyFont="1" applyFill="1" applyBorder="1" applyAlignment="1" applyProtection="1">
      <alignment horizontal="center" vertical="center" shrinkToFit="1"/>
    </xf>
    <xf numFmtId="49" fontId="33" fillId="2" borderId="52" xfId="1" applyNumberFormat="1" applyFont="1" applyFill="1" applyBorder="1" applyAlignment="1" applyProtection="1">
      <alignment horizontal="center" vertical="center" shrinkToFit="1"/>
    </xf>
    <xf numFmtId="49" fontId="33" fillId="2" borderId="47" xfId="1" applyNumberFormat="1" applyFont="1" applyFill="1" applyBorder="1" applyAlignment="1" applyProtection="1">
      <alignment horizontal="center" vertical="center" shrinkToFit="1"/>
    </xf>
    <xf numFmtId="49" fontId="5" fillId="0" borderId="97" xfId="1" applyNumberFormat="1" applyFont="1" applyBorder="1" applyAlignment="1" applyProtection="1">
      <alignment horizontal="center" vertical="center" shrinkToFit="1"/>
    </xf>
    <xf numFmtId="49" fontId="5" fillId="0" borderId="83" xfId="1" applyNumberFormat="1" applyFont="1" applyBorder="1" applyAlignment="1" applyProtection="1">
      <alignment horizontal="center" vertical="center" shrinkToFit="1"/>
    </xf>
    <xf numFmtId="49" fontId="15" fillId="2" borderId="32" xfId="1" applyNumberFormat="1" applyFont="1" applyFill="1" applyBorder="1" applyAlignment="1" applyProtection="1">
      <alignment horizontal="center" vertical="center" shrinkToFit="1"/>
    </xf>
    <xf numFmtId="49" fontId="15" fillId="2" borderId="91" xfId="1" applyNumberFormat="1" applyFont="1" applyFill="1" applyBorder="1" applyAlignment="1" applyProtection="1">
      <alignment horizontal="center" vertical="center" shrinkToFit="1"/>
    </xf>
    <xf numFmtId="49" fontId="96" fillId="2" borderId="47" xfId="1" applyNumberFormat="1" applyFont="1" applyFill="1" applyBorder="1" applyAlignment="1" applyProtection="1">
      <alignment horizontal="center" vertical="center" shrinkToFit="1"/>
    </xf>
    <xf numFmtId="49" fontId="15" fillId="2" borderId="31" xfId="1" applyNumberFormat="1" applyFont="1" applyFill="1" applyBorder="1" applyAlignment="1" applyProtection="1">
      <alignment horizontal="center" vertical="center" shrinkToFit="1"/>
    </xf>
    <xf numFmtId="49" fontId="5" fillId="2" borderId="32" xfId="1" applyNumberFormat="1" applyFont="1" applyFill="1" applyBorder="1" applyAlignment="1" applyProtection="1">
      <alignment horizontal="center" vertical="center" shrinkToFit="1"/>
    </xf>
    <xf numFmtId="49" fontId="5" fillId="2" borderId="31" xfId="1" applyNumberFormat="1" applyFont="1" applyFill="1" applyBorder="1" applyAlignment="1" applyProtection="1">
      <alignment horizontal="center" vertical="center" shrinkToFit="1"/>
    </xf>
    <xf numFmtId="49" fontId="5" fillId="2" borderId="39" xfId="1" applyNumberFormat="1" applyFont="1" applyFill="1" applyBorder="1" applyAlignment="1" applyProtection="1">
      <alignment horizontal="center" vertical="center" shrinkToFit="1"/>
    </xf>
    <xf numFmtId="49" fontId="5" fillId="2" borderId="20" xfId="1" applyNumberFormat="1" applyFont="1" applyFill="1" applyBorder="1" applyAlignment="1" applyProtection="1">
      <alignment horizontal="center" vertical="center" shrinkToFit="1"/>
    </xf>
    <xf numFmtId="49" fontId="5" fillId="2" borderId="93" xfId="1" applyNumberFormat="1" applyFont="1" applyFill="1" applyBorder="1" applyAlignment="1" applyProtection="1">
      <alignment horizontal="center" vertical="center" shrinkToFit="1"/>
    </xf>
    <xf numFmtId="1" fontId="83" fillId="2" borderId="72" xfId="1" quotePrefix="1" applyNumberFormat="1" applyFont="1" applyFill="1" applyBorder="1" applyAlignment="1" applyProtection="1">
      <alignment horizontal="center" vertical="center" shrinkToFit="1"/>
    </xf>
    <xf numFmtId="0" fontId="27" fillId="4" borderId="3" xfId="1" applyFont="1" applyFill="1" applyBorder="1" applyAlignment="1" applyProtection="1">
      <alignment horizontal="center" vertical="center" shrinkToFit="1"/>
    </xf>
    <xf numFmtId="165" fontId="24" fillId="2" borderId="50" xfId="1" applyNumberFormat="1" applyFont="1" applyFill="1" applyBorder="1" applyAlignment="1" applyProtection="1">
      <alignment horizontal="center" vertical="center"/>
    </xf>
    <xf numFmtId="165" fontId="24" fillId="2" borderId="58" xfId="1" applyNumberFormat="1" applyFont="1" applyFill="1" applyBorder="1" applyAlignment="1" applyProtection="1">
      <alignment horizontal="center" vertical="center"/>
    </xf>
    <xf numFmtId="165" fontId="24" fillId="2" borderId="77" xfId="1" applyNumberFormat="1" applyFont="1" applyFill="1" applyBorder="1" applyAlignment="1" applyProtection="1">
      <alignment horizontal="center" vertical="center"/>
    </xf>
    <xf numFmtId="165" fontId="24" fillId="12" borderId="50" xfId="1" applyNumberFormat="1" applyFont="1" applyFill="1" applyBorder="1" applyAlignment="1" applyProtection="1">
      <alignment horizontal="center" vertical="center"/>
    </xf>
    <xf numFmtId="165" fontId="24" fillId="2" borderId="61" xfId="1" applyNumberFormat="1" applyFont="1" applyFill="1" applyBorder="1" applyAlignment="1" applyProtection="1">
      <alignment horizontal="center" vertical="center"/>
    </xf>
    <xf numFmtId="165" fontId="24" fillId="2" borderId="18" xfId="1" applyNumberFormat="1" applyFont="1" applyFill="1" applyBorder="1" applyAlignment="1" applyProtection="1">
      <alignment horizontal="center" vertical="center"/>
    </xf>
    <xf numFmtId="165" fontId="24" fillId="12" borderId="18" xfId="1" applyNumberFormat="1" applyFont="1" applyFill="1" applyBorder="1" applyAlignment="1" applyProtection="1">
      <alignment horizontal="center" vertical="center"/>
    </xf>
    <xf numFmtId="165" fontId="24" fillId="2" borderId="74" xfId="1" applyNumberFormat="1" applyFont="1" applyFill="1" applyBorder="1" applyAlignment="1" applyProtection="1">
      <alignment horizontal="center" vertical="center"/>
    </xf>
    <xf numFmtId="165" fontId="24" fillId="2" borderId="48" xfId="1" applyNumberFormat="1" applyFont="1" applyFill="1" applyBorder="1" applyAlignment="1" applyProtection="1">
      <alignment horizontal="center" vertical="center"/>
    </xf>
    <xf numFmtId="0" fontId="72" fillId="2" borderId="81" xfId="1" applyNumberFormat="1" applyFont="1" applyFill="1" applyBorder="1" applyAlignment="1" applyProtection="1">
      <alignment horizontal="center" vertical="center" shrinkToFit="1"/>
    </xf>
    <xf numFmtId="165" fontId="24" fillId="2" borderId="48" xfId="1" applyNumberFormat="1" applyFont="1" applyFill="1" applyBorder="1" applyAlignment="1" applyProtection="1">
      <alignment horizontal="center" vertical="center"/>
    </xf>
    <xf numFmtId="165" fontId="24" fillId="2" borderId="74" xfId="1" applyNumberFormat="1" applyFont="1" applyFill="1" applyBorder="1" applyAlignment="1" applyProtection="1">
      <alignment horizontal="center" vertical="center"/>
    </xf>
    <xf numFmtId="165" fontId="24" fillId="2" borderId="50" xfId="1" applyNumberFormat="1" applyFont="1" applyFill="1" applyBorder="1" applyAlignment="1" applyProtection="1">
      <alignment horizontal="center" vertical="center"/>
    </xf>
    <xf numFmtId="165" fontId="24" fillId="2" borderId="77" xfId="1" applyNumberFormat="1" applyFont="1" applyFill="1" applyBorder="1" applyAlignment="1" applyProtection="1">
      <alignment horizontal="center" vertical="center"/>
    </xf>
    <xf numFmtId="1" fontId="37" fillId="2" borderId="0" xfId="1" applyNumberFormat="1" applyFont="1" applyFill="1" applyBorder="1" applyAlignment="1" applyProtection="1">
      <alignment horizontal="center" vertical="center" shrinkToFit="1"/>
    </xf>
    <xf numFmtId="49" fontId="98" fillId="2" borderId="47" xfId="1" applyNumberFormat="1" applyFont="1" applyFill="1" applyBorder="1" applyAlignment="1" applyProtection="1">
      <alignment horizontal="center" vertical="center" shrinkToFit="1"/>
    </xf>
    <xf numFmtId="166" fontId="98" fillId="2" borderId="58" xfId="1" applyNumberFormat="1" applyFont="1" applyFill="1" applyBorder="1" applyAlignment="1" applyProtection="1">
      <alignment horizontal="center" vertical="center" wrapText="1" shrinkToFit="1"/>
    </xf>
    <xf numFmtId="49" fontId="96" fillId="2" borderId="58" xfId="1" applyNumberFormat="1" applyFont="1" applyFill="1" applyBorder="1" applyAlignment="1" applyProtection="1">
      <alignment horizontal="center" vertical="center" shrinkToFit="1"/>
    </xf>
    <xf numFmtId="166" fontId="97" fillId="2" borderId="61" xfId="1" applyNumberFormat="1" applyFont="1" applyFill="1" applyBorder="1" applyAlignment="1" applyProtection="1">
      <alignment horizontal="center" vertical="center" wrapText="1" shrinkToFit="1"/>
    </xf>
    <xf numFmtId="166" fontId="97" fillId="2" borderId="61" xfId="1" applyNumberFormat="1" applyFont="1" applyFill="1" applyBorder="1" applyAlignment="1" applyProtection="1">
      <alignment horizontal="center" vertical="center" shrinkToFit="1"/>
    </xf>
    <xf numFmtId="49" fontId="96" fillId="2" borderId="46" xfId="1" applyNumberFormat="1" applyFont="1" applyFill="1" applyBorder="1" applyAlignment="1" applyProtection="1">
      <alignment horizontal="center" vertical="center" shrinkToFit="1"/>
    </xf>
    <xf numFmtId="166" fontId="83" fillId="2" borderId="18" xfId="1" applyNumberFormat="1" applyFont="1" applyFill="1" applyBorder="1" applyAlignment="1" applyProtection="1">
      <alignment horizontal="center" vertical="center"/>
    </xf>
    <xf numFmtId="49" fontId="87" fillId="2" borderId="18" xfId="1" applyNumberFormat="1" applyFont="1" applyFill="1" applyBorder="1" applyAlignment="1" applyProtection="1">
      <alignment horizontal="center" vertical="center" shrinkToFit="1"/>
    </xf>
    <xf numFmtId="49" fontId="87" fillId="2" borderId="28" xfId="1" applyNumberFormat="1" applyFont="1" applyFill="1" applyBorder="1" applyAlignment="1" applyProtection="1">
      <alignment horizontal="center" vertical="center" shrinkToFit="1"/>
    </xf>
    <xf numFmtId="49" fontId="87" fillId="2" borderId="59" xfId="1" applyNumberFormat="1" applyFont="1" applyFill="1" applyBorder="1" applyAlignment="1" applyProtection="1">
      <alignment horizontal="center" vertical="center" shrinkToFit="1"/>
    </xf>
    <xf numFmtId="49" fontId="87" fillId="2" borderId="49" xfId="1" applyNumberFormat="1" applyFont="1" applyFill="1" applyBorder="1" applyAlignment="1" applyProtection="1">
      <alignment horizontal="center" vertical="center" shrinkToFit="1"/>
    </xf>
    <xf numFmtId="0" fontId="96" fillId="2" borderId="50" xfId="1" applyFont="1" applyFill="1" applyBorder="1" applyAlignment="1" applyProtection="1">
      <alignment horizontal="center" vertical="center" wrapText="1" shrinkToFit="1"/>
    </xf>
    <xf numFmtId="49" fontId="96" fillId="2" borderId="50" xfId="1" applyNumberFormat="1" applyFont="1" applyFill="1" applyBorder="1" applyAlignment="1" applyProtection="1">
      <alignment horizontal="center" vertical="center" shrinkToFit="1"/>
    </xf>
    <xf numFmtId="166" fontId="96" fillId="2" borderId="50" xfId="1" applyNumberFormat="1" applyFont="1" applyFill="1" applyBorder="1" applyAlignment="1" applyProtection="1">
      <alignment horizontal="center" vertical="center" shrinkToFit="1"/>
    </xf>
    <xf numFmtId="49" fontId="97" fillId="2" borderId="50" xfId="1" applyNumberFormat="1" applyFont="1" applyFill="1" applyBorder="1" applyAlignment="1" applyProtection="1">
      <alignment horizontal="center" vertical="center" shrinkToFit="1"/>
    </xf>
    <xf numFmtId="1" fontId="84" fillId="2" borderId="96" xfId="1" applyNumberFormat="1" applyFont="1" applyFill="1" applyBorder="1" applyAlignment="1" applyProtection="1">
      <alignment horizontal="center" vertical="center" wrapText="1"/>
    </xf>
    <xf numFmtId="166" fontId="83" fillId="12" borderId="48" xfId="1" applyNumberFormat="1" applyFont="1" applyFill="1" applyBorder="1" applyAlignment="1" applyProtection="1">
      <alignment horizontal="center" vertical="center"/>
    </xf>
    <xf numFmtId="166" fontId="83" fillId="12" borderId="15" xfId="1" applyNumberFormat="1" applyFont="1" applyFill="1" applyBorder="1" applyAlignment="1" applyProtection="1">
      <alignment horizontal="center" vertical="center" shrinkToFit="1"/>
    </xf>
    <xf numFmtId="166" fontId="83" fillId="2" borderId="18" xfId="1" applyNumberFormat="1" applyFont="1" applyFill="1" applyBorder="1" applyAlignment="1" applyProtection="1">
      <alignment horizontal="center" vertical="center" shrinkToFit="1"/>
    </xf>
    <xf numFmtId="166" fontId="84" fillId="2" borderId="28" xfId="1" applyNumberFormat="1" applyFont="1" applyFill="1" applyBorder="1" applyAlignment="1" applyProtection="1">
      <alignment horizontal="center" vertical="center" wrapText="1"/>
    </xf>
    <xf numFmtId="49" fontId="83" fillId="2" borderId="59" xfId="1" applyNumberFormat="1" applyFont="1" applyFill="1" applyBorder="1" applyAlignment="1" applyProtection="1">
      <alignment horizontal="center" vertical="center" shrinkToFit="1"/>
    </xf>
    <xf numFmtId="166" fontId="83" fillId="2" borderId="49" xfId="1" applyNumberFormat="1" applyFont="1" applyFill="1" applyBorder="1" applyAlignment="1" applyProtection="1">
      <alignment horizontal="center" vertical="center" shrinkToFit="1"/>
    </xf>
    <xf numFmtId="1" fontId="37" fillId="2" borderId="52" xfId="1" applyNumberFormat="1" applyFont="1" applyFill="1" applyBorder="1" applyAlignment="1" applyProtection="1">
      <alignment horizontal="center" vertical="center" shrinkToFit="1"/>
    </xf>
    <xf numFmtId="1" fontId="37" fillId="2" borderId="61" xfId="1" applyNumberFormat="1" applyFont="1" applyFill="1" applyBorder="1" applyAlignment="1" applyProtection="1">
      <alignment horizontal="center" vertical="center" shrinkToFit="1"/>
    </xf>
    <xf numFmtId="1" fontId="89" fillId="2" borderId="57" xfId="1" applyNumberFormat="1" applyFont="1" applyFill="1" applyBorder="1" applyAlignment="1" applyProtection="1">
      <alignment horizontal="center" vertical="center" shrinkToFit="1"/>
    </xf>
    <xf numFmtId="1" fontId="93" fillId="0" borderId="0" xfId="1" applyNumberFormat="1" applyFont="1" applyBorder="1" applyAlignment="1" applyProtection="1">
      <alignment horizontal="center" vertical="center" shrinkToFit="1"/>
    </xf>
    <xf numFmtId="166" fontId="83" fillId="2" borderId="72" xfId="1" applyNumberFormat="1" applyFont="1" applyFill="1" applyBorder="1" applyAlignment="1" applyProtection="1">
      <alignment horizontal="center" vertical="center" shrinkToFit="1"/>
    </xf>
    <xf numFmtId="166" fontId="83" fillId="2" borderId="95" xfId="1" applyNumberFormat="1" applyFont="1" applyFill="1" applyBorder="1" applyAlignment="1" applyProtection="1">
      <alignment horizontal="center" vertical="center" shrinkToFit="1"/>
    </xf>
    <xf numFmtId="166" fontId="84" fillId="2" borderId="72" xfId="1" applyNumberFormat="1" applyFont="1" applyFill="1" applyBorder="1" applyAlignment="1" applyProtection="1">
      <alignment horizontal="center" vertical="center" wrapText="1"/>
    </xf>
    <xf numFmtId="166" fontId="83" fillId="2" borderId="89" xfId="1" applyNumberFormat="1" applyFont="1" applyFill="1" applyBorder="1" applyAlignment="1" applyProtection="1">
      <alignment horizontal="center" vertical="center" shrinkToFit="1"/>
    </xf>
    <xf numFmtId="1" fontId="37" fillId="2" borderId="77" xfId="1" applyNumberFormat="1" applyFont="1" applyFill="1" applyBorder="1" applyAlignment="1" applyProtection="1">
      <alignment horizontal="center" vertical="center" shrinkToFit="1"/>
    </xf>
    <xf numFmtId="1" fontId="89" fillId="2" borderId="8" xfId="1" applyNumberFormat="1" applyFont="1" applyFill="1" applyBorder="1" applyAlignment="1" applyProtection="1">
      <alignment horizontal="center" vertical="center" shrinkToFit="1"/>
    </xf>
    <xf numFmtId="1" fontId="83" fillId="2" borderId="77" xfId="1" applyNumberFormat="1" applyFont="1" applyFill="1" applyBorder="1" applyAlignment="1" applyProtection="1">
      <alignment horizontal="center" vertical="center" shrinkToFit="1"/>
    </xf>
    <xf numFmtId="1" fontId="88" fillId="2" borderId="28" xfId="1" applyNumberFormat="1" applyFont="1" applyFill="1" applyBorder="1" applyAlignment="1" applyProtection="1">
      <alignment horizontal="center" vertical="center" shrinkToFit="1"/>
    </xf>
    <xf numFmtId="1" fontId="89" fillId="2" borderId="61" xfId="1" applyNumberFormat="1" applyFont="1" applyFill="1" applyBorder="1" applyAlignment="1" applyProtection="1">
      <alignment horizontal="center" vertical="center" shrinkToFit="1"/>
    </xf>
    <xf numFmtId="1" fontId="37" fillId="2" borderId="83" xfId="1" applyNumberFormat="1" applyFont="1" applyFill="1" applyBorder="1" applyAlignment="1" applyProtection="1">
      <alignment horizontal="center" vertical="center" shrinkToFit="1"/>
    </xf>
    <xf numFmtId="1" fontId="89" fillId="2" borderId="77" xfId="1" applyNumberFormat="1" applyFont="1" applyFill="1" applyBorder="1" applyAlignment="1" applyProtection="1">
      <alignment horizontal="center" vertical="center" shrinkToFit="1"/>
    </xf>
    <xf numFmtId="1" fontId="37" fillId="2" borderId="51" xfId="1" applyNumberFormat="1" applyFont="1" applyFill="1" applyBorder="1" applyAlignment="1" applyProtection="1">
      <alignment horizontal="center" vertical="center" shrinkToFit="1"/>
    </xf>
    <xf numFmtId="1" fontId="37" fillId="2" borderId="82" xfId="1" applyNumberFormat="1" applyFont="1" applyFill="1" applyBorder="1" applyAlignment="1" applyProtection="1">
      <alignment horizontal="center" vertical="center" shrinkToFit="1"/>
    </xf>
    <xf numFmtId="1" fontId="89" fillId="2" borderId="82" xfId="1" applyNumberFormat="1" applyFont="1" applyFill="1" applyBorder="1" applyAlignment="1" applyProtection="1">
      <alignment horizontal="center" vertical="center" shrinkToFit="1"/>
    </xf>
    <xf numFmtId="0" fontId="2" fillId="0" borderId="81" xfId="1" applyFont="1" applyBorder="1" applyAlignment="1" applyProtection="1">
      <alignment horizontal="center" vertical="center"/>
    </xf>
    <xf numFmtId="0" fontId="2" fillId="13" borderId="57" xfId="1" applyFont="1" applyFill="1" applyBorder="1" applyAlignment="1" applyProtection="1">
      <alignment horizontal="center" vertical="center"/>
      <protection locked="0"/>
    </xf>
    <xf numFmtId="0" fontId="2" fillId="6" borderId="57" xfId="1" applyFont="1" applyFill="1" applyBorder="1" applyAlignment="1" applyProtection="1">
      <alignment horizontal="center" vertical="center"/>
      <protection locked="0"/>
    </xf>
    <xf numFmtId="49" fontId="22" fillId="0" borderId="0" xfId="1" applyNumberFormat="1" applyFont="1" applyProtection="1"/>
    <xf numFmtId="0" fontId="101" fillId="14" borderId="57" xfId="1" applyFont="1" applyFill="1" applyBorder="1" applyAlignment="1" applyProtection="1">
      <alignment horizontal="center" vertical="center"/>
      <protection locked="0"/>
    </xf>
    <xf numFmtId="0" fontId="2" fillId="2" borderId="57" xfId="1" applyFont="1" applyFill="1" applyBorder="1" applyAlignment="1" applyProtection="1">
      <alignment horizontal="center" vertical="center"/>
      <protection locked="0"/>
    </xf>
    <xf numFmtId="0" fontId="2" fillId="2" borderId="4" xfId="1" applyFont="1" applyFill="1" applyBorder="1" applyAlignment="1" applyProtection="1">
      <alignment horizontal="center" vertical="center"/>
      <protection locked="0"/>
    </xf>
    <xf numFmtId="0" fontId="2" fillId="11" borderId="57" xfId="1" applyFont="1" applyFill="1" applyBorder="1" applyAlignment="1" applyProtection="1">
      <alignment horizontal="center" vertical="center"/>
      <protection locked="0"/>
    </xf>
    <xf numFmtId="165" fontId="2" fillId="0" borderId="0" xfId="1" applyNumberFormat="1" applyFont="1" applyAlignment="1" applyProtection="1">
      <alignment vertical="center" shrinkToFit="1"/>
    </xf>
    <xf numFmtId="0" fontId="22" fillId="0" borderId="0" xfId="1" applyFont="1" applyAlignment="1" applyProtection="1"/>
    <xf numFmtId="1" fontId="15" fillId="0" borderId="0" xfId="1" applyNumberFormat="1" applyFont="1" applyAlignment="1" applyProtection="1">
      <alignment vertical="center" wrapText="1"/>
    </xf>
    <xf numFmtId="1" fontId="15" fillId="0" borderId="0" xfId="1" applyNumberFormat="1" applyFont="1" applyAlignment="1" applyProtection="1">
      <alignment vertical="center"/>
    </xf>
    <xf numFmtId="0" fontId="15" fillId="0" borderId="85" xfId="1" applyFont="1" applyBorder="1" applyAlignment="1" applyProtection="1">
      <alignment horizontal="center" vertical="center"/>
    </xf>
    <xf numFmtId="0" fontId="15" fillId="0" borderId="85" xfId="1" applyFont="1" applyBorder="1" applyAlignment="1" applyProtection="1">
      <alignment horizontal="center" vertical="center" wrapText="1"/>
    </xf>
    <xf numFmtId="0" fontId="2" fillId="15" borderId="57" xfId="1" applyFont="1" applyFill="1" applyBorder="1" applyAlignment="1" applyProtection="1">
      <alignment horizontal="center" vertical="center"/>
      <protection locked="0"/>
    </xf>
    <xf numFmtId="165" fontId="2" fillId="15" borderId="1" xfId="1" applyNumberFormat="1" applyFont="1" applyFill="1" applyBorder="1" applyAlignment="1" applyProtection="1">
      <alignment horizontal="center" vertical="center" shrinkToFit="1"/>
    </xf>
    <xf numFmtId="165" fontId="2" fillId="6" borderId="21" xfId="1" applyNumberFormat="1" applyFont="1" applyFill="1" applyBorder="1" applyAlignment="1" applyProtection="1">
      <alignment horizontal="center" vertical="center" shrinkToFit="1"/>
    </xf>
    <xf numFmtId="165" fontId="2" fillId="2" borderId="78" xfId="1" applyNumberFormat="1" applyFont="1" applyFill="1" applyBorder="1" applyAlignment="1" applyProtection="1">
      <alignment horizontal="center" vertical="center" shrinkToFit="1"/>
    </xf>
    <xf numFmtId="165" fontId="2" fillId="15" borderId="21" xfId="1" applyNumberFormat="1" applyFont="1" applyFill="1" applyBorder="1" applyAlignment="1" applyProtection="1">
      <alignment horizontal="center" vertical="center" shrinkToFit="1"/>
    </xf>
    <xf numFmtId="165" fontId="2" fillId="14" borderId="78" xfId="1" applyNumberFormat="1" applyFont="1" applyFill="1" applyBorder="1" applyAlignment="1" applyProtection="1">
      <alignment horizontal="center" vertical="center" shrinkToFit="1"/>
    </xf>
    <xf numFmtId="165" fontId="2" fillId="13" borderId="21" xfId="1" applyNumberFormat="1" applyFont="1" applyFill="1" applyBorder="1" applyAlignment="1" applyProtection="1">
      <alignment horizontal="center" vertical="center" shrinkToFit="1"/>
    </xf>
    <xf numFmtId="1" fontId="15" fillId="0" borderId="114" xfId="1" applyNumberFormat="1" applyFont="1" applyBorder="1" applyAlignment="1" applyProtection="1">
      <alignment horizontal="center" vertical="center"/>
    </xf>
    <xf numFmtId="1" fontId="15" fillId="0" borderId="113" xfId="1" applyNumberFormat="1" applyFont="1" applyBorder="1" applyAlignment="1" applyProtection="1">
      <alignment horizontal="center" vertical="center"/>
    </xf>
    <xf numFmtId="1" fontId="15" fillId="0" borderId="114" xfId="1" applyNumberFormat="1" applyFont="1" applyBorder="1" applyAlignment="1" applyProtection="1">
      <alignment horizontal="center" vertical="center" wrapText="1"/>
    </xf>
    <xf numFmtId="10" fontId="7" fillId="0" borderId="79" xfId="1" applyNumberFormat="1" applyFont="1" applyBorder="1" applyAlignment="1">
      <alignment horizontal="center" vertical="center"/>
    </xf>
    <xf numFmtId="1" fontId="11" fillId="0" borderId="0" xfId="1" applyNumberFormat="1" applyFont="1" applyBorder="1" applyAlignment="1" applyProtection="1">
      <alignment vertical="center"/>
    </xf>
    <xf numFmtId="165" fontId="71" fillId="0" borderId="81" xfId="1" applyNumberFormat="1" applyFont="1" applyBorder="1" applyAlignment="1" applyProtection="1">
      <alignment vertical="center" shrinkToFit="1"/>
    </xf>
    <xf numFmtId="1" fontId="15" fillId="0" borderId="0" xfId="1" applyNumberFormat="1" applyFont="1" applyAlignment="1" applyProtection="1">
      <alignment horizontal="center" vertical="center" shrinkToFit="1"/>
    </xf>
    <xf numFmtId="0" fontId="3" fillId="11" borderId="57" xfId="1" applyFont="1" applyFill="1" applyBorder="1" applyProtection="1">
      <protection locked="0"/>
    </xf>
    <xf numFmtId="0" fontId="22" fillId="0" borderId="89" xfId="1" applyFont="1" applyBorder="1" applyAlignment="1" applyProtection="1">
      <alignment horizontal="center" vertical="center"/>
    </xf>
    <xf numFmtId="0" fontId="22" fillId="0" borderId="49" xfId="1" applyFont="1" applyBorder="1" applyAlignment="1" applyProtection="1">
      <alignment horizontal="center" vertical="center"/>
    </xf>
    <xf numFmtId="0" fontId="22" fillId="0" borderId="91" xfId="1" applyFont="1" applyBorder="1" applyAlignment="1" applyProtection="1">
      <alignment horizontal="center" vertical="center"/>
    </xf>
    <xf numFmtId="0" fontId="22" fillId="0" borderId="91" xfId="1" applyFont="1" applyBorder="1" applyAlignment="1" applyProtection="1">
      <alignment horizontal="center"/>
    </xf>
    <xf numFmtId="49" fontId="5" fillId="2" borderId="28" xfId="1" applyNumberFormat="1" applyFont="1" applyFill="1" applyBorder="1" applyAlignment="1" applyProtection="1">
      <alignment horizontal="center" vertical="center" shrinkToFit="1"/>
    </xf>
    <xf numFmtId="0" fontId="3" fillId="0" borderId="85" xfId="1" applyFont="1" applyBorder="1" applyProtection="1"/>
    <xf numFmtId="2" fontId="15" fillId="0" borderId="0" xfId="1" applyNumberFormat="1" applyFont="1" applyAlignment="1" applyProtection="1">
      <alignment horizontal="center" vertical="center" shrinkToFit="1"/>
    </xf>
    <xf numFmtId="2" fontId="22" fillId="0" borderId="0" xfId="1" applyNumberFormat="1" applyFont="1" applyAlignment="1" applyProtection="1">
      <alignment horizontal="center" vertical="center" shrinkToFit="1"/>
    </xf>
    <xf numFmtId="2" fontId="5" fillId="2" borderId="0" xfId="1" applyNumberFormat="1" applyFont="1" applyFill="1" applyBorder="1" applyAlignment="1" applyProtection="1">
      <alignment horizontal="center" vertical="center" shrinkToFit="1"/>
    </xf>
    <xf numFmtId="2" fontId="16" fillId="2" borderId="0" xfId="1" applyNumberFormat="1" applyFont="1" applyFill="1" applyBorder="1" applyAlignment="1" applyProtection="1">
      <alignment horizontal="center" vertical="center" shrinkToFit="1"/>
    </xf>
    <xf numFmtId="2" fontId="5" fillId="0" borderId="0" xfId="1" applyNumberFormat="1" applyFont="1" applyAlignment="1" applyProtection="1">
      <alignment horizontal="center" vertical="center" shrinkToFit="1"/>
    </xf>
    <xf numFmtId="2" fontId="36" fillId="0" borderId="80" xfId="1" applyNumberFormat="1" applyFont="1" applyBorder="1" applyAlignment="1" applyProtection="1">
      <alignment horizontal="center" vertical="center" shrinkToFit="1"/>
    </xf>
    <xf numFmtId="49" fontId="4" fillId="3" borderId="30" xfId="1" applyNumberFormat="1" applyFont="1" applyFill="1" applyBorder="1" applyAlignment="1" applyProtection="1">
      <alignment horizontal="center" vertical="center" shrinkToFit="1"/>
    </xf>
    <xf numFmtId="166" fontId="4" fillId="3" borderId="88" xfId="1" applyNumberFormat="1" applyFont="1" applyFill="1" applyBorder="1" applyAlignment="1" applyProtection="1">
      <alignment horizontal="center" vertical="center" shrinkToFit="1"/>
      <protection hidden="1"/>
    </xf>
    <xf numFmtId="0" fontId="2" fillId="0" borderId="0" xfId="1" applyFont="1" applyBorder="1" applyAlignment="1" applyProtection="1">
      <alignment vertical="center"/>
    </xf>
    <xf numFmtId="2" fontId="15" fillId="0" borderId="117" xfId="1" applyNumberFormat="1" applyFont="1" applyBorder="1" applyAlignment="1" applyProtection="1">
      <alignment horizontal="center" vertical="center"/>
    </xf>
    <xf numFmtId="2" fontId="15" fillId="0" borderId="118" xfId="1" applyNumberFormat="1" applyFont="1" applyBorder="1" applyAlignment="1" applyProtection="1">
      <alignment horizontal="center" vertical="center"/>
    </xf>
    <xf numFmtId="2" fontId="15" fillId="0" borderId="117" xfId="1" applyNumberFormat="1" applyFont="1" applyBorder="1" applyAlignment="1" applyProtection="1">
      <alignment horizontal="center" vertical="center" wrapText="1"/>
    </xf>
    <xf numFmtId="2" fontId="15" fillId="0" borderId="8" xfId="1" applyNumberFormat="1" applyFont="1" applyBorder="1" applyAlignment="1" applyProtection="1">
      <alignment horizontal="center" vertical="center"/>
    </xf>
    <xf numFmtId="0" fontId="102" fillId="0" borderId="0" xfId="1" applyFont="1" applyBorder="1" applyAlignment="1" applyProtection="1">
      <alignment vertical="center" wrapText="1"/>
    </xf>
    <xf numFmtId="0" fontId="2" fillId="0" borderId="71" xfId="1" applyFont="1" applyBorder="1" applyAlignment="1" applyProtection="1">
      <alignment horizontal="center" vertical="center"/>
    </xf>
    <xf numFmtId="49" fontId="4" fillId="3" borderId="78" xfId="1" applyNumberFormat="1" applyFont="1" applyFill="1" applyBorder="1" applyAlignment="1" applyProtection="1">
      <alignment horizontal="center" vertical="center" shrinkToFit="1"/>
    </xf>
    <xf numFmtId="49" fontId="4" fillId="3" borderId="79" xfId="1" applyNumberFormat="1" applyFont="1" applyFill="1" applyBorder="1" applyAlignment="1" applyProtection="1">
      <alignment horizontal="center" vertical="center" shrinkToFit="1"/>
    </xf>
    <xf numFmtId="49" fontId="16" fillId="3" borderId="78" xfId="1" applyNumberFormat="1" applyFont="1" applyFill="1" applyBorder="1" applyAlignment="1" applyProtection="1">
      <alignment horizontal="center" vertical="center" wrapText="1" shrinkToFit="1"/>
    </xf>
    <xf numFmtId="49" fontId="4" fillId="3" borderId="90" xfId="1" applyNumberFormat="1" applyFont="1" applyFill="1" applyBorder="1" applyAlignment="1" applyProtection="1">
      <alignment horizontal="center" vertical="center" shrinkToFit="1"/>
    </xf>
    <xf numFmtId="49" fontId="4" fillId="3" borderId="95" xfId="1" applyNumberFormat="1" applyFont="1" applyFill="1" applyBorder="1" applyAlignment="1" applyProtection="1">
      <alignment horizontal="center" vertical="center" shrinkToFit="1"/>
    </xf>
    <xf numFmtId="49" fontId="4" fillId="3" borderId="72" xfId="1" applyNumberFormat="1" applyFont="1" applyFill="1" applyBorder="1" applyAlignment="1" applyProtection="1">
      <alignment horizontal="center" vertical="center" shrinkToFit="1"/>
    </xf>
    <xf numFmtId="49" fontId="4" fillId="3" borderId="29" xfId="1" applyNumberFormat="1" applyFont="1" applyFill="1" applyBorder="1" applyAlignment="1" applyProtection="1">
      <alignment horizontal="center" vertical="center" shrinkToFit="1"/>
    </xf>
    <xf numFmtId="49" fontId="4" fillId="3" borderId="29" xfId="1" applyNumberFormat="1" applyFont="1" applyFill="1" applyBorder="1" applyAlignment="1" applyProtection="1">
      <alignment horizontal="center" vertical="center" wrapText="1" shrinkToFit="1"/>
    </xf>
    <xf numFmtId="49" fontId="11" fillId="3" borderId="27" xfId="1" applyNumberFormat="1" applyFont="1" applyFill="1" applyBorder="1" applyAlignment="1" applyProtection="1">
      <alignment horizontal="center" vertical="center" shrinkToFit="1"/>
    </xf>
    <xf numFmtId="49" fontId="4" fillId="3" borderId="28" xfId="1" applyNumberFormat="1" applyFont="1" applyFill="1" applyBorder="1" applyAlignment="1" applyProtection="1">
      <alignment horizontal="center" vertical="center" shrinkToFit="1"/>
    </xf>
    <xf numFmtId="49" fontId="4" fillId="3" borderId="18" xfId="1" applyNumberFormat="1" applyFont="1" applyFill="1" applyBorder="1" applyAlignment="1" applyProtection="1">
      <alignment horizontal="center" vertical="center" shrinkToFit="1"/>
    </xf>
    <xf numFmtId="49" fontId="4" fillId="3" borderId="89" xfId="1" applyNumberFormat="1" applyFont="1" applyFill="1" applyBorder="1" applyAlignment="1" applyProtection="1">
      <alignment horizontal="center" vertical="center" shrinkToFit="1"/>
    </xf>
    <xf numFmtId="0" fontId="11" fillId="3" borderId="78" xfId="1" applyFont="1" applyFill="1" applyBorder="1" applyAlignment="1" applyProtection="1">
      <alignment horizontal="center" vertical="center" wrapText="1" shrinkToFit="1"/>
    </xf>
    <xf numFmtId="0" fontId="11" fillId="3" borderId="90" xfId="1" applyFont="1" applyFill="1" applyBorder="1" applyAlignment="1" applyProtection="1">
      <alignment horizontal="center" vertical="center" shrinkToFit="1"/>
    </xf>
    <xf numFmtId="166" fontId="4" fillId="3" borderId="90" xfId="1" applyNumberFormat="1" applyFont="1" applyFill="1" applyBorder="1" applyAlignment="1" applyProtection="1">
      <alignment horizontal="center" vertical="center" shrinkToFit="1"/>
    </xf>
    <xf numFmtId="166" fontId="4" fillId="3" borderId="72" xfId="1" applyNumberFormat="1" applyFont="1" applyFill="1" applyBorder="1" applyAlignment="1" applyProtection="1">
      <alignment horizontal="center" vertical="center" shrinkToFit="1"/>
    </xf>
    <xf numFmtId="0" fontId="17" fillId="2" borderId="21" xfId="1" applyFont="1" applyFill="1" applyBorder="1" applyAlignment="1" applyProtection="1">
      <alignment horizontal="center" vertical="center" wrapText="1" shrinkToFit="1"/>
    </xf>
    <xf numFmtId="49" fontId="4" fillId="3" borderId="21" xfId="1" applyNumberFormat="1" applyFont="1" applyFill="1" applyBorder="1" applyAlignment="1" applyProtection="1">
      <alignment horizontal="center" vertical="center" shrinkToFit="1"/>
    </xf>
    <xf numFmtId="49" fontId="4" fillId="3" borderId="49" xfId="1" applyNumberFormat="1" applyFont="1" applyFill="1" applyBorder="1" applyAlignment="1" applyProtection="1">
      <alignment horizontal="center" vertical="center" shrinkToFit="1"/>
    </xf>
    <xf numFmtId="49" fontId="4" fillId="3" borderId="21" xfId="1" applyNumberFormat="1" applyFont="1" applyFill="1" applyBorder="1" applyAlignment="1" applyProtection="1">
      <alignment horizontal="center" vertical="center" wrapText="1" shrinkToFit="1"/>
    </xf>
    <xf numFmtId="49" fontId="4" fillId="3" borderId="27" xfId="1" applyNumberFormat="1" applyFont="1" applyFill="1" applyBorder="1" applyAlignment="1" applyProtection="1">
      <alignment horizontal="center" vertical="center" shrinkToFit="1"/>
    </xf>
    <xf numFmtId="49" fontId="4" fillId="3" borderId="56" xfId="1" applyNumberFormat="1" applyFont="1" applyFill="1" applyBorder="1" applyAlignment="1" applyProtection="1">
      <alignment horizontal="center" vertical="center" shrinkToFit="1"/>
    </xf>
    <xf numFmtId="49" fontId="4" fillId="3" borderId="47" xfId="1" applyNumberFormat="1" applyFont="1" applyFill="1" applyBorder="1" applyAlignment="1" applyProtection="1">
      <alignment horizontal="center" vertical="center" shrinkToFit="1"/>
    </xf>
    <xf numFmtId="166" fontId="4" fillId="3" borderId="19" xfId="1" applyNumberFormat="1" applyFont="1" applyFill="1" applyBorder="1" applyAlignment="1" applyProtection="1">
      <alignment horizontal="center" vertical="center" wrapText="1" shrinkToFit="1"/>
    </xf>
    <xf numFmtId="166" fontId="4" fillId="3" borderId="23" xfId="1" applyNumberFormat="1" applyFont="1" applyFill="1" applyBorder="1" applyAlignment="1" applyProtection="1">
      <alignment horizontal="center" vertical="center" shrinkToFit="1"/>
    </xf>
    <xf numFmtId="49" fontId="4" fillId="3" borderId="48" xfId="1" applyNumberFormat="1" applyFont="1" applyFill="1" applyBorder="1" applyAlignment="1" applyProtection="1">
      <alignment horizontal="center" vertical="center" shrinkToFit="1"/>
    </xf>
    <xf numFmtId="166" fontId="4" fillId="3" borderId="48" xfId="1" applyNumberFormat="1" applyFont="1" applyFill="1" applyBorder="1" applyAlignment="1" applyProtection="1">
      <alignment horizontal="center" vertical="center" shrinkToFit="1"/>
    </xf>
    <xf numFmtId="49" fontId="4" fillId="3" borderId="23" xfId="1" applyNumberFormat="1" applyFont="1" applyFill="1" applyBorder="1" applyAlignment="1" applyProtection="1">
      <alignment horizontal="center" vertical="center" shrinkToFit="1"/>
    </xf>
    <xf numFmtId="49" fontId="13" fillId="3" borderId="48" xfId="1" applyNumberFormat="1" applyFont="1" applyFill="1" applyBorder="1" applyAlignment="1" applyProtection="1">
      <alignment horizontal="center" vertical="center" shrinkToFit="1"/>
    </xf>
    <xf numFmtId="49" fontId="4" fillId="3" borderId="25" xfId="1" applyNumberFormat="1" applyFont="1" applyFill="1" applyBorder="1" applyAlignment="1" applyProtection="1">
      <alignment horizontal="center" vertical="center" shrinkToFit="1"/>
    </xf>
    <xf numFmtId="49" fontId="4" fillId="3" borderId="55" xfId="1" applyNumberFormat="1" applyFont="1" applyFill="1" applyBorder="1" applyAlignment="1" applyProtection="1">
      <alignment horizontal="center" vertical="center" shrinkToFit="1"/>
    </xf>
    <xf numFmtId="49" fontId="4" fillId="3" borderId="45" xfId="1" applyNumberFormat="1" applyFont="1" applyFill="1" applyBorder="1" applyAlignment="1" applyProtection="1">
      <alignment horizontal="center" vertical="center" shrinkToFit="1"/>
    </xf>
    <xf numFmtId="166" fontId="4" fillId="3" borderId="12" xfId="1" applyNumberFormat="1" applyFont="1" applyFill="1" applyBorder="1" applyAlignment="1" applyProtection="1">
      <alignment horizontal="center" vertical="center" wrapText="1" shrinkToFit="1"/>
    </xf>
    <xf numFmtId="166" fontId="4" fillId="3" borderId="14" xfId="1" applyNumberFormat="1" applyFont="1" applyFill="1" applyBorder="1" applyAlignment="1" applyProtection="1">
      <alignment horizontal="center" vertical="center" shrinkToFit="1"/>
    </xf>
    <xf numFmtId="49" fontId="4" fillId="3" borderId="44" xfId="1" applyNumberFormat="1" applyFont="1" applyFill="1" applyBorder="1" applyAlignment="1" applyProtection="1">
      <alignment horizontal="center" vertical="center" shrinkToFit="1"/>
    </xf>
    <xf numFmtId="166" fontId="4" fillId="3" borderId="11" xfId="1" applyNumberFormat="1" applyFont="1" applyFill="1" applyBorder="1" applyAlignment="1" applyProtection="1">
      <alignment horizontal="center" vertical="center" shrinkToFit="1"/>
    </xf>
    <xf numFmtId="166" fontId="4" fillId="3" borderId="16" xfId="1" applyNumberFormat="1" applyFont="1" applyFill="1" applyBorder="1" applyAlignment="1" applyProtection="1">
      <alignment horizontal="center" vertical="center" shrinkToFit="1"/>
    </xf>
    <xf numFmtId="49" fontId="4" fillId="3" borderId="59" xfId="1" applyNumberFormat="1" applyFont="1" applyFill="1" applyBorder="1" applyAlignment="1" applyProtection="1">
      <alignment horizontal="center" vertical="center" shrinkToFit="1"/>
    </xf>
    <xf numFmtId="49" fontId="4" fillId="3" borderId="50" xfId="1" applyNumberFormat="1" applyFont="1" applyFill="1" applyBorder="1" applyAlignment="1" applyProtection="1">
      <alignment horizontal="center" vertical="center" shrinkToFit="1"/>
    </xf>
    <xf numFmtId="49" fontId="4" fillId="3" borderId="12" xfId="1" applyNumberFormat="1" applyFont="1" applyFill="1" applyBorder="1" applyAlignment="1" applyProtection="1">
      <alignment horizontal="center" vertical="center" shrinkToFit="1"/>
    </xf>
    <xf numFmtId="49" fontId="5" fillId="3" borderId="45" xfId="1" applyNumberFormat="1" applyFont="1" applyFill="1" applyBorder="1" applyAlignment="1" applyProtection="1">
      <alignment horizontal="center" vertical="center" shrinkToFit="1"/>
    </xf>
    <xf numFmtId="166" fontId="4" fillId="3" borderId="44" xfId="1" applyNumberFormat="1" applyFont="1" applyFill="1" applyBorder="1" applyAlignment="1" applyProtection="1">
      <alignment horizontal="center" vertical="center" wrapText="1" shrinkToFit="1"/>
    </xf>
    <xf numFmtId="166" fontId="4" fillId="3" borderId="45" xfId="1" applyNumberFormat="1" applyFont="1" applyFill="1" applyBorder="1" applyAlignment="1" applyProtection="1">
      <alignment horizontal="center" vertical="center" shrinkToFit="1"/>
    </xf>
    <xf numFmtId="49" fontId="8" fillId="3" borderId="21" xfId="1" applyNumberFormat="1" applyFont="1" applyFill="1" applyBorder="1" applyAlignment="1" applyProtection="1">
      <alignment horizontal="center" vertical="center" shrinkToFit="1"/>
    </xf>
    <xf numFmtId="49" fontId="4" fillId="3" borderId="50" xfId="1" applyNumberFormat="1" applyFont="1" applyFill="1" applyBorder="1" applyAlignment="1" applyProtection="1">
      <alignment horizontal="center" vertical="center" wrapText="1" shrinkToFit="1"/>
    </xf>
    <xf numFmtId="0" fontId="11" fillId="3" borderId="49" xfId="1" applyFont="1" applyFill="1" applyBorder="1" applyAlignment="1" applyProtection="1">
      <alignment horizontal="center" vertical="center" shrinkToFit="1"/>
    </xf>
    <xf numFmtId="49" fontId="11" fillId="3" borderId="50" xfId="1" applyNumberFormat="1" applyFont="1" applyFill="1" applyBorder="1" applyAlignment="1" applyProtection="1">
      <alignment horizontal="center" vertical="center" shrinkToFit="1"/>
    </xf>
    <xf numFmtId="166" fontId="16" fillId="3" borderId="44" xfId="1" applyNumberFormat="1" applyFont="1" applyFill="1" applyBorder="1" applyAlignment="1" applyProtection="1">
      <alignment horizontal="center" vertical="center" wrapText="1" shrinkToFit="1"/>
    </xf>
    <xf numFmtId="49" fontId="8" fillId="3" borderId="49" xfId="1" applyNumberFormat="1" applyFont="1" applyFill="1" applyBorder="1" applyAlignment="1" applyProtection="1">
      <alignment horizontal="center" vertical="center" shrinkToFit="1"/>
    </xf>
    <xf numFmtId="166" fontId="4" fillId="3" borderId="50" xfId="1" applyNumberFormat="1" applyFont="1" applyFill="1" applyBorder="1" applyAlignment="1" applyProtection="1">
      <alignment horizontal="center" vertical="center" wrapText="1" shrinkToFit="1"/>
    </xf>
    <xf numFmtId="166" fontId="4" fillId="3" borderId="49" xfId="1" applyNumberFormat="1" applyFont="1" applyFill="1" applyBorder="1" applyAlignment="1" applyProtection="1">
      <alignment horizontal="center" vertical="center" shrinkToFit="1"/>
    </xf>
    <xf numFmtId="166" fontId="4" fillId="3" borderId="50" xfId="1" applyNumberFormat="1" applyFont="1" applyFill="1" applyBorder="1" applyAlignment="1" applyProtection="1">
      <alignment horizontal="center" vertical="center" shrinkToFit="1"/>
    </xf>
    <xf numFmtId="166" fontId="4" fillId="3" borderId="55" xfId="1" applyNumberFormat="1" applyFont="1" applyFill="1" applyBorder="1" applyAlignment="1" applyProtection="1">
      <alignment horizontal="center" vertical="center" shrinkToFit="1"/>
    </xf>
    <xf numFmtId="49" fontId="4" fillId="3" borderId="13" xfId="1" applyNumberFormat="1" applyFont="1" applyFill="1" applyBorder="1" applyAlignment="1" applyProtection="1">
      <alignment horizontal="center" vertical="center" shrinkToFit="1"/>
    </xf>
    <xf numFmtId="0" fontId="11" fillId="3" borderId="45" xfId="1" applyFont="1" applyFill="1" applyBorder="1" applyAlignment="1" applyProtection="1">
      <alignment horizontal="center" vertical="center" shrinkToFit="1"/>
    </xf>
    <xf numFmtId="166" fontId="4" fillId="3" borderId="44" xfId="1" applyNumberFormat="1" applyFont="1" applyFill="1" applyBorder="1" applyAlignment="1" applyProtection="1">
      <alignment horizontal="center" vertical="center" shrinkToFit="1"/>
    </xf>
    <xf numFmtId="49" fontId="4" fillId="3" borderId="26" xfId="1" applyNumberFormat="1" applyFont="1" applyFill="1" applyBorder="1" applyAlignment="1" applyProtection="1">
      <alignment horizontal="center" vertical="center" shrinkToFit="1"/>
    </xf>
    <xf numFmtId="166" fontId="4" fillId="3" borderId="25" xfId="1" applyNumberFormat="1" applyFont="1" applyFill="1" applyBorder="1" applyAlignment="1" applyProtection="1">
      <alignment horizontal="center" vertical="center" shrinkToFit="1"/>
    </xf>
    <xf numFmtId="0" fontId="11" fillId="3" borderId="44" xfId="1" applyFont="1" applyFill="1" applyBorder="1" applyAlignment="1" applyProtection="1">
      <alignment horizontal="center" vertical="center" wrapText="1" shrinkToFit="1"/>
    </xf>
    <xf numFmtId="49" fontId="5" fillId="3" borderId="49" xfId="1" applyNumberFormat="1" applyFont="1" applyFill="1" applyBorder="1" applyAlignment="1" applyProtection="1">
      <alignment horizontal="center" vertical="center" shrinkToFit="1"/>
    </xf>
    <xf numFmtId="49" fontId="5" fillId="3" borderId="50" xfId="1" applyNumberFormat="1" applyFont="1" applyFill="1" applyBorder="1" applyAlignment="1" applyProtection="1">
      <alignment horizontal="center" vertical="center" shrinkToFit="1"/>
    </xf>
    <xf numFmtId="166" fontId="12" fillId="3" borderId="25" xfId="1" applyNumberFormat="1" applyFont="1" applyFill="1" applyBorder="1" applyAlignment="1" applyProtection="1">
      <alignment horizontal="center" vertical="center" shrinkToFit="1"/>
    </xf>
    <xf numFmtId="49" fontId="5" fillId="3" borderId="50" xfId="1" applyNumberFormat="1" applyFont="1" applyFill="1" applyBorder="1" applyAlignment="1" applyProtection="1">
      <alignment horizontal="center" vertical="center" wrapText="1" shrinkToFit="1"/>
    </xf>
    <xf numFmtId="2" fontId="10" fillId="2" borderId="0" xfId="1" applyNumberFormat="1" applyFont="1" applyFill="1" applyBorder="1" applyAlignment="1" applyProtection="1">
      <alignment horizontal="center" vertical="center" shrinkToFit="1"/>
    </xf>
    <xf numFmtId="0" fontId="15" fillId="3" borderId="45" xfId="1" applyFont="1" applyFill="1" applyBorder="1" applyAlignment="1" applyProtection="1">
      <alignment horizontal="center" vertical="center" shrinkToFit="1"/>
    </xf>
    <xf numFmtId="49" fontId="5" fillId="3" borderId="44" xfId="1" applyNumberFormat="1" applyFont="1" applyFill="1" applyBorder="1" applyAlignment="1" applyProtection="1">
      <alignment horizontal="center" vertical="center" shrinkToFit="1"/>
    </xf>
    <xf numFmtId="166" fontId="5" fillId="3" borderId="44" xfId="1" applyNumberFormat="1" applyFont="1" applyFill="1" applyBorder="1" applyAlignment="1" applyProtection="1">
      <alignment horizontal="center" vertical="center" shrinkToFit="1"/>
    </xf>
    <xf numFmtId="166" fontId="12" fillId="3" borderId="16" xfId="1" applyNumberFormat="1" applyFont="1" applyFill="1" applyBorder="1" applyAlignment="1" applyProtection="1">
      <alignment horizontal="center" vertical="center" shrinkToFit="1"/>
    </xf>
    <xf numFmtId="49" fontId="16" fillId="3" borderId="50" xfId="1" applyNumberFormat="1" applyFont="1" applyFill="1" applyBorder="1" applyAlignment="1" applyProtection="1">
      <alignment horizontal="center" vertical="center" wrapText="1" shrinkToFit="1"/>
    </xf>
    <xf numFmtId="0" fontId="15" fillId="3" borderId="44" xfId="1" applyFont="1" applyFill="1" applyBorder="1" applyAlignment="1" applyProtection="1">
      <alignment horizontal="center" vertical="center" wrapText="1" shrinkToFit="1"/>
    </xf>
    <xf numFmtId="0" fontId="15" fillId="3" borderId="58" xfId="1" applyFont="1" applyFill="1" applyBorder="1" applyAlignment="1" applyProtection="1">
      <alignment horizontal="center" vertical="center" wrapText="1" shrinkToFit="1"/>
    </xf>
    <xf numFmtId="0" fontId="15" fillId="3" borderId="47" xfId="1" applyFont="1" applyFill="1" applyBorder="1" applyAlignment="1" applyProtection="1">
      <alignment horizontal="center" vertical="center" shrinkToFit="1"/>
    </xf>
    <xf numFmtId="49" fontId="5" fillId="3" borderId="58" xfId="1" applyNumberFormat="1" applyFont="1" applyFill="1" applyBorder="1" applyAlignment="1" applyProtection="1">
      <alignment horizontal="center" vertical="center" shrinkToFit="1"/>
    </xf>
    <xf numFmtId="166" fontId="5" fillId="3" borderId="58" xfId="1" applyNumberFormat="1" applyFont="1" applyFill="1" applyBorder="1" applyAlignment="1" applyProtection="1">
      <alignment horizontal="center" vertical="center" shrinkToFit="1"/>
    </xf>
    <xf numFmtId="166" fontId="12" fillId="3" borderId="48" xfId="1" applyNumberFormat="1" applyFont="1" applyFill="1" applyBorder="1" applyAlignment="1" applyProtection="1">
      <alignment horizontal="center" vertical="center" shrinkToFit="1"/>
    </xf>
    <xf numFmtId="49" fontId="16" fillId="3" borderId="50" xfId="1" applyNumberFormat="1" applyFont="1" applyFill="1" applyBorder="1" applyAlignment="1" applyProtection="1">
      <alignment horizontal="center" vertical="center" shrinkToFit="1"/>
    </xf>
    <xf numFmtId="166" fontId="12" fillId="3" borderId="18" xfId="1" applyNumberFormat="1" applyFont="1" applyFill="1" applyBorder="1" applyAlignment="1" applyProtection="1">
      <alignment horizontal="center" vertical="center" shrinkToFit="1"/>
    </xf>
    <xf numFmtId="49" fontId="4" fillId="3" borderId="44" xfId="1" applyNumberFormat="1" applyFont="1" applyFill="1" applyBorder="1" applyAlignment="1" applyProtection="1">
      <alignment horizontal="center" vertical="center" wrapText="1" shrinkToFit="1"/>
    </xf>
    <xf numFmtId="166" fontId="4" fillId="3" borderId="13" xfId="1" applyNumberFormat="1" applyFont="1" applyFill="1" applyBorder="1" applyAlignment="1" applyProtection="1">
      <alignment horizontal="center" vertical="center" shrinkToFit="1"/>
    </xf>
    <xf numFmtId="49" fontId="4" fillId="3" borderId="14" xfId="1" applyNumberFormat="1" applyFont="1" applyFill="1" applyBorder="1" applyAlignment="1" applyProtection="1">
      <alignment horizontal="center" vertical="center" shrinkToFit="1"/>
    </xf>
    <xf numFmtId="166" fontId="4" fillId="3" borderId="15" xfId="1" applyNumberFormat="1" applyFont="1" applyFill="1" applyBorder="1" applyAlignment="1" applyProtection="1">
      <alignment horizontal="center" vertical="center" shrinkToFit="1"/>
    </xf>
    <xf numFmtId="49" fontId="4" fillId="3" borderId="77" xfId="1" applyNumberFormat="1" applyFont="1" applyFill="1" applyBorder="1" applyAlignment="1" applyProtection="1">
      <alignment horizontal="center" vertical="center" wrapText="1" shrinkToFit="1"/>
    </xf>
    <xf numFmtId="0" fontId="11" fillId="3" borderId="13" xfId="1" applyFont="1" applyFill="1" applyBorder="1" applyAlignment="1" applyProtection="1">
      <alignment horizontal="center" vertical="center" shrinkToFit="1"/>
    </xf>
    <xf numFmtId="49" fontId="4" fillId="3" borderId="11" xfId="1" applyNumberFormat="1" applyFont="1" applyFill="1" applyBorder="1" applyAlignment="1" applyProtection="1">
      <alignment horizontal="center" vertical="center" shrinkToFit="1"/>
    </xf>
    <xf numFmtId="49" fontId="4" fillId="3" borderId="20" xfId="1" applyNumberFormat="1" applyFont="1" applyFill="1" applyBorder="1" applyAlignment="1" applyProtection="1">
      <alignment horizontal="center" vertical="center" shrinkToFit="1"/>
    </xf>
    <xf numFmtId="2" fontId="12" fillId="2" borderId="0" xfId="1" applyNumberFormat="1" applyFont="1" applyFill="1" applyBorder="1" applyAlignment="1" applyProtection="1">
      <alignment horizontal="center" vertical="center" shrinkToFit="1"/>
    </xf>
    <xf numFmtId="0" fontId="15" fillId="3" borderId="76" xfId="1" applyFont="1" applyFill="1" applyBorder="1" applyAlignment="1" applyProtection="1">
      <alignment horizontal="center" vertical="center" wrapText="1" shrinkToFit="1"/>
    </xf>
    <xf numFmtId="49" fontId="4" fillId="3" borderId="58" xfId="1" applyNumberFormat="1" applyFont="1" applyFill="1" applyBorder="1" applyAlignment="1" applyProtection="1">
      <alignment horizontal="center" vertical="center" shrinkToFit="1"/>
    </xf>
    <xf numFmtId="49" fontId="4" fillId="3" borderId="68" xfId="1" applyNumberFormat="1" applyFont="1" applyFill="1" applyBorder="1" applyAlignment="1" applyProtection="1">
      <alignment horizontal="center" vertical="center" wrapText="1" shrinkToFit="1"/>
    </xf>
    <xf numFmtId="49" fontId="5" fillId="3" borderId="89" xfId="1" applyNumberFormat="1" applyFont="1" applyFill="1" applyBorder="1" applyAlignment="1" applyProtection="1">
      <alignment horizontal="center" vertical="center" shrinkToFit="1"/>
    </xf>
    <xf numFmtId="0" fontId="11" fillId="3" borderId="76" xfId="1" applyFont="1" applyFill="1" applyBorder="1" applyAlignment="1" applyProtection="1">
      <alignment horizontal="center" vertical="center" wrapText="1" shrinkToFit="1"/>
    </xf>
    <xf numFmtId="0" fontId="11" fillId="3" borderId="89" xfId="1" applyFont="1" applyFill="1" applyBorder="1" applyAlignment="1" applyProtection="1">
      <alignment horizontal="center" vertical="center" shrinkToFit="1"/>
    </xf>
    <xf numFmtId="49" fontId="4" fillId="3" borderId="76" xfId="1" applyNumberFormat="1" applyFont="1" applyFill="1" applyBorder="1" applyAlignment="1" applyProtection="1">
      <alignment horizontal="center" vertical="center" shrinkToFit="1"/>
    </xf>
    <xf numFmtId="166" fontId="4" fillId="3" borderId="76" xfId="1" applyNumberFormat="1" applyFont="1" applyFill="1" applyBorder="1" applyAlignment="1" applyProtection="1">
      <alignment horizontal="center" vertical="center" shrinkToFit="1"/>
    </xf>
    <xf numFmtId="166" fontId="16" fillId="3" borderId="58" xfId="1" applyNumberFormat="1" applyFont="1" applyFill="1" applyBorder="1" applyAlignment="1" applyProtection="1">
      <alignment horizontal="center" vertical="center" wrapText="1" shrinkToFit="1"/>
    </xf>
    <xf numFmtId="166" fontId="12" fillId="3" borderId="88" xfId="1" applyNumberFormat="1" applyFont="1" applyFill="1" applyBorder="1" applyAlignment="1" applyProtection="1">
      <alignment horizontal="center" vertical="center" shrinkToFit="1"/>
    </xf>
    <xf numFmtId="166" fontId="4" fillId="3" borderId="18" xfId="1" applyNumberFormat="1" applyFont="1" applyFill="1" applyBorder="1" applyAlignment="1" applyProtection="1">
      <alignment horizontal="center" vertical="center" shrinkToFit="1"/>
    </xf>
    <xf numFmtId="0" fontId="11" fillId="3" borderId="58" xfId="1" applyFont="1" applyFill="1" applyBorder="1" applyAlignment="1" applyProtection="1">
      <alignment horizontal="center" vertical="center" wrapText="1" shrinkToFit="1"/>
    </xf>
    <xf numFmtId="0" fontId="11" fillId="3" borderId="47" xfId="1" applyFont="1" applyFill="1" applyBorder="1" applyAlignment="1" applyProtection="1">
      <alignment horizontal="center" vertical="center" shrinkToFit="1"/>
    </xf>
    <xf numFmtId="166" fontId="4" fillId="3" borderId="58" xfId="1" applyNumberFormat="1" applyFont="1" applyFill="1" applyBorder="1" applyAlignment="1" applyProtection="1">
      <alignment horizontal="center" vertical="center" shrinkToFit="1"/>
    </xf>
    <xf numFmtId="166" fontId="4" fillId="3" borderId="88" xfId="1" applyNumberFormat="1" applyFont="1" applyFill="1" applyBorder="1" applyAlignment="1" applyProtection="1">
      <alignment horizontal="center" vertical="center" shrinkToFit="1"/>
    </xf>
    <xf numFmtId="49" fontId="12" fillId="3" borderId="50" xfId="1" applyNumberFormat="1" applyFont="1" applyFill="1" applyBorder="1" applyAlignment="1" applyProtection="1">
      <alignment horizontal="center" vertical="center" wrapText="1" shrinkToFit="1"/>
    </xf>
    <xf numFmtId="0" fontId="11" fillId="3" borderId="50" xfId="1" applyFont="1" applyFill="1" applyBorder="1" applyAlignment="1" applyProtection="1">
      <alignment horizontal="center" vertical="center" wrapText="1" shrinkToFit="1"/>
    </xf>
    <xf numFmtId="166" fontId="16" fillId="3" borderId="44" xfId="1" applyNumberFormat="1" applyFont="1" applyFill="1" applyBorder="1" applyAlignment="1" applyProtection="1">
      <alignment horizontal="center" vertical="center" shrinkToFit="1"/>
    </xf>
    <xf numFmtId="49" fontId="16" fillId="3" borderId="18" xfId="1" applyNumberFormat="1" applyFont="1" applyFill="1" applyBorder="1" applyAlignment="1" applyProtection="1">
      <alignment horizontal="center" vertical="center" shrinkToFit="1"/>
    </xf>
    <xf numFmtId="4" fontId="10" fillId="2" borderId="0" xfId="1" applyNumberFormat="1" applyFont="1" applyFill="1" applyBorder="1" applyAlignment="1" applyProtection="1">
      <alignment horizontal="center" vertical="center" shrinkToFit="1"/>
    </xf>
    <xf numFmtId="0" fontId="15" fillId="3" borderId="44" xfId="1" applyFont="1" applyFill="1" applyBorder="1" applyAlignment="1" applyProtection="1">
      <alignment horizontal="center" vertical="center" shrinkToFit="1"/>
    </xf>
    <xf numFmtId="49" fontId="11" fillId="3" borderId="33" xfId="1" applyNumberFormat="1" applyFont="1" applyFill="1" applyBorder="1" applyAlignment="1" applyProtection="1">
      <alignment horizontal="center" vertical="center" shrinkToFit="1"/>
    </xf>
    <xf numFmtId="49" fontId="4" fillId="3" borderId="34" xfId="1" applyNumberFormat="1" applyFont="1" applyFill="1" applyBorder="1" applyAlignment="1" applyProtection="1">
      <alignment horizontal="center" vertical="center" shrinkToFit="1"/>
    </xf>
    <xf numFmtId="49" fontId="4" fillId="3" borderId="87" xfId="1" applyNumberFormat="1" applyFont="1" applyFill="1" applyBorder="1" applyAlignment="1" applyProtection="1">
      <alignment horizontal="center" vertical="center" shrinkToFit="1"/>
    </xf>
    <xf numFmtId="1" fontId="10" fillId="2" borderId="0" xfId="1" applyNumberFormat="1" applyFont="1" applyFill="1" applyBorder="1" applyAlignment="1" applyProtection="1">
      <alignment horizontal="center" vertical="center" shrinkToFit="1"/>
    </xf>
    <xf numFmtId="0" fontId="11" fillId="3" borderId="79" xfId="1" applyFont="1" applyFill="1" applyBorder="1" applyAlignment="1" applyProtection="1">
      <alignment horizontal="center" vertical="center" shrinkToFit="1"/>
    </xf>
    <xf numFmtId="166" fontId="16" fillId="3" borderId="76" xfId="1" applyNumberFormat="1" applyFont="1" applyFill="1" applyBorder="1" applyAlignment="1" applyProtection="1">
      <alignment horizontal="center" vertical="center" wrapText="1" shrinkToFit="1"/>
    </xf>
    <xf numFmtId="0" fontId="15" fillId="3" borderId="89" xfId="1" applyFont="1" applyFill="1" applyBorder="1" applyAlignment="1" applyProtection="1">
      <alignment horizontal="center" vertical="center" shrinkToFit="1"/>
    </xf>
    <xf numFmtId="166" fontId="5" fillId="3" borderId="76" xfId="1" applyNumberFormat="1" applyFont="1" applyFill="1" applyBorder="1" applyAlignment="1" applyProtection="1">
      <alignment horizontal="center" vertical="center" shrinkToFit="1"/>
    </xf>
    <xf numFmtId="166" fontId="12" fillId="3" borderId="72" xfId="1" applyNumberFormat="1" applyFont="1" applyFill="1" applyBorder="1" applyAlignment="1" applyProtection="1">
      <alignment horizontal="center" vertical="center" shrinkToFit="1"/>
    </xf>
    <xf numFmtId="49" fontId="5" fillId="3" borderId="76" xfId="1" applyNumberFormat="1" applyFont="1" applyFill="1" applyBorder="1" applyAlignment="1" applyProtection="1">
      <alignment horizontal="center" vertical="center" shrinkToFit="1"/>
    </xf>
    <xf numFmtId="166" fontId="8" fillId="3" borderId="44" xfId="1" applyNumberFormat="1" applyFont="1" applyFill="1" applyBorder="1" applyAlignment="1" applyProtection="1">
      <alignment horizontal="center" vertical="center" wrapText="1" shrinkToFit="1"/>
    </xf>
    <xf numFmtId="166" fontId="4" fillId="3" borderId="76" xfId="1" applyNumberFormat="1" applyFont="1" applyFill="1" applyBorder="1" applyAlignment="1" applyProtection="1">
      <alignment horizontal="center" vertical="center" wrapText="1" shrinkToFit="1"/>
    </xf>
    <xf numFmtId="166" fontId="4" fillId="3" borderId="79" xfId="1" applyNumberFormat="1" applyFont="1" applyFill="1" applyBorder="1" applyAlignment="1" applyProtection="1">
      <alignment horizontal="center" vertical="center" shrinkToFit="1"/>
    </xf>
    <xf numFmtId="166" fontId="4" fillId="3" borderId="58" xfId="1" applyNumberFormat="1" applyFont="1" applyFill="1" applyBorder="1" applyAlignment="1" applyProtection="1">
      <alignment horizontal="center" vertical="center" wrapText="1" shrinkToFit="1"/>
    </xf>
    <xf numFmtId="166" fontId="4" fillId="3" borderId="20" xfId="1" applyNumberFormat="1" applyFont="1" applyFill="1" applyBorder="1" applyAlignment="1" applyProtection="1">
      <alignment horizontal="center" vertical="center" shrinkToFit="1"/>
    </xf>
    <xf numFmtId="1" fontId="10" fillId="2" borderId="0" xfId="1" applyNumberFormat="1" applyFont="1" applyFill="1" applyBorder="1" applyAlignment="1" applyProtection="1">
      <alignment horizontal="center" vertical="center" wrapText="1" shrinkToFit="1"/>
    </xf>
    <xf numFmtId="49" fontId="16" fillId="3" borderId="44" xfId="1" applyNumberFormat="1" applyFont="1" applyFill="1" applyBorder="1" applyAlignment="1" applyProtection="1">
      <alignment horizontal="center" vertical="center" wrapText="1" shrinkToFit="1"/>
    </xf>
    <xf numFmtId="0" fontId="5" fillId="3" borderId="45" xfId="1" applyFont="1" applyFill="1" applyBorder="1" applyAlignment="1" applyProtection="1">
      <alignment horizontal="center" vertical="center" shrinkToFit="1"/>
    </xf>
    <xf numFmtId="2" fontId="8" fillId="3" borderId="49" xfId="1" applyNumberFormat="1" applyFont="1" applyFill="1" applyBorder="1" applyAlignment="1" applyProtection="1">
      <alignment horizontal="center" vertical="center" shrinkToFit="1"/>
    </xf>
    <xf numFmtId="49" fontId="100" fillId="0" borderId="0" xfId="0" applyNumberFormat="1" applyFont="1" applyAlignment="1" applyProtection="1">
      <alignment horizontal="center" vertical="center"/>
    </xf>
    <xf numFmtId="0" fontId="5" fillId="2" borderId="50" xfId="1" applyFont="1" applyFill="1" applyBorder="1" applyAlignment="1" applyProtection="1">
      <alignment horizontal="center" vertical="center" shrinkToFit="1"/>
    </xf>
    <xf numFmtId="1" fontId="104" fillId="12" borderId="74" xfId="1" applyNumberFormat="1" applyFont="1" applyFill="1" applyBorder="1" applyAlignment="1" applyProtection="1">
      <alignment horizontal="center" vertical="center" wrapText="1"/>
    </xf>
    <xf numFmtId="1" fontId="104" fillId="2" borderId="72" xfId="1" applyNumberFormat="1" applyFont="1" applyFill="1" applyBorder="1" applyAlignment="1" applyProtection="1">
      <alignment horizontal="center" vertical="center" wrapText="1"/>
    </xf>
    <xf numFmtId="165" fontId="24" fillId="2" borderId="18" xfId="1" applyNumberFormat="1" applyFont="1" applyFill="1" applyBorder="1" applyAlignment="1" applyProtection="1">
      <alignment horizontal="center" vertical="center"/>
    </xf>
    <xf numFmtId="0" fontId="45" fillId="0" borderId="7" xfId="1" applyFont="1" applyBorder="1" applyAlignment="1">
      <alignment horizontal="center"/>
    </xf>
    <xf numFmtId="1" fontId="15" fillId="0" borderId="0" xfId="1" applyNumberFormat="1" applyFont="1" applyBorder="1" applyAlignment="1" applyProtection="1">
      <alignment horizontal="center" vertical="center"/>
    </xf>
    <xf numFmtId="165" fontId="93" fillId="2" borderId="0" xfId="1" applyNumberFormat="1" applyFont="1" applyFill="1" applyBorder="1" applyAlignment="1" applyProtection="1">
      <alignment horizontal="center" vertical="center" wrapText="1"/>
    </xf>
    <xf numFmtId="0" fontId="37" fillId="0" borderId="68" xfId="1" applyFont="1" applyBorder="1" applyAlignment="1">
      <alignment horizontal="left" vertical="center"/>
    </xf>
    <xf numFmtId="0" fontId="37" fillId="0" borderId="83" xfId="1" applyFont="1" applyBorder="1" applyAlignment="1">
      <alignment horizontal="left" vertical="center"/>
    </xf>
    <xf numFmtId="0" fontId="45" fillId="0" borderId="7" xfId="1" applyFont="1" applyBorder="1" applyAlignment="1">
      <alignment horizontal="center"/>
    </xf>
    <xf numFmtId="0" fontId="1" fillId="0" borderId="0" xfId="1" applyFill="1" applyBorder="1"/>
    <xf numFmtId="167" fontId="70" fillId="0" borderId="7" xfId="1" applyNumberFormat="1" applyFont="1" applyBorder="1" applyAlignment="1">
      <alignment vertical="center" wrapText="1"/>
    </xf>
    <xf numFmtId="1" fontId="84" fillId="2" borderId="89" xfId="1" applyNumberFormat="1" applyFont="1" applyFill="1" applyBorder="1" applyAlignment="1" applyProtection="1">
      <alignment horizontal="center" vertical="center" wrapText="1"/>
    </xf>
    <xf numFmtId="1" fontId="105" fillId="2" borderId="49" xfId="1" applyNumberFormat="1" applyFont="1" applyFill="1" applyBorder="1" applyAlignment="1" applyProtection="1">
      <alignment horizontal="center" vertical="center" shrinkToFit="1"/>
    </xf>
    <xf numFmtId="1" fontId="84" fillId="2" borderId="91" xfId="1" applyNumberFormat="1" applyFont="1" applyFill="1" applyBorder="1" applyAlignment="1" applyProtection="1">
      <alignment horizontal="center" vertical="center" wrapText="1"/>
    </xf>
    <xf numFmtId="0" fontId="27" fillId="4" borderId="3" xfId="1" applyFont="1" applyFill="1" applyBorder="1" applyAlignment="1" applyProtection="1">
      <alignment horizontal="center" vertical="center" shrinkToFit="1"/>
    </xf>
    <xf numFmtId="0" fontId="27" fillId="4" borderId="1" xfId="1" applyFont="1" applyFill="1" applyBorder="1" applyAlignment="1" applyProtection="1">
      <alignment horizontal="center" vertical="center" wrapText="1" shrinkToFit="1"/>
    </xf>
    <xf numFmtId="1" fontId="29" fillId="4" borderId="85" xfId="1" applyNumberFormat="1" applyFont="1" applyFill="1" applyBorder="1" applyAlignment="1" applyProtection="1">
      <alignment horizontal="center" vertical="center" wrapText="1"/>
    </xf>
    <xf numFmtId="0" fontId="5" fillId="3" borderId="44" xfId="1" applyFont="1" applyFill="1" applyBorder="1" applyAlignment="1" applyProtection="1">
      <alignment horizontal="center" vertical="center" wrapText="1" shrinkToFit="1"/>
    </xf>
    <xf numFmtId="0" fontId="1" fillId="7" borderId="70" xfId="1" applyFill="1" applyBorder="1" applyAlignment="1">
      <alignment shrinkToFit="1"/>
    </xf>
    <xf numFmtId="49" fontId="83" fillId="12" borderId="15" xfId="1" applyNumberFormat="1" applyFont="1" applyFill="1" applyBorder="1" applyAlignment="1" applyProtection="1">
      <alignment horizontal="center" vertical="center" shrinkToFit="1"/>
    </xf>
    <xf numFmtId="49" fontId="83" fillId="12" borderId="24" xfId="1" applyNumberFormat="1" applyFont="1" applyFill="1" applyBorder="1" applyAlignment="1" applyProtection="1">
      <alignment horizontal="center" vertical="center" shrinkToFit="1"/>
    </xf>
    <xf numFmtId="165" fontId="2" fillId="0" borderId="29" xfId="1" applyNumberFormat="1" applyFont="1" applyBorder="1" applyAlignment="1" applyProtection="1">
      <alignment horizontal="center" vertical="center" shrinkToFit="1"/>
    </xf>
    <xf numFmtId="165" fontId="26" fillId="2" borderId="2" xfId="1" applyNumberFormat="1" applyFont="1" applyFill="1" applyBorder="1" applyAlignment="1" applyProtection="1">
      <alignment horizontal="center" vertical="center" shrinkToFit="1"/>
      <protection locked="0"/>
    </xf>
    <xf numFmtId="171" fontId="107" fillId="2" borderId="0" xfId="1" applyNumberFormat="1" applyFont="1" applyFill="1" applyBorder="1" applyAlignment="1" applyProtection="1">
      <alignment horizontal="center" vertical="center" shrinkToFit="1"/>
      <protection locked="0"/>
    </xf>
    <xf numFmtId="172" fontId="107" fillId="2" borderId="0" xfId="1" applyNumberFormat="1" applyFont="1" applyFill="1" applyBorder="1" applyAlignment="1" applyProtection="1">
      <alignment horizontal="center" vertical="center" shrinkToFit="1"/>
      <protection locked="0"/>
    </xf>
    <xf numFmtId="164" fontId="107" fillId="2" borderId="0" xfId="1" applyNumberFormat="1" applyFont="1" applyFill="1" applyBorder="1" applyAlignment="1" applyProtection="1">
      <alignment horizontal="center" vertical="center" shrinkToFit="1"/>
      <protection locked="0"/>
    </xf>
    <xf numFmtId="173" fontId="107" fillId="2" borderId="0" xfId="1" applyNumberFormat="1" applyFont="1" applyFill="1" applyBorder="1" applyAlignment="1" applyProtection="1">
      <alignment horizontal="center" vertical="center" shrinkToFit="1"/>
      <protection locked="0"/>
    </xf>
    <xf numFmtId="165" fontId="26" fillId="2" borderId="108" xfId="1" applyNumberFormat="1" applyFont="1" applyFill="1" applyBorder="1" applyAlignment="1" applyProtection="1">
      <alignment vertical="center" shrinkToFit="1"/>
      <protection locked="0"/>
    </xf>
    <xf numFmtId="165" fontId="108" fillId="4" borderId="2" xfId="1" applyNumberFormat="1" applyFont="1" applyFill="1" applyBorder="1" applyAlignment="1" applyProtection="1">
      <alignment vertical="center" shrinkToFit="1"/>
      <protection locked="0"/>
    </xf>
    <xf numFmtId="171" fontId="26" fillId="4" borderId="0" xfId="1" applyNumberFormat="1" applyFont="1" applyFill="1" applyBorder="1" applyAlignment="1" applyProtection="1">
      <alignment horizontal="center" vertical="center" shrinkToFit="1"/>
      <protection locked="0"/>
    </xf>
    <xf numFmtId="172" fontId="26" fillId="4" borderId="0" xfId="1" applyNumberFormat="1" applyFont="1" applyFill="1" applyBorder="1" applyAlignment="1" applyProtection="1">
      <alignment horizontal="center" vertical="center" shrinkToFit="1"/>
      <protection locked="0"/>
    </xf>
    <xf numFmtId="164" fontId="26" fillId="4" borderId="0" xfId="1" applyNumberFormat="1" applyFont="1" applyFill="1" applyBorder="1" applyAlignment="1" applyProtection="1">
      <alignment horizontal="center" vertical="center" shrinkToFit="1"/>
      <protection locked="0"/>
    </xf>
    <xf numFmtId="173" fontId="26" fillId="4" borderId="0" xfId="1" applyNumberFormat="1" applyFont="1" applyFill="1" applyBorder="1" applyAlignment="1" applyProtection="1">
      <alignment horizontal="center" vertical="center" shrinkToFit="1"/>
      <protection locked="0"/>
    </xf>
    <xf numFmtId="165" fontId="108" fillId="4" borderId="108" xfId="1" applyNumberFormat="1" applyFont="1" applyFill="1" applyBorder="1" applyAlignment="1" applyProtection="1">
      <alignment vertical="center" shrinkToFit="1"/>
      <protection locked="0"/>
    </xf>
    <xf numFmtId="165" fontId="26" fillId="2" borderId="2" xfId="1" applyNumberFormat="1" applyFont="1" applyFill="1" applyBorder="1" applyAlignment="1" applyProtection="1">
      <alignment vertical="center" shrinkToFit="1"/>
      <protection locked="0"/>
    </xf>
    <xf numFmtId="171" fontId="5" fillId="2" borderId="0" xfId="1" applyNumberFormat="1" applyFont="1" applyFill="1" applyBorder="1" applyAlignment="1" applyProtection="1">
      <alignment horizontal="center" vertical="center" shrinkToFit="1"/>
      <protection locked="0"/>
    </xf>
    <xf numFmtId="172" fontId="5" fillId="2" borderId="0" xfId="1" applyNumberFormat="1" applyFont="1" applyFill="1" applyBorder="1" applyAlignment="1" applyProtection="1">
      <alignment horizontal="center" vertical="center" shrinkToFit="1"/>
      <protection locked="0"/>
    </xf>
    <xf numFmtId="164" fontId="5" fillId="2" borderId="0" xfId="1" applyNumberFormat="1" applyFont="1" applyFill="1" applyBorder="1" applyAlignment="1" applyProtection="1">
      <alignment horizontal="center" vertical="center" shrinkToFit="1"/>
      <protection locked="0"/>
    </xf>
    <xf numFmtId="173" fontId="5" fillId="2" borderId="0" xfId="1" applyNumberFormat="1" applyFont="1" applyFill="1" applyBorder="1" applyAlignment="1" applyProtection="1">
      <alignment horizontal="center" vertical="center" shrinkToFit="1"/>
      <protection locked="0"/>
    </xf>
    <xf numFmtId="165" fontId="26" fillId="2" borderId="10" xfId="1" applyNumberFormat="1" applyFont="1" applyFill="1" applyBorder="1" applyAlignment="1" applyProtection="1">
      <alignment horizontal="center" vertical="center" shrinkToFit="1"/>
    </xf>
    <xf numFmtId="171" fontId="74" fillId="2" borderId="17" xfId="1" applyNumberFormat="1" applyFont="1" applyFill="1" applyBorder="1" applyAlignment="1" applyProtection="1">
      <alignment horizontal="center" vertical="center" shrinkToFit="1"/>
    </xf>
    <xf numFmtId="172" fontId="74" fillId="2" borderId="17" xfId="1" applyNumberFormat="1" applyFont="1" applyFill="1" applyBorder="1" applyAlignment="1" applyProtection="1">
      <alignment horizontal="center" vertical="center" shrinkToFit="1"/>
    </xf>
    <xf numFmtId="164" fontId="74" fillId="2" borderId="17" xfId="1" applyNumberFormat="1" applyFont="1" applyFill="1" applyBorder="1" applyAlignment="1" applyProtection="1">
      <alignment horizontal="center" vertical="center" shrinkToFit="1"/>
    </xf>
    <xf numFmtId="173" fontId="74" fillId="2" borderId="17" xfId="1" applyNumberFormat="1" applyFont="1" applyFill="1" applyBorder="1" applyAlignment="1" applyProtection="1">
      <alignment horizontal="center" vertical="center" shrinkToFit="1"/>
    </xf>
    <xf numFmtId="165" fontId="26" fillId="2" borderId="35" xfId="1" applyNumberFormat="1" applyFont="1" applyFill="1" applyBorder="1" applyAlignment="1" applyProtection="1">
      <alignment horizontal="center" vertical="center" shrinkToFit="1"/>
    </xf>
    <xf numFmtId="165" fontId="108" fillId="4" borderId="10" xfId="1" applyNumberFormat="1" applyFont="1" applyFill="1" applyBorder="1" applyAlignment="1" applyProtection="1">
      <alignment horizontal="center" vertical="center" shrinkToFit="1"/>
    </xf>
    <xf numFmtId="171" fontId="26" fillId="4" borderId="17" xfId="1" applyNumberFormat="1" applyFont="1" applyFill="1" applyBorder="1" applyAlignment="1" applyProtection="1">
      <alignment horizontal="center" vertical="center" shrinkToFit="1"/>
    </xf>
    <xf numFmtId="172" fontId="26" fillId="4" borderId="17" xfId="1" applyNumberFormat="1" applyFont="1" applyFill="1" applyBorder="1" applyAlignment="1" applyProtection="1">
      <alignment horizontal="center" vertical="center" shrinkToFit="1"/>
    </xf>
    <xf numFmtId="164" fontId="26" fillId="4" borderId="17" xfId="1" applyNumberFormat="1" applyFont="1" applyFill="1" applyBorder="1" applyAlignment="1" applyProtection="1">
      <alignment horizontal="center" vertical="center" shrinkToFit="1"/>
    </xf>
    <xf numFmtId="173" fontId="26" fillId="4" borderId="17" xfId="1" applyNumberFormat="1" applyFont="1" applyFill="1" applyBorder="1" applyAlignment="1" applyProtection="1">
      <alignment horizontal="center" vertical="center" shrinkToFit="1"/>
    </xf>
    <xf numFmtId="165" fontId="108" fillId="4" borderId="35" xfId="1" applyNumberFormat="1" applyFont="1" applyFill="1" applyBorder="1" applyAlignment="1" applyProtection="1">
      <alignment vertical="center" shrinkToFit="1"/>
    </xf>
    <xf numFmtId="165" fontId="14" fillId="0" borderId="0" xfId="1" applyNumberFormat="1" applyFont="1" applyAlignment="1" applyProtection="1">
      <alignment vertical="center" shrinkToFit="1"/>
    </xf>
    <xf numFmtId="165" fontId="108" fillId="4" borderId="65" xfId="1" applyNumberFormat="1" applyFont="1" applyFill="1" applyBorder="1" applyAlignment="1" applyProtection="1">
      <alignment horizontal="center" vertical="center" shrinkToFit="1"/>
    </xf>
    <xf numFmtId="171" fontId="26" fillId="4" borderId="65" xfId="1" applyNumberFormat="1" applyFont="1" applyFill="1" applyBorder="1" applyAlignment="1" applyProtection="1">
      <alignment horizontal="center" vertical="center" shrinkToFit="1"/>
    </xf>
    <xf numFmtId="172" fontId="26" fillId="4" borderId="65" xfId="1" applyNumberFormat="1" applyFont="1" applyFill="1" applyBorder="1" applyAlignment="1" applyProtection="1">
      <alignment horizontal="center" vertical="center" shrinkToFit="1"/>
    </xf>
    <xf numFmtId="164" fontId="26" fillId="4" borderId="65" xfId="1" applyNumberFormat="1" applyFont="1" applyFill="1" applyBorder="1" applyAlignment="1" applyProtection="1">
      <alignment horizontal="center" vertical="center" shrinkToFit="1"/>
    </xf>
    <xf numFmtId="173" fontId="26" fillId="4" borderId="65" xfId="1" applyNumberFormat="1" applyFont="1" applyFill="1" applyBorder="1" applyAlignment="1" applyProtection="1">
      <alignment horizontal="center" vertical="center" shrinkToFit="1"/>
    </xf>
    <xf numFmtId="165" fontId="108" fillId="4" borderId="66" xfId="1" applyNumberFormat="1" applyFont="1" applyFill="1" applyBorder="1" applyAlignment="1" applyProtection="1">
      <alignment horizontal="center" vertical="center" shrinkToFit="1"/>
    </xf>
    <xf numFmtId="165" fontId="26" fillId="2" borderId="65" xfId="1" applyNumberFormat="1" applyFont="1" applyFill="1" applyBorder="1" applyAlignment="1" applyProtection="1">
      <alignment horizontal="center" vertical="center" shrinkToFit="1"/>
    </xf>
    <xf numFmtId="171" fontId="107" fillId="2" borderId="65" xfId="1" applyNumberFormat="1" applyFont="1" applyFill="1" applyBorder="1" applyAlignment="1" applyProtection="1">
      <alignment horizontal="center" vertical="center" shrinkToFit="1"/>
    </xf>
    <xf numFmtId="172" fontId="107" fillId="2" borderId="65" xfId="1" applyNumberFormat="1" applyFont="1" applyFill="1" applyBorder="1" applyAlignment="1" applyProtection="1">
      <alignment horizontal="center" vertical="center" shrinkToFit="1"/>
    </xf>
    <xf numFmtId="164" fontId="107" fillId="2" borderId="65" xfId="1" applyNumberFormat="1" applyFont="1" applyFill="1" applyBorder="1" applyAlignment="1" applyProtection="1">
      <alignment horizontal="center" vertical="center" shrinkToFit="1"/>
    </xf>
    <xf numFmtId="173" fontId="107" fillId="2" borderId="65" xfId="1" applyNumberFormat="1" applyFont="1" applyFill="1" applyBorder="1" applyAlignment="1" applyProtection="1">
      <alignment horizontal="center" vertical="center" shrinkToFit="1"/>
    </xf>
    <xf numFmtId="165" fontId="26" fillId="2" borderId="66" xfId="1" applyNumberFormat="1" applyFont="1" applyFill="1" applyBorder="1" applyAlignment="1" applyProtection="1">
      <alignment horizontal="center" vertical="center" shrinkToFit="1"/>
    </xf>
    <xf numFmtId="171" fontId="5" fillId="2" borderId="65" xfId="1" applyNumberFormat="1" applyFont="1" applyFill="1" applyBorder="1" applyAlignment="1" applyProtection="1">
      <alignment horizontal="center" vertical="center" shrinkToFit="1"/>
    </xf>
    <xf numFmtId="172" fontId="5" fillId="2" borderId="65" xfId="1" applyNumberFormat="1" applyFont="1" applyFill="1" applyBorder="1" applyAlignment="1" applyProtection="1">
      <alignment horizontal="center" vertical="center" shrinkToFit="1"/>
    </xf>
    <xf numFmtId="164" fontId="5" fillId="2" borderId="65" xfId="1" applyNumberFormat="1" applyFont="1" applyFill="1" applyBorder="1" applyAlignment="1" applyProtection="1">
      <alignment horizontal="center" vertical="center" shrinkToFit="1"/>
    </xf>
    <xf numFmtId="173" fontId="5" fillId="2" borderId="65" xfId="1" applyNumberFormat="1" applyFont="1" applyFill="1" applyBorder="1" applyAlignment="1" applyProtection="1">
      <alignment horizontal="center" vertical="center" shrinkToFit="1"/>
    </xf>
    <xf numFmtId="165" fontId="9" fillId="2" borderId="0" xfId="1" applyNumberFormat="1" applyFont="1" applyFill="1" applyBorder="1" applyAlignment="1" applyProtection="1">
      <alignment vertical="center" shrinkToFit="1"/>
    </xf>
    <xf numFmtId="165" fontId="15" fillId="2" borderId="0" xfId="1" applyNumberFormat="1" applyFont="1" applyFill="1" applyBorder="1" applyAlignment="1" applyProtection="1">
      <alignment vertical="center" shrinkToFit="1"/>
    </xf>
    <xf numFmtId="165" fontId="26" fillId="2" borderId="0" xfId="1" applyNumberFormat="1" applyFont="1" applyFill="1" applyBorder="1" applyAlignment="1" applyProtection="1">
      <alignment vertical="center" shrinkToFit="1"/>
    </xf>
    <xf numFmtId="165" fontId="14" fillId="0" borderId="68" xfId="1" applyNumberFormat="1" applyFont="1" applyBorder="1" applyAlignment="1" applyProtection="1">
      <alignment vertical="center" shrinkToFit="1"/>
    </xf>
    <xf numFmtId="49" fontId="2" fillId="0" borderId="4" xfId="1" applyNumberFormat="1" applyFont="1" applyBorder="1" applyAlignment="1" applyProtection="1">
      <alignment horizontal="center" vertical="center"/>
      <protection locked="0"/>
    </xf>
    <xf numFmtId="49" fontId="2" fillId="0" borderId="57" xfId="1" applyNumberFormat="1" applyFont="1" applyBorder="1" applyAlignment="1" applyProtection="1">
      <alignment horizontal="center" vertical="center"/>
      <protection locked="0"/>
    </xf>
    <xf numFmtId="49" fontId="19" fillId="0" borderId="57" xfId="1" applyNumberFormat="1" applyFont="1" applyBorder="1" applyAlignment="1" applyProtection="1">
      <alignment horizontal="center" vertical="center"/>
      <protection locked="0"/>
    </xf>
    <xf numFmtId="0" fontId="3" fillId="0" borderId="57" xfId="1" applyFont="1" applyBorder="1" applyProtection="1"/>
    <xf numFmtId="49" fontId="2" fillId="0" borderId="8" xfId="1" applyNumberFormat="1" applyFont="1" applyBorder="1" applyAlignment="1" applyProtection="1">
      <alignment horizontal="center" vertical="center"/>
      <protection locked="0"/>
    </xf>
    <xf numFmtId="0" fontId="73" fillId="4" borderId="9" xfId="1" applyFont="1" applyFill="1" applyBorder="1" applyAlignment="1" applyProtection="1">
      <alignment horizontal="center" vertical="center" wrapText="1" shrinkToFit="1"/>
    </xf>
    <xf numFmtId="0" fontId="73" fillId="4" borderId="9" xfId="1" applyFont="1" applyFill="1" applyBorder="1" applyAlignment="1" applyProtection="1">
      <alignment horizontal="center" vertical="center" wrapText="1"/>
    </xf>
    <xf numFmtId="0" fontId="93" fillId="4" borderId="9" xfId="1" applyFont="1" applyFill="1" applyBorder="1" applyAlignment="1" applyProtection="1">
      <alignment horizontal="center" vertical="center" wrapText="1"/>
    </xf>
    <xf numFmtId="0" fontId="93" fillId="8" borderId="9" xfId="1" applyFont="1" applyFill="1" applyBorder="1" applyAlignment="1" applyProtection="1">
      <alignment horizontal="center" vertical="center" wrapText="1"/>
    </xf>
    <xf numFmtId="0" fontId="18" fillId="3" borderId="75" xfId="1" applyFont="1" applyFill="1" applyBorder="1" applyAlignment="1">
      <alignment horizontal="center" vertical="center"/>
    </xf>
    <xf numFmtId="10" fontId="7" fillId="0" borderId="113" xfId="1" applyNumberFormat="1" applyFont="1" applyBorder="1" applyAlignment="1">
      <alignment horizontal="center" vertical="center"/>
    </xf>
    <xf numFmtId="49" fontId="97" fillId="2" borderId="52" xfId="1" applyNumberFormat="1" applyFont="1" applyFill="1" applyBorder="1" applyAlignment="1" applyProtection="1">
      <alignment horizontal="center" vertical="center" shrinkToFit="1"/>
    </xf>
    <xf numFmtId="0" fontId="3" fillId="0" borderId="57" xfId="1" applyFont="1" applyBorder="1" applyProtection="1">
      <protection locked="0"/>
    </xf>
    <xf numFmtId="0" fontId="2" fillId="11" borderId="8" xfId="1" applyFont="1" applyFill="1" applyBorder="1" applyAlignment="1" applyProtection="1">
      <alignment horizontal="center" vertical="center"/>
      <protection locked="0"/>
    </xf>
    <xf numFmtId="165" fontId="24" fillId="2" borderId="50" xfId="1" applyNumberFormat="1" applyFont="1" applyFill="1" applyBorder="1" applyAlignment="1" applyProtection="1">
      <alignment horizontal="center" vertical="center"/>
    </xf>
    <xf numFmtId="165" fontId="24" fillId="2" borderId="77" xfId="1" applyNumberFormat="1" applyFont="1" applyFill="1" applyBorder="1" applyAlignment="1" applyProtection="1">
      <alignment horizontal="center" vertical="center"/>
    </xf>
    <xf numFmtId="165" fontId="99" fillId="2" borderId="4" xfId="1" applyNumberFormat="1" applyFont="1" applyFill="1" applyBorder="1" applyAlignment="1" applyProtection="1">
      <alignment horizontal="center" vertical="center" wrapText="1" shrinkToFit="1"/>
    </xf>
    <xf numFmtId="165" fontId="99" fillId="2" borderId="57" xfId="1" applyNumberFormat="1" applyFont="1" applyFill="1" applyBorder="1" applyAlignment="1" applyProtection="1">
      <alignment horizontal="center" vertical="center" wrapText="1" shrinkToFit="1"/>
    </xf>
    <xf numFmtId="165" fontId="99" fillId="2" borderId="53" xfId="1" applyNumberFormat="1" applyFont="1" applyFill="1" applyBorder="1" applyAlignment="1" applyProtection="1">
      <alignment horizontal="center" vertical="center" wrapText="1" shrinkToFit="1"/>
    </xf>
    <xf numFmtId="165" fontId="99" fillId="2" borderId="8" xfId="1" applyNumberFormat="1" applyFont="1" applyFill="1" applyBorder="1" applyAlignment="1" applyProtection="1">
      <alignment horizontal="center" vertical="center" wrapText="1" shrinkToFit="1"/>
    </xf>
    <xf numFmtId="165" fontId="24" fillId="2" borderId="18" xfId="1" applyNumberFormat="1" applyFont="1" applyFill="1" applyBorder="1" applyAlignment="1" applyProtection="1">
      <alignment horizontal="center" vertical="center"/>
    </xf>
    <xf numFmtId="165" fontId="24" fillId="2" borderId="74" xfId="1" applyNumberFormat="1" applyFont="1" applyFill="1" applyBorder="1" applyAlignment="1" applyProtection="1">
      <alignment horizontal="center" vertical="center"/>
    </xf>
    <xf numFmtId="165" fontId="24" fillId="2" borderId="58" xfId="1" applyNumberFormat="1" applyFont="1" applyFill="1" applyBorder="1" applyAlignment="1" applyProtection="1">
      <alignment horizontal="center" vertical="center"/>
    </xf>
    <xf numFmtId="165" fontId="81" fillId="4" borderId="64" xfId="1" applyNumberFormat="1" applyFont="1" applyFill="1" applyBorder="1" applyAlignment="1" applyProtection="1">
      <alignment horizontal="center" vertical="center" wrapText="1" shrinkToFit="1"/>
    </xf>
    <xf numFmtId="165" fontId="81" fillId="4" borderId="65" xfId="1" applyNumberFormat="1" applyFont="1" applyFill="1" applyBorder="1" applyAlignment="1" applyProtection="1">
      <alignment horizontal="center" vertical="center" wrapText="1" shrinkToFit="1"/>
    </xf>
    <xf numFmtId="165" fontId="81" fillId="4" borderId="110" xfId="1" applyNumberFormat="1" applyFont="1" applyFill="1" applyBorder="1" applyAlignment="1" applyProtection="1">
      <alignment horizontal="center" vertical="center" wrapText="1" shrinkToFit="1"/>
    </xf>
    <xf numFmtId="165" fontId="81" fillId="4" borderId="57" xfId="1" applyNumberFormat="1" applyFont="1" applyFill="1" applyBorder="1" applyAlignment="1" applyProtection="1">
      <alignment horizontal="center" vertical="center" wrapText="1" shrinkToFit="1"/>
    </xf>
    <xf numFmtId="165" fontId="24" fillId="2" borderId="46" xfId="1" applyNumberFormat="1" applyFont="1" applyFill="1" applyBorder="1" applyAlignment="1" applyProtection="1">
      <alignment horizontal="center" vertical="center"/>
    </xf>
    <xf numFmtId="165" fontId="24" fillId="2" borderId="61" xfId="1" applyNumberFormat="1" applyFont="1" applyFill="1" applyBorder="1" applyAlignment="1" applyProtection="1">
      <alignment horizontal="center" vertical="center"/>
    </xf>
    <xf numFmtId="165" fontId="99" fillId="2" borderId="64" xfId="1" applyNumberFormat="1" applyFont="1" applyFill="1" applyBorder="1" applyAlignment="1" applyProtection="1">
      <alignment horizontal="center" vertical="center" wrapText="1" shrinkToFit="1"/>
    </xf>
    <xf numFmtId="165" fontId="99" fillId="2" borderId="65" xfId="1" applyNumberFormat="1" applyFont="1" applyFill="1" applyBorder="1" applyAlignment="1" applyProtection="1">
      <alignment horizontal="center" vertical="center" wrapText="1" shrinkToFit="1"/>
    </xf>
    <xf numFmtId="165" fontId="99" fillId="2" borderId="66" xfId="1" applyNumberFormat="1" applyFont="1" applyFill="1" applyBorder="1" applyAlignment="1" applyProtection="1">
      <alignment horizontal="center" vertical="center" wrapText="1" shrinkToFit="1"/>
    </xf>
    <xf numFmtId="165" fontId="99" fillId="2" borderId="110" xfId="1" applyNumberFormat="1" applyFont="1" applyFill="1" applyBorder="1" applyAlignment="1" applyProtection="1">
      <alignment horizontal="center" vertical="center" wrapText="1" shrinkToFit="1"/>
    </xf>
    <xf numFmtId="165" fontId="24" fillId="2" borderId="36" xfId="1" applyNumberFormat="1" applyFont="1" applyFill="1" applyBorder="1" applyAlignment="1" applyProtection="1">
      <alignment horizontal="center" vertical="center"/>
    </xf>
    <xf numFmtId="165" fontId="24" fillId="2" borderId="48" xfId="1" applyNumberFormat="1" applyFont="1" applyFill="1" applyBorder="1" applyAlignment="1" applyProtection="1">
      <alignment horizontal="center" vertical="center"/>
    </xf>
    <xf numFmtId="165" fontId="81" fillId="4" borderId="66" xfId="1" applyNumberFormat="1" applyFont="1" applyFill="1" applyBorder="1" applyAlignment="1" applyProtection="1">
      <alignment horizontal="center" vertical="center" wrapText="1" shrinkToFit="1"/>
    </xf>
    <xf numFmtId="165" fontId="24" fillId="12" borderId="18" xfId="1" applyNumberFormat="1" applyFont="1" applyFill="1" applyBorder="1" applyAlignment="1" applyProtection="1">
      <alignment horizontal="center" vertical="center"/>
    </xf>
    <xf numFmtId="165" fontId="81" fillId="4" borderId="4" xfId="1" applyNumberFormat="1" applyFont="1" applyFill="1" applyBorder="1" applyAlignment="1" applyProtection="1">
      <alignment horizontal="center" vertical="center" wrapText="1" shrinkToFit="1"/>
    </xf>
    <xf numFmtId="165" fontId="81" fillId="4" borderId="8" xfId="1" applyNumberFormat="1" applyFont="1" applyFill="1" applyBorder="1" applyAlignment="1" applyProtection="1">
      <alignment horizontal="center" vertical="center" wrapText="1" shrinkToFit="1"/>
    </xf>
    <xf numFmtId="0" fontId="27" fillId="4" borderId="1" xfId="1" applyFont="1" applyFill="1" applyBorder="1" applyAlignment="1" applyProtection="1">
      <alignment horizontal="center" vertical="center" shrinkToFit="1"/>
    </xf>
    <xf numFmtId="0" fontId="27" fillId="4" borderId="3" xfId="1" applyFont="1" applyFill="1" applyBorder="1" applyAlignment="1" applyProtection="1">
      <alignment horizontal="center" vertical="center" shrinkToFit="1"/>
    </xf>
    <xf numFmtId="165" fontId="24" fillId="2" borderId="62" xfId="1" applyNumberFormat="1" applyFont="1" applyFill="1" applyBorder="1" applyAlignment="1" applyProtection="1">
      <alignment horizontal="center" vertical="center"/>
    </xf>
    <xf numFmtId="165" fontId="24" fillId="12" borderId="50" xfId="1" applyNumberFormat="1" applyFont="1" applyFill="1" applyBorder="1" applyAlignment="1" applyProtection="1">
      <alignment horizontal="center" vertical="center"/>
    </xf>
    <xf numFmtId="165" fontId="24" fillId="2" borderId="57" xfId="1" applyNumberFormat="1" applyFont="1" applyFill="1" applyBorder="1" applyAlignment="1" applyProtection="1">
      <alignment horizontal="center" vertical="center"/>
    </xf>
    <xf numFmtId="165" fontId="24" fillId="2" borderId="68" xfId="1" applyNumberFormat="1" applyFont="1" applyFill="1" applyBorder="1" applyAlignment="1" applyProtection="1">
      <alignment horizontal="center" vertical="center"/>
    </xf>
    <xf numFmtId="165" fontId="99" fillId="2" borderId="1" xfId="1" applyNumberFormat="1" applyFont="1" applyFill="1" applyBorder="1" applyAlignment="1" applyProtection="1">
      <alignment horizontal="center" vertical="center" wrapText="1" shrinkToFit="1"/>
    </xf>
    <xf numFmtId="165" fontId="99" fillId="2" borderId="68" xfId="1" applyNumberFormat="1" applyFont="1" applyFill="1" applyBorder="1" applyAlignment="1" applyProtection="1">
      <alignment horizontal="center" vertical="center" wrapText="1" shrinkToFit="1"/>
    </xf>
    <xf numFmtId="165" fontId="99" fillId="2" borderId="5" xfId="1" applyNumberFormat="1" applyFont="1" applyFill="1" applyBorder="1" applyAlignment="1" applyProtection="1">
      <alignment horizontal="center" vertical="center" wrapText="1" shrinkToFit="1"/>
    </xf>
    <xf numFmtId="165" fontId="99" fillId="2" borderId="1" xfId="1" applyNumberFormat="1" applyFont="1" applyFill="1" applyBorder="1" applyAlignment="1" applyProtection="1">
      <alignment horizontal="center" vertical="center" wrapText="1" shrinkToFit="1"/>
      <protection locked="0"/>
    </xf>
    <xf numFmtId="165" fontId="99" fillId="2" borderId="68" xfId="1" applyNumberFormat="1" applyFont="1" applyFill="1" applyBorder="1" applyAlignment="1" applyProtection="1">
      <alignment horizontal="center" vertical="center" wrapText="1" shrinkToFit="1"/>
      <protection locked="0"/>
    </xf>
    <xf numFmtId="165" fontId="99" fillId="2" borderId="57" xfId="1" applyNumberFormat="1" applyFont="1" applyFill="1" applyBorder="1" applyAlignment="1" applyProtection="1">
      <alignment horizontal="center" vertical="center" wrapText="1" shrinkToFit="1"/>
      <protection locked="0"/>
    </xf>
    <xf numFmtId="165" fontId="99" fillId="2" borderId="8" xfId="1" applyNumberFormat="1" applyFont="1" applyFill="1" applyBorder="1" applyAlignment="1" applyProtection="1">
      <alignment horizontal="center" vertical="center" wrapText="1" shrinkToFit="1"/>
      <protection locked="0"/>
    </xf>
    <xf numFmtId="165" fontId="24" fillId="2" borderId="24" xfId="1" applyNumberFormat="1" applyFont="1" applyFill="1" applyBorder="1" applyAlignment="1" applyProtection="1">
      <alignment horizontal="center" vertical="center"/>
    </xf>
    <xf numFmtId="165" fontId="24" fillId="2" borderId="34" xfId="1" applyNumberFormat="1" applyFont="1" applyFill="1" applyBorder="1" applyAlignment="1" applyProtection="1">
      <alignment horizontal="center" vertical="center"/>
    </xf>
    <xf numFmtId="49" fontId="83" fillId="2" borderId="0" xfId="1" applyNumberFormat="1" applyFont="1" applyFill="1" applyBorder="1" applyAlignment="1" applyProtection="1">
      <alignment horizontal="center" vertical="center" shrinkToFit="1"/>
    </xf>
    <xf numFmtId="165" fontId="24" fillId="2" borderId="8" xfId="1" applyNumberFormat="1" applyFont="1" applyFill="1" applyBorder="1" applyAlignment="1" applyProtection="1">
      <alignment horizontal="center" vertical="center"/>
    </xf>
    <xf numFmtId="165" fontId="81" fillId="4" borderId="17" xfId="1" applyNumberFormat="1" applyFont="1" applyFill="1" applyBorder="1" applyAlignment="1" applyProtection="1">
      <alignment horizontal="center" vertical="center" wrapText="1" shrinkToFit="1"/>
    </xf>
    <xf numFmtId="165" fontId="81" fillId="4" borderId="35" xfId="1" applyNumberFormat="1" applyFont="1" applyFill="1" applyBorder="1" applyAlignment="1" applyProtection="1">
      <alignment horizontal="center" vertical="center" wrapText="1" shrinkToFit="1"/>
    </xf>
    <xf numFmtId="165" fontId="81" fillId="8" borderId="65" xfId="1" applyNumberFormat="1" applyFont="1" applyFill="1" applyBorder="1" applyAlignment="1" applyProtection="1">
      <alignment horizontal="center" vertical="center" wrapText="1" shrinkToFit="1"/>
    </xf>
    <xf numFmtId="165" fontId="81" fillId="8" borderId="66" xfId="1" applyNumberFormat="1" applyFont="1" applyFill="1" applyBorder="1" applyAlignment="1" applyProtection="1">
      <alignment horizontal="center" vertical="center" wrapText="1" shrinkToFit="1"/>
    </xf>
    <xf numFmtId="165" fontId="99" fillId="2" borderId="17" xfId="1" applyNumberFormat="1" applyFont="1" applyFill="1" applyBorder="1" applyAlignment="1" applyProtection="1">
      <alignment horizontal="center" vertical="center" wrapText="1" shrinkToFit="1"/>
    </xf>
    <xf numFmtId="165" fontId="99" fillId="2" borderId="35" xfId="1" applyNumberFormat="1" applyFont="1" applyFill="1" applyBorder="1" applyAlignment="1" applyProtection="1">
      <alignment horizontal="center" vertical="center" wrapText="1" shrinkToFit="1"/>
    </xf>
    <xf numFmtId="165" fontId="81" fillId="4" borderId="1" xfId="1" applyNumberFormat="1" applyFont="1" applyFill="1" applyBorder="1" applyAlignment="1" applyProtection="1">
      <alignment horizontal="center" vertical="center" wrapText="1" shrinkToFit="1"/>
    </xf>
    <xf numFmtId="165" fontId="81" fillId="4" borderId="68" xfId="1" applyNumberFormat="1" applyFont="1" applyFill="1" applyBorder="1" applyAlignment="1" applyProtection="1">
      <alignment horizontal="center" vertical="center" wrapText="1" shrinkToFit="1"/>
    </xf>
    <xf numFmtId="165" fontId="81" fillId="4" borderId="5" xfId="1" applyNumberFormat="1" applyFont="1" applyFill="1" applyBorder="1" applyAlignment="1" applyProtection="1">
      <alignment horizontal="center" vertical="center" wrapText="1" shrinkToFit="1"/>
    </xf>
    <xf numFmtId="165" fontId="82" fillId="2" borderId="1" xfId="1" applyNumberFormat="1" applyFont="1" applyFill="1" applyBorder="1" applyAlignment="1" applyProtection="1">
      <alignment horizontal="center" vertical="center" wrapText="1" shrinkToFit="1"/>
      <protection locked="0"/>
    </xf>
    <xf numFmtId="165" fontId="82" fillId="2" borderId="68" xfId="1" applyNumberFormat="1" applyFont="1" applyFill="1" applyBorder="1" applyAlignment="1" applyProtection="1">
      <alignment horizontal="center" vertical="center" wrapText="1" shrinkToFit="1"/>
      <protection locked="0"/>
    </xf>
    <xf numFmtId="165" fontId="82" fillId="2" borderId="57" xfId="1" applyNumberFormat="1" applyFont="1" applyFill="1" applyBorder="1" applyAlignment="1" applyProtection="1">
      <alignment horizontal="center" vertical="center" wrapText="1" shrinkToFit="1"/>
      <protection locked="0"/>
    </xf>
    <xf numFmtId="165" fontId="82" fillId="2" borderId="8" xfId="1" applyNumberFormat="1" applyFont="1" applyFill="1" applyBorder="1" applyAlignment="1" applyProtection="1">
      <alignment horizontal="center" vertical="center" wrapText="1" shrinkToFit="1"/>
      <protection locked="0"/>
    </xf>
    <xf numFmtId="165" fontId="85" fillId="2" borderId="1" xfId="1" applyNumberFormat="1" applyFont="1" applyFill="1" applyBorder="1" applyAlignment="1" applyProtection="1">
      <alignment horizontal="center" vertical="center" wrapText="1" shrinkToFit="1"/>
    </xf>
    <xf numFmtId="165" fontId="85" fillId="2" borderId="68" xfId="1" applyNumberFormat="1" applyFont="1" applyFill="1" applyBorder="1" applyAlignment="1" applyProtection="1">
      <alignment horizontal="center" vertical="center" wrapText="1" shrinkToFit="1"/>
    </xf>
    <xf numFmtId="165" fontId="85" fillId="2" borderId="5" xfId="1" applyNumberFormat="1" applyFont="1" applyFill="1" applyBorder="1" applyAlignment="1" applyProtection="1">
      <alignment horizontal="center" vertical="center" wrapText="1" shrinkToFit="1"/>
    </xf>
    <xf numFmtId="165" fontId="85" fillId="2" borderId="4" xfId="1" applyNumberFormat="1" applyFont="1" applyFill="1" applyBorder="1" applyAlignment="1" applyProtection="1">
      <alignment horizontal="center" vertical="center" wrapText="1" shrinkToFit="1"/>
    </xf>
    <xf numFmtId="165" fontId="85" fillId="2" borderId="57" xfId="1" applyNumberFormat="1" applyFont="1" applyFill="1" applyBorder="1" applyAlignment="1" applyProtection="1">
      <alignment horizontal="center" vertical="center" wrapText="1" shrinkToFit="1"/>
    </xf>
    <xf numFmtId="165" fontId="85" fillId="2" borderId="64" xfId="1" applyNumberFormat="1" applyFont="1" applyFill="1" applyBorder="1" applyAlignment="1" applyProtection="1">
      <alignment horizontal="center" vertical="center" wrapText="1" shrinkToFit="1"/>
    </xf>
    <xf numFmtId="165" fontId="85" fillId="2" borderId="65" xfId="1" applyNumberFormat="1" applyFont="1" applyFill="1" applyBorder="1" applyAlignment="1" applyProtection="1">
      <alignment horizontal="center" vertical="center" wrapText="1" shrinkToFit="1"/>
    </xf>
    <xf numFmtId="165" fontId="85" fillId="2" borderId="17" xfId="1" applyNumberFormat="1" applyFont="1" applyFill="1" applyBorder="1" applyAlignment="1" applyProtection="1">
      <alignment horizontal="center" vertical="center" wrapText="1" shrinkToFit="1"/>
    </xf>
    <xf numFmtId="165" fontId="85" fillId="2" borderId="35" xfId="1" applyNumberFormat="1" applyFont="1" applyFill="1" applyBorder="1" applyAlignment="1" applyProtection="1">
      <alignment horizontal="center" vertical="center" wrapText="1" shrinkToFit="1"/>
    </xf>
    <xf numFmtId="165" fontId="24" fillId="2" borderId="53" xfId="1" applyNumberFormat="1" applyFont="1" applyFill="1" applyBorder="1" applyAlignment="1" applyProtection="1">
      <alignment horizontal="center" vertical="center"/>
    </xf>
    <xf numFmtId="165" fontId="85" fillId="2" borderId="66" xfId="1" applyNumberFormat="1" applyFont="1" applyFill="1" applyBorder="1" applyAlignment="1" applyProtection="1">
      <alignment horizontal="center" vertical="center" wrapText="1" shrinkToFit="1"/>
    </xf>
    <xf numFmtId="165" fontId="85" fillId="2" borderId="8" xfId="1" applyNumberFormat="1" applyFont="1" applyFill="1" applyBorder="1" applyAlignment="1" applyProtection="1">
      <alignment horizontal="center" vertical="center" wrapText="1" shrinkToFit="1"/>
    </xf>
    <xf numFmtId="165" fontId="85" fillId="2" borderId="110" xfId="1" applyNumberFormat="1" applyFont="1" applyFill="1" applyBorder="1" applyAlignment="1" applyProtection="1">
      <alignment horizontal="center" vertical="center" wrapText="1" shrinkToFit="1"/>
    </xf>
    <xf numFmtId="165" fontId="85" fillId="2" borderId="53" xfId="1" applyNumberFormat="1" applyFont="1" applyFill="1" applyBorder="1" applyAlignment="1" applyProtection="1">
      <alignment horizontal="center" vertical="center" wrapText="1" shrinkToFit="1"/>
    </xf>
    <xf numFmtId="0" fontId="76" fillId="3" borderId="68" xfId="0" applyFont="1" applyFill="1" applyBorder="1" applyAlignment="1" applyProtection="1">
      <alignment horizontal="right" vertical="center"/>
    </xf>
    <xf numFmtId="0" fontId="76" fillId="3" borderId="0" xfId="0" applyFont="1" applyFill="1" applyBorder="1" applyAlignment="1" applyProtection="1">
      <alignment horizontal="right" vertical="center"/>
    </xf>
    <xf numFmtId="0" fontId="76" fillId="3" borderId="5" xfId="0" applyFont="1" applyFill="1" applyBorder="1" applyAlignment="1" applyProtection="1">
      <alignment horizontal="right" vertical="center"/>
    </xf>
    <xf numFmtId="0" fontId="76" fillId="3" borderId="6" xfId="0" applyFont="1" applyFill="1" applyBorder="1" applyAlignment="1" applyProtection="1">
      <alignment horizontal="right" vertical="center"/>
    </xf>
    <xf numFmtId="1" fontId="80" fillId="3" borderId="83" xfId="0" applyNumberFormat="1" applyFont="1" applyFill="1" applyBorder="1" applyAlignment="1" applyProtection="1">
      <alignment horizontal="left" vertical="center"/>
    </xf>
    <xf numFmtId="1" fontId="80" fillId="3" borderId="7" xfId="0" applyNumberFormat="1" applyFont="1" applyFill="1" applyBorder="1" applyAlignment="1" applyProtection="1">
      <alignment horizontal="left" vertical="center"/>
    </xf>
    <xf numFmtId="0" fontId="0" fillId="0" borderId="69" xfId="0" applyBorder="1" applyAlignment="1" applyProtection="1">
      <alignment horizontal="center"/>
    </xf>
    <xf numFmtId="0" fontId="0" fillId="0" borderId="70" xfId="0" applyBorder="1" applyAlignment="1" applyProtection="1">
      <alignment horizontal="center"/>
    </xf>
    <xf numFmtId="0" fontId="0" fillId="0" borderId="71" xfId="0" applyBorder="1" applyAlignment="1" applyProtection="1">
      <alignment horizontal="center"/>
    </xf>
    <xf numFmtId="0" fontId="0" fillId="0" borderId="2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165" fontId="79" fillId="3" borderId="1" xfId="0" applyNumberFormat="1" applyFont="1" applyFill="1" applyBorder="1" applyAlignment="1" applyProtection="1">
      <alignment horizontal="center" vertical="center"/>
    </xf>
    <xf numFmtId="165" fontId="79" fillId="3" borderId="2" xfId="0" applyNumberFormat="1" applyFont="1" applyFill="1" applyBorder="1" applyAlignment="1" applyProtection="1">
      <alignment horizontal="center" vertical="center"/>
    </xf>
    <xf numFmtId="165" fontId="79" fillId="3" borderId="3" xfId="0" applyNumberFormat="1" applyFont="1" applyFill="1" applyBorder="1" applyAlignment="1" applyProtection="1">
      <alignment horizontal="center" vertical="center"/>
    </xf>
    <xf numFmtId="165" fontId="79" fillId="3" borderId="68" xfId="0" applyNumberFormat="1" applyFont="1" applyFill="1" applyBorder="1" applyAlignment="1" applyProtection="1">
      <alignment horizontal="center" vertical="center"/>
    </xf>
    <xf numFmtId="165" fontId="79" fillId="3" borderId="0" xfId="0" applyNumberFormat="1" applyFont="1" applyFill="1" applyBorder="1" applyAlignment="1" applyProtection="1">
      <alignment horizontal="center" vertical="center"/>
    </xf>
    <xf numFmtId="165" fontId="79" fillId="3" borderId="83" xfId="0" applyNumberFormat="1" applyFont="1" applyFill="1" applyBorder="1" applyAlignment="1" applyProtection="1">
      <alignment horizontal="center" vertical="center"/>
    </xf>
    <xf numFmtId="0" fontId="77" fillId="12" borderId="1" xfId="0" applyFont="1" applyFill="1" applyBorder="1" applyAlignment="1" applyProtection="1">
      <alignment horizontal="center" vertical="center"/>
    </xf>
    <xf numFmtId="0" fontId="77" fillId="12" borderId="2" xfId="0" applyFont="1" applyFill="1" applyBorder="1" applyAlignment="1" applyProtection="1">
      <alignment horizontal="center" vertical="center"/>
    </xf>
    <xf numFmtId="0" fontId="77" fillId="12" borderId="68" xfId="0" applyFont="1" applyFill="1" applyBorder="1" applyAlignment="1" applyProtection="1">
      <alignment horizontal="center" vertical="center"/>
    </xf>
    <xf numFmtId="0" fontId="77" fillId="12" borderId="0" xfId="0" applyFont="1" applyFill="1" applyBorder="1" applyAlignment="1" applyProtection="1">
      <alignment horizontal="center" vertical="center"/>
    </xf>
    <xf numFmtId="0" fontId="77" fillId="12" borderId="5" xfId="0" applyFont="1" applyFill="1" applyBorder="1" applyAlignment="1" applyProtection="1">
      <alignment horizontal="center" vertical="center"/>
    </xf>
    <xf numFmtId="0" fontId="77" fillId="12" borderId="6" xfId="0" applyFont="1" applyFill="1" applyBorder="1" applyAlignment="1" applyProtection="1">
      <alignment horizontal="center" vertical="center"/>
    </xf>
    <xf numFmtId="170" fontId="77" fillId="12" borderId="1" xfId="0" applyNumberFormat="1" applyFont="1" applyFill="1" applyBorder="1" applyAlignment="1" applyProtection="1">
      <alignment horizontal="center" vertical="center"/>
    </xf>
    <xf numFmtId="170" fontId="77" fillId="12" borderId="2" xfId="0" applyNumberFormat="1" applyFont="1" applyFill="1" applyBorder="1" applyAlignment="1" applyProtection="1">
      <alignment horizontal="center" vertical="center"/>
    </xf>
    <xf numFmtId="170" fontId="77" fillId="12" borderId="3" xfId="0" applyNumberFormat="1" applyFont="1" applyFill="1" applyBorder="1" applyAlignment="1" applyProtection="1">
      <alignment horizontal="center" vertical="center"/>
    </xf>
    <xf numFmtId="170" fontId="77" fillId="12" borderId="68" xfId="0" applyNumberFormat="1" applyFont="1" applyFill="1" applyBorder="1" applyAlignment="1" applyProtection="1">
      <alignment horizontal="center" vertical="center"/>
    </xf>
    <xf numFmtId="170" fontId="77" fillId="12" borderId="0" xfId="0" applyNumberFormat="1" applyFont="1" applyFill="1" applyBorder="1" applyAlignment="1" applyProtection="1">
      <alignment horizontal="center" vertical="center"/>
    </xf>
    <xf numFmtId="170" fontId="77" fillId="12" borderId="83" xfId="0" applyNumberFormat="1" applyFont="1" applyFill="1" applyBorder="1" applyAlignment="1" applyProtection="1">
      <alignment horizontal="center" vertical="center"/>
    </xf>
    <xf numFmtId="170" fontId="77" fillId="12" borderId="5" xfId="0" applyNumberFormat="1" applyFont="1" applyFill="1" applyBorder="1" applyAlignment="1" applyProtection="1">
      <alignment horizontal="center" vertical="center"/>
    </xf>
    <xf numFmtId="170" fontId="77" fillId="12" borderId="6" xfId="0" applyNumberFormat="1" applyFont="1" applyFill="1" applyBorder="1" applyAlignment="1" applyProtection="1">
      <alignment horizontal="center" vertical="center"/>
    </xf>
    <xf numFmtId="170" fontId="77" fillId="12" borderId="7" xfId="0" applyNumberFormat="1" applyFont="1" applyFill="1" applyBorder="1" applyAlignment="1" applyProtection="1">
      <alignment horizontal="center" vertical="center"/>
    </xf>
    <xf numFmtId="0" fontId="78" fillId="0" borderId="0" xfId="0" applyFont="1" applyBorder="1" applyAlignment="1" applyProtection="1">
      <alignment horizontal="center" vertical="center"/>
    </xf>
    <xf numFmtId="165" fontId="79" fillId="0" borderId="1" xfId="0" applyNumberFormat="1" applyFont="1" applyBorder="1" applyAlignment="1" applyProtection="1">
      <alignment horizontal="center" vertical="center"/>
      <protection locked="0"/>
    </xf>
    <xf numFmtId="165" fontId="79" fillId="0" borderId="2" xfId="0" applyNumberFormat="1" applyFont="1" applyBorder="1" applyAlignment="1" applyProtection="1">
      <alignment horizontal="center" vertical="center"/>
      <protection locked="0"/>
    </xf>
    <xf numFmtId="165" fontId="79" fillId="0" borderId="3" xfId="0" applyNumberFormat="1" applyFont="1" applyBorder="1" applyAlignment="1" applyProtection="1">
      <alignment horizontal="center" vertical="center"/>
      <protection locked="0"/>
    </xf>
    <xf numFmtId="165" fontId="79" fillId="0" borderId="68" xfId="0" applyNumberFormat="1" applyFont="1" applyBorder="1" applyAlignment="1" applyProtection="1">
      <alignment horizontal="center" vertical="center"/>
      <protection locked="0"/>
    </xf>
    <xf numFmtId="165" fontId="79" fillId="0" borderId="0" xfId="0" applyNumberFormat="1" applyFont="1" applyBorder="1" applyAlignment="1" applyProtection="1">
      <alignment horizontal="center" vertical="center"/>
      <protection locked="0"/>
    </xf>
    <xf numFmtId="165" fontId="79" fillId="0" borderId="83" xfId="0" applyNumberFormat="1" applyFont="1" applyBorder="1" applyAlignment="1" applyProtection="1">
      <alignment horizontal="center" vertical="center"/>
      <protection locked="0"/>
    </xf>
    <xf numFmtId="2" fontId="15" fillId="0" borderId="85" xfId="1" applyNumberFormat="1" applyFont="1" applyBorder="1" applyAlignment="1" applyProtection="1">
      <alignment horizontal="center" vertical="center"/>
    </xf>
    <xf numFmtId="0" fontId="2" fillId="0" borderId="0" xfId="1" applyFont="1" applyBorder="1" applyAlignment="1" applyProtection="1">
      <alignment horizontal="center" vertical="center"/>
    </xf>
    <xf numFmtId="1" fontId="93" fillId="4" borderId="4" xfId="1" applyNumberFormat="1" applyFont="1" applyFill="1" applyBorder="1" applyAlignment="1" applyProtection="1">
      <alignment horizontal="center" vertical="center" wrapText="1"/>
    </xf>
    <xf numFmtId="1" fontId="93" fillId="4" borderId="57" xfId="1" applyNumberFormat="1" applyFont="1" applyFill="1" applyBorder="1" applyAlignment="1" applyProtection="1">
      <alignment horizontal="center" vertical="center" wrapText="1"/>
    </xf>
    <xf numFmtId="1" fontId="15" fillId="0" borderId="4" xfId="1" applyNumberFormat="1" applyFont="1" applyBorder="1" applyAlignment="1" applyProtection="1">
      <alignment horizontal="center" vertical="center"/>
    </xf>
    <xf numFmtId="1" fontId="15" fillId="0" borderId="8" xfId="1" applyNumberFormat="1" applyFont="1" applyBorder="1" applyAlignment="1" applyProtection="1">
      <alignment horizontal="center" vertical="center"/>
    </xf>
    <xf numFmtId="0" fontId="73" fillId="4" borderId="4" xfId="1" applyFont="1" applyFill="1" applyBorder="1" applyAlignment="1" applyProtection="1">
      <alignment horizontal="center" wrapText="1"/>
    </xf>
    <xf numFmtId="0" fontId="73" fillId="4" borderId="57" xfId="1" applyFont="1" applyFill="1" applyBorder="1" applyAlignment="1" applyProtection="1">
      <alignment horizontal="center" wrapText="1"/>
    </xf>
    <xf numFmtId="0" fontId="73" fillId="4" borderId="8" xfId="1" applyFont="1" applyFill="1" applyBorder="1" applyAlignment="1" applyProtection="1">
      <alignment horizontal="center" wrapText="1"/>
    </xf>
    <xf numFmtId="1" fontId="29" fillId="4" borderId="85" xfId="1" applyNumberFormat="1" applyFont="1" applyFill="1" applyBorder="1" applyAlignment="1" applyProtection="1">
      <alignment horizontal="center" vertical="center" wrapText="1"/>
    </xf>
    <xf numFmtId="1" fontId="22" fillId="0" borderId="72" xfId="1" applyNumberFormat="1" applyFont="1" applyBorder="1" applyAlignment="1" applyProtection="1">
      <alignment horizontal="center" vertical="center"/>
    </xf>
    <xf numFmtId="1" fontId="22" fillId="0" borderId="74" xfId="1" applyNumberFormat="1" applyFont="1" applyBorder="1" applyAlignment="1" applyProtection="1">
      <alignment horizontal="center" vertical="center"/>
    </xf>
    <xf numFmtId="0" fontId="22" fillId="0" borderId="90" xfId="1" applyFont="1" applyBorder="1" applyAlignment="1" applyProtection="1">
      <alignment horizontal="center" vertical="center"/>
    </xf>
    <xf numFmtId="0" fontId="22" fillId="0" borderId="92" xfId="1" applyFont="1" applyBorder="1" applyAlignment="1" applyProtection="1">
      <alignment horizontal="center" vertical="center"/>
    </xf>
    <xf numFmtId="0" fontId="2" fillId="0" borderId="90" xfId="1" applyFont="1" applyBorder="1" applyAlignment="1" applyProtection="1">
      <alignment horizontal="center" vertical="center" wrapText="1"/>
    </xf>
    <xf numFmtId="0" fontId="2" fillId="0" borderId="92" xfId="1" applyFont="1" applyBorder="1" applyAlignment="1" applyProtection="1">
      <alignment horizontal="center" vertical="center" wrapText="1"/>
    </xf>
    <xf numFmtId="165" fontId="2" fillId="0" borderId="78" xfId="1" applyNumberFormat="1" applyFont="1" applyBorder="1" applyAlignment="1" applyProtection="1">
      <alignment horizontal="center" vertical="center" shrinkToFit="1"/>
    </xf>
    <xf numFmtId="165" fontId="2" fillId="0" borderId="89" xfId="1" applyNumberFormat="1" applyFont="1" applyBorder="1" applyAlignment="1" applyProtection="1">
      <alignment horizontal="center" vertical="center" shrinkToFit="1"/>
    </xf>
    <xf numFmtId="165" fontId="2" fillId="0" borderId="29" xfId="1" applyNumberFormat="1" applyFont="1" applyBorder="1" applyAlignment="1" applyProtection="1">
      <alignment horizontal="center" vertical="center" shrinkToFit="1"/>
    </xf>
    <xf numFmtId="165" fontId="2" fillId="0" borderId="91" xfId="1" applyNumberFormat="1" applyFont="1" applyBorder="1" applyAlignment="1" applyProtection="1">
      <alignment horizontal="center" vertical="center" shrinkToFit="1"/>
    </xf>
    <xf numFmtId="165" fontId="75" fillId="0" borderId="1" xfId="1" applyNumberFormat="1" applyFont="1" applyBorder="1" applyAlignment="1" applyProtection="1">
      <alignment horizontal="center" vertical="center" wrapText="1"/>
    </xf>
    <xf numFmtId="165" fontId="75" fillId="0" borderId="2" xfId="1" applyNumberFormat="1" applyFont="1" applyBorder="1" applyAlignment="1" applyProtection="1">
      <alignment horizontal="center" vertical="center" wrapText="1"/>
    </xf>
    <xf numFmtId="165" fontId="75" fillId="0" borderId="68" xfId="1" applyNumberFormat="1" applyFont="1" applyBorder="1" applyAlignment="1" applyProtection="1">
      <alignment horizontal="center" vertical="center" wrapText="1"/>
    </xf>
    <xf numFmtId="165" fontId="75" fillId="0" borderId="0" xfId="1" applyNumberFormat="1" applyFont="1" applyBorder="1" applyAlignment="1" applyProtection="1">
      <alignment horizontal="center" vertical="center" wrapText="1"/>
    </xf>
    <xf numFmtId="165" fontId="75" fillId="0" borderId="5" xfId="1" applyNumberFormat="1" applyFont="1" applyBorder="1" applyAlignment="1" applyProtection="1">
      <alignment horizontal="center" vertical="center" wrapText="1"/>
    </xf>
    <xf numFmtId="165" fontId="75" fillId="0" borderId="6" xfId="1" applyNumberFormat="1" applyFont="1" applyBorder="1" applyAlignment="1" applyProtection="1">
      <alignment horizontal="center" vertical="center" wrapText="1"/>
    </xf>
    <xf numFmtId="1" fontId="22" fillId="0" borderId="89" xfId="1" applyNumberFormat="1" applyFont="1" applyBorder="1" applyAlignment="1" applyProtection="1">
      <alignment horizontal="center" vertical="center"/>
    </xf>
    <xf numFmtId="1" fontId="22" fillId="0" borderId="49" xfId="1" applyNumberFormat="1" applyFont="1" applyBorder="1" applyAlignment="1" applyProtection="1">
      <alignment horizontal="center" vertical="center"/>
    </xf>
    <xf numFmtId="1" fontId="22" fillId="0" borderId="91" xfId="1" applyNumberFormat="1" applyFont="1" applyBorder="1" applyAlignment="1" applyProtection="1">
      <alignment horizontal="center" vertical="center"/>
    </xf>
    <xf numFmtId="0" fontId="93" fillId="4" borderId="79" xfId="1" applyFont="1" applyFill="1" applyBorder="1" applyAlignment="1" applyProtection="1">
      <alignment horizontal="center" vertical="center" wrapText="1"/>
    </xf>
    <xf numFmtId="0" fontId="93" fillId="4" borderId="26" xfId="1" applyFont="1" applyFill="1" applyBorder="1" applyAlignment="1" applyProtection="1">
      <alignment horizontal="center" vertical="center" wrapText="1"/>
    </xf>
    <xf numFmtId="0" fontId="93" fillId="4" borderId="30" xfId="1" applyFont="1" applyFill="1" applyBorder="1" applyAlignment="1" applyProtection="1">
      <alignment horizontal="center" vertical="center" wrapText="1"/>
    </xf>
    <xf numFmtId="0" fontId="22" fillId="0" borderId="105" xfId="1" applyFont="1" applyBorder="1" applyAlignment="1" applyProtection="1">
      <alignment horizontal="center" vertical="center"/>
    </xf>
    <xf numFmtId="0" fontId="22" fillId="0" borderId="59" xfId="1" applyFont="1" applyBorder="1" applyAlignment="1" applyProtection="1">
      <alignment horizontal="center" vertical="center"/>
    </xf>
    <xf numFmtId="0" fontId="22" fillId="0" borderId="107" xfId="1" applyFont="1" applyBorder="1" applyAlignment="1" applyProtection="1">
      <alignment horizontal="center" vertical="center"/>
    </xf>
    <xf numFmtId="0" fontId="93" fillId="4" borderId="4" xfId="1" applyFont="1" applyFill="1" applyBorder="1" applyAlignment="1" applyProtection="1">
      <alignment horizontal="center" vertical="center"/>
    </xf>
    <xf numFmtId="0" fontId="93" fillId="4" borderId="8" xfId="1" applyFont="1" applyFill="1" applyBorder="1" applyAlignment="1" applyProtection="1">
      <alignment horizontal="center" vertical="center"/>
    </xf>
    <xf numFmtId="165" fontId="2" fillId="0" borderId="78" xfId="1" applyNumberFormat="1" applyFont="1" applyBorder="1" applyAlignment="1" applyProtection="1">
      <alignment horizontal="center" vertical="center" wrapText="1"/>
    </xf>
    <xf numFmtId="165" fontId="2" fillId="0" borderId="21" xfId="1" applyNumberFormat="1" applyFont="1" applyBorder="1" applyAlignment="1" applyProtection="1">
      <alignment horizontal="center" vertical="center" wrapText="1"/>
    </xf>
    <xf numFmtId="165" fontId="2" fillId="0" borderId="29" xfId="1" applyNumberFormat="1" applyFont="1" applyBorder="1" applyAlignment="1" applyProtection="1">
      <alignment horizontal="center" vertical="center" wrapText="1"/>
    </xf>
    <xf numFmtId="165" fontId="2" fillId="0" borderId="85" xfId="1" applyNumberFormat="1" applyFont="1" applyBorder="1" applyAlignment="1" applyProtection="1">
      <alignment horizontal="right" vertical="center" shrinkToFit="1"/>
    </xf>
    <xf numFmtId="165" fontId="93" fillId="4" borderId="112" xfId="1" applyNumberFormat="1" applyFont="1" applyFill="1" applyBorder="1" applyAlignment="1" applyProtection="1">
      <alignment horizontal="center" vertical="center" wrapText="1"/>
    </xf>
    <xf numFmtId="165" fontId="93" fillId="4" borderId="114" xfId="1" applyNumberFormat="1" applyFont="1" applyFill="1" applyBorder="1" applyAlignment="1" applyProtection="1">
      <alignment horizontal="center" vertical="center" wrapText="1"/>
    </xf>
    <xf numFmtId="0" fontId="93" fillId="4" borderId="112" xfId="1" applyFont="1" applyFill="1" applyBorder="1" applyAlignment="1" applyProtection="1">
      <alignment horizontal="center" vertical="center" wrapText="1"/>
    </xf>
    <xf numFmtId="0" fontId="93" fillId="4" borderId="114" xfId="1" applyFont="1" applyFill="1" applyBorder="1" applyAlignment="1" applyProtection="1">
      <alignment horizontal="center" vertical="center" wrapText="1"/>
    </xf>
    <xf numFmtId="1" fontId="15" fillId="0" borderId="115" xfId="1" applyNumberFormat="1" applyFont="1" applyBorder="1" applyAlignment="1" applyProtection="1">
      <alignment horizontal="center" vertical="center"/>
    </xf>
    <xf numFmtId="1" fontId="15" fillId="0" borderId="116" xfId="1" applyNumberFormat="1" applyFont="1" applyBorder="1" applyAlignment="1" applyProtection="1">
      <alignment horizontal="center" vertical="center"/>
    </xf>
    <xf numFmtId="49" fontId="27" fillId="4" borderId="98" xfId="1" applyNumberFormat="1" applyFont="1" applyFill="1" applyBorder="1" applyAlignment="1" applyProtection="1">
      <alignment horizontal="center" vertical="center" shrinkToFit="1"/>
    </xf>
    <xf numFmtId="49" fontId="27" fillId="4" borderId="99" xfId="1" applyNumberFormat="1" applyFont="1" applyFill="1" applyBorder="1" applyAlignment="1" applyProtection="1">
      <alignment horizontal="center" vertical="center" shrinkToFit="1"/>
    </xf>
    <xf numFmtId="0" fontId="27" fillId="4" borderId="1" xfId="1" applyFont="1" applyFill="1" applyBorder="1" applyAlignment="1" applyProtection="1">
      <alignment horizontal="center" vertical="center" wrapText="1" shrinkToFit="1"/>
    </xf>
    <xf numFmtId="0" fontId="27" fillId="4" borderId="2" xfId="1" applyFont="1" applyFill="1" applyBorder="1" applyAlignment="1" applyProtection="1">
      <alignment horizontal="center" vertical="center" wrapText="1" shrinkToFit="1"/>
    </xf>
    <xf numFmtId="49" fontId="27" fillId="8" borderId="98" xfId="1" applyNumberFormat="1" applyFont="1" applyFill="1" applyBorder="1" applyAlignment="1" applyProtection="1">
      <alignment horizontal="center" vertical="center" shrinkToFit="1"/>
    </xf>
    <xf numFmtId="49" fontId="27" fillId="8" borderId="99" xfId="1" applyNumberFormat="1" applyFont="1" applyFill="1" applyBorder="1" applyAlignment="1" applyProtection="1">
      <alignment horizontal="center" vertical="center" shrinkToFit="1"/>
    </xf>
    <xf numFmtId="49" fontId="27" fillId="4" borderId="103" xfId="1" applyNumberFormat="1" applyFont="1" applyFill="1" applyBorder="1" applyAlignment="1" applyProtection="1">
      <alignment horizontal="center" vertical="center" shrinkToFit="1"/>
    </xf>
    <xf numFmtId="0" fontId="18" fillId="0" borderId="69" xfId="1" applyFont="1" applyBorder="1" applyAlignment="1">
      <alignment horizontal="center"/>
    </xf>
    <xf numFmtId="0" fontId="18" fillId="0" borderId="70" xfId="1" applyFont="1" applyBorder="1" applyAlignment="1">
      <alignment horizontal="center"/>
    </xf>
    <xf numFmtId="169" fontId="22" fillId="0" borderId="69" xfId="1" applyNumberFormat="1" applyFont="1" applyBorder="1" applyAlignment="1">
      <alignment horizontal="center" vertical="center"/>
    </xf>
    <xf numFmtId="169" fontId="22" fillId="0" borderId="70" xfId="1" applyNumberFormat="1" applyFont="1" applyBorder="1" applyAlignment="1">
      <alignment horizontal="center" vertical="center"/>
    </xf>
    <xf numFmtId="169" fontId="22" fillId="0" borderId="71" xfId="1" applyNumberFormat="1" applyFont="1" applyBorder="1" applyAlignment="1">
      <alignment horizontal="center" vertical="center"/>
    </xf>
    <xf numFmtId="0" fontId="1" fillId="0" borderId="2" xfId="1" applyBorder="1" applyAlignment="1">
      <alignment horizontal="center"/>
    </xf>
    <xf numFmtId="0" fontId="1" fillId="0" borderId="0" xfId="1" applyAlignment="1">
      <alignment horizontal="center"/>
    </xf>
    <xf numFmtId="0" fontId="48" fillId="2" borderId="1" xfId="1" applyFont="1" applyFill="1" applyBorder="1" applyAlignment="1">
      <alignment horizontal="center" vertical="center"/>
    </xf>
    <xf numFmtId="0" fontId="48" fillId="2" borderId="3" xfId="1" applyFont="1" applyFill="1" applyBorder="1" applyAlignment="1">
      <alignment horizontal="center" vertical="center"/>
    </xf>
    <xf numFmtId="0" fontId="48" fillId="2" borderId="5" xfId="1" applyFont="1" applyFill="1" applyBorder="1" applyAlignment="1">
      <alignment horizontal="center" vertical="center"/>
    </xf>
    <xf numFmtId="0" fontId="48" fillId="2" borderId="7" xfId="1" applyFont="1" applyFill="1" applyBorder="1" applyAlignment="1">
      <alignment horizontal="center" vertical="center"/>
    </xf>
    <xf numFmtId="0" fontId="49" fillId="0" borderId="69" xfId="1" applyFont="1" applyBorder="1" applyAlignment="1">
      <alignment horizontal="center"/>
    </xf>
    <xf numFmtId="0" fontId="49" fillId="0" borderId="70" xfId="1" applyFont="1" applyBorder="1" applyAlignment="1">
      <alignment horizontal="center"/>
    </xf>
    <xf numFmtId="0" fontId="49" fillId="0" borderId="71" xfId="1" applyFont="1" applyBorder="1" applyAlignment="1">
      <alignment horizontal="center"/>
    </xf>
    <xf numFmtId="49" fontId="73" fillId="8" borderId="1" xfId="1" applyNumberFormat="1" applyFont="1" applyFill="1" applyBorder="1" applyAlignment="1">
      <alignment horizontal="center" vertical="center"/>
    </xf>
    <xf numFmtId="49" fontId="73" fillId="8" borderId="3" xfId="1" applyNumberFormat="1" applyFont="1" applyFill="1" applyBorder="1" applyAlignment="1">
      <alignment horizontal="center" vertical="center"/>
    </xf>
    <xf numFmtId="49" fontId="73" fillId="8" borderId="5" xfId="1" applyNumberFormat="1" applyFont="1" applyFill="1" applyBorder="1" applyAlignment="1">
      <alignment horizontal="center" vertical="center"/>
    </xf>
    <xf numFmtId="49" fontId="73" fillId="8" borderId="7" xfId="1" applyNumberFormat="1" applyFont="1" applyFill="1" applyBorder="1" applyAlignment="1">
      <alignment horizontal="center" vertical="center"/>
    </xf>
    <xf numFmtId="49" fontId="46" fillId="2" borderId="1" xfId="1" applyNumberFormat="1" applyFont="1" applyFill="1" applyBorder="1" applyAlignment="1">
      <alignment horizontal="center" vertical="center"/>
    </xf>
    <xf numFmtId="49" fontId="46" fillId="2" borderId="3" xfId="1" applyNumberFormat="1" applyFont="1" applyFill="1" applyBorder="1" applyAlignment="1">
      <alignment horizontal="center" vertical="center"/>
    </xf>
    <xf numFmtId="49" fontId="46" fillId="2" borderId="5" xfId="1" applyNumberFormat="1" applyFont="1" applyFill="1" applyBorder="1" applyAlignment="1">
      <alignment horizontal="center" vertical="center"/>
    </xf>
    <xf numFmtId="49" fontId="46" fillId="2" borderId="7" xfId="1" applyNumberFormat="1" applyFont="1" applyFill="1" applyBorder="1" applyAlignment="1">
      <alignment horizontal="center" vertical="center"/>
    </xf>
    <xf numFmtId="0" fontId="1" fillId="0" borderId="68" xfId="1" applyBorder="1" applyAlignment="1">
      <alignment horizontal="center"/>
    </xf>
    <xf numFmtId="0" fontId="48" fillId="2" borderId="2" xfId="1" applyFont="1" applyFill="1" applyBorder="1" applyAlignment="1">
      <alignment horizontal="center" vertical="center"/>
    </xf>
    <xf numFmtId="0" fontId="48" fillId="2" borderId="6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center" vertical="center" textRotation="255"/>
    </xf>
    <xf numFmtId="0" fontId="48" fillId="0" borderId="1" xfId="1" applyFont="1" applyBorder="1" applyAlignment="1">
      <alignment horizontal="center" vertical="center" wrapText="1"/>
    </xf>
    <xf numFmtId="0" fontId="48" fillId="0" borderId="3" xfId="1" applyFont="1" applyBorder="1" applyAlignment="1">
      <alignment horizontal="center" vertical="center" wrapText="1"/>
    </xf>
    <xf numFmtId="0" fontId="48" fillId="0" borderId="68" xfId="1" applyFont="1" applyBorder="1" applyAlignment="1">
      <alignment horizontal="center" vertical="center" wrapText="1"/>
    </xf>
    <xf numFmtId="0" fontId="48" fillId="0" borderId="83" xfId="1" applyFont="1" applyBorder="1" applyAlignment="1">
      <alignment horizontal="center" vertical="center" wrapText="1"/>
    </xf>
    <xf numFmtId="0" fontId="48" fillId="0" borderId="5" xfId="1" applyFont="1" applyBorder="1" applyAlignment="1">
      <alignment horizontal="center" vertical="center" wrapText="1"/>
    </xf>
    <xf numFmtId="0" fontId="48" fillId="0" borderId="7" xfId="1" applyFont="1" applyBorder="1" applyAlignment="1">
      <alignment horizontal="center" vertical="center" wrapText="1"/>
    </xf>
    <xf numFmtId="0" fontId="73" fillId="8" borderId="1" xfId="1" applyFont="1" applyFill="1" applyBorder="1" applyAlignment="1">
      <alignment horizontal="center" vertical="center"/>
    </xf>
    <xf numFmtId="0" fontId="73" fillId="8" borderId="3" xfId="1" applyFont="1" applyFill="1" applyBorder="1" applyAlignment="1">
      <alignment horizontal="center" vertical="center"/>
    </xf>
    <xf numFmtId="0" fontId="73" fillId="8" borderId="5" xfId="1" applyFont="1" applyFill="1" applyBorder="1" applyAlignment="1">
      <alignment horizontal="center" vertical="center"/>
    </xf>
    <xf numFmtId="0" fontId="73" fillId="8" borderId="7" xfId="1" applyFont="1" applyFill="1" applyBorder="1" applyAlignment="1">
      <alignment horizontal="center" vertical="center"/>
    </xf>
    <xf numFmtId="49" fontId="46" fillId="2" borderId="1" xfId="1" applyNumberFormat="1" applyFont="1" applyFill="1" applyBorder="1" applyAlignment="1">
      <alignment horizontal="center" vertical="center" shrinkToFit="1"/>
    </xf>
    <xf numFmtId="49" fontId="46" fillId="2" borderId="3" xfId="1" applyNumberFormat="1" applyFont="1" applyFill="1" applyBorder="1" applyAlignment="1">
      <alignment horizontal="center" vertical="center" shrinkToFit="1"/>
    </xf>
    <xf numFmtId="49" fontId="46" fillId="2" borderId="5" xfId="1" applyNumberFormat="1" applyFont="1" applyFill="1" applyBorder="1" applyAlignment="1">
      <alignment horizontal="center" vertical="center" shrinkToFit="1"/>
    </xf>
    <xf numFmtId="49" fontId="46" fillId="2" borderId="7" xfId="1" applyNumberFormat="1" applyFont="1" applyFill="1" applyBorder="1" applyAlignment="1">
      <alignment horizontal="center" vertical="center" shrinkToFit="1"/>
    </xf>
    <xf numFmtId="0" fontId="31" fillId="8" borderId="1" xfId="1" applyFont="1" applyFill="1" applyBorder="1" applyAlignment="1">
      <alignment horizontal="center" vertical="center"/>
    </xf>
    <xf numFmtId="0" fontId="31" fillId="8" borderId="3" xfId="1" applyFont="1" applyFill="1" applyBorder="1" applyAlignment="1">
      <alignment horizontal="center" vertical="center"/>
    </xf>
    <xf numFmtId="0" fontId="31" fillId="8" borderId="5" xfId="1" applyFont="1" applyFill="1" applyBorder="1" applyAlignment="1">
      <alignment horizontal="center" vertical="center"/>
    </xf>
    <xf numFmtId="0" fontId="31" fillId="8" borderId="7" xfId="1" applyFont="1" applyFill="1" applyBorder="1" applyAlignment="1">
      <alignment horizontal="center" vertical="center"/>
    </xf>
    <xf numFmtId="49" fontId="73" fillId="8" borderId="2" xfId="1" applyNumberFormat="1" applyFont="1" applyFill="1" applyBorder="1" applyAlignment="1">
      <alignment horizontal="center" vertical="center"/>
    </xf>
    <xf numFmtId="49" fontId="73" fillId="8" borderId="6" xfId="1" applyNumberFormat="1" applyFont="1" applyFill="1" applyBorder="1" applyAlignment="1">
      <alignment horizontal="center" vertical="center"/>
    </xf>
    <xf numFmtId="0" fontId="45" fillId="2" borderId="0" xfId="1" applyFont="1" applyFill="1" applyBorder="1" applyAlignment="1">
      <alignment horizontal="center" vertical="center" textRotation="255"/>
    </xf>
    <xf numFmtId="0" fontId="45" fillId="0" borderId="0" xfId="1" applyFont="1" applyBorder="1" applyAlignment="1">
      <alignment horizontal="center" vertical="center" textRotation="255"/>
    </xf>
    <xf numFmtId="49" fontId="30" fillId="8" borderId="1" xfId="1" applyNumberFormat="1" applyFont="1" applyFill="1" applyBorder="1" applyAlignment="1">
      <alignment horizontal="center" vertical="center" wrapText="1"/>
    </xf>
    <xf numFmtId="49" fontId="30" fillId="8" borderId="3" xfId="1" applyNumberFormat="1" applyFont="1" applyFill="1" applyBorder="1" applyAlignment="1">
      <alignment horizontal="center" vertical="center" wrapText="1"/>
    </xf>
    <xf numFmtId="49" fontId="30" fillId="8" borderId="5" xfId="1" applyNumberFormat="1" applyFont="1" applyFill="1" applyBorder="1" applyAlignment="1">
      <alignment horizontal="center" vertical="center" wrapText="1"/>
    </xf>
    <xf numFmtId="49" fontId="30" fillId="8" borderId="7" xfId="1" applyNumberFormat="1" applyFont="1" applyFill="1" applyBorder="1" applyAlignment="1">
      <alignment horizontal="center" vertical="center" wrapText="1"/>
    </xf>
    <xf numFmtId="49" fontId="46" fillId="2" borderId="69" xfId="1" applyNumberFormat="1" applyFont="1" applyFill="1" applyBorder="1" applyAlignment="1">
      <alignment horizontal="center" vertical="center"/>
    </xf>
    <xf numFmtId="49" fontId="46" fillId="2" borderId="71" xfId="1" applyNumberFormat="1" applyFont="1" applyFill="1" applyBorder="1" applyAlignment="1">
      <alignment horizontal="center" vertical="center"/>
    </xf>
    <xf numFmtId="0" fontId="37" fillId="0" borderId="1" xfId="1" applyFont="1" applyBorder="1" applyAlignment="1">
      <alignment horizontal="center" vertical="center"/>
    </xf>
    <xf numFmtId="0" fontId="37" fillId="0" borderId="2" xfId="1" applyFont="1" applyBorder="1" applyAlignment="1">
      <alignment horizontal="center" vertical="center"/>
    </xf>
    <xf numFmtId="0" fontId="37" fillId="0" borderId="3" xfId="1" applyFont="1" applyBorder="1" applyAlignment="1">
      <alignment horizontal="center" vertical="center"/>
    </xf>
    <xf numFmtId="0" fontId="37" fillId="0" borderId="5" xfId="1" applyFont="1" applyBorder="1" applyAlignment="1">
      <alignment horizontal="center" vertical="center"/>
    </xf>
    <xf numFmtId="0" fontId="37" fillId="0" borderId="6" xfId="1" applyFont="1" applyBorder="1" applyAlignment="1">
      <alignment horizontal="center" vertical="center"/>
    </xf>
    <xf numFmtId="0" fontId="37" fillId="0" borderId="7" xfId="1" applyFont="1" applyBorder="1" applyAlignment="1">
      <alignment horizontal="center" vertical="center"/>
    </xf>
    <xf numFmtId="0" fontId="44" fillId="0" borderId="6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45" fillId="0" borderId="1" xfId="1" applyFont="1" applyBorder="1" applyAlignment="1">
      <alignment horizontal="center" vertical="center"/>
    </xf>
    <xf numFmtId="0" fontId="45" fillId="0" borderId="2" xfId="1" applyFont="1" applyBorder="1" applyAlignment="1">
      <alignment horizontal="center" vertical="center"/>
    </xf>
    <xf numFmtId="0" fontId="45" fillId="0" borderId="3" xfId="1" applyFont="1" applyBorder="1" applyAlignment="1">
      <alignment horizontal="center" vertical="center"/>
    </xf>
    <xf numFmtId="0" fontId="45" fillId="0" borderId="5" xfId="1" applyFont="1" applyBorder="1" applyAlignment="1">
      <alignment horizontal="center" vertical="center"/>
    </xf>
    <xf numFmtId="0" fontId="45" fillId="0" borderId="6" xfId="1" applyFont="1" applyBorder="1" applyAlignment="1">
      <alignment horizontal="center" vertical="center"/>
    </xf>
    <xf numFmtId="0" fontId="45" fillId="0" borderId="7" xfId="1" applyFont="1" applyBorder="1" applyAlignment="1">
      <alignment horizontal="center" vertical="center"/>
    </xf>
    <xf numFmtId="0" fontId="1" fillId="0" borderId="0" xfId="1" applyBorder="1" applyAlignment="1">
      <alignment horizontal="center" textRotation="45"/>
    </xf>
    <xf numFmtId="0" fontId="1" fillId="0" borderId="1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7" xfId="1" applyBorder="1" applyAlignment="1">
      <alignment horizontal="center"/>
    </xf>
    <xf numFmtId="0" fontId="63" fillId="2" borderId="68" xfId="1" applyFont="1" applyFill="1" applyBorder="1" applyAlignment="1">
      <alignment horizontal="left" vertical="center"/>
    </xf>
    <xf numFmtId="0" fontId="63" fillId="2" borderId="0" xfId="1" applyFont="1" applyFill="1" applyBorder="1" applyAlignment="1">
      <alignment horizontal="left" vertical="center"/>
    </xf>
    <xf numFmtId="0" fontId="63" fillId="2" borderId="83" xfId="1" applyFont="1" applyFill="1" applyBorder="1" applyAlignment="1">
      <alignment horizontal="left" vertical="center"/>
    </xf>
    <xf numFmtId="0" fontId="45" fillId="0" borderId="68" xfId="1" applyFont="1" applyBorder="1" applyAlignment="1">
      <alignment horizontal="center" vertical="center"/>
    </xf>
    <xf numFmtId="0" fontId="45" fillId="0" borderId="0" xfId="1" applyFont="1" applyBorder="1" applyAlignment="1">
      <alignment horizontal="center" vertical="center"/>
    </xf>
    <xf numFmtId="0" fontId="45" fillId="0" borderId="83" xfId="1" applyFont="1" applyBorder="1" applyAlignment="1">
      <alignment horizontal="center" vertical="center"/>
    </xf>
    <xf numFmtId="0" fontId="64" fillId="2" borderId="69" xfId="1" quotePrefix="1" applyFont="1" applyFill="1" applyBorder="1" applyAlignment="1">
      <alignment horizontal="center" vertical="center" wrapText="1"/>
    </xf>
    <xf numFmtId="0" fontId="64" fillId="2" borderId="71" xfId="1" quotePrefix="1" applyFont="1" applyFill="1" applyBorder="1" applyAlignment="1">
      <alignment horizontal="center" vertical="center" wrapText="1"/>
    </xf>
    <xf numFmtId="0" fontId="45" fillId="0" borderId="5" xfId="1" applyFont="1" applyBorder="1" applyAlignment="1">
      <alignment horizontal="left" vertical="top"/>
    </xf>
    <xf numFmtId="0" fontId="45" fillId="0" borderId="6" xfId="1" applyFont="1" applyBorder="1" applyAlignment="1">
      <alignment horizontal="left" vertical="top"/>
    </xf>
    <xf numFmtId="0" fontId="45" fillId="0" borderId="7" xfId="1" applyFont="1" applyBorder="1" applyAlignment="1">
      <alignment horizontal="left" vertical="top"/>
    </xf>
    <xf numFmtId="0" fontId="60" fillId="2" borderId="57" xfId="1" quotePrefix="1" applyFont="1" applyFill="1" applyBorder="1" applyAlignment="1">
      <alignment horizontal="center" wrapText="1"/>
    </xf>
    <xf numFmtId="0" fontId="60" fillId="2" borderId="8" xfId="1" quotePrefix="1" applyFont="1" applyFill="1" applyBorder="1" applyAlignment="1">
      <alignment horizontal="center" wrapText="1"/>
    </xf>
    <xf numFmtId="0" fontId="53" fillId="3" borderId="69" xfId="1" applyFont="1" applyFill="1" applyBorder="1" applyAlignment="1">
      <alignment horizontal="center" vertical="center"/>
    </xf>
    <xf numFmtId="0" fontId="53" fillId="3" borderId="71" xfId="1" applyFont="1" applyFill="1" applyBorder="1" applyAlignment="1">
      <alignment horizontal="center" vertical="center"/>
    </xf>
    <xf numFmtId="0" fontId="45" fillId="0" borderId="61" xfId="1" applyFont="1" applyBorder="1" applyAlignment="1">
      <alignment horizontal="center" vertical="center"/>
    </xf>
    <xf numFmtId="0" fontId="45" fillId="0" borderId="33" xfId="1" applyFont="1" applyBorder="1" applyAlignment="1">
      <alignment horizontal="center" vertical="center"/>
    </xf>
    <xf numFmtId="0" fontId="51" fillId="0" borderId="61" xfId="1" applyFont="1" applyBorder="1" applyAlignment="1">
      <alignment horizontal="center" vertical="center" wrapText="1"/>
    </xf>
    <xf numFmtId="0" fontId="51" fillId="0" borderId="33" xfId="1" applyFont="1" applyBorder="1" applyAlignment="1">
      <alignment horizontal="center" vertical="center" wrapText="1"/>
    </xf>
    <xf numFmtId="0" fontId="51" fillId="0" borderId="5" xfId="1" applyFont="1" applyBorder="1" applyAlignment="1">
      <alignment horizontal="center" vertical="center" wrapText="1"/>
    </xf>
    <xf numFmtId="0" fontId="51" fillId="0" borderId="7" xfId="1" applyFont="1" applyBorder="1" applyAlignment="1">
      <alignment horizontal="center" vertical="center" wrapText="1"/>
    </xf>
    <xf numFmtId="0" fontId="37" fillId="0" borderId="68" xfId="1" applyFont="1" applyBorder="1" applyAlignment="1">
      <alignment horizontal="center"/>
    </xf>
    <xf numFmtId="0" fontId="37" fillId="0" borderId="0" xfId="1" applyFont="1" applyBorder="1" applyAlignment="1">
      <alignment horizontal="center"/>
    </xf>
    <xf numFmtId="0" fontId="37" fillId="0" borderId="83" xfId="1" applyFont="1" applyBorder="1" applyAlignment="1">
      <alignment horizontal="center"/>
    </xf>
    <xf numFmtId="0" fontId="45" fillId="0" borderId="69" xfId="1" applyFont="1" applyFill="1" applyBorder="1" applyAlignment="1">
      <alignment horizontal="center" vertical="center"/>
    </xf>
    <xf numFmtId="0" fontId="45" fillId="0" borderId="70" xfId="1" applyFont="1" applyFill="1" applyBorder="1" applyAlignment="1">
      <alignment horizontal="center" vertical="center"/>
    </xf>
    <xf numFmtId="14" fontId="52" fillId="0" borderId="85" xfId="1" applyNumberFormat="1" applyFont="1" applyFill="1" applyBorder="1" applyAlignment="1">
      <alignment horizontal="center" vertical="center"/>
    </xf>
    <xf numFmtId="0" fontId="21" fillId="0" borderId="69" xfId="1" applyFont="1" applyFill="1" applyBorder="1" applyAlignment="1">
      <alignment horizontal="center"/>
    </xf>
    <xf numFmtId="0" fontId="21" fillId="0" borderId="71" xfId="1" applyFont="1" applyFill="1" applyBorder="1" applyAlignment="1">
      <alignment horizontal="center"/>
    </xf>
    <xf numFmtId="0" fontId="45" fillId="0" borderId="68" xfId="1" applyFont="1" applyFill="1" applyBorder="1" applyAlignment="1">
      <alignment horizontal="center" vertical="center"/>
    </xf>
    <xf numFmtId="0" fontId="45" fillId="0" borderId="0" xfId="1" applyFont="1" applyFill="1" applyBorder="1" applyAlignment="1">
      <alignment horizontal="center" vertical="center"/>
    </xf>
    <xf numFmtId="0" fontId="45" fillId="0" borderId="83" xfId="1" applyFont="1" applyFill="1" applyBorder="1" applyAlignment="1">
      <alignment horizontal="center" vertical="center"/>
    </xf>
    <xf numFmtId="0" fontId="37" fillId="0" borderId="68" xfId="1" applyFont="1" applyBorder="1" applyAlignment="1">
      <alignment horizontal="left" vertical="center"/>
    </xf>
    <xf numFmtId="0" fontId="37" fillId="0" borderId="0" xfId="1" applyFont="1" applyBorder="1" applyAlignment="1">
      <alignment horizontal="left" vertical="center"/>
    </xf>
    <xf numFmtId="0" fontId="37" fillId="0" borderId="68" xfId="1" quotePrefix="1" applyFont="1" applyBorder="1" applyAlignment="1">
      <alignment horizontal="left" vertical="center"/>
    </xf>
    <xf numFmtId="0" fontId="37" fillId="0" borderId="0" xfId="1" quotePrefix="1" applyFont="1" applyBorder="1" applyAlignment="1">
      <alignment horizontal="left" vertical="center"/>
    </xf>
    <xf numFmtId="0" fontId="60" fillId="2" borderId="69" xfId="1" quotePrefix="1" applyFont="1" applyFill="1" applyBorder="1" applyAlignment="1">
      <alignment horizontal="center" vertical="center" wrapText="1"/>
    </xf>
    <xf numFmtId="0" fontId="60" fillId="2" borderId="70" xfId="1" quotePrefix="1" applyFont="1" applyFill="1" applyBorder="1" applyAlignment="1">
      <alignment horizontal="center" vertical="center" wrapText="1"/>
    </xf>
    <xf numFmtId="0" fontId="60" fillId="2" borderId="71" xfId="1" quotePrefix="1" applyFont="1" applyFill="1" applyBorder="1" applyAlignment="1">
      <alignment horizontal="center" vertical="center" wrapText="1"/>
    </xf>
    <xf numFmtId="0" fontId="1" fillId="0" borderId="63" xfId="1" applyBorder="1" applyAlignment="1">
      <alignment horizontal="center"/>
    </xf>
    <xf numFmtId="0" fontId="1" fillId="0" borderId="93" xfId="1" applyBorder="1" applyAlignment="1">
      <alignment horizontal="center"/>
    </xf>
    <xf numFmtId="0" fontId="1" fillId="0" borderId="19" xfId="1" applyBorder="1" applyAlignment="1">
      <alignment horizontal="center"/>
    </xf>
    <xf numFmtId="0" fontId="50" fillId="0" borderId="100" xfId="1" applyFont="1" applyBorder="1" applyAlignment="1">
      <alignment horizontal="center" vertical="center" wrapText="1"/>
    </xf>
    <xf numFmtId="0" fontId="50" fillId="0" borderId="2" xfId="1" applyFont="1" applyBorder="1" applyAlignment="1">
      <alignment horizontal="center" vertical="center" wrapText="1"/>
    </xf>
    <xf numFmtId="0" fontId="50" fillId="0" borderId="101" xfId="1" applyFont="1" applyBorder="1" applyAlignment="1">
      <alignment horizontal="center" vertical="center" wrapText="1"/>
    </xf>
    <xf numFmtId="0" fontId="50" fillId="0" borderId="32" xfId="1" applyFont="1" applyBorder="1" applyAlignment="1">
      <alignment horizontal="center" vertical="center" wrapText="1"/>
    </xf>
    <xf numFmtId="0" fontId="50" fillId="0" borderId="0" xfId="1" applyFont="1" applyBorder="1" applyAlignment="1">
      <alignment horizontal="center" vertical="center" wrapText="1"/>
    </xf>
    <xf numFmtId="0" fontId="50" fillId="0" borderId="31" xfId="1" applyFont="1" applyBorder="1" applyAlignment="1">
      <alignment horizontal="center" vertical="center" wrapText="1"/>
    </xf>
    <xf numFmtId="0" fontId="50" fillId="0" borderId="47" xfId="1" applyFont="1" applyBorder="1" applyAlignment="1">
      <alignment horizontal="center" vertical="center" wrapText="1"/>
    </xf>
    <xf numFmtId="0" fontId="50" fillId="0" borderId="24" xfId="1" applyFont="1" applyBorder="1" applyAlignment="1">
      <alignment horizontal="center" vertical="center" wrapText="1"/>
    </xf>
    <xf numFmtId="0" fontId="50" fillId="0" borderId="56" xfId="1" applyFont="1" applyBorder="1" applyAlignment="1">
      <alignment horizontal="center" vertical="center" wrapText="1"/>
    </xf>
    <xf numFmtId="0" fontId="37" fillId="0" borderId="100" xfId="1" applyFont="1" applyBorder="1" applyAlignment="1">
      <alignment horizontal="center" vertical="center" wrapText="1"/>
    </xf>
    <xf numFmtId="0" fontId="37" fillId="0" borderId="2" xfId="1" applyFont="1" applyBorder="1" applyAlignment="1">
      <alignment horizontal="center" vertical="center" wrapText="1"/>
    </xf>
    <xf numFmtId="0" fontId="37" fillId="0" borderId="3" xfId="1" applyFont="1" applyBorder="1" applyAlignment="1">
      <alignment horizontal="center" vertical="center" wrapText="1"/>
    </xf>
    <xf numFmtId="0" fontId="37" fillId="0" borderId="32" xfId="1" applyFont="1" applyBorder="1" applyAlignment="1">
      <alignment horizontal="center" vertical="center" wrapText="1"/>
    </xf>
    <xf numFmtId="0" fontId="37" fillId="0" borderId="0" xfId="1" applyFont="1" applyBorder="1" applyAlignment="1">
      <alignment horizontal="center" vertical="center" wrapText="1"/>
    </xf>
    <xf numFmtId="0" fontId="37" fillId="0" borderId="83" xfId="1" applyFont="1" applyBorder="1" applyAlignment="1">
      <alignment horizontal="center" vertical="center" wrapText="1"/>
    </xf>
    <xf numFmtId="0" fontId="37" fillId="0" borderId="85" xfId="1" applyFont="1" applyBorder="1" applyAlignment="1">
      <alignment horizontal="center" vertical="center" wrapText="1"/>
    </xf>
    <xf numFmtId="0" fontId="45" fillId="0" borderId="69" xfId="1" applyFont="1" applyBorder="1" applyAlignment="1">
      <alignment vertical="center"/>
    </xf>
    <xf numFmtId="0" fontId="45" fillId="0" borderId="70" xfId="1" applyFont="1" applyBorder="1" applyAlignment="1">
      <alignment vertical="center"/>
    </xf>
    <xf numFmtId="0" fontId="45" fillId="0" borderId="71" xfId="1" applyFont="1" applyBorder="1" applyAlignment="1">
      <alignment vertical="center"/>
    </xf>
    <xf numFmtId="0" fontId="45" fillId="0" borderId="69" xfId="1" applyFont="1" applyBorder="1" applyAlignment="1">
      <alignment horizontal="left" vertical="top"/>
    </xf>
    <xf numFmtId="0" fontId="45" fillId="0" borderId="70" xfId="1" applyFont="1" applyBorder="1" applyAlignment="1">
      <alignment horizontal="left" vertical="top"/>
    </xf>
    <xf numFmtId="0" fontId="45" fillId="0" borderId="71" xfId="1" applyFont="1" applyBorder="1" applyAlignment="1">
      <alignment horizontal="left" vertical="top"/>
    </xf>
    <xf numFmtId="0" fontId="53" fillId="3" borderId="69" xfId="1" applyFont="1" applyFill="1" applyBorder="1" applyAlignment="1">
      <alignment horizontal="center"/>
    </xf>
    <xf numFmtId="0" fontId="53" fillId="3" borderId="71" xfId="1" applyFont="1" applyFill="1" applyBorder="1" applyAlignment="1">
      <alignment horizontal="center"/>
    </xf>
    <xf numFmtId="0" fontId="60" fillId="2" borderId="0" xfId="1" quotePrefix="1" applyFont="1" applyFill="1" applyBorder="1" applyAlignment="1">
      <alignment horizontal="center" wrapText="1"/>
    </xf>
    <xf numFmtId="0" fontId="37" fillId="0" borderId="57" xfId="1" applyFont="1" applyBorder="1" applyAlignment="1">
      <alignment horizontal="left" vertical="center"/>
    </xf>
    <xf numFmtId="0" fontId="67" fillId="0" borderId="68" xfId="1" quotePrefix="1" applyFont="1" applyBorder="1" applyAlignment="1">
      <alignment horizontal="center" vertical="center"/>
    </xf>
    <xf numFmtId="0" fontId="67" fillId="0" borderId="83" xfId="1" quotePrefix="1" applyFont="1" applyBorder="1" applyAlignment="1">
      <alignment horizontal="center" vertical="center"/>
    </xf>
    <xf numFmtId="0" fontId="37" fillId="0" borderId="83" xfId="1" applyFont="1" applyBorder="1" applyAlignment="1">
      <alignment horizontal="left" vertical="center"/>
    </xf>
    <xf numFmtId="0" fontId="45" fillId="0" borderId="34" xfId="1" applyFont="1" applyBorder="1" applyAlignment="1">
      <alignment horizontal="center" vertical="center"/>
    </xf>
    <xf numFmtId="0" fontId="45" fillId="0" borderId="71" xfId="1" applyFont="1" applyFill="1" applyBorder="1" applyAlignment="1">
      <alignment horizontal="center" vertical="center"/>
    </xf>
    <xf numFmtId="0" fontId="53" fillId="0" borderId="1" xfId="1" applyFont="1" applyBorder="1" applyAlignment="1">
      <alignment horizontal="center"/>
    </xf>
    <xf numFmtId="0" fontId="53" fillId="0" borderId="5" xfId="1" applyFont="1" applyBorder="1" applyAlignment="1">
      <alignment horizontal="center"/>
    </xf>
    <xf numFmtId="0" fontId="53" fillId="0" borderId="3" xfId="1" applyFont="1" applyBorder="1" applyAlignment="1">
      <alignment horizontal="center"/>
    </xf>
    <xf numFmtId="0" fontId="53" fillId="0" borderId="7" xfId="1" applyFont="1" applyBorder="1" applyAlignment="1">
      <alignment horizontal="center"/>
    </xf>
    <xf numFmtId="0" fontId="1" fillId="0" borderId="82" xfId="1" applyBorder="1" applyAlignment="1">
      <alignment horizontal="center"/>
    </xf>
    <xf numFmtId="0" fontId="1" fillId="0" borderId="102" xfId="1" applyBorder="1" applyAlignment="1">
      <alignment horizontal="center"/>
    </xf>
    <xf numFmtId="0" fontId="1" fillId="0" borderId="84" xfId="1" applyBorder="1" applyAlignment="1">
      <alignment horizontal="center"/>
    </xf>
    <xf numFmtId="0" fontId="50" fillId="0" borderId="52" xfId="1" applyFont="1" applyBorder="1" applyAlignment="1">
      <alignment horizontal="center" vertical="center" wrapText="1"/>
    </xf>
    <xf numFmtId="0" fontId="50" fillId="0" borderId="34" xfId="1" applyFont="1" applyBorder="1" applyAlignment="1">
      <alignment horizontal="center" vertical="center" wrapText="1"/>
    </xf>
    <xf numFmtId="0" fontId="50" fillId="0" borderId="60" xfId="1" applyFont="1" applyBorder="1" applyAlignment="1">
      <alignment horizontal="center" vertical="center" wrapText="1"/>
    </xf>
    <xf numFmtId="0" fontId="37" fillId="0" borderId="82" xfId="1" applyFont="1" applyBorder="1" applyAlignment="1">
      <alignment horizontal="center" vertical="center" wrapText="1"/>
    </xf>
    <xf numFmtId="0" fontId="37" fillId="0" borderId="84" xfId="1" applyFont="1" applyBorder="1" applyAlignment="1">
      <alignment horizontal="center" vertical="center" wrapText="1"/>
    </xf>
    <xf numFmtId="0" fontId="37" fillId="0" borderId="9" xfId="1" applyFont="1" applyBorder="1" applyAlignment="1">
      <alignment horizontal="center" vertical="center" wrapText="1"/>
    </xf>
    <xf numFmtId="0" fontId="37" fillId="0" borderId="20" xfId="1" applyFont="1" applyBorder="1" applyAlignment="1">
      <alignment horizontal="center" vertical="center" wrapText="1"/>
    </xf>
    <xf numFmtId="0" fontId="37" fillId="0" borderId="22" xfId="1" applyFont="1" applyBorder="1" applyAlignment="1">
      <alignment horizontal="center" vertical="center" wrapText="1"/>
    </xf>
    <xf numFmtId="0" fontId="53" fillId="0" borderId="69" xfId="1" applyFont="1" applyBorder="1" applyAlignment="1">
      <alignment horizontal="center"/>
    </xf>
    <xf numFmtId="0" fontId="53" fillId="0" borderId="71" xfId="1" applyFont="1" applyBorder="1" applyAlignment="1">
      <alignment horizontal="center"/>
    </xf>
    <xf numFmtId="0" fontId="58" fillId="3" borderId="69" xfId="1" applyFont="1" applyFill="1" applyBorder="1" applyAlignment="1">
      <alignment horizontal="center"/>
    </xf>
    <xf numFmtId="0" fontId="58" fillId="3" borderId="71" xfId="1" applyFont="1" applyFill="1" applyBorder="1" applyAlignment="1">
      <alignment horizontal="center"/>
    </xf>
    <xf numFmtId="0" fontId="1" fillId="0" borderId="119" xfId="1" applyBorder="1" applyAlignment="1">
      <alignment horizontal="center"/>
    </xf>
    <xf numFmtId="0" fontId="50" fillId="0" borderId="118" xfId="1" applyFont="1" applyBorder="1" applyAlignment="1">
      <alignment horizontal="center" vertical="center" wrapText="1"/>
    </xf>
    <xf numFmtId="0" fontId="50" fillId="0" borderId="6" xfId="1" applyFont="1" applyBorder="1" applyAlignment="1">
      <alignment horizontal="center" vertical="center" wrapText="1"/>
    </xf>
    <xf numFmtId="0" fontId="50" fillId="0" borderId="120" xfId="1" applyFont="1" applyBorder="1" applyAlignment="1">
      <alignment horizontal="center" vertical="center" wrapText="1"/>
    </xf>
    <xf numFmtId="0" fontId="37" fillId="0" borderId="94" xfId="1" applyFont="1" applyBorder="1" applyAlignment="1">
      <alignment horizontal="center" vertical="center" wrapText="1"/>
    </xf>
    <xf numFmtId="0" fontId="51" fillId="0" borderId="68" xfId="1" applyFont="1" applyBorder="1" applyAlignment="1">
      <alignment horizontal="center" vertical="center" wrapText="1"/>
    </xf>
    <xf numFmtId="0" fontId="51" fillId="0" borderId="83" xfId="1" applyFont="1" applyBorder="1" applyAlignment="1">
      <alignment horizontal="center" vertical="center" wrapText="1"/>
    </xf>
    <xf numFmtId="0" fontId="21" fillId="3" borderId="69" xfId="1" applyFont="1" applyFill="1" applyBorder="1" applyAlignment="1">
      <alignment horizontal="center"/>
    </xf>
    <xf numFmtId="0" fontId="21" fillId="3" borderId="71" xfId="1" applyFont="1" applyFill="1" applyBorder="1" applyAlignment="1">
      <alignment horizontal="center"/>
    </xf>
    <xf numFmtId="0" fontId="45" fillId="0" borderId="69" xfId="1" applyFont="1" applyFill="1" applyBorder="1" applyAlignment="1">
      <alignment horizontal="center"/>
    </xf>
    <xf numFmtId="0" fontId="45" fillId="0" borderId="70" xfId="1" applyFont="1" applyFill="1" applyBorder="1" applyAlignment="1">
      <alignment horizontal="center"/>
    </xf>
    <xf numFmtId="0" fontId="1" fillId="0" borderId="58" xfId="1" applyBorder="1" applyAlignment="1">
      <alignment horizontal="center"/>
    </xf>
    <xf numFmtId="0" fontId="37" fillId="0" borderId="79" xfId="1" applyFont="1" applyBorder="1" applyAlignment="1">
      <alignment horizontal="center" vertical="center" wrapText="1"/>
    </xf>
    <xf numFmtId="0" fontId="37" fillId="0" borderId="26" xfId="1" applyFont="1" applyBorder="1" applyAlignment="1">
      <alignment horizontal="center" vertical="center" wrapText="1"/>
    </xf>
    <xf numFmtId="0" fontId="45" fillId="0" borderId="61" xfId="1" applyFont="1" applyBorder="1" applyAlignment="1">
      <alignment horizontal="center"/>
    </xf>
    <xf numFmtId="0" fontId="45" fillId="0" borderId="33" xfId="1" applyFont="1" applyBorder="1" applyAlignment="1">
      <alignment horizontal="center"/>
    </xf>
    <xf numFmtId="0" fontId="45" fillId="0" borderId="5" xfId="1" applyFont="1" applyBorder="1" applyAlignment="1">
      <alignment horizontal="center"/>
    </xf>
    <xf numFmtId="0" fontId="45" fillId="0" borderId="7" xfId="1" applyFont="1" applyBorder="1" applyAlignment="1">
      <alignment horizontal="center"/>
    </xf>
    <xf numFmtId="0" fontId="51" fillId="0" borderId="83" xfId="1" applyFont="1" applyBorder="1" applyAlignment="1">
      <alignment horizontal="center" vertical="center"/>
    </xf>
    <xf numFmtId="0" fontId="51" fillId="0" borderId="5" xfId="1" applyFont="1" applyBorder="1" applyAlignment="1">
      <alignment horizontal="center" vertical="center"/>
    </xf>
    <xf numFmtId="0" fontId="51" fillId="0" borderId="7" xfId="1" applyFont="1" applyBorder="1" applyAlignment="1">
      <alignment horizontal="center" vertical="center"/>
    </xf>
    <xf numFmtId="0" fontId="45" fillId="11" borderId="0" xfId="1" quotePrefix="1" applyFont="1" applyFill="1" applyBorder="1" applyAlignment="1">
      <alignment horizontal="center" wrapText="1"/>
    </xf>
    <xf numFmtId="0" fontId="49" fillId="11" borderId="69" xfId="1" quotePrefix="1" applyFont="1" applyFill="1" applyBorder="1" applyAlignment="1">
      <alignment horizontal="center" vertical="center" wrapText="1"/>
    </xf>
    <xf numFmtId="0" fontId="49" fillId="11" borderId="71" xfId="1" quotePrefix="1" applyFont="1" applyFill="1" applyBorder="1" applyAlignment="1">
      <alignment horizontal="center" vertical="center" wrapText="1"/>
    </xf>
    <xf numFmtId="0" fontId="45" fillId="0" borderId="68" xfId="1" quotePrefix="1" applyFont="1" applyBorder="1" applyAlignment="1">
      <alignment horizontal="center" vertical="center"/>
    </xf>
    <xf numFmtId="0" fontId="45" fillId="0" borderId="0" xfId="1" quotePrefix="1" applyFont="1" applyBorder="1" applyAlignment="1">
      <alignment horizontal="center" vertical="center"/>
    </xf>
    <xf numFmtId="0" fontId="45" fillId="0" borderId="83" xfId="1" quotePrefix="1" applyFont="1" applyBorder="1" applyAlignment="1">
      <alignment horizontal="center" vertical="center"/>
    </xf>
    <xf numFmtId="0" fontId="45" fillId="0" borderId="0" xfId="1" applyFont="1" applyBorder="1" applyAlignment="1">
      <alignment horizontal="left" vertical="center"/>
    </xf>
    <xf numFmtId="0" fontId="45" fillId="0" borderId="83" xfId="1" applyFont="1" applyBorder="1" applyAlignment="1">
      <alignment horizontal="left" vertical="center"/>
    </xf>
    <xf numFmtId="0" fontId="45" fillId="0" borderId="68" xfId="1" quotePrefix="1" applyFont="1" applyBorder="1" applyAlignment="1">
      <alignment horizontal="left" vertical="center"/>
    </xf>
    <xf numFmtId="0" fontId="45" fillId="0" borderId="83" xfId="1" quotePrefix="1" applyFont="1" applyBorder="1" applyAlignment="1">
      <alignment horizontal="left" vertical="center"/>
    </xf>
    <xf numFmtId="0" fontId="60" fillId="11" borderId="69" xfId="1" quotePrefix="1" applyFont="1" applyFill="1" applyBorder="1" applyAlignment="1">
      <alignment horizontal="center" vertical="center" wrapText="1"/>
    </xf>
    <xf numFmtId="0" fontId="60" fillId="11" borderId="70" xfId="1" quotePrefix="1" applyFont="1" applyFill="1" applyBorder="1" applyAlignment="1">
      <alignment horizontal="center" vertical="center" wrapText="1"/>
    </xf>
    <xf numFmtId="0" fontId="60" fillId="11" borderId="71" xfId="1" quotePrefix="1" applyFont="1" applyFill="1" applyBorder="1" applyAlignment="1">
      <alignment horizontal="center" vertical="center" wrapText="1"/>
    </xf>
    <xf numFmtId="0" fontId="53" fillId="0" borderId="68" xfId="1" applyFont="1" applyBorder="1" applyAlignment="1">
      <alignment horizontal="center" vertical="center"/>
    </xf>
    <xf numFmtId="0" fontId="53" fillId="0" borderId="0" xfId="1" applyFont="1" applyBorder="1" applyAlignment="1">
      <alignment horizontal="center" vertical="center"/>
    </xf>
    <xf numFmtId="0" fontId="53" fillId="0" borderId="83" xfId="1" applyFont="1" applyBorder="1" applyAlignment="1">
      <alignment horizontal="center" vertical="center"/>
    </xf>
    <xf numFmtId="167" fontId="52" fillId="0" borderId="5" xfId="1" applyNumberFormat="1" applyFont="1" applyBorder="1" applyAlignment="1">
      <alignment horizontal="center" vertical="center" wrapText="1"/>
    </xf>
    <xf numFmtId="167" fontId="52" fillId="0" borderId="6" xfId="1" applyNumberFormat="1" applyFont="1" applyBorder="1" applyAlignment="1">
      <alignment horizontal="center" vertical="center" wrapText="1"/>
    </xf>
    <xf numFmtId="0" fontId="53" fillId="0" borderId="22" xfId="1" applyFont="1" applyBorder="1" applyAlignment="1">
      <alignment horizontal="left" vertical="center" wrapText="1"/>
    </xf>
    <xf numFmtId="0" fontId="53" fillId="0" borderId="20" xfId="1" applyFont="1" applyBorder="1" applyAlignment="1">
      <alignment horizontal="left" vertical="center" wrapText="1"/>
    </xf>
    <xf numFmtId="168" fontId="70" fillId="0" borderId="69" xfId="1" applyNumberFormat="1" applyFont="1" applyBorder="1" applyAlignment="1">
      <alignment horizontal="center" vertical="center" wrapText="1"/>
    </xf>
    <xf numFmtId="168" fontId="70" fillId="0" borderId="70" xfId="1" applyNumberFormat="1" applyFont="1" applyBorder="1" applyAlignment="1">
      <alignment horizontal="center" vertical="center" wrapText="1"/>
    </xf>
    <xf numFmtId="0" fontId="46" fillId="0" borderId="69" xfId="1" applyFont="1" applyFill="1" applyBorder="1" applyAlignment="1">
      <alignment horizontal="center" vertical="center"/>
    </xf>
    <xf numFmtId="0" fontId="46" fillId="0" borderId="71" xfId="1" applyFont="1" applyFill="1" applyBorder="1" applyAlignment="1">
      <alignment horizontal="center" vertical="center"/>
    </xf>
    <xf numFmtId="0" fontId="1" fillId="0" borderId="52" xfId="1" applyBorder="1" applyAlignment="1">
      <alignment horizontal="center"/>
    </xf>
    <xf numFmtId="0" fontId="1" fillId="0" borderId="32" xfId="1" applyBorder="1" applyAlignment="1">
      <alignment horizontal="center"/>
    </xf>
    <xf numFmtId="0" fontId="1" fillId="0" borderId="47" xfId="1" applyBorder="1" applyAlignment="1">
      <alignment horizontal="center"/>
    </xf>
    <xf numFmtId="0" fontId="53" fillId="0" borderId="82" xfId="1" applyFont="1" applyBorder="1" applyAlignment="1">
      <alignment horizontal="left" vertical="center" wrapText="1"/>
    </xf>
    <xf numFmtId="0" fontId="53" fillId="0" borderId="84" xfId="1" applyFont="1" applyBorder="1" applyAlignment="1">
      <alignment horizontal="left" vertical="center" wrapText="1"/>
    </xf>
    <xf numFmtId="0" fontId="44" fillId="9" borderId="69" xfId="1" applyFont="1" applyFill="1" applyBorder="1" applyAlignment="1">
      <alignment horizontal="center" vertical="center" wrapText="1"/>
    </xf>
    <xf numFmtId="0" fontId="44" fillId="9" borderId="70" xfId="1" applyFont="1" applyFill="1" applyBorder="1" applyAlignment="1">
      <alignment horizontal="center" vertical="center" wrapText="1"/>
    </xf>
    <xf numFmtId="0" fontId="44" fillId="9" borderId="71" xfId="1" applyFont="1" applyFill="1" applyBorder="1" applyAlignment="1">
      <alignment horizontal="center" vertical="center" wrapText="1"/>
    </xf>
    <xf numFmtId="0" fontId="51" fillId="0" borderId="69" xfId="1" applyFont="1" applyBorder="1" applyAlignment="1">
      <alignment horizontal="center" vertical="center" wrapText="1"/>
    </xf>
    <xf numFmtId="0" fontId="51" fillId="0" borderId="71" xfId="1" applyFont="1" applyBorder="1" applyAlignment="1">
      <alignment horizontal="center" vertical="center" wrapText="1"/>
    </xf>
    <xf numFmtId="0" fontId="44" fillId="0" borderId="69" xfId="1" applyFont="1" applyFill="1" applyBorder="1" applyAlignment="1">
      <alignment horizontal="center" vertical="center"/>
    </xf>
    <xf numFmtId="0" fontId="44" fillId="0" borderId="71" xfId="1" applyFont="1" applyFill="1" applyBorder="1" applyAlignment="1">
      <alignment horizontal="center" vertical="center"/>
    </xf>
    <xf numFmtId="0" fontId="44" fillId="0" borderId="69" xfId="1" applyFont="1" applyBorder="1" applyAlignment="1">
      <alignment horizontal="center" vertical="center"/>
    </xf>
    <xf numFmtId="0" fontId="44" fillId="0" borderId="70" xfId="1" applyFont="1" applyBorder="1" applyAlignment="1">
      <alignment horizontal="center" vertical="center"/>
    </xf>
    <xf numFmtId="0" fontId="44" fillId="0" borderId="71" xfId="1" applyFont="1" applyBorder="1" applyAlignment="1">
      <alignment horizontal="center" vertical="center"/>
    </xf>
    <xf numFmtId="0" fontId="46" fillId="10" borderId="68" xfId="1" applyFont="1" applyFill="1" applyBorder="1" applyAlignment="1">
      <alignment horizontal="left" vertical="center"/>
    </xf>
    <xf numFmtId="0" fontId="46" fillId="10" borderId="0" xfId="1" quotePrefix="1" applyFont="1" applyFill="1" applyBorder="1" applyAlignment="1">
      <alignment horizontal="left" vertical="center"/>
    </xf>
    <xf numFmtId="0" fontId="44" fillId="0" borderId="70" xfId="1" applyFont="1" applyFill="1" applyBorder="1" applyAlignment="1">
      <alignment horizontal="center" vertical="center"/>
    </xf>
    <xf numFmtId="0" fontId="37" fillId="0" borderId="30" xfId="1" applyFont="1" applyBorder="1" applyAlignment="1">
      <alignment horizontal="center" vertical="center" wrapText="1"/>
    </xf>
    <xf numFmtId="166" fontId="5" fillId="2" borderId="58" xfId="1" applyNumberFormat="1" applyFont="1" applyFill="1" applyBorder="1" applyAlignment="1" applyProtection="1">
      <alignment horizontal="center" vertical="center" shrinkToFit="1"/>
    </xf>
  </cellXfs>
  <cellStyles count="2">
    <cellStyle name="Normal" xfId="0" builtinId="0"/>
    <cellStyle name="Normal 2" xfId="1"/>
  </cellStyles>
  <dxfs count="771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533400</xdr:colOff>
      <xdr:row>0</xdr:row>
      <xdr:rowOff>85725</xdr:rowOff>
    </xdr:from>
    <xdr:to>
      <xdr:col>2</xdr:col>
      <xdr:colOff>866775</xdr:colOff>
      <xdr:row>8</xdr:row>
      <xdr:rowOff>47625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85725"/>
          <a:ext cx="1971675" cy="128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1219200</xdr:colOff>
      <xdr:row>0</xdr:row>
      <xdr:rowOff>0</xdr:rowOff>
    </xdr:from>
    <xdr:ext cx="1457325" cy="1146866"/>
    <xdr:pic macro="[0]!Picture33_Cliquer">
      <xdr:nvPicPr>
        <xdr:cNvPr id="2" name="Picture 33" descr="Nouvelle imag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9200" y="0"/>
          <a:ext cx="1457325" cy="11468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1219200</xdr:colOff>
      <xdr:row>0</xdr:row>
      <xdr:rowOff>0</xdr:rowOff>
    </xdr:from>
    <xdr:ext cx="1457325" cy="1146866"/>
    <xdr:pic>
      <xdr:nvPicPr>
        <xdr:cNvPr id="3" name="Picture 33" descr="Nouvelle image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9200" y="0"/>
          <a:ext cx="1457325" cy="11468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1219200</xdr:colOff>
      <xdr:row>0</xdr:row>
      <xdr:rowOff>0</xdr:rowOff>
    </xdr:from>
    <xdr:ext cx="1457325" cy="1146866"/>
    <xdr:pic>
      <xdr:nvPicPr>
        <xdr:cNvPr id="4" name="Picture 33" descr="Nouvelle image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9200" y="0"/>
          <a:ext cx="1457325" cy="11468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1219200</xdr:colOff>
      <xdr:row>0</xdr:row>
      <xdr:rowOff>0</xdr:rowOff>
    </xdr:from>
    <xdr:ext cx="1457325" cy="1146866"/>
    <xdr:pic macro="[0]!Picture33_Cliquer">
      <xdr:nvPicPr>
        <xdr:cNvPr id="5" name="Picture 33" descr="Nouvelle image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9200" y="0"/>
          <a:ext cx="1457325" cy="11468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19050</xdr:rowOff>
        </xdr:from>
        <xdr:to>
          <xdr:col>1</xdr:col>
          <xdr:colOff>0</xdr:colOff>
          <xdr:row>1</xdr:row>
          <xdr:rowOff>866775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5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FF0000"/>
                  </a:solidFill>
                  <a:latin typeface="Calibri"/>
                </a:rPr>
                <a:t>NOUVELLE ANNEE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66676</xdr:colOff>
      <xdr:row>1</xdr:row>
      <xdr:rowOff>133350</xdr:rowOff>
    </xdr:from>
    <xdr:to>
      <xdr:col>0</xdr:col>
      <xdr:colOff>1716906</xdr:colOff>
      <xdr:row>3</xdr:row>
      <xdr:rowOff>742159</xdr:rowOff>
    </xdr:to>
    <xdr:pic>
      <xdr:nvPicPr>
        <xdr:cNvPr id="2" name="Picture 33" descr="Nouvelle imag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676" y="304800"/>
          <a:ext cx="1650230" cy="1227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20</xdr:row>
          <xdr:rowOff>57150</xdr:rowOff>
        </xdr:from>
        <xdr:to>
          <xdr:col>14</xdr:col>
          <xdr:colOff>0</xdr:colOff>
          <xdr:row>27</xdr:row>
          <xdr:rowOff>9525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5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FERMER</a:t>
              </a:r>
            </a:p>
          </xdr:txBody>
        </xdr:sp>
        <xdr:clientData fPrintsWithSheet="0"/>
      </xdr:twoCellAnchor>
    </mc:Choice>
    <mc:Fallback/>
  </mc:AlternateContent>
  <xdr:oneCellAnchor>
    <xdr:from>
      <xdr:col>12</xdr:col>
      <xdr:colOff>432595</xdr:colOff>
      <xdr:row>1</xdr:row>
      <xdr:rowOff>31752</xdr:rowOff>
    </xdr:from>
    <xdr:ext cx="702467" cy="552818"/>
    <xdr:pic>
      <xdr:nvPicPr>
        <xdr:cNvPr id="6" name="Picture 33" descr="Nouvelle image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191502" y="508002"/>
          <a:ext cx="702467" cy="5528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301625</xdr:colOff>
      <xdr:row>1</xdr:row>
      <xdr:rowOff>27782</xdr:rowOff>
    </xdr:from>
    <xdr:ext cx="702467" cy="552818"/>
    <xdr:pic>
      <xdr:nvPicPr>
        <xdr:cNvPr id="7" name="Picture 33" descr="Nouvelle image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72344" y="504032"/>
          <a:ext cx="702467" cy="5528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13</xdr:row>
          <xdr:rowOff>76200</xdr:rowOff>
        </xdr:from>
        <xdr:to>
          <xdr:col>13</xdr:col>
          <xdr:colOff>809625</xdr:colOff>
          <xdr:row>19</xdr:row>
          <xdr:rowOff>123825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5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RETOUR VERS REPARTITION DES TACHES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63500</xdr:rowOff>
    </xdr:from>
    <xdr:to>
      <xdr:col>0</xdr:col>
      <xdr:colOff>1857375</xdr:colOff>
      <xdr:row>7</xdr:row>
      <xdr:rowOff>120650</xdr:rowOff>
    </xdr:to>
    <xdr:pic>
      <xdr:nvPicPr>
        <xdr:cNvPr id="2" name="Picture 39" descr="logo SASC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3500"/>
          <a:ext cx="1771650" cy="1492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2543175</xdr:colOff>
      <xdr:row>14</xdr:row>
      <xdr:rowOff>104775</xdr:rowOff>
    </xdr:from>
    <xdr:to>
      <xdr:col>1</xdr:col>
      <xdr:colOff>4714875</xdr:colOff>
      <xdr:row>14</xdr:row>
      <xdr:rowOff>104775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 bwMode="auto">
        <a:xfrm>
          <a:off x="4476750" y="289560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3076575</xdr:colOff>
      <xdr:row>17</xdr:row>
      <xdr:rowOff>104775</xdr:rowOff>
    </xdr:from>
    <xdr:to>
      <xdr:col>1</xdr:col>
      <xdr:colOff>4714875</xdr:colOff>
      <xdr:row>17</xdr:row>
      <xdr:rowOff>104775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 bwMode="auto">
        <a:xfrm>
          <a:off x="5010150" y="3495675"/>
          <a:ext cx="1638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409575</xdr:colOff>
      <xdr:row>27</xdr:row>
      <xdr:rowOff>114300</xdr:rowOff>
    </xdr:from>
    <xdr:to>
      <xdr:col>1</xdr:col>
      <xdr:colOff>4686300</xdr:colOff>
      <xdr:row>27</xdr:row>
      <xdr:rowOff>142875</xdr:rowOff>
    </xdr:to>
    <xdr:sp macro="" textlink="">
      <xdr:nvSpPr>
        <xdr:cNvPr id="5" name="Line 1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 bwMode="auto">
        <a:xfrm flipV="1">
          <a:off x="2343150" y="5829300"/>
          <a:ext cx="4276725" cy="285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2600325</xdr:colOff>
      <xdr:row>28</xdr:row>
      <xdr:rowOff>104775</xdr:rowOff>
    </xdr:from>
    <xdr:to>
      <xdr:col>1</xdr:col>
      <xdr:colOff>4686300</xdr:colOff>
      <xdr:row>28</xdr:row>
      <xdr:rowOff>104775</xdr:rowOff>
    </xdr:to>
    <xdr:sp macro="" textlink="">
      <xdr:nvSpPr>
        <xdr:cNvPr id="6" name="Line 1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 bwMode="auto">
        <a:xfrm>
          <a:off x="4533900" y="605790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33</xdr:row>
      <xdr:rowOff>104775</xdr:rowOff>
    </xdr:from>
    <xdr:to>
      <xdr:col>1</xdr:col>
      <xdr:colOff>4676775</xdr:colOff>
      <xdr:row>33</xdr:row>
      <xdr:rowOff>104775</xdr:rowOff>
    </xdr:to>
    <xdr:sp macro="" textlink="">
      <xdr:nvSpPr>
        <xdr:cNvPr id="7" name="Line 2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 bwMode="auto">
        <a:xfrm>
          <a:off x="4838700" y="7591425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2667000</xdr:colOff>
      <xdr:row>34</xdr:row>
      <xdr:rowOff>114300</xdr:rowOff>
    </xdr:from>
    <xdr:to>
      <xdr:col>1</xdr:col>
      <xdr:colOff>4676775</xdr:colOff>
      <xdr:row>34</xdr:row>
      <xdr:rowOff>114300</xdr:rowOff>
    </xdr:to>
    <xdr:sp macro="" textlink="">
      <xdr:nvSpPr>
        <xdr:cNvPr id="8" name="Line 2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 bwMode="auto">
        <a:xfrm>
          <a:off x="4600575" y="78009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2105025</xdr:colOff>
      <xdr:row>35</xdr:row>
      <xdr:rowOff>114300</xdr:rowOff>
    </xdr:from>
    <xdr:to>
      <xdr:col>1</xdr:col>
      <xdr:colOff>4676775</xdr:colOff>
      <xdr:row>35</xdr:row>
      <xdr:rowOff>114300</xdr:rowOff>
    </xdr:to>
    <xdr:sp macro="" textlink="">
      <xdr:nvSpPr>
        <xdr:cNvPr id="9" name="Line 2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 bwMode="auto">
        <a:xfrm>
          <a:off x="4038600" y="8001000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1533525</xdr:colOff>
      <xdr:row>44</xdr:row>
      <xdr:rowOff>85725</xdr:rowOff>
    </xdr:from>
    <xdr:to>
      <xdr:col>1</xdr:col>
      <xdr:colOff>4657725</xdr:colOff>
      <xdr:row>44</xdr:row>
      <xdr:rowOff>85725</xdr:rowOff>
    </xdr:to>
    <xdr:sp macro="" textlink="">
      <xdr:nvSpPr>
        <xdr:cNvPr id="10" name="Line 2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 bwMode="auto">
        <a:xfrm>
          <a:off x="3467100" y="9734550"/>
          <a:ext cx="3124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3352800</xdr:colOff>
      <xdr:row>40</xdr:row>
      <xdr:rowOff>104775</xdr:rowOff>
    </xdr:from>
    <xdr:to>
      <xdr:col>1</xdr:col>
      <xdr:colOff>4676775</xdr:colOff>
      <xdr:row>40</xdr:row>
      <xdr:rowOff>104775</xdr:rowOff>
    </xdr:to>
    <xdr:sp macro="" textlink="">
      <xdr:nvSpPr>
        <xdr:cNvPr id="11" name="Line 31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 bwMode="auto">
        <a:xfrm>
          <a:off x="5286375" y="9029700"/>
          <a:ext cx="1323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3876675</xdr:colOff>
      <xdr:row>39</xdr:row>
      <xdr:rowOff>142875</xdr:rowOff>
    </xdr:from>
    <xdr:to>
      <xdr:col>1</xdr:col>
      <xdr:colOff>4686300</xdr:colOff>
      <xdr:row>39</xdr:row>
      <xdr:rowOff>142875</xdr:rowOff>
    </xdr:to>
    <xdr:sp macro="" textlink="">
      <xdr:nvSpPr>
        <xdr:cNvPr id="12" name="Line 37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 bwMode="auto">
        <a:xfrm flipV="1">
          <a:off x="5810250" y="882015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4124325</xdr:colOff>
      <xdr:row>41</xdr:row>
      <xdr:rowOff>123825</xdr:rowOff>
    </xdr:from>
    <xdr:to>
      <xdr:col>1</xdr:col>
      <xdr:colOff>4686300</xdr:colOff>
      <xdr:row>41</xdr:row>
      <xdr:rowOff>123825</xdr:rowOff>
    </xdr:to>
    <xdr:sp macro="" textlink="">
      <xdr:nvSpPr>
        <xdr:cNvPr id="13" name="Line 43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 bwMode="auto">
        <a:xfrm flipV="1">
          <a:off x="6057900" y="9248775"/>
          <a:ext cx="561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1866900</xdr:colOff>
      <xdr:row>16</xdr:row>
      <xdr:rowOff>104775</xdr:rowOff>
    </xdr:from>
    <xdr:to>
      <xdr:col>1</xdr:col>
      <xdr:colOff>4714875</xdr:colOff>
      <xdr:row>16</xdr:row>
      <xdr:rowOff>104775</xdr:rowOff>
    </xdr:to>
    <xdr:sp macro="" textlink="">
      <xdr:nvSpPr>
        <xdr:cNvPr id="14" name="Line 6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 bwMode="auto">
        <a:xfrm>
          <a:off x="3800475" y="3295650"/>
          <a:ext cx="2847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2657475</xdr:colOff>
      <xdr:row>47</xdr:row>
      <xdr:rowOff>123825</xdr:rowOff>
    </xdr:from>
    <xdr:to>
      <xdr:col>1</xdr:col>
      <xdr:colOff>4695825</xdr:colOff>
      <xdr:row>47</xdr:row>
      <xdr:rowOff>123825</xdr:rowOff>
    </xdr:to>
    <xdr:sp macro="" textlink="">
      <xdr:nvSpPr>
        <xdr:cNvPr id="15" name="Line 12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 bwMode="auto">
        <a:xfrm>
          <a:off x="4591050" y="11163300"/>
          <a:ext cx="2038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2790825</xdr:colOff>
      <xdr:row>48</xdr:row>
      <xdr:rowOff>114300</xdr:rowOff>
    </xdr:from>
    <xdr:to>
      <xdr:col>1</xdr:col>
      <xdr:colOff>4686300</xdr:colOff>
      <xdr:row>48</xdr:row>
      <xdr:rowOff>114300</xdr:rowOff>
    </xdr:to>
    <xdr:sp macro="" textlink="">
      <xdr:nvSpPr>
        <xdr:cNvPr id="16" name="Line 13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 bwMode="auto">
        <a:xfrm flipV="1">
          <a:off x="4724400" y="113919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49</xdr:row>
      <xdr:rowOff>114300</xdr:rowOff>
    </xdr:from>
    <xdr:to>
      <xdr:col>1</xdr:col>
      <xdr:colOff>4676775</xdr:colOff>
      <xdr:row>49</xdr:row>
      <xdr:rowOff>114300</xdr:rowOff>
    </xdr:to>
    <xdr:sp macro="" textlink="">
      <xdr:nvSpPr>
        <xdr:cNvPr id="17" name="Line 14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 bwMode="auto">
        <a:xfrm flipV="1">
          <a:off x="4838700" y="11630025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2543175</xdr:colOff>
      <xdr:row>50</xdr:row>
      <xdr:rowOff>104775</xdr:rowOff>
    </xdr:from>
    <xdr:to>
      <xdr:col>1</xdr:col>
      <xdr:colOff>4686300</xdr:colOff>
      <xdr:row>50</xdr:row>
      <xdr:rowOff>104775</xdr:rowOff>
    </xdr:to>
    <xdr:sp macro="" textlink="">
      <xdr:nvSpPr>
        <xdr:cNvPr id="18" name="Line 15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 bwMode="auto">
        <a:xfrm>
          <a:off x="4476750" y="11858625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3438525</xdr:colOff>
      <xdr:row>51</xdr:row>
      <xdr:rowOff>114300</xdr:rowOff>
    </xdr:from>
    <xdr:to>
      <xdr:col>1</xdr:col>
      <xdr:colOff>4676775</xdr:colOff>
      <xdr:row>51</xdr:row>
      <xdr:rowOff>114300</xdr:rowOff>
    </xdr:to>
    <xdr:sp macro="" textlink="">
      <xdr:nvSpPr>
        <xdr:cNvPr id="19" name="Line 16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 bwMode="auto">
        <a:xfrm flipV="1">
          <a:off x="5372100" y="12106275"/>
          <a:ext cx="1238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3705225</xdr:colOff>
      <xdr:row>52</xdr:row>
      <xdr:rowOff>142875</xdr:rowOff>
    </xdr:from>
    <xdr:to>
      <xdr:col>1</xdr:col>
      <xdr:colOff>4676775</xdr:colOff>
      <xdr:row>52</xdr:row>
      <xdr:rowOff>142875</xdr:rowOff>
    </xdr:to>
    <xdr:sp macro="" textlink="">
      <xdr:nvSpPr>
        <xdr:cNvPr id="20" name="Line 17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 bwMode="auto">
        <a:xfrm>
          <a:off x="5638800" y="12372975"/>
          <a:ext cx="971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2971800</xdr:colOff>
      <xdr:row>53</xdr:row>
      <xdr:rowOff>114300</xdr:rowOff>
    </xdr:from>
    <xdr:to>
      <xdr:col>1</xdr:col>
      <xdr:colOff>4676775</xdr:colOff>
      <xdr:row>53</xdr:row>
      <xdr:rowOff>114300</xdr:rowOff>
    </xdr:to>
    <xdr:sp macro="" textlink="">
      <xdr:nvSpPr>
        <xdr:cNvPr id="21" name="Line 18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 bwMode="auto">
        <a:xfrm flipV="1">
          <a:off x="4905375" y="12582525"/>
          <a:ext cx="1704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1866900</xdr:colOff>
      <xdr:row>55</xdr:row>
      <xdr:rowOff>142875</xdr:rowOff>
    </xdr:from>
    <xdr:to>
      <xdr:col>1</xdr:col>
      <xdr:colOff>4676775</xdr:colOff>
      <xdr:row>55</xdr:row>
      <xdr:rowOff>142875</xdr:rowOff>
    </xdr:to>
    <xdr:sp macro="" textlink="">
      <xdr:nvSpPr>
        <xdr:cNvPr id="22" name="Line 19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>
          <a:spLocks noChangeShapeType="1"/>
        </xdr:cNvSpPr>
      </xdr:nvSpPr>
      <xdr:spPr bwMode="auto">
        <a:xfrm>
          <a:off x="3800475" y="13087350"/>
          <a:ext cx="2809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2438400</xdr:colOff>
      <xdr:row>56</xdr:row>
      <xdr:rowOff>114300</xdr:rowOff>
    </xdr:from>
    <xdr:to>
      <xdr:col>1</xdr:col>
      <xdr:colOff>4676775</xdr:colOff>
      <xdr:row>56</xdr:row>
      <xdr:rowOff>114300</xdr:rowOff>
    </xdr:to>
    <xdr:sp macro="" textlink="">
      <xdr:nvSpPr>
        <xdr:cNvPr id="23" name="Line 20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>
          <a:spLocks noChangeShapeType="1"/>
        </xdr:cNvSpPr>
      </xdr:nvSpPr>
      <xdr:spPr bwMode="auto">
        <a:xfrm flipV="1">
          <a:off x="4371975" y="1329690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3438525</xdr:colOff>
      <xdr:row>57</xdr:row>
      <xdr:rowOff>123825</xdr:rowOff>
    </xdr:from>
    <xdr:to>
      <xdr:col>1</xdr:col>
      <xdr:colOff>4676775</xdr:colOff>
      <xdr:row>57</xdr:row>
      <xdr:rowOff>123825</xdr:rowOff>
    </xdr:to>
    <xdr:sp macro="" textlink="">
      <xdr:nvSpPr>
        <xdr:cNvPr id="24" name="Line 2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ShapeType="1"/>
        </xdr:cNvSpPr>
      </xdr:nvSpPr>
      <xdr:spPr bwMode="auto">
        <a:xfrm>
          <a:off x="5372100" y="13544550"/>
          <a:ext cx="1238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3048000</xdr:colOff>
      <xdr:row>61</xdr:row>
      <xdr:rowOff>123825</xdr:rowOff>
    </xdr:from>
    <xdr:to>
      <xdr:col>1</xdr:col>
      <xdr:colOff>4676775</xdr:colOff>
      <xdr:row>61</xdr:row>
      <xdr:rowOff>123825</xdr:rowOff>
    </xdr:to>
    <xdr:sp macro="" textlink="">
      <xdr:nvSpPr>
        <xdr:cNvPr id="25" name="Line 33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>
          <a:spLocks noChangeShapeType="1"/>
        </xdr:cNvSpPr>
      </xdr:nvSpPr>
      <xdr:spPr bwMode="auto">
        <a:xfrm flipV="1">
          <a:off x="4981575" y="14478000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3924300</xdr:colOff>
      <xdr:row>13</xdr:row>
      <xdr:rowOff>104775</xdr:rowOff>
    </xdr:from>
    <xdr:to>
      <xdr:col>1</xdr:col>
      <xdr:colOff>4695825</xdr:colOff>
      <xdr:row>13</xdr:row>
      <xdr:rowOff>104775</xdr:rowOff>
    </xdr:to>
    <xdr:sp macro="" textlink="">
      <xdr:nvSpPr>
        <xdr:cNvPr id="26" name="Line 1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 bwMode="auto">
        <a:xfrm flipV="1">
          <a:off x="5857875" y="2695575"/>
          <a:ext cx="771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3990975</xdr:colOff>
      <xdr:row>19</xdr:row>
      <xdr:rowOff>142875</xdr:rowOff>
    </xdr:from>
    <xdr:to>
      <xdr:col>1</xdr:col>
      <xdr:colOff>4686300</xdr:colOff>
      <xdr:row>19</xdr:row>
      <xdr:rowOff>142875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 bwMode="auto">
        <a:xfrm flipV="1">
          <a:off x="5924550" y="3933825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3667125</xdr:colOff>
      <xdr:row>20</xdr:row>
      <xdr:rowOff>123825</xdr:rowOff>
    </xdr:from>
    <xdr:to>
      <xdr:col>1</xdr:col>
      <xdr:colOff>4695825</xdr:colOff>
      <xdr:row>20</xdr:row>
      <xdr:rowOff>123825</xdr:rowOff>
    </xdr:to>
    <xdr:sp macro="" textlink="">
      <xdr:nvSpPr>
        <xdr:cNvPr id="28" name="Line 8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 bwMode="auto">
        <a:xfrm flipV="1">
          <a:off x="5600700" y="4171950"/>
          <a:ext cx="1028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1638300</xdr:colOff>
      <xdr:row>21</xdr:row>
      <xdr:rowOff>104775</xdr:rowOff>
    </xdr:from>
    <xdr:to>
      <xdr:col>1</xdr:col>
      <xdr:colOff>4695825</xdr:colOff>
      <xdr:row>21</xdr:row>
      <xdr:rowOff>104775</xdr:rowOff>
    </xdr:to>
    <xdr:sp macro="" textlink="">
      <xdr:nvSpPr>
        <xdr:cNvPr id="29" name="Line 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 bwMode="auto">
        <a:xfrm>
          <a:off x="3571875" y="4410075"/>
          <a:ext cx="3057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4381500</xdr:colOff>
      <xdr:row>22</xdr:row>
      <xdr:rowOff>152400</xdr:rowOff>
    </xdr:from>
    <xdr:to>
      <xdr:col>1</xdr:col>
      <xdr:colOff>4686300</xdr:colOff>
      <xdr:row>22</xdr:row>
      <xdr:rowOff>152400</xdr:rowOff>
    </xdr:to>
    <xdr:sp macro="" textlink="">
      <xdr:nvSpPr>
        <xdr:cNvPr id="30" name="Line 10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 bwMode="auto">
        <a:xfrm flipV="1">
          <a:off x="6315075" y="4657725"/>
          <a:ext cx="304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1514475</xdr:colOff>
      <xdr:row>24</xdr:row>
      <xdr:rowOff>123825</xdr:rowOff>
    </xdr:from>
    <xdr:to>
      <xdr:col>1</xdr:col>
      <xdr:colOff>4695825</xdr:colOff>
      <xdr:row>24</xdr:row>
      <xdr:rowOff>123825</xdr:rowOff>
    </xdr:to>
    <xdr:sp macro="" textlink="">
      <xdr:nvSpPr>
        <xdr:cNvPr id="31" name="Line 11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 bwMode="auto">
        <a:xfrm flipV="1">
          <a:off x="3448050" y="5124450"/>
          <a:ext cx="3181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3771900</xdr:colOff>
      <xdr:row>25</xdr:row>
      <xdr:rowOff>104775</xdr:rowOff>
    </xdr:from>
    <xdr:to>
      <xdr:col>1</xdr:col>
      <xdr:colOff>4686300</xdr:colOff>
      <xdr:row>25</xdr:row>
      <xdr:rowOff>104775</xdr:rowOff>
    </xdr:to>
    <xdr:sp macro="" textlink="">
      <xdr:nvSpPr>
        <xdr:cNvPr id="32" name="Line 36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 bwMode="auto">
        <a:xfrm>
          <a:off x="5705475" y="5343525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2124075</xdr:colOff>
      <xdr:row>23</xdr:row>
      <xdr:rowOff>104775</xdr:rowOff>
    </xdr:from>
    <xdr:to>
      <xdr:col>1</xdr:col>
      <xdr:colOff>4695825</xdr:colOff>
      <xdr:row>23</xdr:row>
      <xdr:rowOff>104775</xdr:rowOff>
    </xdr:to>
    <xdr:sp macro="" textlink="">
      <xdr:nvSpPr>
        <xdr:cNvPr id="33" name="Line 37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 bwMode="auto">
        <a:xfrm>
          <a:off x="4057650" y="490537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2771775</xdr:colOff>
      <xdr:row>62</xdr:row>
      <xdr:rowOff>123825</xdr:rowOff>
    </xdr:from>
    <xdr:to>
      <xdr:col>1</xdr:col>
      <xdr:colOff>4676775</xdr:colOff>
      <xdr:row>62</xdr:row>
      <xdr:rowOff>123825</xdr:rowOff>
    </xdr:to>
    <xdr:sp macro="" textlink="">
      <xdr:nvSpPr>
        <xdr:cNvPr id="34" name="Line 33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 bwMode="auto">
        <a:xfrm flipV="1">
          <a:off x="4705350" y="147161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3533775</xdr:colOff>
      <xdr:row>58</xdr:row>
      <xdr:rowOff>142875</xdr:rowOff>
    </xdr:from>
    <xdr:to>
      <xdr:col>1</xdr:col>
      <xdr:colOff>4676775</xdr:colOff>
      <xdr:row>58</xdr:row>
      <xdr:rowOff>142875</xdr:rowOff>
    </xdr:to>
    <xdr:sp macro="" textlink="">
      <xdr:nvSpPr>
        <xdr:cNvPr id="35" name="Line 21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 bwMode="auto">
        <a:xfrm flipV="1">
          <a:off x="5467350" y="13801725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1943100</xdr:colOff>
      <xdr:row>60</xdr:row>
      <xdr:rowOff>114300</xdr:rowOff>
    </xdr:from>
    <xdr:to>
      <xdr:col>1</xdr:col>
      <xdr:colOff>4676775</xdr:colOff>
      <xdr:row>60</xdr:row>
      <xdr:rowOff>114300</xdr:rowOff>
    </xdr:to>
    <xdr:sp macro="" textlink="">
      <xdr:nvSpPr>
        <xdr:cNvPr id="36" name="Line 24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 bwMode="auto">
        <a:xfrm>
          <a:off x="3876675" y="14239875"/>
          <a:ext cx="2733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1714500</xdr:colOff>
      <xdr:row>54</xdr:row>
      <xdr:rowOff>114300</xdr:rowOff>
    </xdr:from>
    <xdr:to>
      <xdr:col>1</xdr:col>
      <xdr:colOff>4676775</xdr:colOff>
      <xdr:row>54</xdr:row>
      <xdr:rowOff>114300</xdr:rowOff>
    </xdr:to>
    <xdr:sp macro="" textlink="">
      <xdr:nvSpPr>
        <xdr:cNvPr id="37" name="Line 34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 bwMode="auto">
        <a:xfrm flipV="1">
          <a:off x="3648075" y="1282065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4305300</xdr:colOff>
      <xdr:row>59</xdr:row>
      <xdr:rowOff>114300</xdr:rowOff>
    </xdr:from>
    <xdr:to>
      <xdr:col>1</xdr:col>
      <xdr:colOff>4648200</xdr:colOff>
      <xdr:row>59</xdr:row>
      <xdr:rowOff>114300</xdr:rowOff>
    </xdr:to>
    <xdr:sp macro="" textlink="">
      <xdr:nvSpPr>
        <xdr:cNvPr id="38" name="Line 24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 bwMode="auto">
        <a:xfrm>
          <a:off x="6238875" y="14001750"/>
          <a:ext cx="342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4333875</xdr:colOff>
      <xdr:row>38</xdr:row>
      <xdr:rowOff>114300</xdr:rowOff>
    </xdr:from>
    <xdr:to>
      <xdr:col>1</xdr:col>
      <xdr:colOff>4676775</xdr:colOff>
      <xdr:row>38</xdr:row>
      <xdr:rowOff>114300</xdr:rowOff>
    </xdr:to>
    <xdr:sp macro="" textlink="">
      <xdr:nvSpPr>
        <xdr:cNvPr id="39" name="Line 37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 bwMode="auto">
        <a:xfrm>
          <a:off x="6267450" y="8591550"/>
          <a:ext cx="342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1828800</xdr:colOff>
      <xdr:row>36</xdr:row>
      <xdr:rowOff>114300</xdr:rowOff>
    </xdr:from>
    <xdr:to>
      <xdr:col>1</xdr:col>
      <xdr:colOff>4667250</xdr:colOff>
      <xdr:row>36</xdr:row>
      <xdr:rowOff>114300</xdr:rowOff>
    </xdr:to>
    <xdr:sp macro="" textlink="">
      <xdr:nvSpPr>
        <xdr:cNvPr id="40" name="Line 28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 bwMode="auto">
        <a:xfrm>
          <a:off x="3762375" y="8191500"/>
          <a:ext cx="2838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32</xdr:row>
      <xdr:rowOff>352425</xdr:rowOff>
    </xdr:from>
    <xdr:to>
      <xdr:col>1</xdr:col>
      <xdr:colOff>4676775</xdr:colOff>
      <xdr:row>32</xdr:row>
      <xdr:rowOff>352425</xdr:rowOff>
    </xdr:to>
    <xdr:sp macro="" textlink="">
      <xdr:nvSpPr>
        <xdr:cNvPr id="41" name="Line 26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 bwMode="auto">
        <a:xfrm>
          <a:off x="4838700" y="7353300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4314825</xdr:colOff>
      <xdr:row>31</xdr:row>
      <xdr:rowOff>123825</xdr:rowOff>
    </xdr:from>
    <xdr:to>
      <xdr:col>1</xdr:col>
      <xdr:colOff>4686300</xdr:colOff>
      <xdr:row>31</xdr:row>
      <xdr:rowOff>123825</xdr:rowOff>
    </xdr:to>
    <xdr:sp macro="" textlink="">
      <xdr:nvSpPr>
        <xdr:cNvPr id="42" name="Line 26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 bwMode="auto">
        <a:xfrm flipV="1">
          <a:off x="6248400" y="6867525"/>
          <a:ext cx="371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4114800</xdr:colOff>
      <xdr:row>30</xdr:row>
      <xdr:rowOff>190500</xdr:rowOff>
    </xdr:from>
    <xdr:to>
      <xdr:col>1</xdr:col>
      <xdr:colOff>4686300</xdr:colOff>
      <xdr:row>30</xdr:row>
      <xdr:rowOff>190500</xdr:rowOff>
    </xdr:to>
    <xdr:sp macro="" textlink="">
      <xdr:nvSpPr>
        <xdr:cNvPr id="43" name="Line 26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 bwMode="auto">
        <a:xfrm>
          <a:off x="6048375" y="6619875"/>
          <a:ext cx="571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0</xdr:rowOff>
    </xdr:from>
    <xdr:to>
      <xdr:col>0</xdr:col>
      <xdr:colOff>1857375</xdr:colOff>
      <xdr:row>7</xdr:row>
      <xdr:rowOff>57150</xdr:rowOff>
    </xdr:to>
    <xdr:pic>
      <xdr:nvPicPr>
        <xdr:cNvPr id="2" name="Picture 39" descr="logo SASCA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0"/>
          <a:ext cx="1771650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2543175</xdr:colOff>
      <xdr:row>14</xdr:row>
      <xdr:rowOff>104775</xdr:rowOff>
    </xdr:from>
    <xdr:to>
      <xdr:col>1</xdr:col>
      <xdr:colOff>4714875</xdr:colOff>
      <xdr:row>14</xdr:row>
      <xdr:rowOff>104775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 bwMode="auto">
        <a:xfrm>
          <a:off x="4476750" y="289560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3076575</xdr:colOff>
      <xdr:row>18</xdr:row>
      <xdr:rowOff>104775</xdr:rowOff>
    </xdr:from>
    <xdr:to>
      <xdr:col>1</xdr:col>
      <xdr:colOff>4714875</xdr:colOff>
      <xdr:row>18</xdr:row>
      <xdr:rowOff>104775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 bwMode="auto">
        <a:xfrm>
          <a:off x="5010150" y="3695700"/>
          <a:ext cx="1638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409575</xdr:colOff>
      <xdr:row>28</xdr:row>
      <xdr:rowOff>114300</xdr:rowOff>
    </xdr:from>
    <xdr:to>
      <xdr:col>1</xdr:col>
      <xdr:colOff>4686300</xdr:colOff>
      <xdr:row>28</xdr:row>
      <xdr:rowOff>142875</xdr:rowOff>
    </xdr:to>
    <xdr:sp macro="" textlink="">
      <xdr:nvSpPr>
        <xdr:cNvPr id="5" name="Line 1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 bwMode="auto">
        <a:xfrm flipV="1">
          <a:off x="2343150" y="6029325"/>
          <a:ext cx="4276725" cy="285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2600325</xdr:colOff>
      <xdr:row>29</xdr:row>
      <xdr:rowOff>104775</xdr:rowOff>
    </xdr:from>
    <xdr:to>
      <xdr:col>1</xdr:col>
      <xdr:colOff>4686300</xdr:colOff>
      <xdr:row>29</xdr:row>
      <xdr:rowOff>104775</xdr:rowOff>
    </xdr:to>
    <xdr:sp macro="" textlink="">
      <xdr:nvSpPr>
        <xdr:cNvPr id="6" name="Line 1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 bwMode="auto">
        <a:xfrm>
          <a:off x="4533900" y="6257925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34</xdr:row>
      <xdr:rowOff>104775</xdr:rowOff>
    </xdr:from>
    <xdr:to>
      <xdr:col>1</xdr:col>
      <xdr:colOff>4676775</xdr:colOff>
      <xdr:row>34</xdr:row>
      <xdr:rowOff>104775</xdr:rowOff>
    </xdr:to>
    <xdr:sp macro="" textlink="">
      <xdr:nvSpPr>
        <xdr:cNvPr id="7" name="Line 2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 bwMode="auto">
        <a:xfrm>
          <a:off x="4838700" y="7791450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2667000</xdr:colOff>
      <xdr:row>35</xdr:row>
      <xdr:rowOff>114300</xdr:rowOff>
    </xdr:from>
    <xdr:to>
      <xdr:col>1</xdr:col>
      <xdr:colOff>4676775</xdr:colOff>
      <xdr:row>35</xdr:row>
      <xdr:rowOff>114300</xdr:rowOff>
    </xdr:to>
    <xdr:sp macro="" textlink="">
      <xdr:nvSpPr>
        <xdr:cNvPr id="8" name="Line 2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 bwMode="auto">
        <a:xfrm>
          <a:off x="4600575" y="80010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2105025</xdr:colOff>
      <xdr:row>36</xdr:row>
      <xdr:rowOff>114300</xdr:rowOff>
    </xdr:from>
    <xdr:to>
      <xdr:col>1</xdr:col>
      <xdr:colOff>4676775</xdr:colOff>
      <xdr:row>36</xdr:row>
      <xdr:rowOff>114300</xdr:rowOff>
    </xdr:to>
    <xdr:sp macro="" textlink="">
      <xdr:nvSpPr>
        <xdr:cNvPr id="9" name="Line 2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 bwMode="auto">
        <a:xfrm>
          <a:off x="4038600" y="820102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1533525</xdr:colOff>
      <xdr:row>45</xdr:row>
      <xdr:rowOff>85725</xdr:rowOff>
    </xdr:from>
    <xdr:to>
      <xdr:col>1</xdr:col>
      <xdr:colOff>4657725</xdr:colOff>
      <xdr:row>45</xdr:row>
      <xdr:rowOff>85725</xdr:rowOff>
    </xdr:to>
    <xdr:sp macro="" textlink="">
      <xdr:nvSpPr>
        <xdr:cNvPr id="10" name="Line 29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 bwMode="auto">
        <a:xfrm>
          <a:off x="3467100" y="9934575"/>
          <a:ext cx="3124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3352800</xdr:colOff>
      <xdr:row>41</xdr:row>
      <xdr:rowOff>104775</xdr:rowOff>
    </xdr:from>
    <xdr:to>
      <xdr:col>1</xdr:col>
      <xdr:colOff>4676775</xdr:colOff>
      <xdr:row>41</xdr:row>
      <xdr:rowOff>104775</xdr:rowOff>
    </xdr:to>
    <xdr:sp macro="" textlink="">
      <xdr:nvSpPr>
        <xdr:cNvPr id="11" name="Line 31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 bwMode="auto">
        <a:xfrm>
          <a:off x="5286375" y="9229725"/>
          <a:ext cx="1323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3876675</xdr:colOff>
      <xdr:row>40</xdr:row>
      <xdr:rowOff>142875</xdr:rowOff>
    </xdr:from>
    <xdr:to>
      <xdr:col>1</xdr:col>
      <xdr:colOff>4686300</xdr:colOff>
      <xdr:row>40</xdr:row>
      <xdr:rowOff>142875</xdr:rowOff>
    </xdr:to>
    <xdr:sp macro="" textlink="">
      <xdr:nvSpPr>
        <xdr:cNvPr id="12" name="Line 37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 bwMode="auto">
        <a:xfrm flipV="1">
          <a:off x="5810250" y="902017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85725</xdr:colOff>
      <xdr:row>0</xdr:row>
      <xdr:rowOff>66675</xdr:rowOff>
    </xdr:from>
    <xdr:to>
      <xdr:col>0</xdr:col>
      <xdr:colOff>1876425</xdr:colOff>
      <xdr:row>7</xdr:row>
      <xdr:rowOff>123825</xdr:rowOff>
    </xdr:to>
    <xdr:pic>
      <xdr:nvPicPr>
        <xdr:cNvPr id="13" name="Picture 39" descr="logo SASCA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1790700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4124325</xdr:colOff>
      <xdr:row>42</xdr:row>
      <xdr:rowOff>123825</xdr:rowOff>
    </xdr:from>
    <xdr:to>
      <xdr:col>1</xdr:col>
      <xdr:colOff>4686300</xdr:colOff>
      <xdr:row>42</xdr:row>
      <xdr:rowOff>123825</xdr:rowOff>
    </xdr:to>
    <xdr:sp macro="" textlink="">
      <xdr:nvSpPr>
        <xdr:cNvPr id="14" name="Line 43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>
          <a:spLocks noChangeShapeType="1"/>
        </xdr:cNvSpPr>
      </xdr:nvSpPr>
      <xdr:spPr bwMode="auto">
        <a:xfrm flipV="1">
          <a:off x="6057900" y="9448800"/>
          <a:ext cx="561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1866900</xdr:colOff>
      <xdr:row>17</xdr:row>
      <xdr:rowOff>104775</xdr:rowOff>
    </xdr:from>
    <xdr:to>
      <xdr:col>1</xdr:col>
      <xdr:colOff>4714875</xdr:colOff>
      <xdr:row>17</xdr:row>
      <xdr:rowOff>104775</xdr:rowOff>
    </xdr:to>
    <xdr:sp macro="" textlink="">
      <xdr:nvSpPr>
        <xdr:cNvPr id="15" name="Line 6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 noChangeShapeType="1"/>
        </xdr:cNvSpPr>
      </xdr:nvSpPr>
      <xdr:spPr bwMode="auto">
        <a:xfrm>
          <a:off x="3800475" y="3495675"/>
          <a:ext cx="2847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2657475</xdr:colOff>
      <xdr:row>50</xdr:row>
      <xdr:rowOff>123825</xdr:rowOff>
    </xdr:from>
    <xdr:to>
      <xdr:col>1</xdr:col>
      <xdr:colOff>4695825</xdr:colOff>
      <xdr:row>50</xdr:row>
      <xdr:rowOff>123825</xdr:rowOff>
    </xdr:to>
    <xdr:sp macro="" textlink="">
      <xdr:nvSpPr>
        <xdr:cNvPr id="16" name="Line 12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 noChangeShapeType="1"/>
        </xdr:cNvSpPr>
      </xdr:nvSpPr>
      <xdr:spPr bwMode="auto">
        <a:xfrm>
          <a:off x="4591050" y="11153775"/>
          <a:ext cx="2038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2790825</xdr:colOff>
      <xdr:row>51</xdr:row>
      <xdr:rowOff>114300</xdr:rowOff>
    </xdr:from>
    <xdr:to>
      <xdr:col>1</xdr:col>
      <xdr:colOff>4686300</xdr:colOff>
      <xdr:row>51</xdr:row>
      <xdr:rowOff>114300</xdr:rowOff>
    </xdr:to>
    <xdr:sp macro="" textlink="">
      <xdr:nvSpPr>
        <xdr:cNvPr id="17" name="Line 13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 noChangeShapeType="1"/>
        </xdr:cNvSpPr>
      </xdr:nvSpPr>
      <xdr:spPr bwMode="auto">
        <a:xfrm flipV="1">
          <a:off x="4724400" y="11382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52</xdr:row>
      <xdr:rowOff>114300</xdr:rowOff>
    </xdr:from>
    <xdr:to>
      <xdr:col>1</xdr:col>
      <xdr:colOff>4676775</xdr:colOff>
      <xdr:row>52</xdr:row>
      <xdr:rowOff>114300</xdr:rowOff>
    </xdr:to>
    <xdr:sp macro="" textlink="">
      <xdr:nvSpPr>
        <xdr:cNvPr id="18" name="Line 14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 bwMode="auto">
        <a:xfrm flipV="1">
          <a:off x="4838700" y="11620500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2543175</xdr:colOff>
      <xdr:row>53</xdr:row>
      <xdr:rowOff>104775</xdr:rowOff>
    </xdr:from>
    <xdr:to>
      <xdr:col>1</xdr:col>
      <xdr:colOff>4686300</xdr:colOff>
      <xdr:row>53</xdr:row>
      <xdr:rowOff>104775</xdr:rowOff>
    </xdr:to>
    <xdr:sp macro="" textlink="">
      <xdr:nvSpPr>
        <xdr:cNvPr id="19" name="Line 15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 bwMode="auto">
        <a:xfrm>
          <a:off x="4476750" y="11849100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3438525</xdr:colOff>
      <xdr:row>54</xdr:row>
      <xdr:rowOff>114300</xdr:rowOff>
    </xdr:from>
    <xdr:to>
      <xdr:col>1</xdr:col>
      <xdr:colOff>4676775</xdr:colOff>
      <xdr:row>54</xdr:row>
      <xdr:rowOff>114300</xdr:rowOff>
    </xdr:to>
    <xdr:sp macro="" textlink="">
      <xdr:nvSpPr>
        <xdr:cNvPr id="20" name="Line 16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 bwMode="auto">
        <a:xfrm flipV="1">
          <a:off x="5372100" y="12096750"/>
          <a:ext cx="1238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3705225</xdr:colOff>
      <xdr:row>55</xdr:row>
      <xdr:rowOff>142875</xdr:rowOff>
    </xdr:from>
    <xdr:to>
      <xdr:col>1</xdr:col>
      <xdr:colOff>4676775</xdr:colOff>
      <xdr:row>55</xdr:row>
      <xdr:rowOff>142875</xdr:rowOff>
    </xdr:to>
    <xdr:sp macro="" textlink="">
      <xdr:nvSpPr>
        <xdr:cNvPr id="21" name="Line 17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 bwMode="auto">
        <a:xfrm>
          <a:off x="5638800" y="12363450"/>
          <a:ext cx="971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2971800</xdr:colOff>
      <xdr:row>56</xdr:row>
      <xdr:rowOff>114300</xdr:rowOff>
    </xdr:from>
    <xdr:to>
      <xdr:col>1</xdr:col>
      <xdr:colOff>4676775</xdr:colOff>
      <xdr:row>56</xdr:row>
      <xdr:rowOff>114300</xdr:rowOff>
    </xdr:to>
    <xdr:sp macro="" textlink="">
      <xdr:nvSpPr>
        <xdr:cNvPr id="22" name="Line 18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>
          <a:spLocks noChangeShapeType="1"/>
        </xdr:cNvSpPr>
      </xdr:nvSpPr>
      <xdr:spPr bwMode="auto">
        <a:xfrm flipV="1">
          <a:off x="4905375" y="12573000"/>
          <a:ext cx="1704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1866900</xdr:colOff>
      <xdr:row>58</xdr:row>
      <xdr:rowOff>142875</xdr:rowOff>
    </xdr:from>
    <xdr:to>
      <xdr:col>1</xdr:col>
      <xdr:colOff>4676775</xdr:colOff>
      <xdr:row>58</xdr:row>
      <xdr:rowOff>142875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>
          <a:spLocks noChangeShapeType="1"/>
        </xdr:cNvSpPr>
      </xdr:nvSpPr>
      <xdr:spPr bwMode="auto">
        <a:xfrm>
          <a:off x="3800475" y="13077825"/>
          <a:ext cx="2809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2438400</xdr:colOff>
      <xdr:row>59</xdr:row>
      <xdr:rowOff>114300</xdr:rowOff>
    </xdr:from>
    <xdr:to>
      <xdr:col>1</xdr:col>
      <xdr:colOff>4676775</xdr:colOff>
      <xdr:row>59</xdr:row>
      <xdr:rowOff>114300</xdr:rowOff>
    </xdr:to>
    <xdr:sp macro="" textlink="">
      <xdr:nvSpPr>
        <xdr:cNvPr id="24" name="Line 20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>
          <a:spLocks noChangeShapeType="1"/>
        </xdr:cNvSpPr>
      </xdr:nvSpPr>
      <xdr:spPr bwMode="auto">
        <a:xfrm flipV="1">
          <a:off x="4371975" y="13287375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3438525</xdr:colOff>
      <xdr:row>60</xdr:row>
      <xdr:rowOff>123825</xdr:rowOff>
    </xdr:from>
    <xdr:to>
      <xdr:col>1</xdr:col>
      <xdr:colOff>4676775</xdr:colOff>
      <xdr:row>60</xdr:row>
      <xdr:rowOff>123825</xdr:rowOff>
    </xdr:to>
    <xdr:sp macro="" textlink="">
      <xdr:nvSpPr>
        <xdr:cNvPr id="25" name="Line 21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>
          <a:spLocks noChangeShapeType="1"/>
        </xdr:cNvSpPr>
      </xdr:nvSpPr>
      <xdr:spPr bwMode="auto">
        <a:xfrm>
          <a:off x="5372100" y="13535025"/>
          <a:ext cx="1238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3048000</xdr:colOff>
      <xdr:row>64</xdr:row>
      <xdr:rowOff>123825</xdr:rowOff>
    </xdr:from>
    <xdr:to>
      <xdr:col>1</xdr:col>
      <xdr:colOff>4676775</xdr:colOff>
      <xdr:row>64</xdr:row>
      <xdr:rowOff>123825</xdr:rowOff>
    </xdr:to>
    <xdr:sp macro="" textlink="">
      <xdr:nvSpPr>
        <xdr:cNvPr id="26" name="Line 33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 bwMode="auto">
        <a:xfrm flipV="1">
          <a:off x="4981575" y="14468475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3924300</xdr:colOff>
      <xdr:row>13</xdr:row>
      <xdr:rowOff>104775</xdr:rowOff>
    </xdr:from>
    <xdr:to>
      <xdr:col>1</xdr:col>
      <xdr:colOff>4695825</xdr:colOff>
      <xdr:row>13</xdr:row>
      <xdr:rowOff>104775</xdr:rowOff>
    </xdr:to>
    <xdr:sp macro="" textlink="">
      <xdr:nvSpPr>
        <xdr:cNvPr id="27" name="Line 1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 bwMode="auto">
        <a:xfrm flipV="1">
          <a:off x="5857875" y="2695575"/>
          <a:ext cx="771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3990975</xdr:colOff>
      <xdr:row>20</xdr:row>
      <xdr:rowOff>142875</xdr:rowOff>
    </xdr:from>
    <xdr:to>
      <xdr:col>1</xdr:col>
      <xdr:colOff>4686300</xdr:colOff>
      <xdr:row>20</xdr:row>
      <xdr:rowOff>142875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 bwMode="auto">
        <a:xfrm flipV="1">
          <a:off x="5924550" y="413385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3667125</xdr:colOff>
      <xdr:row>21</xdr:row>
      <xdr:rowOff>123825</xdr:rowOff>
    </xdr:from>
    <xdr:to>
      <xdr:col>1</xdr:col>
      <xdr:colOff>4695825</xdr:colOff>
      <xdr:row>21</xdr:row>
      <xdr:rowOff>123825</xdr:rowOff>
    </xdr:to>
    <xdr:sp macro="" textlink="">
      <xdr:nvSpPr>
        <xdr:cNvPr id="29" name="Line 8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 bwMode="auto">
        <a:xfrm flipV="1">
          <a:off x="5600700" y="4371975"/>
          <a:ext cx="1028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1638300</xdr:colOff>
      <xdr:row>22</xdr:row>
      <xdr:rowOff>104775</xdr:rowOff>
    </xdr:from>
    <xdr:to>
      <xdr:col>1</xdr:col>
      <xdr:colOff>4695825</xdr:colOff>
      <xdr:row>22</xdr:row>
      <xdr:rowOff>104775</xdr:rowOff>
    </xdr:to>
    <xdr:sp macro="" textlink="">
      <xdr:nvSpPr>
        <xdr:cNvPr id="30" name="Line 9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 bwMode="auto">
        <a:xfrm>
          <a:off x="3571875" y="4610100"/>
          <a:ext cx="3057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4381500</xdr:colOff>
      <xdr:row>23</xdr:row>
      <xdr:rowOff>152400</xdr:rowOff>
    </xdr:from>
    <xdr:to>
      <xdr:col>1</xdr:col>
      <xdr:colOff>4686300</xdr:colOff>
      <xdr:row>23</xdr:row>
      <xdr:rowOff>152400</xdr:rowOff>
    </xdr:to>
    <xdr:sp macro="" textlink="">
      <xdr:nvSpPr>
        <xdr:cNvPr id="31" name="Line 10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 bwMode="auto">
        <a:xfrm flipV="1">
          <a:off x="6315075" y="4857750"/>
          <a:ext cx="304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1514475</xdr:colOff>
      <xdr:row>25</xdr:row>
      <xdr:rowOff>123825</xdr:rowOff>
    </xdr:from>
    <xdr:to>
      <xdr:col>1</xdr:col>
      <xdr:colOff>4695825</xdr:colOff>
      <xdr:row>25</xdr:row>
      <xdr:rowOff>123825</xdr:rowOff>
    </xdr:to>
    <xdr:sp macro="" textlink="">
      <xdr:nvSpPr>
        <xdr:cNvPr id="32" name="Line 11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 bwMode="auto">
        <a:xfrm flipV="1">
          <a:off x="3448050" y="5324475"/>
          <a:ext cx="3181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3771900</xdr:colOff>
      <xdr:row>26</xdr:row>
      <xdr:rowOff>104775</xdr:rowOff>
    </xdr:from>
    <xdr:to>
      <xdr:col>1</xdr:col>
      <xdr:colOff>4686300</xdr:colOff>
      <xdr:row>26</xdr:row>
      <xdr:rowOff>104775</xdr:rowOff>
    </xdr:to>
    <xdr:sp macro="" textlink="">
      <xdr:nvSpPr>
        <xdr:cNvPr id="33" name="Line 36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 bwMode="auto">
        <a:xfrm>
          <a:off x="5705475" y="55435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2124075</xdr:colOff>
      <xdr:row>24</xdr:row>
      <xdr:rowOff>104775</xdr:rowOff>
    </xdr:from>
    <xdr:to>
      <xdr:col>1</xdr:col>
      <xdr:colOff>4695825</xdr:colOff>
      <xdr:row>24</xdr:row>
      <xdr:rowOff>104775</xdr:rowOff>
    </xdr:to>
    <xdr:sp macro="" textlink="">
      <xdr:nvSpPr>
        <xdr:cNvPr id="34" name="Line 37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>
          <a:spLocks noChangeShapeType="1"/>
        </xdr:cNvSpPr>
      </xdr:nvSpPr>
      <xdr:spPr bwMode="auto">
        <a:xfrm>
          <a:off x="4057650" y="5105400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2771775</xdr:colOff>
      <xdr:row>65</xdr:row>
      <xdr:rowOff>123825</xdr:rowOff>
    </xdr:from>
    <xdr:to>
      <xdr:col>1</xdr:col>
      <xdr:colOff>4676775</xdr:colOff>
      <xdr:row>65</xdr:row>
      <xdr:rowOff>123825</xdr:rowOff>
    </xdr:to>
    <xdr:sp macro="" textlink="">
      <xdr:nvSpPr>
        <xdr:cNvPr id="35" name="Line 33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>
          <a:spLocks noChangeShapeType="1"/>
        </xdr:cNvSpPr>
      </xdr:nvSpPr>
      <xdr:spPr bwMode="auto">
        <a:xfrm flipV="1">
          <a:off x="4705350" y="14706600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3533775</xdr:colOff>
      <xdr:row>61</xdr:row>
      <xdr:rowOff>142875</xdr:rowOff>
    </xdr:from>
    <xdr:to>
      <xdr:col>1</xdr:col>
      <xdr:colOff>4676775</xdr:colOff>
      <xdr:row>61</xdr:row>
      <xdr:rowOff>142875</xdr:rowOff>
    </xdr:to>
    <xdr:sp macro="" textlink="">
      <xdr:nvSpPr>
        <xdr:cNvPr id="36" name="Line 21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 bwMode="auto">
        <a:xfrm flipV="1">
          <a:off x="5467350" y="13792200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1943100</xdr:colOff>
      <xdr:row>63</xdr:row>
      <xdr:rowOff>114300</xdr:rowOff>
    </xdr:from>
    <xdr:to>
      <xdr:col>1</xdr:col>
      <xdr:colOff>4676775</xdr:colOff>
      <xdr:row>63</xdr:row>
      <xdr:rowOff>114300</xdr:rowOff>
    </xdr:to>
    <xdr:sp macro="" textlink="">
      <xdr:nvSpPr>
        <xdr:cNvPr id="37" name="Line 24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 bwMode="auto">
        <a:xfrm>
          <a:off x="3876675" y="14230350"/>
          <a:ext cx="2733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1714500</xdr:colOff>
      <xdr:row>57</xdr:row>
      <xdr:rowOff>114300</xdr:rowOff>
    </xdr:from>
    <xdr:to>
      <xdr:col>1</xdr:col>
      <xdr:colOff>4676775</xdr:colOff>
      <xdr:row>57</xdr:row>
      <xdr:rowOff>114300</xdr:rowOff>
    </xdr:to>
    <xdr:sp macro="" textlink="">
      <xdr:nvSpPr>
        <xdr:cNvPr id="38" name="Line 34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 bwMode="auto">
        <a:xfrm flipV="1">
          <a:off x="3648075" y="12811125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4305300</xdr:colOff>
      <xdr:row>62</xdr:row>
      <xdr:rowOff>114300</xdr:rowOff>
    </xdr:from>
    <xdr:to>
      <xdr:col>1</xdr:col>
      <xdr:colOff>4648200</xdr:colOff>
      <xdr:row>62</xdr:row>
      <xdr:rowOff>114300</xdr:rowOff>
    </xdr:to>
    <xdr:sp macro="" textlink="">
      <xdr:nvSpPr>
        <xdr:cNvPr id="39" name="Line 24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 bwMode="auto">
        <a:xfrm>
          <a:off x="6238875" y="13992225"/>
          <a:ext cx="342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4333875</xdr:colOff>
      <xdr:row>39</xdr:row>
      <xdr:rowOff>114300</xdr:rowOff>
    </xdr:from>
    <xdr:to>
      <xdr:col>1</xdr:col>
      <xdr:colOff>4676775</xdr:colOff>
      <xdr:row>39</xdr:row>
      <xdr:rowOff>114300</xdr:rowOff>
    </xdr:to>
    <xdr:sp macro="" textlink="">
      <xdr:nvSpPr>
        <xdr:cNvPr id="40" name="Line 37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 bwMode="auto">
        <a:xfrm>
          <a:off x="6267450" y="8791575"/>
          <a:ext cx="342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1828800</xdr:colOff>
      <xdr:row>37</xdr:row>
      <xdr:rowOff>114300</xdr:rowOff>
    </xdr:from>
    <xdr:to>
      <xdr:col>1</xdr:col>
      <xdr:colOff>4667250</xdr:colOff>
      <xdr:row>37</xdr:row>
      <xdr:rowOff>114300</xdr:rowOff>
    </xdr:to>
    <xdr:sp macro="" textlink="">
      <xdr:nvSpPr>
        <xdr:cNvPr id="41" name="Line 28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 bwMode="auto">
        <a:xfrm>
          <a:off x="3762375" y="8391525"/>
          <a:ext cx="2838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33</xdr:row>
      <xdr:rowOff>352425</xdr:rowOff>
    </xdr:from>
    <xdr:to>
      <xdr:col>1</xdr:col>
      <xdr:colOff>4676775</xdr:colOff>
      <xdr:row>33</xdr:row>
      <xdr:rowOff>352425</xdr:rowOff>
    </xdr:to>
    <xdr:sp macro="" textlink="">
      <xdr:nvSpPr>
        <xdr:cNvPr id="42" name="Line 26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 bwMode="auto">
        <a:xfrm>
          <a:off x="4838700" y="7553325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4314825</xdr:colOff>
      <xdr:row>32</xdr:row>
      <xdr:rowOff>123825</xdr:rowOff>
    </xdr:from>
    <xdr:to>
      <xdr:col>1</xdr:col>
      <xdr:colOff>4686300</xdr:colOff>
      <xdr:row>32</xdr:row>
      <xdr:rowOff>123825</xdr:rowOff>
    </xdr:to>
    <xdr:sp macro="" textlink="">
      <xdr:nvSpPr>
        <xdr:cNvPr id="43" name="Line 26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 bwMode="auto">
        <a:xfrm flipV="1">
          <a:off x="6248400" y="7067550"/>
          <a:ext cx="371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4114800</xdr:colOff>
      <xdr:row>31</xdr:row>
      <xdr:rowOff>190500</xdr:rowOff>
    </xdr:from>
    <xdr:to>
      <xdr:col>1</xdr:col>
      <xdr:colOff>4686300</xdr:colOff>
      <xdr:row>31</xdr:row>
      <xdr:rowOff>190500</xdr:rowOff>
    </xdr:to>
    <xdr:sp macro="" textlink="">
      <xdr:nvSpPr>
        <xdr:cNvPr id="44" name="Line 26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 bwMode="auto">
        <a:xfrm>
          <a:off x="6048375" y="6819900"/>
          <a:ext cx="571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2543175</xdr:colOff>
      <xdr:row>14</xdr:row>
      <xdr:rowOff>104775</xdr:rowOff>
    </xdr:from>
    <xdr:to>
      <xdr:col>1</xdr:col>
      <xdr:colOff>4714875</xdr:colOff>
      <xdr:row>14</xdr:row>
      <xdr:rowOff>104775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 noChangeShapeType="1"/>
        </xdr:cNvSpPr>
      </xdr:nvSpPr>
      <xdr:spPr bwMode="auto">
        <a:xfrm>
          <a:off x="4476750" y="289560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3076575</xdr:colOff>
      <xdr:row>17</xdr:row>
      <xdr:rowOff>104775</xdr:rowOff>
    </xdr:from>
    <xdr:to>
      <xdr:col>1</xdr:col>
      <xdr:colOff>4714875</xdr:colOff>
      <xdr:row>17</xdr:row>
      <xdr:rowOff>104775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 bwMode="auto">
        <a:xfrm>
          <a:off x="5010150" y="3495675"/>
          <a:ext cx="1638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409575</xdr:colOff>
      <xdr:row>27</xdr:row>
      <xdr:rowOff>114300</xdr:rowOff>
    </xdr:from>
    <xdr:to>
      <xdr:col>1</xdr:col>
      <xdr:colOff>4686300</xdr:colOff>
      <xdr:row>27</xdr:row>
      <xdr:rowOff>142875</xdr:rowOff>
    </xdr:to>
    <xdr:sp macro="" textlink="">
      <xdr:nvSpPr>
        <xdr:cNvPr id="4" name="Line 14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ShapeType="1"/>
        </xdr:cNvSpPr>
      </xdr:nvSpPr>
      <xdr:spPr bwMode="auto">
        <a:xfrm flipV="1">
          <a:off x="2343150" y="5829300"/>
          <a:ext cx="4276725" cy="285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2600325</xdr:colOff>
      <xdr:row>28</xdr:row>
      <xdr:rowOff>104775</xdr:rowOff>
    </xdr:from>
    <xdr:to>
      <xdr:col>1</xdr:col>
      <xdr:colOff>4686300</xdr:colOff>
      <xdr:row>28</xdr:row>
      <xdr:rowOff>104775</xdr:rowOff>
    </xdr:to>
    <xdr:sp macro="" textlink="">
      <xdr:nvSpPr>
        <xdr:cNvPr id="5" name="Line 15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ShapeType="1"/>
        </xdr:cNvSpPr>
      </xdr:nvSpPr>
      <xdr:spPr bwMode="auto">
        <a:xfrm>
          <a:off x="4533900" y="605790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33</xdr:row>
      <xdr:rowOff>104775</xdr:rowOff>
    </xdr:from>
    <xdr:to>
      <xdr:col>1</xdr:col>
      <xdr:colOff>4676775</xdr:colOff>
      <xdr:row>33</xdr:row>
      <xdr:rowOff>104775</xdr:rowOff>
    </xdr:to>
    <xdr:sp macro="" textlink="">
      <xdr:nvSpPr>
        <xdr:cNvPr id="6" name="Line 26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ShapeType="1"/>
        </xdr:cNvSpPr>
      </xdr:nvSpPr>
      <xdr:spPr bwMode="auto">
        <a:xfrm>
          <a:off x="4838700" y="7591425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2667000</xdr:colOff>
      <xdr:row>34</xdr:row>
      <xdr:rowOff>114300</xdr:rowOff>
    </xdr:from>
    <xdr:to>
      <xdr:col>1</xdr:col>
      <xdr:colOff>4676775</xdr:colOff>
      <xdr:row>34</xdr:row>
      <xdr:rowOff>114300</xdr:rowOff>
    </xdr:to>
    <xdr:sp macro="" textlink="">
      <xdr:nvSpPr>
        <xdr:cNvPr id="7" name="Line 27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 noChangeShapeType="1"/>
        </xdr:cNvSpPr>
      </xdr:nvSpPr>
      <xdr:spPr bwMode="auto">
        <a:xfrm>
          <a:off x="4600575" y="78009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2105025</xdr:colOff>
      <xdr:row>35</xdr:row>
      <xdr:rowOff>114300</xdr:rowOff>
    </xdr:from>
    <xdr:to>
      <xdr:col>1</xdr:col>
      <xdr:colOff>4676775</xdr:colOff>
      <xdr:row>35</xdr:row>
      <xdr:rowOff>114300</xdr:rowOff>
    </xdr:to>
    <xdr:sp macro="" textlink="">
      <xdr:nvSpPr>
        <xdr:cNvPr id="8" name="Line 28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 noChangeShapeType="1"/>
        </xdr:cNvSpPr>
      </xdr:nvSpPr>
      <xdr:spPr bwMode="auto">
        <a:xfrm>
          <a:off x="4038600" y="8001000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1533525</xdr:colOff>
      <xdr:row>44</xdr:row>
      <xdr:rowOff>85725</xdr:rowOff>
    </xdr:from>
    <xdr:to>
      <xdr:col>1</xdr:col>
      <xdr:colOff>4657725</xdr:colOff>
      <xdr:row>44</xdr:row>
      <xdr:rowOff>85725</xdr:rowOff>
    </xdr:to>
    <xdr:sp macro="" textlink="">
      <xdr:nvSpPr>
        <xdr:cNvPr id="9" name="Line 29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 noChangeShapeType="1"/>
        </xdr:cNvSpPr>
      </xdr:nvSpPr>
      <xdr:spPr bwMode="auto">
        <a:xfrm>
          <a:off x="3467100" y="9734550"/>
          <a:ext cx="3124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3352800</xdr:colOff>
      <xdr:row>40</xdr:row>
      <xdr:rowOff>104775</xdr:rowOff>
    </xdr:from>
    <xdr:to>
      <xdr:col>1</xdr:col>
      <xdr:colOff>4676775</xdr:colOff>
      <xdr:row>40</xdr:row>
      <xdr:rowOff>104775</xdr:rowOff>
    </xdr:to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 noChangeShapeType="1"/>
        </xdr:cNvSpPr>
      </xdr:nvSpPr>
      <xdr:spPr bwMode="auto">
        <a:xfrm>
          <a:off x="5286375" y="9029700"/>
          <a:ext cx="1323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3876675</xdr:colOff>
      <xdr:row>39</xdr:row>
      <xdr:rowOff>142875</xdr:rowOff>
    </xdr:from>
    <xdr:to>
      <xdr:col>1</xdr:col>
      <xdr:colOff>4686300</xdr:colOff>
      <xdr:row>39</xdr:row>
      <xdr:rowOff>142875</xdr:rowOff>
    </xdr:to>
    <xdr:sp macro="" textlink="">
      <xdr:nvSpPr>
        <xdr:cNvPr id="11" name="Line 37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>
          <a:spLocks noChangeShapeType="1"/>
        </xdr:cNvSpPr>
      </xdr:nvSpPr>
      <xdr:spPr bwMode="auto">
        <a:xfrm flipV="1">
          <a:off x="5810250" y="882015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66675</xdr:colOff>
      <xdr:row>1</xdr:row>
      <xdr:rowOff>19050</xdr:rowOff>
    </xdr:from>
    <xdr:to>
      <xdr:col>0</xdr:col>
      <xdr:colOff>1914525</xdr:colOff>
      <xdr:row>7</xdr:row>
      <xdr:rowOff>38100</xdr:rowOff>
    </xdr:to>
    <xdr:pic>
      <xdr:nvPicPr>
        <xdr:cNvPr id="12" name="Picture 39" descr="logo SASCA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180975"/>
          <a:ext cx="1847850" cy="126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4124325</xdr:colOff>
      <xdr:row>41</xdr:row>
      <xdr:rowOff>123825</xdr:rowOff>
    </xdr:from>
    <xdr:to>
      <xdr:col>1</xdr:col>
      <xdr:colOff>4686300</xdr:colOff>
      <xdr:row>41</xdr:row>
      <xdr:rowOff>123825</xdr:rowOff>
    </xdr:to>
    <xdr:sp macro="" textlink="">
      <xdr:nvSpPr>
        <xdr:cNvPr id="13" name="Line 43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 noChangeShapeType="1"/>
        </xdr:cNvSpPr>
      </xdr:nvSpPr>
      <xdr:spPr bwMode="auto">
        <a:xfrm flipV="1">
          <a:off x="6057900" y="9248775"/>
          <a:ext cx="561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1866900</xdr:colOff>
      <xdr:row>16</xdr:row>
      <xdr:rowOff>104775</xdr:rowOff>
    </xdr:from>
    <xdr:to>
      <xdr:col>1</xdr:col>
      <xdr:colOff>4714875</xdr:colOff>
      <xdr:row>16</xdr:row>
      <xdr:rowOff>104775</xdr:rowOff>
    </xdr:to>
    <xdr:sp macro="" textlink="">
      <xdr:nvSpPr>
        <xdr:cNvPr id="14" name="Line 6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 noChangeShapeType="1"/>
        </xdr:cNvSpPr>
      </xdr:nvSpPr>
      <xdr:spPr bwMode="auto">
        <a:xfrm>
          <a:off x="3800475" y="3295650"/>
          <a:ext cx="2847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2657475</xdr:colOff>
      <xdr:row>49</xdr:row>
      <xdr:rowOff>123825</xdr:rowOff>
    </xdr:from>
    <xdr:to>
      <xdr:col>1</xdr:col>
      <xdr:colOff>4695825</xdr:colOff>
      <xdr:row>49</xdr:row>
      <xdr:rowOff>123825</xdr:rowOff>
    </xdr:to>
    <xdr:sp macro="" textlink="">
      <xdr:nvSpPr>
        <xdr:cNvPr id="15" name="Line 12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 noChangeShapeType="1"/>
        </xdr:cNvSpPr>
      </xdr:nvSpPr>
      <xdr:spPr bwMode="auto">
        <a:xfrm>
          <a:off x="4591050" y="10953750"/>
          <a:ext cx="2038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2790825</xdr:colOff>
      <xdr:row>50</xdr:row>
      <xdr:rowOff>114300</xdr:rowOff>
    </xdr:from>
    <xdr:to>
      <xdr:col>1</xdr:col>
      <xdr:colOff>4686300</xdr:colOff>
      <xdr:row>50</xdr:row>
      <xdr:rowOff>114300</xdr:rowOff>
    </xdr:to>
    <xdr:sp macro="" textlink="">
      <xdr:nvSpPr>
        <xdr:cNvPr id="16" name="Line 13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 noChangeShapeType="1"/>
        </xdr:cNvSpPr>
      </xdr:nvSpPr>
      <xdr:spPr bwMode="auto">
        <a:xfrm flipV="1">
          <a:off x="4724400" y="111823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51</xdr:row>
      <xdr:rowOff>114300</xdr:rowOff>
    </xdr:from>
    <xdr:to>
      <xdr:col>1</xdr:col>
      <xdr:colOff>4676775</xdr:colOff>
      <xdr:row>51</xdr:row>
      <xdr:rowOff>114300</xdr:rowOff>
    </xdr:to>
    <xdr:sp macro="" textlink="">
      <xdr:nvSpPr>
        <xdr:cNvPr id="17" name="Line 14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 noChangeShapeType="1"/>
        </xdr:cNvSpPr>
      </xdr:nvSpPr>
      <xdr:spPr bwMode="auto">
        <a:xfrm flipV="1">
          <a:off x="4838700" y="11420475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2543175</xdr:colOff>
      <xdr:row>52</xdr:row>
      <xdr:rowOff>104775</xdr:rowOff>
    </xdr:from>
    <xdr:to>
      <xdr:col>1</xdr:col>
      <xdr:colOff>4686300</xdr:colOff>
      <xdr:row>52</xdr:row>
      <xdr:rowOff>104775</xdr:rowOff>
    </xdr:to>
    <xdr:sp macro="" textlink="">
      <xdr:nvSpPr>
        <xdr:cNvPr id="18" name="Line 15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 noChangeShapeType="1"/>
        </xdr:cNvSpPr>
      </xdr:nvSpPr>
      <xdr:spPr bwMode="auto">
        <a:xfrm>
          <a:off x="4476750" y="11649075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3438525</xdr:colOff>
      <xdr:row>53</xdr:row>
      <xdr:rowOff>114300</xdr:rowOff>
    </xdr:from>
    <xdr:to>
      <xdr:col>1</xdr:col>
      <xdr:colOff>4676775</xdr:colOff>
      <xdr:row>53</xdr:row>
      <xdr:rowOff>114300</xdr:rowOff>
    </xdr:to>
    <xdr:sp macro="" textlink="">
      <xdr:nvSpPr>
        <xdr:cNvPr id="19" name="Line 16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 noChangeShapeType="1"/>
        </xdr:cNvSpPr>
      </xdr:nvSpPr>
      <xdr:spPr bwMode="auto">
        <a:xfrm flipV="1">
          <a:off x="5372100" y="11896725"/>
          <a:ext cx="1238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3705225</xdr:colOff>
      <xdr:row>54</xdr:row>
      <xdr:rowOff>142875</xdr:rowOff>
    </xdr:from>
    <xdr:to>
      <xdr:col>1</xdr:col>
      <xdr:colOff>4676775</xdr:colOff>
      <xdr:row>54</xdr:row>
      <xdr:rowOff>142875</xdr:rowOff>
    </xdr:to>
    <xdr:sp macro="" textlink="">
      <xdr:nvSpPr>
        <xdr:cNvPr id="20" name="Line 17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 noChangeShapeType="1"/>
        </xdr:cNvSpPr>
      </xdr:nvSpPr>
      <xdr:spPr bwMode="auto">
        <a:xfrm>
          <a:off x="5638800" y="12163425"/>
          <a:ext cx="971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2971800</xdr:colOff>
      <xdr:row>55</xdr:row>
      <xdr:rowOff>114300</xdr:rowOff>
    </xdr:from>
    <xdr:to>
      <xdr:col>1</xdr:col>
      <xdr:colOff>4676775</xdr:colOff>
      <xdr:row>55</xdr:row>
      <xdr:rowOff>114300</xdr:rowOff>
    </xdr:to>
    <xdr:sp macro="" textlink="">
      <xdr:nvSpPr>
        <xdr:cNvPr id="21" name="Line 18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 noChangeShapeType="1"/>
        </xdr:cNvSpPr>
      </xdr:nvSpPr>
      <xdr:spPr bwMode="auto">
        <a:xfrm flipV="1">
          <a:off x="4905375" y="12372975"/>
          <a:ext cx="1704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1866900</xdr:colOff>
      <xdr:row>57</xdr:row>
      <xdr:rowOff>142875</xdr:rowOff>
    </xdr:from>
    <xdr:to>
      <xdr:col>1</xdr:col>
      <xdr:colOff>4676775</xdr:colOff>
      <xdr:row>57</xdr:row>
      <xdr:rowOff>142875</xdr:rowOff>
    </xdr:to>
    <xdr:sp macro="" textlink="">
      <xdr:nvSpPr>
        <xdr:cNvPr id="22" name="Line 19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>
          <a:spLocks noChangeShapeType="1"/>
        </xdr:cNvSpPr>
      </xdr:nvSpPr>
      <xdr:spPr bwMode="auto">
        <a:xfrm>
          <a:off x="3800475" y="12877800"/>
          <a:ext cx="2809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2438400</xdr:colOff>
      <xdr:row>58</xdr:row>
      <xdr:rowOff>114300</xdr:rowOff>
    </xdr:from>
    <xdr:to>
      <xdr:col>1</xdr:col>
      <xdr:colOff>4676775</xdr:colOff>
      <xdr:row>58</xdr:row>
      <xdr:rowOff>114300</xdr:rowOff>
    </xdr:to>
    <xdr:sp macro="" textlink="">
      <xdr:nvSpPr>
        <xdr:cNvPr id="23" name="Line 20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>
          <a:spLocks noChangeShapeType="1"/>
        </xdr:cNvSpPr>
      </xdr:nvSpPr>
      <xdr:spPr bwMode="auto">
        <a:xfrm flipV="1">
          <a:off x="4371975" y="1308735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3438525</xdr:colOff>
      <xdr:row>59</xdr:row>
      <xdr:rowOff>123825</xdr:rowOff>
    </xdr:from>
    <xdr:to>
      <xdr:col>1</xdr:col>
      <xdr:colOff>4676775</xdr:colOff>
      <xdr:row>59</xdr:row>
      <xdr:rowOff>123825</xdr:rowOff>
    </xdr:to>
    <xdr:sp macro="" textlink="">
      <xdr:nvSpPr>
        <xdr:cNvPr id="24" name="Line 21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>
          <a:spLocks noChangeShapeType="1"/>
        </xdr:cNvSpPr>
      </xdr:nvSpPr>
      <xdr:spPr bwMode="auto">
        <a:xfrm>
          <a:off x="5372100" y="13335000"/>
          <a:ext cx="1238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3048000</xdr:colOff>
      <xdr:row>63</xdr:row>
      <xdr:rowOff>123825</xdr:rowOff>
    </xdr:from>
    <xdr:to>
      <xdr:col>1</xdr:col>
      <xdr:colOff>4676775</xdr:colOff>
      <xdr:row>63</xdr:row>
      <xdr:rowOff>123825</xdr:rowOff>
    </xdr:to>
    <xdr:sp macro="" textlink="">
      <xdr:nvSpPr>
        <xdr:cNvPr id="25" name="Line 33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>
          <a:spLocks noChangeShapeType="1"/>
        </xdr:cNvSpPr>
      </xdr:nvSpPr>
      <xdr:spPr bwMode="auto">
        <a:xfrm flipV="1">
          <a:off x="4981575" y="14268450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3924300</xdr:colOff>
      <xdr:row>13</xdr:row>
      <xdr:rowOff>104775</xdr:rowOff>
    </xdr:from>
    <xdr:to>
      <xdr:col>1</xdr:col>
      <xdr:colOff>4695825</xdr:colOff>
      <xdr:row>13</xdr:row>
      <xdr:rowOff>104775</xdr:rowOff>
    </xdr:to>
    <xdr:sp macro="" textlink="">
      <xdr:nvSpPr>
        <xdr:cNvPr id="26" name="Line 1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 bwMode="auto">
        <a:xfrm flipV="1">
          <a:off x="5857875" y="2695575"/>
          <a:ext cx="771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3990975</xdr:colOff>
      <xdr:row>19</xdr:row>
      <xdr:rowOff>142875</xdr:rowOff>
    </xdr:from>
    <xdr:to>
      <xdr:col>1</xdr:col>
      <xdr:colOff>4686300</xdr:colOff>
      <xdr:row>19</xdr:row>
      <xdr:rowOff>142875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 noChangeShapeType="1"/>
        </xdr:cNvSpPr>
      </xdr:nvSpPr>
      <xdr:spPr bwMode="auto">
        <a:xfrm flipV="1">
          <a:off x="5924550" y="3933825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3667125</xdr:colOff>
      <xdr:row>20</xdr:row>
      <xdr:rowOff>123825</xdr:rowOff>
    </xdr:from>
    <xdr:to>
      <xdr:col>1</xdr:col>
      <xdr:colOff>4695825</xdr:colOff>
      <xdr:row>20</xdr:row>
      <xdr:rowOff>123825</xdr:rowOff>
    </xdr:to>
    <xdr:sp macro="" textlink="">
      <xdr:nvSpPr>
        <xdr:cNvPr id="28" name="Line 8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>
          <a:spLocks noChangeShapeType="1"/>
        </xdr:cNvSpPr>
      </xdr:nvSpPr>
      <xdr:spPr bwMode="auto">
        <a:xfrm flipV="1">
          <a:off x="5600700" y="4171950"/>
          <a:ext cx="1028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1638300</xdr:colOff>
      <xdr:row>21</xdr:row>
      <xdr:rowOff>104775</xdr:rowOff>
    </xdr:from>
    <xdr:to>
      <xdr:col>1</xdr:col>
      <xdr:colOff>4695825</xdr:colOff>
      <xdr:row>21</xdr:row>
      <xdr:rowOff>104775</xdr:rowOff>
    </xdr:to>
    <xdr:sp macro="" textlink="">
      <xdr:nvSpPr>
        <xdr:cNvPr id="29" name="Line 9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 noChangeShapeType="1"/>
        </xdr:cNvSpPr>
      </xdr:nvSpPr>
      <xdr:spPr bwMode="auto">
        <a:xfrm>
          <a:off x="3571875" y="4410075"/>
          <a:ext cx="3057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4381500</xdr:colOff>
      <xdr:row>22</xdr:row>
      <xdr:rowOff>152400</xdr:rowOff>
    </xdr:from>
    <xdr:to>
      <xdr:col>1</xdr:col>
      <xdr:colOff>4686300</xdr:colOff>
      <xdr:row>22</xdr:row>
      <xdr:rowOff>152400</xdr:rowOff>
    </xdr:to>
    <xdr:sp macro="" textlink="">
      <xdr:nvSpPr>
        <xdr:cNvPr id="30" name="Line 10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>
          <a:spLocks noChangeShapeType="1"/>
        </xdr:cNvSpPr>
      </xdr:nvSpPr>
      <xdr:spPr bwMode="auto">
        <a:xfrm flipV="1">
          <a:off x="6315075" y="4657725"/>
          <a:ext cx="304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1514475</xdr:colOff>
      <xdr:row>24</xdr:row>
      <xdr:rowOff>123825</xdr:rowOff>
    </xdr:from>
    <xdr:to>
      <xdr:col>1</xdr:col>
      <xdr:colOff>4695825</xdr:colOff>
      <xdr:row>24</xdr:row>
      <xdr:rowOff>123825</xdr:rowOff>
    </xdr:to>
    <xdr:sp macro="" textlink="">
      <xdr:nvSpPr>
        <xdr:cNvPr id="31" name="Line 11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 bwMode="auto">
        <a:xfrm flipV="1">
          <a:off x="3448050" y="5124450"/>
          <a:ext cx="3181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3771900</xdr:colOff>
      <xdr:row>25</xdr:row>
      <xdr:rowOff>104775</xdr:rowOff>
    </xdr:from>
    <xdr:to>
      <xdr:col>1</xdr:col>
      <xdr:colOff>4686300</xdr:colOff>
      <xdr:row>25</xdr:row>
      <xdr:rowOff>104775</xdr:rowOff>
    </xdr:to>
    <xdr:sp macro="" textlink="">
      <xdr:nvSpPr>
        <xdr:cNvPr id="32" name="Line 36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 noChangeShapeType="1"/>
        </xdr:cNvSpPr>
      </xdr:nvSpPr>
      <xdr:spPr bwMode="auto">
        <a:xfrm>
          <a:off x="5705475" y="5343525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2124075</xdr:colOff>
      <xdr:row>23</xdr:row>
      <xdr:rowOff>104775</xdr:rowOff>
    </xdr:from>
    <xdr:to>
      <xdr:col>1</xdr:col>
      <xdr:colOff>4695825</xdr:colOff>
      <xdr:row>23</xdr:row>
      <xdr:rowOff>104775</xdr:rowOff>
    </xdr:to>
    <xdr:sp macro="" textlink="">
      <xdr:nvSpPr>
        <xdr:cNvPr id="33" name="Line 37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 bwMode="auto">
        <a:xfrm>
          <a:off x="4057650" y="490537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2771775</xdr:colOff>
      <xdr:row>64</xdr:row>
      <xdr:rowOff>123825</xdr:rowOff>
    </xdr:from>
    <xdr:to>
      <xdr:col>1</xdr:col>
      <xdr:colOff>4676775</xdr:colOff>
      <xdr:row>64</xdr:row>
      <xdr:rowOff>123825</xdr:rowOff>
    </xdr:to>
    <xdr:sp macro="" textlink="">
      <xdr:nvSpPr>
        <xdr:cNvPr id="34" name="Line 33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>
          <a:spLocks noChangeShapeType="1"/>
        </xdr:cNvSpPr>
      </xdr:nvSpPr>
      <xdr:spPr bwMode="auto">
        <a:xfrm flipV="1">
          <a:off x="4705350" y="1450657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3533775</xdr:colOff>
      <xdr:row>60</xdr:row>
      <xdr:rowOff>142875</xdr:rowOff>
    </xdr:from>
    <xdr:to>
      <xdr:col>1</xdr:col>
      <xdr:colOff>4676775</xdr:colOff>
      <xdr:row>60</xdr:row>
      <xdr:rowOff>142875</xdr:rowOff>
    </xdr:to>
    <xdr:sp macro="" textlink="">
      <xdr:nvSpPr>
        <xdr:cNvPr id="35" name="Line 21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>
          <a:spLocks noChangeShapeType="1"/>
        </xdr:cNvSpPr>
      </xdr:nvSpPr>
      <xdr:spPr bwMode="auto">
        <a:xfrm flipV="1">
          <a:off x="5467350" y="13592175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1943100</xdr:colOff>
      <xdr:row>62</xdr:row>
      <xdr:rowOff>114300</xdr:rowOff>
    </xdr:from>
    <xdr:to>
      <xdr:col>1</xdr:col>
      <xdr:colOff>4676775</xdr:colOff>
      <xdr:row>62</xdr:row>
      <xdr:rowOff>114300</xdr:rowOff>
    </xdr:to>
    <xdr:sp macro="" textlink="">
      <xdr:nvSpPr>
        <xdr:cNvPr id="36" name="Line 24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 bwMode="auto">
        <a:xfrm>
          <a:off x="3876675" y="14030325"/>
          <a:ext cx="2733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1714500</xdr:colOff>
      <xdr:row>56</xdr:row>
      <xdr:rowOff>114300</xdr:rowOff>
    </xdr:from>
    <xdr:to>
      <xdr:col>1</xdr:col>
      <xdr:colOff>4676775</xdr:colOff>
      <xdr:row>56</xdr:row>
      <xdr:rowOff>114300</xdr:rowOff>
    </xdr:to>
    <xdr:sp macro="" textlink="">
      <xdr:nvSpPr>
        <xdr:cNvPr id="37" name="Line 34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 bwMode="auto">
        <a:xfrm flipV="1">
          <a:off x="3648075" y="1261110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4305300</xdr:colOff>
      <xdr:row>61</xdr:row>
      <xdr:rowOff>114300</xdr:rowOff>
    </xdr:from>
    <xdr:to>
      <xdr:col>1</xdr:col>
      <xdr:colOff>4648200</xdr:colOff>
      <xdr:row>61</xdr:row>
      <xdr:rowOff>114300</xdr:rowOff>
    </xdr:to>
    <xdr:sp macro="" textlink="">
      <xdr:nvSpPr>
        <xdr:cNvPr id="38" name="Line 24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>
          <a:spLocks noChangeShapeType="1"/>
        </xdr:cNvSpPr>
      </xdr:nvSpPr>
      <xdr:spPr bwMode="auto">
        <a:xfrm>
          <a:off x="6238875" y="13792200"/>
          <a:ext cx="342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4333875</xdr:colOff>
      <xdr:row>38</xdr:row>
      <xdr:rowOff>114300</xdr:rowOff>
    </xdr:from>
    <xdr:to>
      <xdr:col>1</xdr:col>
      <xdr:colOff>4676775</xdr:colOff>
      <xdr:row>38</xdr:row>
      <xdr:rowOff>114300</xdr:rowOff>
    </xdr:to>
    <xdr:sp macro="" textlink="">
      <xdr:nvSpPr>
        <xdr:cNvPr id="39" name="Line 37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>
          <a:spLocks noChangeShapeType="1"/>
        </xdr:cNvSpPr>
      </xdr:nvSpPr>
      <xdr:spPr bwMode="auto">
        <a:xfrm>
          <a:off x="6267450" y="8591550"/>
          <a:ext cx="342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1828800</xdr:colOff>
      <xdr:row>36</xdr:row>
      <xdr:rowOff>114300</xdr:rowOff>
    </xdr:from>
    <xdr:to>
      <xdr:col>1</xdr:col>
      <xdr:colOff>4667250</xdr:colOff>
      <xdr:row>36</xdr:row>
      <xdr:rowOff>114300</xdr:rowOff>
    </xdr:to>
    <xdr:sp macro="" textlink="">
      <xdr:nvSpPr>
        <xdr:cNvPr id="40" name="Line 28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 bwMode="auto">
        <a:xfrm>
          <a:off x="3762375" y="8191500"/>
          <a:ext cx="2838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32</xdr:row>
      <xdr:rowOff>352425</xdr:rowOff>
    </xdr:from>
    <xdr:to>
      <xdr:col>1</xdr:col>
      <xdr:colOff>4676775</xdr:colOff>
      <xdr:row>32</xdr:row>
      <xdr:rowOff>352425</xdr:rowOff>
    </xdr:to>
    <xdr:sp macro="" textlink="">
      <xdr:nvSpPr>
        <xdr:cNvPr id="41" name="Line 26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 noChangeShapeType="1"/>
        </xdr:cNvSpPr>
      </xdr:nvSpPr>
      <xdr:spPr bwMode="auto">
        <a:xfrm>
          <a:off x="4838700" y="7353300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4314825</xdr:colOff>
      <xdr:row>31</xdr:row>
      <xdr:rowOff>123825</xdr:rowOff>
    </xdr:from>
    <xdr:to>
      <xdr:col>1</xdr:col>
      <xdr:colOff>4686300</xdr:colOff>
      <xdr:row>31</xdr:row>
      <xdr:rowOff>123825</xdr:rowOff>
    </xdr:to>
    <xdr:sp macro="" textlink="">
      <xdr:nvSpPr>
        <xdr:cNvPr id="42" name="Line 26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 bwMode="auto">
        <a:xfrm flipV="1">
          <a:off x="6248400" y="6867525"/>
          <a:ext cx="371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4114800</xdr:colOff>
      <xdr:row>30</xdr:row>
      <xdr:rowOff>190500</xdr:rowOff>
    </xdr:from>
    <xdr:to>
      <xdr:col>1</xdr:col>
      <xdr:colOff>4686300</xdr:colOff>
      <xdr:row>30</xdr:row>
      <xdr:rowOff>190500</xdr:rowOff>
    </xdr:to>
    <xdr:sp macro="" textlink="">
      <xdr:nvSpPr>
        <xdr:cNvPr id="43" name="Line 26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>
          <a:spLocks noChangeShapeType="1"/>
        </xdr:cNvSpPr>
      </xdr:nvSpPr>
      <xdr:spPr bwMode="auto">
        <a:xfrm>
          <a:off x="6048375" y="6619875"/>
          <a:ext cx="571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0</xdr:rowOff>
    </xdr:from>
    <xdr:to>
      <xdr:col>0</xdr:col>
      <xdr:colOff>1857375</xdr:colOff>
      <xdr:row>7</xdr:row>
      <xdr:rowOff>57150</xdr:rowOff>
    </xdr:to>
    <xdr:pic>
      <xdr:nvPicPr>
        <xdr:cNvPr id="2" name="Picture 39" descr="logo SASCA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0"/>
          <a:ext cx="1771650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2543175</xdr:colOff>
      <xdr:row>14</xdr:row>
      <xdr:rowOff>104775</xdr:rowOff>
    </xdr:from>
    <xdr:to>
      <xdr:col>1</xdr:col>
      <xdr:colOff>4714875</xdr:colOff>
      <xdr:row>14</xdr:row>
      <xdr:rowOff>104775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>
          <a:spLocks noChangeShapeType="1"/>
        </xdr:cNvSpPr>
      </xdr:nvSpPr>
      <xdr:spPr bwMode="auto">
        <a:xfrm>
          <a:off x="4476750" y="289560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3076575</xdr:colOff>
      <xdr:row>17</xdr:row>
      <xdr:rowOff>104775</xdr:rowOff>
    </xdr:from>
    <xdr:to>
      <xdr:col>1</xdr:col>
      <xdr:colOff>4714875</xdr:colOff>
      <xdr:row>17</xdr:row>
      <xdr:rowOff>104775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>
          <a:spLocks noChangeShapeType="1"/>
        </xdr:cNvSpPr>
      </xdr:nvSpPr>
      <xdr:spPr bwMode="auto">
        <a:xfrm>
          <a:off x="5010150" y="3495675"/>
          <a:ext cx="1638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409575</xdr:colOff>
      <xdr:row>27</xdr:row>
      <xdr:rowOff>114300</xdr:rowOff>
    </xdr:from>
    <xdr:to>
      <xdr:col>1</xdr:col>
      <xdr:colOff>4686300</xdr:colOff>
      <xdr:row>27</xdr:row>
      <xdr:rowOff>142875</xdr:rowOff>
    </xdr:to>
    <xdr:sp macro="" textlink="">
      <xdr:nvSpPr>
        <xdr:cNvPr id="5" name="Line 1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>
          <a:spLocks noChangeShapeType="1"/>
        </xdr:cNvSpPr>
      </xdr:nvSpPr>
      <xdr:spPr bwMode="auto">
        <a:xfrm flipV="1">
          <a:off x="2343150" y="5829300"/>
          <a:ext cx="4276725" cy="285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2600325</xdr:colOff>
      <xdr:row>28</xdr:row>
      <xdr:rowOff>104775</xdr:rowOff>
    </xdr:from>
    <xdr:to>
      <xdr:col>1</xdr:col>
      <xdr:colOff>4686300</xdr:colOff>
      <xdr:row>28</xdr:row>
      <xdr:rowOff>104775</xdr:rowOff>
    </xdr:to>
    <xdr:sp macro="" textlink="">
      <xdr:nvSpPr>
        <xdr:cNvPr id="6" name="Line 1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>
          <a:spLocks noChangeShapeType="1"/>
        </xdr:cNvSpPr>
      </xdr:nvSpPr>
      <xdr:spPr bwMode="auto">
        <a:xfrm>
          <a:off x="4533900" y="605790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33</xdr:row>
      <xdr:rowOff>104775</xdr:rowOff>
    </xdr:from>
    <xdr:to>
      <xdr:col>1</xdr:col>
      <xdr:colOff>4676775</xdr:colOff>
      <xdr:row>33</xdr:row>
      <xdr:rowOff>104775</xdr:rowOff>
    </xdr:to>
    <xdr:sp macro="" textlink="">
      <xdr:nvSpPr>
        <xdr:cNvPr id="7" name="Line 2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ShapeType="1"/>
        </xdr:cNvSpPr>
      </xdr:nvSpPr>
      <xdr:spPr bwMode="auto">
        <a:xfrm>
          <a:off x="4838700" y="7591425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2667000</xdr:colOff>
      <xdr:row>34</xdr:row>
      <xdr:rowOff>114300</xdr:rowOff>
    </xdr:from>
    <xdr:to>
      <xdr:col>1</xdr:col>
      <xdr:colOff>4676775</xdr:colOff>
      <xdr:row>34</xdr:row>
      <xdr:rowOff>114300</xdr:rowOff>
    </xdr:to>
    <xdr:sp macro="" textlink="">
      <xdr:nvSpPr>
        <xdr:cNvPr id="8" name="Line 2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>
          <a:spLocks noChangeShapeType="1"/>
        </xdr:cNvSpPr>
      </xdr:nvSpPr>
      <xdr:spPr bwMode="auto">
        <a:xfrm>
          <a:off x="4600575" y="78009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2105025</xdr:colOff>
      <xdr:row>35</xdr:row>
      <xdr:rowOff>114300</xdr:rowOff>
    </xdr:from>
    <xdr:to>
      <xdr:col>1</xdr:col>
      <xdr:colOff>4676775</xdr:colOff>
      <xdr:row>35</xdr:row>
      <xdr:rowOff>114300</xdr:rowOff>
    </xdr:to>
    <xdr:sp macro="" textlink="">
      <xdr:nvSpPr>
        <xdr:cNvPr id="9" name="Line 2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>
          <a:spLocks noChangeShapeType="1"/>
        </xdr:cNvSpPr>
      </xdr:nvSpPr>
      <xdr:spPr bwMode="auto">
        <a:xfrm>
          <a:off x="4038600" y="8001000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1533525</xdr:colOff>
      <xdr:row>44</xdr:row>
      <xdr:rowOff>85725</xdr:rowOff>
    </xdr:from>
    <xdr:to>
      <xdr:col>1</xdr:col>
      <xdr:colOff>4657725</xdr:colOff>
      <xdr:row>44</xdr:row>
      <xdr:rowOff>85725</xdr:rowOff>
    </xdr:to>
    <xdr:sp macro="" textlink="">
      <xdr:nvSpPr>
        <xdr:cNvPr id="10" name="Line 29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>
          <a:spLocks noChangeShapeType="1"/>
        </xdr:cNvSpPr>
      </xdr:nvSpPr>
      <xdr:spPr bwMode="auto">
        <a:xfrm>
          <a:off x="3467100" y="9734550"/>
          <a:ext cx="3124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3352800</xdr:colOff>
      <xdr:row>40</xdr:row>
      <xdr:rowOff>104775</xdr:rowOff>
    </xdr:from>
    <xdr:to>
      <xdr:col>1</xdr:col>
      <xdr:colOff>4676775</xdr:colOff>
      <xdr:row>40</xdr:row>
      <xdr:rowOff>104775</xdr:rowOff>
    </xdr:to>
    <xdr:sp macro="" textlink="">
      <xdr:nvSpPr>
        <xdr:cNvPr id="11" name="Line 31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>
          <a:spLocks noChangeShapeType="1"/>
        </xdr:cNvSpPr>
      </xdr:nvSpPr>
      <xdr:spPr bwMode="auto">
        <a:xfrm>
          <a:off x="5286375" y="9029700"/>
          <a:ext cx="1323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3876675</xdr:colOff>
      <xdr:row>39</xdr:row>
      <xdr:rowOff>142875</xdr:rowOff>
    </xdr:from>
    <xdr:to>
      <xdr:col>1</xdr:col>
      <xdr:colOff>4686300</xdr:colOff>
      <xdr:row>39</xdr:row>
      <xdr:rowOff>142875</xdr:rowOff>
    </xdr:to>
    <xdr:sp macro="" textlink="">
      <xdr:nvSpPr>
        <xdr:cNvPr id="12" name="Line 37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>
          <a:spLocks noChangeShapeType="1"/>
        </xdr:cNvSpPr>
      </xdr:nvSpPr>
      <xdr:spPr bwMode="auto">
        <a:xfrm flipV="1">
          <a:off x="5810250" y="882015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4124325</xdr:colOff>
      <xdr:row>41</xdr:row>
      <xdr:rowOff>123825</xdr:rowOff>
    </xdr:from>
    <xdr:to>
      <xdr:col>1</xdr:col>
      <xdr:colOff>4686300</xdr:colOff>
      <xdr:row>41</xdr:row>
      <xdr:rowOff>123825</xdr:rowOff>
    </xdr:to>
    <xdr:sp macro="" textlink="">
      <xdr:nvSpPr>
        <xdr:cNvPr id="13" name="Line 43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>
          <a:spLocks noChangeShapeType="1"/>
        </xdr:cNvSpPr>
      </xdr:nvSpPr>
      <xdr:spPr bwMode="auto">
        <a:xfrm flipV="1">
          <a:off x="6057900" y="9248775"/>
          <a:ext cx="561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1866900</xdr:colOff>
      <xdr:row>16</xdr:row>
      <xdr:rowOff>104775</xdr:rowOff>
    </xdr:from>
    <xdr:to>
      <xdr:col>1</xdr:col>
      <xdr:colOff>4714875</xdr:colOff>
      <xdr:row>16</xdr:row>
      <xdr:rowOff>104775</xdr:rowOff>
    </xdr:to>
    <xdr:sp macro="" textlink="">
      <xdr:nvSpPr>
        <xdr:cNvPr id="14" name="Line 6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>
          <a:spLocks noChangeShapeType="1"/>
        </xdr:cNvSpPr>
      </xdr:nvSpPr>
      <xdr:spPr bwMode="auto">
        <a:xfrm>
          <a:off x="3800475" y="3295650"/>
          <a:ext cx="2847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2657475</xdr:colOff>
      <xdr:row>49</xdr:row>
      <xdr:rowOff>123825</xdr:rowOff>
    </xdr:from>
    <xdr:to>
      <xdr:col>1</xdr:col>
      <xdr:colOff>4695825</xdr:colOff>
      <xdr:row>49</xdr:row>
      <xdr:rowOff>123825</xdr:rowOff>
    </xdr:to>
    <xdr:sp macro="" textlink="">
      <xdr:nvSpPr>
        <xdr:cNvPr id="15" name="Line 12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>
          <a:spLocks noChangeShapeType="1"/>
        </xdr:cNvSpPr>
      </xdr:nvSpPr>
      <xdr:spPr bwMode="auto">
        <a:xfrm>
          <a:off x="4591050" y="10953750"/>
          <a:ext cx="2038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2790825</xdr:colOff>
      <xdr:row>50</xdr:row>
      <xdr:rowOff>114300</xdr:rowOff>
    </xdr:from>
    <xdr:to>
      <xdr:col>1</xdr:col>
      <xdr:colOff>4686300</xdr:colOff>
      <xdr:row>50</xdr:row>
      <xdr:rowOff>114300</xdr:rowOff>
    </xdr:to>
    <xdr:sp macro="" textlink="">
      <xdr:nvSpPr>
        <xdr:cNvPr id="16" name="Line 13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>
          <a:spLocks noChangeShapeType="1"/>
        </xdr:cNvSpPr>
      </xdr:nvSpPr>
      <xdr:spPr bwMode="auto">
        <a:xfrm flipV="1">
          <a:off x="4724400" y="111823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51</xdr:row>
      <xdr:rowOff>114300</xdr:rowOff>
    </xdr:from>
    <xdr:to>
      <xdr:col>1</xdr:col>
      <xdr:colOff>4676775</xdr:colOff>
      <xdr:row>51</xdr:row>
      <xdr:rowOff>114300</xdr:rowOff>
    </xdr:to>
    <xdr:sp macro="" textlink="">
      <xdr:nvSpPr>
        <xdr:cNvPr id="17" name="Line 14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>
          <a:spLocks noChangeShapeType="1"/>
        </xdr:cNvSpPr>
      </xdr:nvSpPr>
      <xdr:spPr bwMode="auto">
        <a:xfrm flipV="1">
          <a:off x="4838700" y="11420475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2543175</xdr:colOff>
      <xdr:row>52</xdr:row>
      <xdr:rowOff>104775</xdr:rowOff>
    </xdr:from>
    <xdr:to>
      <xdr:col>1</xdr:col>
      <xdr:colOff>4686300</xdr:colOff>
      <xdr:row>52</xdr:row>
      <xdr:rowOff>104775</xdr:rowOff>
    </xdr:to>
    <xdr:sp macro="" textlink="">
      <xdr:nvSpPr>
        <xdr:cNvPr id="18" name="Line 15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>
          <a:spLocks noChangeShapeType="1"/>
        </xdr:cNvSpPr>
      </xdr:nvSpPr>
      <xdr:spPr bwMode="auto">
        <a:xfrm>
          <a:off x="4476750" y="11649075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3438525</xdr:colOff>
      <xdr:row>53</xdr:row>
      <xdr:rowOff>114300</xdr:rowOff>
    </xdr:from>
    <xdr:to>
      <xdr:col>1</xdr:col>
      <xdr:colOff>4676775</xdr:colOff>
      <xdr:row>53</xdr:row>
      <xdr:rowOff>114300</xdr:rowOff>
    </xdr:to>
    <xdr:sp macro="" textlink="">
      <xdr:nvSpPr>
        <xdr:cNvPr id="19" name="Line 16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>
          <a:spLocks noChangeShapeType="1"/>
        </xdr:cNvSpPr>
      </xdr:nvSpPr>
      <xdr:spPr bwMode="auto">
        <a:xfrm flipV="1">
          <a:off x="5372100" y="11896725"/>
          <a:ext cx="1238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3705225</xdr:colOff>
      <xdr:row>54</xdr:row>
      <xdr:rowOff>142875</xdr:rowOff>
    </xdr:from>
    <xdr:to>
      <xdr:col>1</xdr:col>
      <xdr:colOff>4676775</xdr:colOff>
      <xdr:row>54</xdr:row>
      <xdr:rowOff>142875</xdr:rowOff>
    </xdr:to>
    <xdr:sp macro="" textlink="">
      <xdr:nvSpPr>
        <xdr:cNvPr id="20" name="Line 17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>
          <a:spLocks noChangeShapeType="1"/>
        </xdr:cNvSpPr>
      </xdr:nvSpPr>
      <xdr:spPr bwMode="auto">
        <a:xfrm>
          <a:off x="5638800" y="12163425"/>
          <a:ext cx="971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2971800</xdr:colOff>
      <xdr:row>55</xdr:row>
      <xdr:rowOff>114300</xdr:rowOff>
    </xdr:from>
    <xdr:to>
      <xdr:col>1</xdr:col>
      <xdr:colOff>4676775</xdr:colOff>
      <xdr:row>55</xdr:row>
      <xdr:rowOff>114300</xdr:rowOff>
    </xdr:to>
    <xdr:sp macro="" textlink="">
      <xdr:nvSpPr>
        <xdr:cNvPr id="21" name="Line 18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>
          <a:spLocks noChangeShapeType="1"/>
        </xdr:cNvSpPr>
      </xdr:nvSpPr>
      <xdr:spPr bwMode="auto">
        <a:xfrm flipV="1">
          <a:off x="4905375" y="12372975"/>
          <a:ext cx="1704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1866900</xdr:colOff>
      <xdr:row>57</xdr:row>
      <xdr:rowOff>142875</xdr:rowOff>
    </xdr:from>
    <xdr:to>
      <xdr:col>1</xdr:col>
      <xdr:colOff>4676775</xdr:colOff>
      <xdr:row>57</xdr:row>
      <xdr:rowOff>142875</xdr:rowOff>
    </xdr:to>
    <xdr:sp macro="" textlink="">
      <xdr:nvSpPr>
        <xdr:cNvPr id="22" name="Line 19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>
          <a:spLocks noChangeShapeType="1"/>
        </xdr:cNvSpPr>
      </xdr:nvSpPr>
      <xdr:spPr bwMode="auto">
        <a:xfrm>
          <a:off x="3800475" y="12877800"/>
          <a:ext cx="2809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2438400</xdr:colOff>
      <xdr:row>58</xdr:row>
      <xdr:rowOff>114300</xdr:rowOff>
    </xdr:from>
    <xdr:to>
      <xdr:col>1</xdr:col>
      <xdr:colOff>4676775</xdr:colOff>
      <xdr:row>58</xdr:row>
      <xdr:rowOff>114300</xdr:rowOff>
    </xdr:to>
    <xdr:sp macro="" textlink="">
      <xdr:nvSpPr>
        <xdr:cNvPr id="23" name="Line 20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>
          <a:spLocks noChangeShapeType="1"/>
        </xdr:cNvSpPr>
      </xdr:nvSpPr>
      <xdr:spPr bwMode="auto">
        <a:xfrm flipV="1">
          <a:off x="4371975" y="1308735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3438525</xdr:colOff>
      <xdr:row>59</xdr:row>
      <xdr:rowOff>123825</xdr:rowOff>
    </xdr:from>
    <xdr:to>
      <xdr:col>1</xdr:col>
      <xdr:colOff>4676775</xdr:colOff>
      <xdr:row>59</xdr:row>
      <xdr:rowOff>123825</xdr:rowOff>
    </xdr:to>
    <xdr:sp macro="" textlink="">
      <xdr:nvSpPr>
        <xdr:cNvPr id="24" name="Line 21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>
          <a:spLocks noChangeShapeType="1"/>
        </xdr:cNvSpPr>
      </xdr:nvSpPr>
      <xdr:spPr bwMode="auto">
        <a:xfrm>
          <a:off x="5372100" y="13335000"/>
          <a:ext cx="1238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3048000</xdr:colOff>
      <xdr:row>63</xdr:row>
      <xdr:rowOff>123825</xdr:rowOff>
    </xdr:from>
    <xdr:to>
      <xdr:col>1</xdr:col>
      <xdr:colOff>4676775</xdr:colOff>
      <xdr:row>63</xdr:row>
      <xdr:rowOff>123825</xdr:rowOff>
    </xdr:to>
    <xdr:sp macro="" textlink="">
      <xdr:nvSpPr>
        <xdr:cNvPr id="25" name="Line 33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>
          <a:spLocks noChangeShapeType="1"/>
        </xdr:cNvSpPr>
      </xdr:nvSpPr>
      <xdr:spPr bwMode="auto">
        <a:xfrm flipV="1">
          <a:off x="4981575" y="14268450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3924300</xdr:colOff>
      <xdr:row>13</xdr:row>
      <xdr:rowOff>104775</xdr:rowOff>
    </xdr:from>
    <xdr:to>
      <xdr:col>1</xdr:col>
      <xdr:colOff>4695825</xdr:colOff>
      <xdr:row>13</xdr:row>
      <xdr:rowOff>104775</xdr:rowOff>
    </xdr:to>
    <xdr:sp macro="" textlink="">
      <xdr:nvSpPr>
        <xdr:cNvPr id="26" name="Line 1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>
          <a:spLocks noChangeShapeType="1"/>
        </xdr:cNvSpPr>
      </xdr:nvSpPr>
      <xdr:spPr bwMode="auto">
        <a:xfrm flipV="1">
          <a:off x="5857875" y="2695575"/>
          <a:ext cx="771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3990975</xdr:colOff>
      <xdr:row>19</xdr:row>
      <xdr:rowOff>142875</xdr:rowOff>
    </xdr:from>
    <xdr:to>
      <xdr:col>1</xdr:col>
      <xdr:colOff>4686300</xdr:colOff>
      <xdr:row>19</xdr:row>
      <xdr:rowOff>142875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>
          <a:spLocks noChangeShapeType="1"/>
        </xdr:cNvSpPr>
      </xdr:nvSpPr>
      <xdr:spPr bwMode="auto">
        <a:xfrm flipV="1">
          <a:off x="5924550" y="3933825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3667125</xdr:colOff>
      <xdr:row>20</xdr:row>
      <xdr:rowOff>123825</xdr:rowOff>
    </xdr:from>
    <xdr:to>
      <xdr:col>1</xdr:col>
      <xdr:colOff>4695825</xdr:colOff>
      <xdr:row>20</xdr:row>
      <xdr:rowOff>123825</xdr:rowOff>
    </xdr:to>
    <xdr:sp macro="" textlink="">
      <xdr:nvSpPr>
        <xdr:cNvPr id="28" name="Line 8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>
          <a:spLocks noChangeShapeType="1"/>
        </xdr:cNvSpPr>
      </xdr:nvSpPr>
      <xdr:spPr bwMode="auto">
        <a:xfrm flipV="1">
          <a:off x="5600700" y="4171950"/>
          <a:ext cx="1028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1638300</xdr:colOff>
      <xdr:row>21</xdr:row>
      <xdr:rowOff>104775</xdr:rowOff>
    </xdr:from>
    <xdr:to>
      <xdr:col>1</xdr:col>
      <xdr:colOff>4695825</xdr:colOff>
      <xdr:row>21</xdr:row>
      <xdr:rowOff>104775</xdr:rowOff>
    </xdr:to>
    <xdr:sp macro="" textlink="">
      <xdr:nvSpPr>
        <xdr:cNvPr id="29" name="Line 9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>
          <a:spLocks noChangeShapeType="1"/>
        </xdr:cNvSpPr>
      </xdr:nvSpPr>
      <xdr:spPr bwMode="auto">
        <a:xfrm>
          <a:off x="3571875" y="4410075"/>
          <a:ext cx="3057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4381500</xdr:colOff>
      <xdr:row>22</xdr:row>
      <xdr:rowOff>152400</xdr:rowOff>
    </xdr:from>
    <xdr:to>
      <xdr:col>1</xdr:col>
      <xdr:colOff>4686300</xdr:colOff>
      <xdr:row>22</xdr:row>
      <xdr:rowOff>152400</xdr:rowOff>
    </xdr:to>
    <xdr:sp macro="" textlink="">
      <xdr:nvSpPr>
        <xdr:cNvPr id="30" name="Line 10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>
          <a:spLocks noChangeShapeType="1"/>
        </xdr:cNvSpPr>
      </xdr:nvSpPr>
      <xdr:spPr bwMode="auto">
        <a:xfrm flipV="1">
          <a:off x="6315075" y="4657725"/>
          <a:ext cx="304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1514475</xdr:colOff>
      <xdr:row>24</xdr:row>
      <xdr:rowOff>123825</xdr:rowOff>
    </xdr:from>
    <xdr:to>
      <xdr:col>1</xdr:col>
      <xdr:colOff>4695825</xdr:colOff>
      <xdr:row>24</xdr:row>
      <xdr:rowOff>123825</xdr:rowOff>
    </xdr:to>
    <xdr:sp macro="" textlink="">
      <xdr:nvSpPr>
        <xdr:cNvPr id="31" name="Line 11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SpPr>
          <a:spLocks noChangeShapeType="1"/>
        </xdr:cNvSpPr>
      </xdr:nvSpPr>
      <xdr:spPr bwMode="auto">
        <a:xfrm flipV="1">
          <a:off x="3448050" y="5124450"/>
          <a:ext cx="3181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3771900</xdr:colOff>
      <xdr:row>25</xdr:row>
      <xdr:rowOff>104775</xdr:rowOff>
    </xdr:from>
    <xdr:to>
      <xdr:col>1</xdr:col>
      <xdr:colOff>4686300</xdr:colOff>
      <xdr:row>25</xdr:row>
      <xdr:rowOff>104775</xdr:rowOff>
    </xdr:to>
    <xdr:sp macro="" textlink="">
      <xdr:nvSpPr>
        <xdr:cNvPr id="32" name="Line 36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SpPr>
          <a:spLocks noChangeShapeType="1"/>
        </xdr:cNvSpPr>
      </xdr:nvSpPr>
      <xdr:spPr bwMode="auto">
        <a:xfrm>
          <a:off x="5705475" y="5343525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2124075</xdr:colOff>
      <xdr:row>23</xdr:row>
      <xdr:rowOff>104775</xdr:rowOff>
    </xdr:from>
    <xdr:to>
      <xdr:col>1</xdr:col>
      <xdr:colOff>4695825</xdr:colOff>
      <xdr:row>23</xdr:row>
      <xdr:rowOff>104775</xdr:rowOff>
    </xdr:to>
    <xdr:sp macro="" textlink="">
      <xdr:nvSpPr>
        <xdr:cNvPr id="33" name="Line 37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SpPr>
          <a:spLocks noChangeShapeType="1"/>
        </xdr:cNvSpPr>
      </xdr:nvSpPr>
      <xdr:spPr bwMode="auto">
        <a:xfrm>
          <a:off x="4057650" y="490537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2771775</xdr:colOff>
      <xdr:row>64</xdr:row>
      <xdr:rowOff>123825</xdr:rowOff>
    </xdr:from>
    <xdr:to>
      <xdr:col>1</xdr:col>
      <xdr:colOff>4676775</xdr:colOff>
      <xdr:row>64</xdr:row>
      <xdr:rowOff>123825</xdr:rowOff>
    </xdr:to>
    <xdr:sp macro="" textlink="">
      <xdr:nvSpPr>
        <xdr:cNvPr id="34" name="Line 33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SpPr>
          <a:spLocks noChangeShapeType="1"/>
        </xdr:cNvSpPr>
      </xdr:nvSpPr>
      <xdr:spPr bwMode="auto">
        <a:xfrm flipV="1">
          <a:off x="4705350" y="1450657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3533775</xdr:colOff>
      <xdr:row>60</xdr:row>
      <xdr:rowOff>142875</xdr:rowOff>
    </xdr:from>
    <xdr:to>
      <xdr:col>1</xdr:col>
      <xdr:colOff>4676775</xdr:colOff>
      <xdr:row>60</xdr:row>
      <xdr:rowOff>142875</xdr:rowOff>
    </xdr:to>
    <xdr:sp macro="" textlink="">
      <xdr:nvSpPr>
        <xdr:cNvPr id="35" name="Line 21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SpPr>
          <a:spLocks noChangeShapeType="1"/>
        </xdr:cNvSpPr>
      </xdr:nvSpPr>
      <xdr:spPr bwMode="auto">
        <a:xfrm flipV="1">
          <a:off x="5467350" y="13592175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1943100</xdr:colOff>
      <xdr:row>62</xdr:row>
      <xdr:rowOff>114300</xdr:rowOff>
    </xdr:from>
    <xdr:to>
      <xdr:col>1</xdr:col>
      <xdr:colOff>4676775</xdr:colOff>
      <xdr:row>62</xdr:row>
      <xdr:rowOff>114300</xdr:rowOff>
    </xdr:to>
    <xdr:sp macro="" textlink="">
      <xdr:nvSpPr>
        <xdr:cNvPr id="36" name="Line 24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SpPr>
          <a:spLocks noChangeShapeType="1"/>
        </xdr:cNvSpPr>
      </xdr:nvSpPr>
      <xdr:spPr bwMode="auto">
        <a:xfrm>
          <a:off x="3876675" y="14030325"/>
          <a:ext cx="2733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1714500</xdr:colOff>
      <xdr:row>56</xdr:row>
      <xdr:rowOff>114300</xdr:rowOff>
    </xdr:from>
    <xdr:to>
      <xdr:col>1</xdr:col>
      <xdr:colOff>4676775</xdr:colOff>
      <xdr:row>56</xdr:row>
      <xdr:rowOff>114300</xdr:rowOff>
    </xdr:to>
    <xdr:sp macro="" textlink="">
      <xdr:nvSpPr>
        <xdr:cNvPr id="37" name="Line 34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SpPr>
          <a:spLocks noChangeShapeType="1"/>
        </xdr:cNvSpPr>
      </xdr:nvSpPr>
      <xdr:spPr bwMode="auto">
        <a:xfrm flipV="1">
          <a:off x="3648075" y="1261110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4305300</xdr:colOff>
      <xdr:row>61</xdr:row>
      <xdr:rowOff>114300</xdr:rowOff>
    </xdr:from>
    <xdr:to>
      <xdr:col>1</xdr:col>
      <xdr:colOff>4648200</xdr:colOff>
      <xdr:row>61</xdr:row>
      <xdr:rowOff>114300</xdr:rowOff>
    </xdr:to>
    <xdr:sp macro="" textlink="">
      <xdr:nvSpPr>
        <xdr:cNvPr id="38" name="Line 24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SpPr>
          <a:spLocks noChangeShapeType="1"/>
        </xdr:cNvSpPr>
      </xdr:nvSpPr>
      <xdr:spPr bwMode="auto">
        <a:xfrm>
          <a:off x="6238875" y="13792200"/>
          <a:ext cx="342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4333875</xdr:colOff>
      <xdr:row>38</xdr:row>
      <xdr:rowOff>114300</xdr:rowOff>
    </xdr:from>
    <xdr:to>
      <xdr:col>1</xdr:col>
      <xdr:colOff>4676775</xdr:colOff>
      <xdr:row>38</xdr:row>
      <xdr:rowOff>114300</xdr:rowOff>
    </xdr:to>
    <xdr:sp macro="" textlink="">
      <xdr:nvSpPr>
        <xdr:cNvPr id="39" name="Line 37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SpPr>
          <a:spLocks noChangeShapeType="1"/>
        </xdr:cNvSpPr>
      </xdr:nvSpPr>
      <xdr:spPr bwMode="auto">
        <a:xfrm>
          <a:off x="6267450" y="8591550"/>
          <a:ext cx="342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1828800</xdr:colOff>
      <xdr:row>36</xdr:row>
      <xdr:rowOff>114300</xdr:rowOff>
    </xdr:from>
    <xdr:to>
      <xdr:col>1</xdr:col>
      <xdr:colOff>4667250</xdr:colOff>
      <xdr:row>36</xdr:row>
      <xdr:rowOff>114300</xdr:rowOff>
    </xdr:to>
    <xdr:sp macro="" textlink="">
      <xdr:nvSpPr>
        <xdr:cNvPr id="40" name="Line 28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SpPr>
          <a:spLocks noChangeShapeType="1"/>
        </xdr:cNvSpPr>
      </xdr:nvSpPr>
      <xdr:spPr bwMode="auto">
        <a:xfrm>
          <a:off x="3762375" y="8191500"/>
          <a:ext cx="2838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32</xdr:row>
      <xdr:rowOff>352425</xdr:rowOff>
    </xdr:from>
    <xdr:to>
      <xdr:col>1</xdr:col>
      <xdr:colOff>4676775</xdr:colOff>
      <xdr:row>32</xdr:row>
      <xdr:rowOff>352425</xdr:rowOff>
    </xdr:to>
    <xdr:sp macro="" textlink="">
      <xdr:nvSpPr>
        <xdr:cNvPr id="41" name="Line 26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SpPr>
          <a:spLocks noChangeShapeType="1"/>
        </xdr:cNvSpPr>
      </xdr:nvSpPr>
      <xdr:spPr bwMode="auto">
        <a:xfrm>
          <a:off x="4838700" y="7353300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4314825</xdr:colOff>
      <xdr:row>31</xdr:row>
      <xdr:rowOff>123825</xdr:rowOff>
    </xdr:from>
    <xdr:to>
      <xdr:col>1</xdr:col>
      <xdr:colOff>4686300</xdr:colOff>
      <xdr:row>31</xdr:row>
      <xdr:rowOff>123825</xdr:rowOff>
    </xdr:to>
    <xdr:sp macro="" textlink="">
      <xdr:nvSpPr>
        <xdr:cNvPr id="42" name="Line 26">
          <a:extLst>
            <a:ext uri="{FF2B5EF4-FFF2-40B4-BE49-F238E27FC236}">
              <a16:creationId xmlns:a16="http://schemas.microsoft.com/office/drawing/2014/main" id="{00000000-0008-0000-0A00-00002A000000}"/>
            </a:ext>
          </a:extLst>
        </xdr:cNvPr>
        <xdr:cNvSpPr>
          <a:spLocks noChangeShapeType="1"/>
        </xdr:cNvSpPr>
      </xdr:nvSpPr>
      <xdr:spPr bwMode="auto">
        <a:xfrm flipV="1">
          <a:off x="6248400" y="6867525"/>
          <a:ext cx="371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4114800</xdr:colOff>
      <xdr:row>30</xdr:row>
      <xdr:rowOff>190500</xdr:rowOff>
    </xdr:from>
    <xdr:to>
      <xdr:col>1</xdr:col>
      <xdr:colOff>4686300</xdr:colOff>
      <xdr:row>30</xdr:row>
      <xdr:rowOff>190500</xdr:rowOff>
    </xdr:to>
    <xdr:sp macro="" textlink="">
      <xdr:nvSpPr>
        <xdr:cNvPr id="43" name="Line 26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SpPr>
          <a:spLocks noChangeShapeType="1"/>
        </xdr:cNvSpPr>
      </xdr:nvSpPr>
      <xdr:spPr bwMode="auto">
        <a:xfrm>
          <a:off x="6048375" y="6619875"/>
          <a:ext cx="571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0</xdr:rowOff>
    </xdr:from>
    <xdr:to>
      <xdr:col>0</xdr:col>
      <xdr:colOff>1857375</xdr:colOff>
      <xdr:row>7</xdr:row>
      <xdr:rowOff>57150</xdr:rowOff>
    </xdr:to>
    <xdr:pic>
      <xdr:nvPicPr>
        <xdr:cNvPr id="2" name="Picture 39" descr="logo SASCA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0"/>
          <a:ext cx="1771650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2543175</xdr:colOff>
      <xdr:row>14</xdr:row>
      <xdr:rowOff>104775</xdr:rowOff>
    </xdr:from>
    <xdr:to>
      <xdr:col>1</xdr:col>
      <xdr:colOff>4714875</xdr:colOff>
      <xdr:row>14</xdr:row>
      <xdr:rowOff>104775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>
          <a:spLocks noChangeShapeType="1"/>
        </xdr:cNvSpPr>
      </xdr:nvSpPr>
      <xdr:spPr bwMode="auto">
        <a:xfrm>
          <a:off x="4476750" y="289560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3076575</xdr:colOff>
      <xdr:row>17</xdr:row>
      <xdr:rowOff>104775</xdr:rowOff>
    </xdr:from>
    <xdr:to>
      <xdr:col>1</xdr:col>
      <xdr:colOff>4714875</xdr:colOff>
      <xdr:row>17</xdr:row>
      <xdr:rowOff>104775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>
          <a:spLocks noChangeShapeType="1"/>
        </xdr:cNvSpPr>
      </xdr:nvSpPr>
      <xdr:spPr bwMode="auto">
        <a:xfrm>
          <a:off x="5010150" y="3495675"/>
          <a:ext cx="1638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409575</xdr:colOff>
      <xdr:row>27</xdr:row>
      <xdr:rowOff>114300</xdr:rowOff>
    </xdr:from>
    <xdr:to>
      <xdr:col>1</xdr:col>
      <xdr:colOff>4686300</xdr:colOff>
      <xdr:row>27</xdr:row>
      <xdr:rowOff>142875</xdr:rowOff>
    </xdr:to>
    <xdr:sp macro="" textlink="">
      <xdr:nvSpPr>
        <xdr:cNvPr id="5" name="Line 1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>
          <a:spLocks noChangeShapeType="1"/>
        </xdr:cNvSpPr>
      </xdr:nvSpPr>
      <xdr:spPr bwMode="auto">
        <a:xfrm flipV="1">
          <a:off x="2343150" y="5829300"/>
          <a:ext cx="4276725" cy="285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2600325</xdr:colOff>
      <xdr:row>28</xdr:row>
      <xdr:rowOff>104775</xdr:rowOff>
    </xdr:from>
    <xdr:to>
      <xdr:col>1</xdr:col>
      <xdr:colOff>4686300</xdr:colOff>
      <xdr:row>28</xdr:row>
      <xdr:rowOff>104775</xdr:rowOff>
    </xdr:to>
    <xdr:sp macro="" textlink="">
      <xdr:nvSpPr>
        <xdr:cNvPr id="6" name="Line 1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>
          <a:spLocks noChangeShapeType="1"/>
        </xdr:cNvSpPr>
      </xdr:nvSpPr>
      <xdr:spPr bwMode="auto">
        <a:xfrm>
          <a:off x="4533900" y="605790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33</xdr:row>
      <xdr:rowOff>104775</xdr:rowOff>
    </xdr:from>
    <xdr:to>
      <xdr:col>1</xdr:col>
      <xdr:colOff>4676775</xdr:colOff>
      <xdr:row>33</xdr:row>
      <xdr:rowOff>104775</xdr:rowOff>
    </xdr:to>
    <xdr:sp macro="" textlink="">
      <xdr:nvSpPr>
        <xdr:cNvPr id="7" name="Line 2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>
          <a:spLocks noChangeShapeType="1"/>
        </xdr:cNvSpPr>
      </xdr:nvSpPr>
      <xdr:spPr bwMode="auto">
        <a:xfrm>
          <a:off x="4838700" y="7591425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2667000</xdr:colOff>
      <xdr:row>34</xdr:row>
      <xdr:rowOff>114300</xdr:rowOff>
    </xdr:from>
    <xdr:to>
      <xdr:col>1</xdr:col>
      <xdr:colOff>4676775</xdr:colOff>
      <xdr:row>34</xdr:row>
      <xdr:rowOff>114300</xdr:rowOff>
    </xdr:to>
    <xdr:sp macro="" textlink="">
      <xdr:nvSpPr>
        <xdr:cNvPr id="8" name="Line 2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>
          <a:spLocks noChangeShapeType="1"/>
        </xdr:cNvSpPr>
      </xdr:nvSpPr>
      <xdr:spPr bwMode="auto">
        <a:xfrm>
          <a:off x="4600575" y="78009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2105025</xdr:colOff>
      <xdr:row>35</xdr:row>
      <xdr:rowOff>114300</xdr:rowOff>
    </xdr:from>
    <xdr:to>
      <xdr:col>1</xdr:col>
      <xdr:colOff>4676775</xdr:colOff>
      <xdr:row>35</xdr:row>
      <xdr:rowOff>114300</xdr:rowOff>
    </xdr:to>
    <xdr:sp macro="" textlink="">
      <xdr:nvSpPr>
        <xdr:cNvPr id="9" name="Line 2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>
          <a:spLocks noChangeShapeType="1"/>
        </xdr:cNvSpPr>
      </xdr:nvSpPr>
      <xdr:spPr bwMode="auto">
        <a:xfrm>
          <a:off x="4038600" y="8001000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1533525</xdr:colOff>
      <xdr:row>44</xdr:row>
      <xdr:rowOff>85725</xdr:rowOff>
    </xdr:from>
    <xdr:to>
      <xdr:col>1</xdr:col>
      <xdr:colOff>4657725</xdr:colOff>
      <xdr:row>44</xdr:row>
      <xdr:rowOff>85725</xdr:rowOff>
    </xdr:to>
    <xdr:sp macro="" textlink="">
      <xdr:nvSpPr>
        <xdr:cNvPr id="10" name="Line 29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>
          <a:spLocks noChangeShapeType="1"/>
        </xdr:cNvSpPr>
      </xdr:nvSpPr>
      <xdr:spPr bwMode="auto">
        <a:xfrm>
          <a:off x="3467100" y="9734550"/>
          <a:ext cx="3124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3352800</xdr:colOff>
      <xdr:row>40</xdr:row>
      <xdr:rowOff>104775</xdr:rowOff>
    </xdr:from>
    <xdr:to>
      <xdr:col>1</xdr:col>
      <xdr:colOff>4676775</xdr:colOff>
      <xdr:row>40</xdr:row>
      <xdr:rowOff>104775</xdr:rowOff>
    </xdr:to>
    <xdr:sp macro="" textlink="">
      <xdr:nvSpPr>
        <xdr:cNvPr id="11" name="Line 31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>
          <a:spLocks noChangeShapeType="1"/>
        </xdr:cNvSpPr>
      </xdr:nvSpPr>
      <xdr:spPr bwMode="auto">
        <a:xfrm>
          <a:off x="5286375" y="9029700"/>
          <a:ext cx="1323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3876675</xdr:colOff>
      <xdr:row>39</xdr:row>
      <xdr:rowOff>142875</xdr:rowOff>
    </xdr:from>
    <xdr:to>
      <xdr:col>1</xdr:col>
      <xdr:colOff>4686300</xdr:colOff>
      <xdr:row>39</xdr:row>
      <xdr:rowOff>142875</xdr:rowOff>
    </xdr:to>
    <xdr:sp macro="" textlink="">
      <xdr:nvSpPr>
        <xdr:cNvPr id="12" name="Line 37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>
          <a:spLocks noChangeShapeType="1"/>
        </xdr:cNvSpPr>
      </xdr:nvSpPr>
      <xdr:spPr bwMode="auto">
        <a:xfrm flipV="1">
          <a:off x="5810250" y="882015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4124325</xdr:colOff>
      <xdr:row>41</xdr:row>
      <xdr:rowOff>123825</xdr:rowOff>
    </xdr:from>
    <xdr:to>
      <xdr:col>1</xdr:col>
      <xdr:colOff>4686300</xdr:colOff>
      <xdr:row>41</xdr:row>
      <xdr:rowOff>123825</xdr:rowOff>
    </xdr:to>
    <xdr:sp macro="" textlink="">
      <xdr:nvSpPr>
        <xdr:cNvPr id="13" name="Line 43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>
          <a:spLocks noChangeShapeType="1"/>
        </xdr:cNvSpPr>
      </xdr:nvSpPr>
      <xdr:spPr bwMode="auto">
        <a:xfrm flipV="1">
          <a:off x="6057900" y="9248775"/>
          <a:ext cx="561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1866900</xdr:colOff>
      <xdr:row>16</xdr:row>
      <xdr:rowOff>104775</xdr:rowOff>
    </xdr:from>
    <xdr:to>
      <xdr:col>1</xdr:col>
      <xdr:colOff>4714875</xdr:colOff>
      <xdr:row>16</xdr:row>
      <xdr:rowOff>104775</xdr:rowOff>
    </xdr:to>
    <xdr:sp macro="" textlink="">
      <xdr:nvSpPr>
        <xdr:cNvPr id="14" name="Line 6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>
          <a:spLocks noChangeShapeType="1"/>
        </xdr:cNvSpPr>
      </xdr:nvSpPr>
      <xdr:spPr bwMode="auto">
        <a:xfrm>
          <a:off x="3800475" y="3295650"/>
          <a:ext cx="2847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2657475</xdr:colOff>
      <xdr:row>49</xdr:row>
      <xdr:rowOff>123825</xdr:rowOff>
    </xdr:from>
    <xdr:to>
      <xdr:col>1</xdr:col>
      <xdr:colOff>4695825</xdr:colOff>
      <xdr:row>49</xdr:row>
      <xdr:rowOff>123825</xdr:rowOff>
    </xdr:to>
    <xdr:sp macro="" textlink="">
      <xdr:nvSpPr>
        <xdr:cNvPr id="15" name="Line 12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>
          <a:spLocks noChangeShapeType="1"/>
        </xdr:cNvSpPr>
      </xdr:nvSpPr>
      <xdr:spPr bwMode="auto">
        <a:xfrm>
          <a:off x="4591050" y="10953750"/>
          <a:ext cx="2038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2790825</xdr:colOff>
      <xdr:row>50</xdr:row>
      <xdr:rowOff>114300</xdr:rowOff>
    </xdr:from>
    <xdr:to>
      <xdr:col>1</xdr:col>
      <xdr:colOff>4686300</xdr:colOff>
      <xdr:row>50</xdr:row>
      <xdr:rowOff>114300</xdr:rowOff>
    </xdr:to>
    <xdr:sp macro="" textlink="">
      <xdr:nvSpPr>
        <xdr:cNvPr id="16" name="Line 13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>
          <a:spLocks noChangeShapeType="1"/>
        </xdr:cNvSpPr>
      </xdr:nvSpPr>
      <xdr:spPr bwMode="auto">
        <a:xfrm flipV="1">
          <a:off x="4724400" y="111823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51</xdr:row>
      <xdr:rowOff>114300</xdr:rowOff>
    </xdr:from>
    <xdr:to>
      <xdr:col>1</xdr:col>
      <xdr:colOff>4676775</xdr:colOff>
      <xdr:row>51</xdr:row>
      <xdr:rowOff>114300</xdr:rowOff>
    </xdr:to>
    <xdr:sp macro="" textlink="">
      <xdr:nvSpPr>
        <xdr:cNvPr id="17" name="Line 14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>
          <a:spLocks noChangeShapeType="1"/>
        </xdr:cNvSpPr>
      </xdr:nvSpPr>
      <xdr:spPr bwMode="auto">
        <a:xfrm flipV="1">
          <a:off x="4838700" y="11420475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2543175</xdr:colOff>
      <xdr:row>52</xdr:row>
      <xdr:rowOff>104775</xdr:rowOff>
    </xdr:from>
    <xdr:to>
      <xdr:col>1</xdr:col>
      <xdr:colOff>4686300</xdr:colOff>
      <xdr:row>52</xdr:row>
      <xdr:rowOff>104775</xdr:rowOff>
    </xdr:to>
    <xdr:sp macro="" textlink="">
      <xdr:nvSpPr>
        <xdr:cNvPr id="18" name="Line 15">
          <a:extLst>
            <a:ext uri="{FF2B5EF4-FFF2-40B4-BE49-F238E27FC236}">
              <a16:creationId xmlns:a16="http://schemas.microsoft.com/office/drawing/2014/main" id="{00000000-0008-0000-0B00-000012000000}"/>
            </a:ext>
          </a:extLst>
        </xdr:cNvPr>
        <xdr:cNvSpPr>
          <a:spLocks noChangeShapeType="1"/>
        </xdr:cNvSpPr>
      </xdr:nvSpPr>
      <xdr:spPr bwMode="auto">
        <a:xfrm>
          <a:off x="4476750" y="11649075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3438525</xdr:colOff>
      <xdr:row>53</xdr:row>
      <xdr:rowOff>114300</xdr:rowOff>
    </xdr:from>
    <xdr:to>
      <xdr:col>1</xdr:col>
      <xdr:colOff>4676775</xdr:colOff>
      <xdr:row>53</xdr:row>
      <xdr:rowOff>114300</xdr:rowOff>
    </xdr:to>
    <xdr:sp macro="" textlink="">
      <xdr:nvSpPr>
        <xdr:cNvPr id="19" name="Line 16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SpPr>
          <a:spLocks noChangeShapeType="1"/>
        </xdr:cNvSpPr>
      </xdr:nvSpPr>
      <xdr:spPr bwMode="auto">
        <a:xfrm flipV="1">
          <a:off x="5372100" y="11896725"/>
          <a:ext cx="1238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3705225</xdr:colOff>
      <xdr:row>54</xdr:row>
      <xdr:rowOff>142875</xdr:rowOff>
    </xdr:from>
    <xdr:to>
      <xdr:col>1</xdr:col>
      <xdr:colOff>4676775</xdr:colOff>
      <xdr:row>54</xdr:row>
      <xdr:rowOff>142875</xdr:rowOff>
    </xdr:to>
    <xdr:sp macro="" textlink="">
      <xdr:nvSpPr>
        <xdr:cNvPr id="20" name="Line 17">
          <a:extLst>
            <a:ext uri="{FF2B5EF4-FFF2-40B4-BE49-F238E27FC236}">
              <a16:creationId xmlns:a16="http://schemas.microsoft.com/office/drawing/2014/main" id="{00000000-0008-0000-0B00-000014000000}"/>
            </a:ext>
          </a:extLst>
        </xdr:cNvPr>
        <xdr:cNvSpPr>
          <a:spLocks noChangeShapeType="1"/>
        </xdr:cNvSpPr>
      </xdr:nvSpPr>
      <xdr:spPr bwMode="auto">
        <a:xfrm>
          <a:off x="5638800" y="12163425"/>
          <a:ext cx="971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2971800</xdr:colOff>
      <xdr:row>55</xdr:row>
      <xdr:rowOff>114300</xdr:rowOff>
    </xdr:from>
    <xdr:to>
      <xdr:col>1</xdr:col>
      <xdr:colOff>4676775</xdr:colOff>
      <xdr:row>55</xdr:row>
      <xdr:rowOff>114300</xdr:rowOff>
    </xdr:to>
    <xdr:sp macro="" textlink="">
      <xdr:nvSpPr>
        <xdr:cNvPr id="21" name="Line 18">
          <a:extLst>
            <a:ext uri="{FF2B5EF4-FFF2-40B4-BE49-F238E27FC236}">
              <a16:creationId xmlns:a16="http://schemas.microsoft.com/office/drawing/2014/main" id="{00000000-0008-0000-0B00-000015000000}"/>
            </a:ext>
          </a:extLst>
        </xdr:cNvPr>
        <xdr:cNvSpPr>
          <a:spLocks noChangeShapeType="1"/>
        </xdr:cNvSpPr>
      </xdr:nvSpPr>
      <xdr:spPr bwMode="auto">
        <a:xfrm flipV="1">
          <a:off x="4905375" y="12372975"/>
          <a:ext cx="1704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1866900</xdr:colOff>
      <xdr:row>57</xdr:row>
      <xdr:rowOff>142875</xdr:rowOff>
    </xdr:from>
    <xdr:to>
      <xdr:col>1</xdr:col>
      <xdr:colOff>4676775</xdr:colOff>
      <xdr:row>57</xdr:row>
      <xdr:rowOff>142875</xdr:rowOff>
    </xdr:to>
    <xdr:sp macro="" textlink="">
      <xdr:nvSpPr>
        <xdr:cNvPr id="22" name="Line 19">
          <a:extLst>
            <a:ext uri="{FF2B5EF4-FFF2-40B4-BE49-F238E27FC236}">
              <a16:creationId xmlns:a16="http://schemas.microsoft.com/office/drawing/2014/main" id="{00000000-0008-0000-0B00-000016000000}"/>
            </a:ext>
          </a:extLst>
        </xdr:cNvPr>
        <xdr:cNvSpPr>
          <a:spLocks noChangeShapeType="1"/>
        </xdr:cNvSpPr>
      </xdr:nvSpPr>
      <xdr:spPr bwMode="auto">
        <a:xfrm>
          <a:off x="3800475" y="12877800"/>
          <a:ext cx="2809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2438400</xdr:colOff>
      <xdr:row>58</xdr:row>
      <xdr:rowOff>114300</xdr:rowOff>
    </xdr:from>
    <xdr:to>
      <xdr:col>1</xdr:col>
      <xdr:colOff>4676775</xdr:colOff>
      <xdr:row>58</xdr:row>
      <xdr:rowOff>114300</xdr:rowOff>
    </xdr:to>
    <xdr:sp macro="" textlink="">
      <xdr:nvSpPr>
        <xdr:cNvPr id="23" name="Line 20">
          <a:extLst>
            <a:ext uri="{FF2B5EF4-FFF2-40B4-BE49-F238E27FC236}">
              <a16:creationId xmlns:a16="http://schemas.microsoft.com/office/drawing/2014/main" id="{00000000-0008-0000-0B00-000017000000}"/>
            </a:ext>
          </a:extLst>
        </xdr:cNvPr>
        <xdr:cNvSpPr>
          <a:spLocks noChangeShapeType="1"/>
        </xdr:cNvSpPr>
      </xdr:nvSpPr>
      <xdr:spPr bwMode="auto">
        <a:xfrm flipV="1">
          <a:off x="4371975" y="1308735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3438525</xdr:colOff>
      <xdr:row>59</xdr:row>
      <xdr:rowOff>123825</xdr:rowOff>
    </xdr:from>
    <xdr:to>
      <xdr:col>1</xdr:col>
      <xdr:colOff>4676775</xdr:colOff>
      <xdr:row>59</xdr:row>
      <xdr:rowOff>123825</xdr:rowOff>
    </xdr:to>
    <xdr:sp macro="" textlink="">
      <xdr:nvSpPr>
        <xdr:cNvPr id="24" name="Line 21">
          <a:extLst>
            <a:ext uri="{FF2B5EF4-FFF2-40B4-BE49-F238E27FC236}">
              <a16:creationId xmlns:a16="http://schemas.microsoft.com/office/drawing/2014/main" id="{00000000-0008-0000-0B00-000018000000}"/>
            </a:ext>
          </a:extLst>
        </xdr:cNvPr>
        <xdr:cNvSpPr>
          <a:spLocks noChangeShapeType="1"/>
        </xdr:cNvSpPr>
      </xdr:nvSpPr>
      <xdr:spPr bwMode="auto">
        <a:xfrm>
          <a:off x="5372100" y="13335000"/>
          <a:ext cx="1238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3048000</xdr:colOff>
      <xdr:row>63</xdr:row>
      <xdr:rowOff>123825</xdr:rowOff>
    </xdr:from>
    <xdr:to>
      <xdr:col>1</xdr:col>
      <xdr:colOff>4676775</xdr:colOff>
      <xdr:row>63</xdr:row>
      <xdr:rowOff>123825</xdr:rowOff>
    </xdr:to>
    <xdr:sp macro="" textlink="">
      <xdr:nvSpPr>
        <xdr:cNvPr id="25" name="Line 33">
          <a:extLst>
            <a:ext uri="{FF2B5EF4-FFF2-40B4-BE49-F238E27FC236}">
              <a16:creationId xmlns:a16="http://schemas.microsoft.com/office/drawing/2014/main" id="{00000000-0008-0000-0B00-000019000000}"/>
            </a:ext>
          </a:extLst>
        </xdr:cNvPr>
        <xdr:cNvSpPr>
          <a:spLocks noChangeShapeType="1"/>
        </xdr:cNvSpPr>
      </xdr:nvSpPr>
      <xdr:spPr bwMode="auto">
        <a:xfrm flipV="1">
          <a:off x="4981575" y="14268450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3924300</xdr:colOff>
      <xdr:row>13</xdr:row>
      <xdr:rowOff>104775</xdr:rowOff>
    </xdr:from>
    <xdr:to>
      <xdr:col>1</xdr:col>
      <xdr:colOff>4695825</xdr:colOff>
      <xdr:row>13</xdr:row>
      <xdr:rowOff>104775</xdr:rowOff>
    </xdr:to>
    <xdr:sp macro="" textlink="">
      <xdr:nvSpPr>
        <xdr:cNvPr id="26" name="Line 1">
          <a:extLst>
            <a:ext uri="{FF2B5EF4-FFF2-40B4-BE49-F238E27FC236}">
              <a16:creationId xmlns:a16="http://schemas.microsoft.com/office/drawing/2014/main" id="{00000000-0008-0000-0B00-00001A000000}"/>
            </a:ext>
          </a:extLst>
        </xdr:cNvPr>
        <xdr:cNvSpPr>
          <a:spLocks noChangeShapeType="1"/>
        </xdr:cNvSpPr>
      </xdr:nvSpPr>
      <xdr:spPr bwMode="auto">
        <a:xfrm flipV="1">
          <a:off x="5857875" y="2695575"/>
          <a:ext cx="771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3990975</xdr:colOff>
      <xdr:row>19</xdr:row>
      <xdr:rowOff>142875</xdr:rowOff>
    </xdr:from>
    <xdr:to>
      <xdr:col>1</xdr:col>
      <xdr:colOff>4686300</xdr:colOff>
      <xdr:row>19</xdr:row>
      <xdr:rowOff>142875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id="{00000000-0008-0000-0B00-00001B000000}"/>
            </a:ext>
          </a:extLst>
        </xdr:cNvPr>
        <xdr:cNvSpPr>
          <a:spLocks noChangeShapeType="1"/>
        </xdr:cNvSpPr>
      </xdr:nvSpPr>
      <xdr:spPr bwMode="auto">
        <a:xfrm flipV="1">
          <a:off x="5924550" y="3933825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3667125</xdr:colOff>
      <xdr:row>20</xdr:row>
      <xdr:rowOff>123825</xdr:rowOff>
    </xdr:from>
    <xdr:to>
      <xdr:col>1</xdr:col>
      <xdr:colOff>4695825</xdr:colOff>
      <xdr:row>20</xdr:row>
      <xdr:rowOff>123825</xdr:rowOff>
    </xdr:to>
    <xdr:sp macro="" textlink="">
      <xdr:nvSpPr>
        <xdr:cNvPr id="28" name="Line 8">
          <a:extLst>
            <a:ext uri="{FF2B5EF4-FFF2-40B4-BE49-F238E27FC236}">
              <a16:creationId xmlns:a16="http://schemas.microsoft.com/office/drawing/2014/main" id="{00000000-0008-0000-0B00-00001C000000}"/>
            </a:ext>
          </a:extLst>
        </xdr:cNvPr>
        <xdr:cNvSpPr>
          <a:spLocks noChangeShapeType="1"/>
        </xdr:cNvSpPr>
      </xdr:nvSpPr>
      <xdr:spPr bwMode="auto">
        <a:xfrm flipV="1">
          <a:off x="5600700" y="4171950"/>
          <a:ext cx="1028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1638300</xdr:colOff>
      <xdr:row>21</xdr:row>
      <xdr:rowOff>104775</xdr:rowOff>
    </xdr:from>
    <xdr:to>
      <xdr:col>1</xdr:col>
      <xdr:colOff>4695825</xdr:colOff>
      <xdr:row>21</xdr:row>
      <xdr:rowOff>104775</xdr:rowOff>
    </xdr:to>
    <xdr:sp macro="" textlink="">
      <xdr:nvSpPr>
        <xdr:cNvPr id="29" name="Line 9">
          <a:extLst>
            <a:ext uri="{FF2B5EF4-FFF2-40B4-BE49-F238E27FC236}">
              <a16:creationId xmlns:a16="http://schemas.microsoft.com/office/drawing/2014/main" id="{00000000-0008-0000-0B00-00001D000000}"/>
            </a:ext>
          </a:extLst>
        </xdr:cNvPr>
        <xdr:cNvSpPr>
          <a:spLocks noChangeShapeType="1"/>
        </xdr:cNvSpPr>
      </xdr:nvSpPr>
      <xdr:spPr bwMode="auto">
        <a:xfrm>
          <a:off x="3571875" y="4410075"/>
          <a:ext cx="3057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4381500</xdr:colOff>
      <xdr:row>22</xdr:row>
      <xdr:rowOff>152400</xdr:rowOff>
    </xdr:from>
    <xdr:to>
      <xdr:col>1</xdr:col>
      <xdr:colOff>4686300</xdr:colOff>
      <xdr:row>22</xdr:row>
      <xdr:rowOff>152400</xdr:rowOff>
    </xdr:to>
    <xdr:sp macro="" textlink="">
      <xdr:nvSpPr>
        <xdr:cNvPr id="30" name="Line 10">
          <a:extLst>
            <a:ext uri="{FF2B5EF4-FFF2-40B4-BE49-F238E27FC236}">
              <a16:creationId xmlns:a16="http://schemas.microsoft.com/office/drawing/2014/main" id="{00000000-0008-0000-0B00-00001E000000}"/>
            </a:ext>
          </a:extLst>
        </xdr:cNvPr>
        <xdr:cNvSpPr>
          <a:spLocks noChangeShapeType="1"/>
        </xdr:cNvSpPr>
      </xdr:nvSpPr>
      <xdr:spPr bwMode="auto">
        <a:xfrm flipV="1">
          <a:off x="6315075" y="4657725"/>
          <a:ext cx="304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1514475</xdr:colOff>
      <xdr:row>24</xdr:row>
      <xdr:rowOff>123825</xdr:rowOff>
    </xdr:from>
    <xdr:to>
      <xdr:col>1</xdr:col>
      <xdr:colOff>4695825</xdr:colOff>
      <xdr:row>24</xdr:row>
      <xdr:rowOff>123825</xdr:rowOff>
    </xdr:to>
    <xdr:sp macro="" textlink="">
      <xdr:nvSpPr>
        <xdr:cNvPr id="31" name="Line 11">
          <a:extLst>
            <a:ext uri="{FF2B5EF4-FFF2-40B4-BE49-F238E27FC236}">
              <a16:creationId xmlns:a16="http://schemas.microsoft.com/office/drawing/2014/main" id="{00000000-0008-0000-0B00-00001F000000}"/>
            </a:ext>
          </a:extLst>
        </xdr:cNvPr>
        <xdr:cNvSpPr>
          <a:spLocks noChangeShapeType="1"/>
        </xdr:cNvSpPr>
      </xdr:nvSpPr>
      <xdr:spPr bwMode="auto">
        <a:xfrm flipV="1">
          <a:off x="3448050" y="5124450"/>
          <a:ext cx="3181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3771900</xdr:colOff>
      <xdr:row>25</xdr:row>
      <xdr:rowOff>104775</xdr:rowOff>
    </xdr:from>
    <xdr:to>
      <xdr:col>1</xdr:col>
      <xdr:colOff>4686300</xdr:colOff>
      <xdr:row>25</xdr:row>
      <xdr:rowOff>104775</xdr:rowOff>
    </xdr:to>
    <xdr:sp macro="" textlink="">
      <xdr:nvSpPr>
        <xdr:cNvPr id="32" name="Line 36">
          <a:extLst>
            <a:ext uri="{FF2B5EF4-FFF2-40B4-BE49-F238E27FC236}">
              <a16:creationId xmlns:a16="http://schemas.microsoft.com/office/drawing/2014/main" id="{00000000-0008-0000-0B00-000020000000}"/>
            </a:ext>
          </a:extLst>
        </xdr:cNvPr>
        <xdr:cNvSpPr>
          <a:spLocks noChangeShapeType="1"/>
        </xdr:cNvSpPr>
      </xdr:nvSpPr>
      <xdr:spPr bwMode="auto">
        <a:xfrm>
          <a:off x="5705475" y="5343525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2124075</xdr:colOff>
      <xdr:row>23</xdr:row>
      <xdr:rowOff>104775</xdr:rowOff>
    </xdr:from>
    <xdr:to>
      <xdr:col>1</xdr:col>
      <xdr:colOff>4695825</xdr:colOff>
      <xdr:row>23</xdr:row>
      <xdr:rowOff>104775</xdr:rowOff>
    </xdr:to>
    <xdr:sp macro="" textlink="">
      <xdr:nvSpPr>
        <xdr:cNvPr id="33" name="Line 37">
          <a:extLst>
            <a:ext uri="{FF2B5EF4-FFF2-40B4-BE49-F238E27FC236}">
              <a16:creationId xmlns:a16="http://schemas.microsoft.com/office/drawing/2014/main" id="{00000000-0008-0000-0B00-000021000000}"/>
            </a:ext>
          </a:extLst>
        </xdr:cNvPr>
        <xdr:cNvSpPr>
          <a:spLocks noChangeShapeType="1"/>
        </xdr:cNvSpPr>
      </xdr:nvSpPr>
      <xdr:spPr bwMode="auto">
        <a:xfrm>
          <a:off x="4057650" y="490537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2771775</xdr:colOff>
      <xdr:row>64</xdr:row>
      <xdr:rowOff>123825</xdr:rowOff>
    </xdr:from>
    <xdr:to>
      <xdr:col>1</xdr:col>
      <xdr:colOff>4676775</xdr:colOff>
      <xdr:row>64</xdr:row>
      <xdr:rowOff>123825</xdr:rowOff>
    </xdr:to>
    <xdr:sp macro="" textlink="">
      <xdr:nvSpPr>
        <xdr:cNvPr id="34" name="Line 33">
          <a:extLst>
            <a:ext uri="{FF2B5EF4-FFF2-40B4-BE49-F238E27FC236}">
              <a16:creationId xmlns:a16="http://schemas.microsoft.com/office/drawing/2014/main" id="{00000000-0008-0000-0B00-000022000000}"/>
            </a:ext>
          </a:extLst>
        </xdr:cNvPr>
        <xdr:cNvSpPr>
          <a:spLocks noChangeShapeType="1"/>
        </xdr:cNvSpPr>
      </xdr:nvSpPr>
      <xdr:spPr bwMode="auto">
        <a:xfrm flipV="1">
          <a:off x="4705350" y="1450657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3533775</xdr:colOff>
      <xdr:row>60</xdr:row>
      <xdr:rowOff>142875</xdr:rowOff>
    </xdr:from>
    <xdr:to>
      <xdr:col>1</xdr:col>
      <xdr:colOff>4676775</xdr:colOff>
      <xdr:row>60</xdr:row>
      <xdr:rowOff>142875</xdr:rowOff>
    </xdr:to>
    <xdr:sp macro="" textlink="">
      <xdr:nvSpPr>
        <xdr:cNvPr id="35" name="Line 21">
          <a:extLst>
            <a:ext uri="{FF2B5EF4-FFF2-40B4-BE49-F238E27FC236}">
              <a16:creationId xmlns:a16="http://schemas.microsoft.com/office/drawing/2014/main" id="{00000000-0008-0000-0B00-000023000000}"/>
            </a:ext>
          </a:extLst>
        </xdr:cNvPr>
        <xdr:cNvSpPr>
          <a:spLocks noChangeShapeType="1"/>
        </xdr:cNvSpPr>
      </xdr:nvSpPr>
      <xdr:spPr bwMode="auto">
        <a:xfrm flipV="1">
          <a:off x="5467350" y="13592175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1943100</xdr:colOff>
      <xdr:row>62</xdr:row>
      <xdr:rowOff>114300</xdr:rowOff>
    </xdr:from>
    <xdr:to>
      <xdr:col>1</xdr:col>
      <xdr:colOff>4676775</xdr:colOff>
      <xdr:row>62</xdr:row>
      <xdr:rowOff>114300</xdr:rowOff>
    </xdr:to>
    <xdr:sp macro="" textlink="">
      <xdr:nvSpPr>
        <xdr:cNvPr id="36" name="Line 24">
          <a:extLst>
            <a:ext uri="{FF2B5EF4-FFF2-40B4-BE49-F238E27FC236}">
              <a16:creationId xmlns:a16="http://schemas.microsoft.com/office/drawing/2014/main" id="{00000000-0008-0000-0B00-000024000000}"/>
            </a:ext>
          </a:extLst>
        </xdr:cNvPr>
        <xdr:cNvSpPr>
          <a:spLocks noChangeShapeType="1"/>
        </xdr:cNvSpPr>
      </xdr:nvSpPr>
      <xdr:spPr bwMode="auto">
        <a:xfrm>
          <a:off x="3876675" y="14030325"/>
          <a:ext cx="2733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1714500</xdr:colOff>
      <xdr:row>56</xdr:row>
      <xdr:rowOff>114300</xdr:rowOff>
    </xdr:from>
    <xdr:to>
      <xdr:col>1</xdr:col>
      <xdr:colOff>4676775</xdr:colOff>
      <xdr:row>56</xdr:row>
      <xdr:rowOff>114300</xdr:rowOff>
    </xdr:to>
    <xdr:sp macro="" textlink="">
      <xdr:nvSpPr>
        <xdr:cNvPr id="37" name="Line 34">
          <a:extLst>
            <a:ext uri="{FF2B5EF4-FFF2-40B4-BE49-F238E27FC236}">
              <a16:creationId xmlns:a16="http://schemas.microsoft.com/office/drawing/2014/main" id="{00000000-0008-0000-0B00-000025000000}"/>
            </a:ext>
          </a:extLst>
        </xdr:cNvPr>
        <xdr:cNvSpPr>
          <a:spLocks noChangeShapeType="1"/>
        </xdr:cNvSpPr>
      </xdr:nvSpPr>
      <xdr:spPr bwMode="auto">
        <a:xfrm flipV="1">
          <a:off x="3648075" y="1261110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4305300</xdr:colOff>
      <xdr:row>61</xdr:row>
      <xdr:rowOff>114300</xdr:rowOff>
    </xdr:from>
    <xdr:to>
      <xdr:col>1</xdr:col>
      <xdr:colOff>4648200</xdr:colOff>
      <xdr:row>61</xdr:row>
      <xdr:rowOff>114300</xdr:rowOff>
    </xdr:to>
    <xdr:sp macro="" textlink="">
      <xdr:nvSpPr>
        <xdr:cNvPr id="38" name="Line 24">
          <a:extLst>
            <a:ext uri="{FF2B5EF4-FFF2-40B4-BE49-F238E27FC236}">
              <a16:creationId xmlns:a16="http://schemas.microsoft.com/office/drawing/2014/main" id="{00000000-0008-0000-0B00-000026000000}"/>
            </a:ext>
          </a:extLst>
        </xdr:cNvPr>
        <xdr:cNvSpPr>
          <a:spLocks noChangeShapeType="1"/>
        </xdr:cNvSpPr>
      </xdr:nvSpPr>
      <xdr:spPr bwMode="auto">
        <a:xfrm>
          <a:off x="6238875" y="13792200"/>
          <a:ext cx="342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4333875</xdr:colOff>
      <xdr:row>38</xdr:row>
      <xdr:rowOff>114300</xdr:rowOff>
    </xdr:from>
    <xdr:to>
      <xdr:col>1</xdr:col>
      <xdr:colOff>4676775</xdr:colOff>
      <xdr:row>38</xdr:row>
      <xdr:rowOff>114300</xdr:rowOff>
    </xdr:to>
    <xdr:sp macro="" textlink="">
      <xdr:nvSpPr>
        <xdr:cNvPr id="39" name="Line 37">
          <a:extLst>
            <a:ext uri="{FF2B5EF4-FFF2-40B4-BE49-F238E27FC236}">
              <a16:creationId xmlns:a16="http://schemas.microsoft.com/office/drawing/2014/main" id="{00000000-0008-0000-0B00-000027000000}"/>
            </a:ext>
          </a:extLst>
        </xdr:cNvPr>
        <xdr:cNvSpPr>
          <a:spLocks noChangeShapeType="1"/>
        </xdr:cNvSpPr>
      </xdr:nvSpPr>
      <xdr:spPr bwMode="auto">
        <a:xfrm>
          <a:off x="6267450" y="8591550"/>
          <a:ext cx="342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1828800</xdr:colOff>
      <xdr:row>36</xdr:row>
      <xdr:rowOff>114300</xdr:rowOff>
    </xdr:from>
    <xdr:to>
      <xdr:col>1</xdr:col>
      <xdr:colOff>4667250</xdr:colOff>
      <xdr:row>36</xdr:row>
      <xdr:rowOff>114300</xdr:rowOff>
    </xdr:to>
    <xdr:sp macro="" textlink="">
      <xdr:nvSpPr>
        <xdr:cNvPr id="40" name="Line 28">
          <a:extLst>
            <a:ext uri="{FF2B5EF4-FFF2-40B4-BE49-F238E27FC236}">
              <a16:creationId xmlns:a16="http://schemas.microsoft.com/office/drawing/2014/main" id="{00000000-0008-0000-0B00-000028000000}"/>
            </a:ext>
          </a:extLst>
        </xdr:cNvPr>
        <xdr:cNvSpPr>
          <a:spLocks noChangeShapeType="1"/>
        </xdr:cNvSpPr>
      </xdr:nvSpPr>
      <xdr:spPr bwMode="auto">
        <a:xfrm>
          <a:off x="3762375" y="8191500"/>
          <a:ext cx="2838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32</xdr:row>
      <xdr:rowOff>352425</xdr:rowOff>
    </xdr:from>
    <xdr:to>
      <xdr:col>1</xdr:col>
      <xdr:colOff>4676775</xdr:colOff>
      <xdr:row>32</xdr:row>
      <xdr:rowOff>352425</xdr:rowOff>
    </xdr:to>
    <xdr:sp macro="" textlink="">
      <xdr:nvSpPr>
        <xdr:cNvPr id="41" name="Line 26">
          <a:extLst>
            <a:ext uri="{FF2B5EF4-FFF2-40B4-BE49-F238E27FC236}">
              <a16:creationId xmlns:a16="http://schemas.microsoft.com/office/drawing/2014/main" id="{00000000-0008-0000-0B00-000029000000}"/>
            </a:ext>
          </a:extLst>
        </xdr:cNvPr>
        <xdr:cNvSpPr>
          <a:spLocks noChangeShapeType="1"/>
        </xdr:cNvSpPr>
      </xdr:nvSpPr>
      <xdr:spPr bwMode="auto">
        <a:xfrm>
          <a:off x="4838700" y="7353300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4314825</xdr:colOff>
      <xdr:row>31</xdr:row>
      <xdr:rowOff>123825</xdr:rowOff>
    </xdr:from>
    <xdr:to>
      <xdr:col>1</xdr:col>
      <xdr:colOff>4686300</xdr:colOff>
      <xdr:row>31</xdr:row>
      <xdr:rowOff>123825</xdr:rowOff>
    </xdr:to>
    <xdr:sp macro="" textlink="">
      <xdr:nvSpPr>
        <xdr:cNvPr id="42" name="Line 26">
          <a:extLst>
            <a:ext uri="{FF2B5EF4-FFF2-40B4-BE49-F238E27FC236}">
              <a16:creationId xmlns:a16="http://schemas.microsoft.com/office/drawing/2014/main" id="{00000000-0008-0000-0B00-00002A000000}"/>
            </a:ext>
          </a:extLst>
        </xdr:cNvPr>
        <xdr:cNvSpPr>
          <a:spLocks noChangeShapeType="1"/>
        </xdr:cNvSpPr>
      </xdr:nvSpPr>
      <xdr:spPr bwMode="auto">
        <a:xfrm flipV="1">
          <a:off x="6248400" y="6867525"/>
          <a:ext cx="371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4114800</xdr:colOff>
      <xdr:row>30</xdr:row>
      <xdr:rowOff>190500</xdr:rowOff>
    </xdr:from>
    <xdr:to>
      <xdr:col>1</xdr:col>
      <xdr:colOff>4686300</xdr:colOff>
      <xdr:row>30</xdr:row>
      <xdr:rowOff>190500</xdr:rowOff>
    </xdr:to>
    <xdr:sp macro="" textlink="">
      <xdr:nvSpPr>
        <xdr:cNvPr id="43" name="Line 26">
          <a:extLst>
            <a:ext uri="{FF2B5EF4-FFF2-40B4-BE49-F238E27FC236}">
              <a16:creationId xmlns:a16="http://schemas.microsoft.com/office/drawing/2014/main" id="{00000000-0008-0000-0B00-00002B000000}"/>
            </a:ext>
          </a:extLst>
        </xdr:cNvPr>
        <xdr:cNvSpPr>
          <a:spLocks noChangeShapeType="1"/>
        </xdr:cNvSpPr>
      </xdr:nvSpPr>
      <xdr:spPr bwMode="auto">
        <a:xfrm>
          <a:off x="6048375" y="6619875"/>
          <a:ext cx="571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0</xdr:rowOff>
    </xdr:from>
    <xdr:to>
      <xdr:col>0</xdr:col>
      <xdr:colOff>1857375</xdr:colOff>
      <xdr:row>7</xdr:row>
      <xdr:rowOff>57150</xdr:rowOff>
    </xdr:to>
    <xdr:pic>
      <xdr:nvPicPr>
        <xdr:cNvPr id="2" name="Picture 39" descr="logo SASCA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0"/>
          <a:ext cx="1771650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2543175</xdr:colOff>
      <xdr:row>14</xdr:row>
      <xdr:rowOff>104775</xdr:rowOff>
    </xdr:from>
    <xdr:to>
      <xdr:col>1</xdr:col>
      <xdr:colOff>4714875</xdr:colOff>
      <xdr:row>14</xdr:row>
      <xdr:rowOff>104775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>
          <a:spLocks noChangeShapeType="1"/>
        </xdr:cNvSpPr>
      </xdr:nvSpPr>
      <xdr:spPr bwMode="auto">
        <a:xfrm>
          <a:off x="4476750" y="289560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3076575</xdr:colOff>
      <xdr:row>17</xdr:row>
      <xdr:rowOff>104775</xdr:rowOff>
    </xdr:from>
    <xdr:to>
      <xdr:col>1</xdr:col>
      <xdr:colOff>4714875</xdr:colOff>
      <xdr:row>17</xdr:row>
      <xdr:rowOff>104775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>
          <a:spLocks noChangeShapeType="1"/>
        </xdr:cNvSpPr>
      </xdr:nvSpPr>
      <xdr:spPr bwMode="auto">
        <a:xfrm>
          <a:off x="5010150" y="3495675"/>
          <a:ext cx="1638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409575</xdr:colOff>
      <xdr:row>27</xdr:row>
      <xdr:rowOff>114300</xdr:rowOff>
    </xdr:from>
    <xdr:to>
      <xdr:col>1</xdr:col>
      <xdr:colOff>4686300</xdr:colOff>
      <xdr:row>27</xdr:row>
      <xdr:rowOff>142875</xdr:rowOff>
    </xdr:to>
    <xdr:sp macro="" textlink="">
      <xdr:nvSpPr>
        <xdr:cNvPr id="5" name="Line 1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>
          <a:spLocks noChangeShapeType="1"/>
        </xdr:cNvSpPr>
      </xdr:nvSpPr>
      <xdr:spPr bwMode="auto">
        <a:xfrm flipV="1">
          <a:off x="2343150" y="5829300"/>
          <a:ext cx="4276725" cy="285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2600325</xdr:colOff>
      <xdr:row>28</xdr:row>
      <xdr:rowOff>104775</xdr:rowOff>
    </xdr:from>
    <xdr:to>
      <xdr:col>1</xdr:col>
      <xdr:colOff>4686300</xdr:colOff>
      <xdr:row>28</xdr:row>
      <xdr:rowOff>104775</xdr:rowOff>
    </xdr:to>
    <xdr:sp macro="" textlink="">
      <xdr:nvSpPr>
        <xdr:cNvPr id="6" name="Line 15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>
          <a:spLocks noChangeShapeType="1"/>
        </xdr:cNvSpPr>
      </xdr:nvSpPr>
      <xdr:spPr bwMode="auto">
        <a:xfrm>
          <a:off x="4533900" y="605790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33</xdr:row>
      <xdr:rowOff>104775</xdr:rowOff>
    </xdr:from>
    <xdr:to>
      <xdr:col>1</xdr:col>
      <xdr:colOff>4676775</xdr:colOff>
      <xdr:row>33</xdr:row>
      <xdr:rowOff>104775</xdr:rowOff>
    </xdr:to>
    <xdr:sp macro="" textlink="">
      <xdr:nvSpPr>
        <xdr:cNvPr id="7" name="Line 26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>
          <a:spLocks noChangeShapeType="1"/>
        </xdr:cNvSpPr>
      </xdr:nvSpPr>
      <xdr:spPr bwMode="auto">
        <a:xfrm>
          <a:off x="4838700" y="7591425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2667000</xdr:colOff>
      <xdr:row>34</xdr:row>
      <xdr:rowOff>114300</xdr:rowOff>
    </xdr:from>
    <xdr:to>
      <xdr:col>1</xdr:col>
      <xdr:colOff>4676775</xdr:colOff>
      <xdr:row>34</xdr:row>
      <xdr:rowOff>114300</xdr:rowOff>
    </xdr:to>
    <xdr:sp macro="" textlink="">
      <xdr:nvSpPr>
        <xdr:cNvPr id="8" name="Line 27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>
          <a:spLocks noChangeShapeType="1"/>
        </xdr:cNvSpPr>
      </xdr:nvSpPr>
      <xdr:spPr bwMode="auto">
        <a:xfrm>
          <a:off x="4600575" y="78009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2105025</xdr:colOff>
      <xdr:row>35</xdr:row>
      <xdr:rowOff>114300</xdr:rowOff>
    </xdr:from>
    <xdr:to>
      <xdr:col>1</xdr:col>
      <xdr:colOff>4676775</xdr:colOff>
      <xdr:row>35</xdr:row>
      <xdr:rowOff>114300</xdr:rowOff>
    </xdr:to>
    <xdr:sp macro="" textlink="">
      <xdr:nvSpPr>
        <xdr:cNvPr id="9" name="Line 28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>
          <a:spLocks noChangeShapeType="1"/>
        </xdr:cNvSpPr>
      </xdr:nvSpPr>
      <xdr:spPr bwMode="auto">
        <a:xfrm>
          <a:off x="4038600" y="8001000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1533525</xdr:colOff>
      <xdr:row>44</xdr:row>
      <xdr:rowOff>85725</xdr:rowOff>
    </xdr:from>
    <xdr:to>
      <xdr:col>1</xdr:col>
      <xdr:colOff>4657725</xdr:colOff>
      <xdr:row>44</xdr:row>
      <xdr:rowOff>85725</xdr:rowOff>
    </xdr:to>
    <xdr:sp macro="" textlink="">
      <xdr:nvSpPr>
        <xdr:cNvPr id="10" name="Line 29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SpPr>
          <a:spLocks noChangeShapeType="1"/>
        </xdr:cNvSpPr>
      </xdr:nvSpPr>
      <xdr:spPr bwMode="auto">
        <a:xfrm>
          <a:off x="3467100" y="9734550"/>
          <a:ext cx="3124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3352800</xdr:colOff>
      <xdr:row>40</xdr:row>
      <xdr:rowOff>104775</xdr:rowOff>
    </xdr:from>
    <xdr:to>
      <xdr:col>1</xdr:col>
      <xdr:colOff>4676775</xdr:colOff>
      <xdr:row>40</xdr:row>
      <xdr:rowOff>104775</xdr:rowOff>
    </xdr:to>
    <xdr:sp macro="" textlink="">
      <xdr:nvSpPr>
        <xdr:cNvPr id="11" name="Line 31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SpPr>
          <a:spLocks noChangeShapeType="1"/>
        </xdr:cNvSpPr>
      </xdr:nvSpPr>
      <xdr:spPr bwMode="auto">
        <a:xfrm>
          <a:off x="5286375" y="9029700"/>
          <a:ext cx="1323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3876675</xdr:colOff>
      <xdr:row>39</xdr:row>
      <xdr:rowOff>142875</xdr:rowOff>
    </xdr:from>
    <xdr:to>
      <xdr:col>1</xdr:col>
      <xdr:colOff>4686300</xdr:colOff>
      <xdr:row>39</xdr:row>
      <xdr:rowOff>142875</xdr:rowOff>
    </xdr:to>
    <xdr:sp macro="" textlink="">
      <xdr:nvSpPr>
        <xdr:cNvPr id="12" name="Line 37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SpPr>
          <a:spLocks noChangeShapeType="1"/>
        </xdr:cNvSpPr>
      </xdr:nvSpPr>
      <xdr:spPr bwMode="auto">
        <a:xfrm flipV="1">
          <a:off x="5810250" y="882015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4124325</xdr:colOff>
      <xdr:row>41</xdr:row>
      <xdr:rowOff>123825</xdr:rowOff>
    </xdr:from>
    <xdr:to>
      <xdr:col>1</xdr:col>
      <xdr:colOff>4686300</xdr:colOff>
      <xdr:row>41</xdr:row>
      <xdr:rowOff>123825</xdr:rowOff>
    </xdr:to>
    <xdr:sp macro="" textlink="">
      <xdr:nvSpPr>
        <xdr:cNvPr id="13" name="Line 43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>
          <a:spLocks noChangeShapeType="1"/>
        </xdr:cNvSpPr>
      </xdr:nvSpPr>
      <xdr:spPr bwMode="auto">
        <a:xfrm flipV="1">
          <a:off x="6057900" y="9248775"/>
          <a:ext cx="561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1866900</xdr:colOff>
      <xdr:row>16</xdr:row>
      <xdr:rowOff>104775</xdr:rowOff>
    </xdr:from>
    <xdr:to>
      <xdr:col>1</xdr:col>
      <xdr:colOff>4714875</xdr:colOff>
      <xdr:row>16</xdr:row>
      <xdr:rowOff>104775</xdr:rowOff>
    </xdr:to>
    <xdr:sp macro="" textlink="">
      <xdr:nvSpPr>
        <xdr:cNvPr id="14" name="Line 6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SpPr>
          <a:spLocks noChangeShapeType="1"/>
        </xdr:cNvSpPr>
      </xdr:nvSpPr>
      <xdr:spPr bwMode="auto">
        <a:xfrm>
          <a:off x="3800475" y="3295650"/>
          <a:ext cx="2847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2657475</xdr:colOff>
      <xdr:row>49</xdr:row>
      <xdr:rowOff>123825</xdr:rowOff>
    </xdr:from>
    <xdr:to>
      <xdr:col>1</xdr:col>
      <xdr:colOff>4695825</xdr:colOff>
      <xdr:row>49</xdr:row>
      <xdr:rowOff>123825</xdr:rowOff>
    </xdr:to>
    <xdr:sp macro="" textlink="">
      <xdr:nvSpPr>
        <xdr:cNvPr id="15" name="Line 12"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SpPr>
          <a:spLocks noChangeShapeType="1"/>
        </xdr:cNvSpPr>
      </xdr:nvSpPr>
      <xdr:spPr bwMode="auto">
        <a:xfrm>
          <a:off x="4591050" y="10953750"/>
          <a:ext cx="2038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2790825</xdr:colOff>
      <xdr:row>50</xdr:row>
      <xdr:rowOff>114300</xdr:rowOff>
    </xdr:from>
    <xdr:to>
      <xdr:col>1</xdr:col>
      <xdr:colOff>4686300</xdr:colOff>
      <xdr:row>50</xdr:row>
      <xdr:rowOff>114300</xdr:rowOff>
    </xdr:to>
    <xdr:sp macro="" textlink="">
      <xdr:nvSpPr>
        <xdr:cNvPr id="16" name="Line 13">
          <a:extLst>
            <a:ext uri="{FF2B5EF4-FFF2-40B4-BE49-F238E27FC236}">
              <a16:creationId xmlns:a16="http://schemas.microsoft.com/office/drawing/2014/main" id="{00000000-0008-0000-0C00-000010000000}"/>
            </a:ext>
          </a:extLst>
        </xdr:cNvPr>
        <xdr:cNvSpPr>
          <a:spLocks noChangeShapeType="1"/>
        </xdr:cNvSpPr>
      </xdr:nvSpPr>
      <xdr:spPr bwMode="auto">
        <a:xfrm flipV="1">
          <a:off x="4724400" y="111823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51</xdr:row>
      <xdr:rowOff>114300</xdr:rowOff>
    </xdr:from>
    <xdr:to>
      <xdr:col>1</xdr:col>
      <xdr:colOff>4676775</xdr:colOff>
      <xdr:row>51</xdr:row>
      <xdr:rowOff>114300</xdr:rowOff>
    </xdr:to>
    <xdr:sp macro="" textlink="">
      <xdr:nvSpPr>
        <xdr:cNvPr id="17" name="Line 14">
          <a:extLst>
            <a:ext uri="{FF2B5EF4-FFF2-40B4-BE49-F238E27FC236}">
              <a16:creationId xmlns:a16="http://schemas.microsoft.com/office/drawing/2014/main" id="{00000000-0008-0000-0C00-000011000000}"/>
            </a:ext>
          </a:extLst>
        </xdr:cNvPr>
        <xdr:cNvSpPr>
          <a:spLocks noChangeShapeType="1"/>
        </xdr:cNvSpPr>
      </xdr:nvSpPr>
      <xdr:spPr bwMode="auto">
        <a:xfrm flipV="1">
          <a:off x="4838700" y="11420475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2543175</xdr:colOff>
      <xdr:row>52</xdr:row>
      <xdr:rowOff>104775</xdr:rowOff>
    </xdr:from>
    <xdr:to>
      <xdr:col>1</xdr:col>
      <xdr:colOff>4686300</xdr:colOff>
      <xdr:row>52</xdr:row>
      <xdr:rowOff>104775</xdr:rowOff>
    </xdr:to>
    <xdr:sp macro="" textlink="">
      <xdr:nvSpPr>
        <xdr:cNvPr id="18" name="Line 15">
          <a:extLst>
            <a:ext uri="{FF2B5EF4-FFF2-40B4-BE49-F238E27FC236}">
              <a16:creationId xmlns:a16="http://schemas.microsoft.com/office/drawing/2014/main" id="{00000000-0008-0000-0C00-000012000000}"/>
            </a:ext>
          </a:extLst>
        </xdr:cNvPr>
        <xdr:cNvSpPr>
          <a:spLocks noChangeShapeType="1"/>
        </xdr:cNvSpPr>
      </xdr:nvSpPr>
      <xdr:spPr bwMode="auto">
        <a:xfrm>
          <a:off x="4476750" y="11649075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3438525</xdr:colOff>
      <xdr:row>53</xdr:row>
      <xdr:rowOff>114300</xdr:rowOff>
    </xdr:from>
    <xdr:to>
      <xdr:col>1</xdr:col>
      <xdr:colOff>4676775</xdr:colOff>
      <xdr:row>53</xdr:row>
      <xdr:rowOff>114300</xdr:rowOff>
    </xdr:to>
    <xdr:sp macro="" textlink="">
      <xdr:nvSpPr>
        <xdr:cNvPr id="19" name="Line 16">
          <a:extLst>
            <a:ext uri="{FF2B5EF4-FFF2-40B4-BE49-F238E27FC236}">
              <a16:creationId xmlns:a16="http://schemas.microsoft.com/office/drawing/2014/main" id="{00000000-0008-0000-0C00-000013000000}"/>
            </a:ext>
          </a:extLst>
        </xdr:cNvPr>
        <xdr:cNvSpPr>
          <a:spLocks noChangeShapeType="1"/>
        </xdr:cNvSpPr>
      </xdr:nvSpPr>
      <xdr:spPr bwMode="auto">
        <a:xfrm flipV="1">
          <a:off x="5372100" y="11896725"/>
          <a:ext cx="1238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3705225</xdr:colOff>
      <xdr:row>54</xdr:row>
      <xdr:rowOff>142875</xdr:rowOff>
    </xdr:from>
    <xdr:to>
      <xdr:col>1</xdr:col>
      <xdr:colOff>4676775</xdr:colOff>
      <xdr:row>54</xdr:row>
      <xdr:rowOff>142875</xdr:rowOff>
    </xdr:to>
    <xdr:sp macro="" textlink="">
      <xdr:nvSpPr>
        <xdr:cNvPr id="20" name="Line 17">
          <a:extLst>
            <a:ext uri="{FF2B5EF4-FFF2-40B4-BE49-F238E27FC236}">
              <a16:creationId xmlns:a16="http://schemas.microsoft.com/office/drawing/2014/main" id="{00000000-0008-0000-0C00-000014000000}"/>
            </a:ext>
          </a:extLst>
        </xdr:cNvPr>
        <xdr:cNvSpPr>
          <a:spLocks noChangeShapeType="1"/>
        </xdr:cNvSpPr>
      </xdr:nvSpPr>
      <xdr:spPr bwMode="auto">
        <a:xfrm>
          <a:off x="5638800" y="12163425"/>
          <a:ext cx="971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2971800</xdr:colOff>
      <xdr:row>55</xdr:row>
      <xdr:rowOff>114300</xdr:rowOff>
    </xdr:from>
    <xdr:to>
      <xdr:col>1</xdr:col>
      <xdr:colOff>4676775</xdr:colOff>
      <xdr:row>55</xdr:row>
      <xdr:rowOff>114300</xdr:rowOff>
    </xdr:to>
    <xdr:sp macro="" textlink="">
      <xdr:nvSpPr>
        <xdr:cNvPr id="21" name="Line 18">
          <a:extLst>
            <a:ext uri="{FF2B5EF4-FFF2-40B4-BE49-F238E27FC236}">
              <a16:creationId xmlns:a16="http://schemas.microsoft.com/office/drawing/2014/main" id="{00000000-0008-0000-0C00-000015000000}"/>
            </a:ext>
          </a:extLst>
        </xdr:cNvPr>
        <xdr:cNvSpPr>
          <a:spLocks noChangeShapeType="1"/>
        </xdr:cNvSpPr>
      </xdr:nvSpPr>
      <xdr:spPr bwMode="auto">
        <a:xfrm flipV="1">
          <a:off x="4905375" y="12372975"/>
          <a:ext cx="1704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1866900</xdr:colOff>
      <xdr:row>57</xdr:row>
      <xdr:rowOff>142875</xdr:rowOff>
    </xdr:from>
    <xdr:to>
      <xdr:col>1</xdr:col>
      <xdr:colOff>4676775</xdr:colOff>
      <xdr:row>57</xdr:row>
      <xdr:rowOff>142875</xdr:rowOff>
    </xdr:to>
    <xdr:sp macro="" textlink="">
      <xdr:nvSpPr>
        <xdr:cNvPr id="22" name="Line 19">
          <a:extLst>
            <a:ext uri="{FF2B5EF4-FFF2-40B4-BE49-F238E27FC236}">
              <a16:creationId xmlns:a16="http://schemas.microsoft.com/office/drawing/2014/main" id="{00000000-0008-0000-0C00-000016000000}"/>
            </a:ext>
          </a:extLst>
        </xdr:cNvPr>
        <xdr:cNvSpPr>
          <a:spLocks noChangeShapeType="1"/>
        </xdr:cNvSpPr>
      </xdr:nvSpPr>
      <xdr:spPr bwMode="auto">
        <a:xfrm>
          <a:off x="3800475" y="12877800"/>
          <a:ext cx="2809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2438400</xdr:colOff>
      <xdr:row>58</xdr:row>
      <xdr:rowOff>114300</xdr:rowOff>
    </xdr:from>
    <xdr:to>
      <xdr:col>1</xdr:col>
      <xdr:colOff>4676775</xdr:colOff>
      <xdr:row>58</xdr:row>
      <xdr:rowOff>114300</xdr:rowOff>
    </xdr:to>
    <xdr:sp macro="" textlink="">
      <xdr:nvSpPr>
        <xdr:cNvPr id="23" name="Line 20">
          <a:extLst>
            <a:ext uri="{FF2B5EF4-FFF2-40B4-BE49-F238E27FC236}">
              <a16:creationId xmlns:a16="http://schemas.microsoft.com/office/drawing/2014/main" id="{00000000-0008-0000-0C00-000017000000}"/>
            </a:ext>
          </a:extLst>
        </xdr:cNvPr>
        <xdr:cNvSpPr>
          <a:spLocks noChangeShapeType="1"/>
        </xdr:cNvSpPr>
      </xdr:nvSpPr>
      <xdr:spPr bwMode="auto">
        <a:xfrm flipV="1">
          <a:off x="4371975" y="1308735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3438525</xdr:colOff>
      <xdr:row>59</xdr:row>
      <xdr:rowOff>123825</xdr:rowOff>
    </xdr:from>
    <xdr:to>
      <xdr:col>1</xdr:col>
      <xdr:colOff>4676775</xdr:colOff>
      <xdr:row>59</xdr:row>
      <xdr:rowOff>123825</xdr:rowOff>
    </xdr:to>
    <xdr:sp macro="" textlink="">
      <xdr:nvSpPr>
        <xdr:cNvPr id="24" name="Line 21">
          <a:extLst>
            <a:ext uri="{FF2B5EF4-FFF2-40B4-BE49-F238E27FC236}">
              <a16:creationId xmlns:a16="http://schemas.microsoft.com/office/drawing/2014/main" id="{00000000-0008-0000-0C00-000018000000}"/>
            </a:ext>
          </a:extLst>
        </xdr:cNvPr>
        <xdr:cNvSpPr>
          <a:spLocks noChangeShapeType="1"/>
        </xdr:cNvSpPr>
      </xdr:nvSpPr>
      <xdr:spPr bwMode="auto">
        <a:xfrm>
          <a:off x="5372100" y="13335000"/>
          <a:ext cx="1238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3048000</xdr:colOff>
      <xdr:row>63</xdr:row>
      <xdr:rowOff>123825</xdr:rowOff>
    </xdr:from>
    <xdr:to>
      <xdr:col>1</xdr:col>
      <xdr:colOff>4676775</xdr:colOff>
      <xdr:row>63</xdr:row>
      <xdr:rowOff>123825</xdr:rowOff>
    </xdr:to>
    <xdr:sp macro="" textlink="">
      <xdr:nvSpPr>
        <xdr:cNvPr id="25" name="Line 33">
          <a:extLst>
            <a:ext uri="{FF2B5EF4-FFF2-40B4-BE49-F238E27FC236}">
              <a16:creationId xmlns:a16="http://schemas.microsoft.com/office/drawing/2014/main" id="{00000000-0008-0000-0C00-000019000000}"/>
            </a:ext>
          </a:extLst>
        </xdr:cNvPr>
        <xdr:cNvSpPr>
          <a:spLocks noChangeShapeType="1"/>
        </xdr:cNvSpPr>
      </xdr:nvSpPr>
      <xdr:spPr bwMode="auto">
        <a:xfrm flipV="1">
          <a:off x="4981575" y="14268450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3924300</xdr:colOff>
      <xdr:row>13</xdr:row>
      <xdr:rowOff>104775</xdr:rowOff>
    </xdr:from>
    <xdr:to>
      <xdr:col>1</xdr:col>
      <xdr:colOff>4695825</xdr:colOff>
      <xdr:row>13</xdr:row>
      <xdr:rowOff>104775</xdr:rowOff>
    </xdr:to>
    <xdr:sp macro="" textlink="">
      <xdr:nvSpPr>
        <xdr:cNvPr id="26" name="Line 1">
          <a:extLst>
            <a:ext uri="{FF2B5EF4-FFF2-40B4-BE49-F238E27FC236}">
              <a16:creationId xmlns:a16="http://schemas.microsoft.com/office/drawing/2014/main" id="{00000000-0008-0000-0C00-00001A000000}"/>
            </a:ext>
          </a:extLst>
        </xdr:cNvPr>
        <xdr:cNvSpPr>
          <a:spLocks noChangeShapeType="1"/>
        </xdr:cNvSpPr>
      </xdr:nvSpPr>
      <xdr:spPr bwMode="auto">
        <a:xfrm flipV="1">
          <a:off x="5857875" y="2695575"/>
          <a:ext cx="771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3990975</xdr:colOff>
      <xdr:row>19</xdr:row>
      <xdr:rowOff>142875</xdr:rowOff>
    </xdr:from>
    <xdr:to>
      <xdr:col>1</xdr:col>
      <xdr:colOff>4686300</xdr:colOff>
      <xdr:row>19</xdr:row>
      <xdr:rowOff>142875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id="{00000000-0008-0000-0C00-00001B000000}"/>
            </a:ext>
          </a:extLst>
        </xdr:cNvPr>
        <xdr:cNvSpPr>
          <a:spLocks noChangeShapeType="1"/>
        </xdr:cNvSpPr>
      </xdr:nvSpPr>
      <xdr:spPr bwMode="auto">
        <a:xfrm flipV="1">
          <a:off x="5924550" y="3933825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3667125</xdr:colOff>
      <xdr:row>20</xdr:row>
      <xdr:rowOff>123825</xdr:rowOff>
    </xdr:from>
    <xdr:to>
      <xdr:col>1</xdr:col>
      <xdr:colOff>4695825</xdr:colOff>
      <xdr:row>20</xdr:row>
      <xdr:rowOff>123825</xdr:rowOff>
    </xdr:to>
    <xdr:sp macro="" textlink="">
      <xdr:nvSpPr>
        <xdr:cNvPr id="28" name="Line 8">
          <a:extLst>
            <a:ext uri="{FF2B5EF4-FFF2-40B4-BE49-F238E27FC236}">
              <a16:creationId xmlns:a16="http://schemas.microsoft.com/office/drawing/2014/main" id="{00000000-0008-0000-0C00-00001C000000}"/>
            </a:ext>
          </a:extLst>
        </xdr:cNvPr>
        <xdr:cNvSpPr>
          <a:spLocks noChangeShapeType="1"/>
        </xdr:cNvSpPr>
      </xdr:nvSpPr>
      <xdr:spPr bwMode="auto">
        <a:xfrm flipV="1">
          <a:off x="5600700" y="4171950"/>
          <a:ext cx="1028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1638300</xdr:colOff>
      <xdr:row>21</xdr:row>
      <xdr:rowOff>104775</xdr:rowOff>
    </xdr:from>
    <xdr:to>
      <xdr:col>1</xdr:col>
      <xdr:colOff>4695825</xdr:colOff>
      <xdr:row>21</xdr:row>
      <xdr:rowOff>104775</xdr:rowOff>
    </xdr:to>
    <xdr:sp macro="" textlink="">
      <xdr:nvSpPr>
        <xdr:cNvPr id="29" name="Line 9">
          <a:extLst>
            <a:ext uri="{FF2B5EF4-FFF2-40B4-BE49-F238E27FC236}">
              <a16:creationId xmlns:a16="http://schemas.microsoft.com/office/drawing/2014/main" id="{00000000-0008-0000-0C00-00001D000000}"/>
            </a:ext>
          </a:extLst>
        </xdr:cNvPr>
        <xdr:cNvSpPr>
          <a:spLocks noChangeShapeType="1"/>
        </xdr:cNvSpPr>
      </xdr:nvSpPr>
      <xdr:spPr bwMode="auto">
        <a:xfrm>
          <a:off x="3571875" y="4410075"/>
          <a:ext cx="3057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4381500</xdr:colOff>
      <xdr:row>22</xdr:row>
      <xdr:rowOff>152400</xdr:rowOff>
    </xdr:from>
    <xdr:to>
      <xdr:col>1</xdr:col>
      <xdr:colOff>4686300</xdr:colOff>
      <xdr:row>22</xdr:row>
      <xdr:rowOff>152400</xdr:rowOff>
    </xdr:to>
    <xdr:sp macro="" textlink="">
      <xdr:nvSpPr>
        <xdr:cNvPr id="30" name="Line 10">
          <a:extLst>
            <a:ext uri="{FF2B5EF4-FFF2-40B4-BE49-F238E27FC236}">
              <a16:creationId xmlns:a16="http://schemas.microsoft.com/office/drawing/2014/main" id="{00000000-0008-0000-0C00-00001E000000}"/>
            </a:ext>
          </a:extLst>
        </xdr:cNvPr>
        <xdr:cNvSpPr>
          <a:spLocks noChangeShapeType="1"/>
        </xdr:cNvSpPr>
      </xdr:nvSpPr>
      <xdr:spPr bwMode="auto">
        <a:xfrm flipV="1">
          <a:off x="6315075" y="4657725"/>
          <a:ext cx="304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1514475</xdr:colOff>
      <xdr:row>24</xdr:row>
      <xdr:rowOff>123825</xdr:rowOff>
    </xdr:from>
    <xdr:to>
      <xdr:col>1</xdr:col>
      <xdr:colOff>4695825</xdr:colOff>
      <xdr:row>24</xdr:row>
      <xdr:rowOff>123825</xdr:rowOff>
    </xdr:to>
    <xdr:sp macro="" textlink="">
      <xdr:nvSpPr>
        <xdr:cNvPr id="31" name="Line 11">
          <a:extLst>
            <a:ext uri="{FF2B5EF4-FFF2-40B4-BE49-F238E27FC236}">
              <a16:creationId xmlns:a16="http://schemas.microsoft.com/office/drawing/2014/main" id="{00000000-0008-0000-0C00-00001F000000}"/>
            </a:ext>
          </a:extLst>
        </xdr:cNvPr>
        <xdr:cNvSpPr>
          <a:spLocks noChangeShapeType="1"/>
        </xdr:cNvSpPr>
      </xdr:nvSpPr>
      <xdr:spPr bwMode="auto">
        <a:xfrm flipV="1">
          <a:off x="3448050" y="5124450"/>
          <a:ext cx="3181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3771900</xdr:colOff>
      <xdr:row>25</xdr:row>
      <xdr:rowOff>104775</xdr:rowOff>
    </xdr:from>
    <xdr:to>
      <xdr:col>1</xdr:col>
      <xdr:colOff>4686300</xdr:colOff>
      <xdr:row>25</xdr:row>
      <xdr:rowOff>104775</xdr:rowOff>
    </xdr:to>
    <xdr:sp macro="" textlink="">
      <xdr:nvSpPr>
        <xdr:cNvPr id="32" name="Line 36">
          <a:extLst>
            <a:ext uri="{FF2B5EF4-FFF2-40B4-BE49-F238E27FC236}">
              <a16:creationId xmlns:a16="http://schemas.microsoft.com/office/drawing/2014/main" id="{00000000-0008-0000-0C00-000020000000}"/>
            </a:ext>
          </a:extLst>
        </xdr:cNvPr>
        <xdr:cNvSpPr>
          <a:spLocks noChangeShapeType="1"/>
        </xdr:cNvSpPr>
      </xdr:nvSpPr>
      <xdr:spPr bwMode="auto">
        <a:xfrm>
          <a:off x="5705475" y="5343525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2124075</xdr:colOff>
      <xdr:row>23</xdr:row>
      <xdr:rowOff>104775</xdr:rowOff>
    </xdr:from>
    <xdr:to>
      <xdr:col>1</xdr:col>
      <xdr:colOff>4695825</xdr:colOff>
      <xdr:row>23</xdr:row>
      <xdr:rowOff>104775</xdr:rowOff>
    </xdr:to>
    <xdr:sp macro="" textlink="">
      <xdr:nvSpPr>
        <xdr:cNvPr id="33" name="Line 37">
          <a:extLst>
            <a:ext uri="{FF2B5EF4-FFF2-40B4-BE49-F238E27FC236}">
              <a16:creationId xmlns:a16="http://schemas.microsoft.com/office/drawing/2014/main" id="{00000000-0008-0000-0C00-000021000000}"/>
            </a:ext>
          </a:extLst>
        </xdr:cNvPr>
        <xdr:cNvSpPr>
          <a:spLocks noChangeShapeType="1"/>
        </xdr:cNvSpPr>
      </xdr:nvSpPr>
      <xdr:spPr bwMode="auto">
        <a:xfrm>
          <a:off x="4057650" y="490537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2771775</xdr:colOff>
      <xdr:row>64</xdr:row>
      <xdr:rowOff>123825</xdr:rowOff>
    </xdr:from>
    <xdr:to>
      <xdr:col>1</xdr:col>
      <xdr:colOff>4676775</xdr:colOff>
      <xdr:row>64</xdr:row>
      <xdr:rowOff>123825</xdr:rowOff>
    </xdr:to>
    <xdr:sp macro="" textlink="">
      <xdr:nvSpPr>
        <xdr:cNvPr id="34" name="Line 33">
          <a:extLst>
            <a:ext uri="{FF2B5EF4-FFF2-40B4-BE49-F238E27FC236}">
              <a16:creationId xmlns:a16="http://schemas.microsoft.com/office/drawing/2014/main" id="{00000000-0008-0000-0C00-000022000000}"/>
            </a:ext>
          </a:extLst>
        </xdr:cNvPr>
        <xdr:cNvSpPr>
          <a:spLocks noChangeShapeType="1"/>
        </xdr:cNvSpPr>
      </xdr:nvSpPr>
      <xdr:spPr bwMode="auto">
        <a:xfrm flipV="1">
          <a:off x="4705350" y="1450657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3533775</xdr:colOff>
      <xdr:row>60</xdr:row>
      <xdr:rowOff>142875</xdr:rowOff>
    </xdr:from>
    <xdr:to>
      <xdr:col>1</xdr:col>
      <xdr:colOff>4676775</xdr:colOff>
      <xdr:row>60</xdr:row>
      <xdr:rowOff>142875</xdr:rowOff>
    </xdr:to>
    <xdr:sp macro="" textlink="">
      <xdr:nvSpPr>
        <xdr:cNvPr id="35" name="Line 21">
          <a:extLst>
            <a:ext uri="{FF2B5EF4-FFF2-40B4-BE49-F238E27FC236}">
              <a16:creationId xmlns:a16="http://schemas.microsoft.com/office/drawing/2014/main" id="{00000000-0008-0000-0C00-000023000000}"/>
            </a:ext>
          </a:extLst>
        </xdr:cNvPr>
        <xdr:cNvSpPr>
          <a:spLocks noChangeShapeType="1"/>
        </xdr:cNvSpPr>
      </xdr:nvSpPr>
      <xdr:spPr bwMode="auto">
        <a:xfrm flipV="1">
          <a:off x="5467350" y="13592175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1943100</xdr:colOff>
      <xdr:row>62</xdr:row>
      <xdr:rowOff>114300</xdr:rowOff>
    </xdr:from>
    <xdr:to>
      <xdr:col>1</xdr:col>
      <xdr:colOff>4676775</xdr:colOff>
      <xdr:row>62</xdr:row>
      <xdr:rowOff>114300</xdr:rowOff>
    </xdr:to>
    <xdr:sp macro="" textlink="">
      <xdr:nvSpPr>
        <xdr:cNvPr id="36" name="Line 24">
          <a:extLst>
            <a:ext uri="{FF2B5EF4-FFF2-40B4-BE49-F238E27FC236}">
              <a16:creationId xmlns:a16="http://schemas.microsoft.com/office/drawing/2014/main" id="{00000000-0008-0000-0C00-000024000000}"/>
            </a:ext>
          </a:extLst>
        </xdr:cNvPr>
        <xdr:cNvSpPr>
          <a:spLocks noChangeShapeType="1"/>
        </xdr:cNvSpPr>
      </xdr:nvSpPr>
      <xdr:spPr bwMode="auto">
        <a:xfrm>
          <a:off x="3876675" y="14030325"/>
          <a:ext cx="2733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1714500</xdr:colOff>
      <xdr:row>56</xdr:row>
      <xdr:rowOff>114300</xdr:rowOff>
    </xdr:from>
    <xdr:to>
      <xdr:col>1</xdr:col>
      <xdr:colOff>4676775</xdr:colOff>
      <xdr:row>56</xdr:row>
      <xdr:rowOff>114300</xdr:rowOff>
    </xdr:to>
    <xdr:sp macro="" textlink="">
      <xdr:nvSpPr>
        <xdr:cNvPr id="37" name="Line 34">
          <a:extLst>
            <a:ext uri="{FF2B5EF4-FFF2-40B4-BE49-F238E27FC236}">
              <a16:creationId xmlns:a16="http://schemas.microsoft.com/office/drawing/2014/main" id="{00000000-0008-0000-0C00-000025000000}"/>
            </a:ext>
          </a:extLst>
        </xdr:cNvPr>
        <xdr:cNvSpPr>
          <a:spLocks noChangeShapeType="1"/>
        </xdr:cNvSpPr>
      </xdr:nvSpPr>
      <xdr:spPr bwMode="auto">
        <a:xfrm flipV="1">
          <a:off x="3648075" y="1261110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4305300</xdr:colOff>
      <xdr:row>61</xdr:row>
      <xdr:rowOff>114300</xdr:rowOff>
    </xdr:from>
    <xdr:to>
      <xdr:col>1</xdr:col>
      <xdr:colOff>4648200</xdr:colOff>
      <xdr:row>61</xdr:row>
      <xdr:rowOff>114300</xdr:rowOff>
    </xdr:to>
    <xdr:sp macro="" textlink="">
      <xdr:nvSpPr>
        <xdr:cNvPr id="38" name="Line 24">
          <a:extLst>
            <a:ext uri="{FF2B5EF4-FFF2-40B4-BE49-F238E27FC236}">
              <a16:creationId xmlns:a16="http://schemas.microsoft.com/office/drawing/2014/main" id="{00000000-0008-0000-0C00-000026000000}"/>
            </a:ext>
          </a:extLst>
        </xdr:cNvPr>
        <xdr:cNvSpPr>
          <a:spLocks noChangeShapeType="1"/>
        </xdr:cNvSpPr>
      </xdr:nvSpPr>
      <xdr:spPr bwMode="auto">
        <a:xfrm>
          <a:off x="6238875" y="13792200"/>
          <a:ext cx="342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4333875</xdr:colOff>
      <xdr:row>38</xdr:row>
      <xdr:rowOff>114300</xdr:rowOff>
    </xdr:from>
    <xdr:to>
      <xdr:col>1</xdr:col>
      <xdr:colOff>4676775</xdr:colOff>
      <xdr:row>38</xdr:row>
      <xdr:rowOff>114300</xdr:rowOff>
    </xdr:to>
    <xdr:sp macro="" textlink="">
      <xdr:nvSpPr>
        <xdr:cNvPr id="39" name="Line 37">
          <a:extLst>
            <a:ext uri="{FF2B5EF4-FFF2-40B4-BE49-F238E27FC236}">
              <a16:creationId xmlns:a16="http://schemas.microsoft.com/office/drawing/2014/main" id="{00000000-0008-0000-0C00-000027000000}"/>
            </a:ext>
          </a:extLst>
        </xdr:cNvPr>
        <xdr:cNvSpPr>
          <a:spLocks noChangeShapeType="1"/>
        </xdr:cNvSpPr>
      </xdr:nvSpPr>
      <xdr:spPr bwMode="auto">
        <a:xfrm>
          <a:off x="6267450" y="8591550"/>
          <a:ext cx="342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1828800</xdr:colOff>
      <xdr:row>36</xdr:row>
      <xdr:rowOff>114300</xdr:rowOff>
    </xdr:from>
    <xdr:to>
      <xdr:col>1</xdr:col>
      <xdr:colOff>4667250</xdr:colOff>
      <xdr:row>36</xdr:row>
      <xdr:rowOff>114300</xdr:rowOff>
    </xdr:to>
    <xdr:sp macro="" textlink="">
      <xdr:nvSpPr>
        <xdr:cNvPr id="40" name="Line 28">
          <a:extLst>
            <a:ext uri="{FF2B5EF4-FFF2-40B4-BE49-F238E27FC236}">
              <a16:creationId xmlns:a16="http://schemas.microsoft.com/office/drawing/2014/main" id="{00000000-0008-0000-0C00-000028000000}"/>
            </a:ext>
          </a:extLst>
        </xdr:cNvPr>
        <xdr:cNvSpPr>
          <a:spLocks noChangeShapeType="1"/>
        </xdr:cNvSpPr>
      </xdr:nvSpPr>
      <xdr:spPr bwMode="auto">
        <a:xfrm>
          <a:off x="3762375" y="8191500"/>
          <a:ext cx="2838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32</xdr:row>
      <xdr:rowOff>352425</xdr:rowOff>
    </xdr:from>
    <xdr:to>
      <xdr:col>1</xdr:col>
      <xdr:colOff>4676775</xdr:colOff>
      <xdr:row>32</xdr:row>
      <xdr:rowOff>352425</xdr:rowOff>
    </xdr:to>
    <xdr:sp macro="" textlink="">
      <xdr:nvSpPr>
        <xdr:cNvPr id="41" name="Line 26">
          <a:extLst>
            <a:ext uri="{FF2B5EF4-FFF2-40B4-BE49-F238E27FC236}">
              <a16:creationId xmlns:a16="http://schemas.microsoft.com/office/drawing/2014/main" id="{00000000-0008-0000-0C00-000029000000}"/>
            </a:ext>
          </a:extLst>
        </xdr:cNvPr>
        <xdr:cNvSpPr>
          <a:spLocks noChangeShapeType="1"/>
        </xdr:cNvSpPr>
      </xdr:nvSpPr>
      <xdr:spPr bwMode="auto">
        <a:xfrm>
          <a:off x="4838700" y="7353300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4314825</xdr:colOff>
      <xdr:row>31</xdr:row>
      <xdr:rowOff>123825</xdr:rowOff>
    </xdr:from>
    <xdr:to>
      <xdr:col>1</xdr:col>
      <xdr:colOff>4686300</xdr:colOff>
      <xdr:row>31</xdr:row>
      <xdr:rowOff>123825</xdr:rowOff>
    </xdr:to>
    <xdr:sp macro="" textlink="">
      <xdr:nvSpPr>
        <xdr:cNvPr id="42" name="Line 26">
          <a:extLst>
            <a:ext uri="{FF2B5EF4-FFF2-40B4-BE49-F238E27FC236}">
              <a16:creationId xmlns:a16="http://schemas.microsoft.com/office/drawing/2014/main" id="{00000000-0008-0000-0C00-00002A000000}"/>
            </a:ext>
          </a:extLst>
        </xdr:cNvPr>
        <xdr:cNvSpPr>
          <a:spLocks noChangeShapeType="1"/>
        </xdr:cNvSpPr>
      </xdr:nvSpPr>
      <xdr:spPr bwMode="auto">
        <a:xfrm flipV="1">
          <a:off x="6248400" y="6867525"/>
          <a:ext cx="371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4114800</xdr:colOff>
      <xdr:row>30</xdr:row>
      <xdr:rowOff>190500</xdr:rowOff>
    </xdr:from>
    <xdr:to>
      <xdr:col>1</xdr:col>
      <xdr:colOff>4686300</xdr:colOff>
      <xdr:row>30</xdr:row>
      <xdr:rowOff>190500</xdr:rowOff>
    </xdr:to>
    <xdr:sp macro="" textlink="">
      <xdr:nvSpPr>
        <xdr:cNvPr id="43" name="Line 26">
          <a:extLst>
            <a:ext uri="{FF2B5EF4-FFF2-40B4-BE49-F238E27FC236}">
              <a16:creationId xmlns:a16="http://schemas.microsoft.com/office/drawing/2014/main" id="{00000000-0008-0000-0C00-00002B000000}"/>
            </a:ext>
          </a:extLst>
        </xdr:cNvPr>
        <xdr:cNvSpPr>
          <a:spLocks noChangeShapeType="1"/>
        </xdr:cNvSpPr>
      </xdr:nvSpPr>
      <xdr:spPr bwMode="auto">
        <a:xfrm>
          <a:off x="6048375" y="6619875"/>
          <a:ext cx="571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0</xdr:rowOff>
    </xdr:from>
    <xdr:to>
      <xdr:col>0</xdr:col>
      <xdr:colOff>1857375</xdr:colOff>
      <xdr:row>7</xdr:row>
      <xdr:rowOff>57150</xdr:rowOff>
    </xdr:to>
    <xdr:pic>
      <xdr:nvPicPr>
        <xdr:cNvPr id="2" name="Picture 39" descr="logo SASCA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0"/>
          <a:ext cx="1771650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2543175</xdr:colOff>
      <xdr:row>14</xdr:row>
      <xdr:rowOff>104775</xdr:rowOff>
    </xdr:from>
    <xdr:to>
      <xdr:col>1</xdr:col>
      <xdr:colOff>4714875</xdr:colOff>
      <xdr:row>14</xdr:row>
      <xdr:rowOff>104775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>
          <a:spLocks noChangeShapeType="1"/>
        </xdr:cNvSpPr>
      </xdr:nvSpPr>
      <xdr:spPr bwMode="auto">
        <a:xfrm>
          <a:off x="4476750" y="289560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3076575</xdr:colOff>
      <xdr:row>17</xdr:row>
      <xdr:rowOff>104775</xdr:rowOff>
    </xdr:from>
    <xdr:to>
      <xdr:col>1</xdr:col>
      <xdr:colOff>4714875</xdr:colOff>
      <xdr:row>17</xdr:row>
      <xdr:rowOff>104775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>
          <a:spLocks noChangeShapeType="1"/>
        </xdr:cNvSpPr>
      </xdr:nvSpPr>
      <xdr:spPr bwMode="auto">
        <a:xfrm>
          <a:off x="5010150" y="3495675"/>
          <a:ext cx="1638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409575</xdr:colOff>
      <xdr:row>27</xdr:row>
      <xdr:rowOff>114300</xdr:rowOff>
    </xdr:from>
    <xdr:to>
      <xdr:col>1</xdr:col>
      <xdr:colOff>4686300</xdr:colOff>
      <xdr:row>27</xdr:row>
      <xdr:rowOff>142875</xdr:rowOff>
    </xdr:to>
    <xdr:sp macro="" textlink="">
      <xdr:nvSpPr>
        <xdr:cNvPr id="5" name="Line 1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>
          <a:spLocks noChangeShapeType="1"/>
        </xdr:cNvSpPr>
      </xdr:nvSpPr>
      <xdr:spPr bwMode="auto">
        <a:xfrm flipV="1">
          <a:off x="2343150" y="5829300"/>
          <a:ext cx="4276725" cy="285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2600325</xdr:colOff>
      <xdr:row>28</xdr:row>
      <xdr:rowOff>104775</xdr:rowOff>
    </xdr:from>
    <xdr:to>
      <xdr:col>1</xdr:col>
      <xdr:colOff>4686300</xdr:colOff>
      <xdr:row>28</xdr:row>
      <xdr:rowOff>104775</xdr:rowOff>
    </xdr:to>
    <xdr:sp macro="" textlink="">
      <xdr:nvSpPr>
        <xdr:cNvPr id="6" name="Line 15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SpPr>
          <a:spLocks noChangeShapeType="1"/>
        </xdr:cNvSpPr>
      </xdr:nvSpPr>
      <xdr:spPr bwMode="auto">
        <a:xfrm>
          <a:off x="4533900" y="605790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33</xdr:row>
      <xdr:rowOff>104775</xdr:rowOff>
    </xdr:from>
    <xdr:to>
      <xdr:col>1</xdr:col>
      <xdr:colOff>4676775</xdr:colOff>
      <xdr:row>33</xdr:row>
      <xdr:rowOff>104775</xdr:rowOff>
    </xdr:to>
    <xdr:sp macro="" textlink="">
      <xdr:nvSpPr>
        <xdr:cNvPr id="7" name="Line 2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SpPr>
          <a:spLocks noChangeShapeType="1"/>
        </xdr:cNvSpPr>
      </xdr:nvSpPr>
      <xdr:spPr bwMode="auto">
        <a:xfrm>
          <a:off x="4838700" y="7591425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2667000</xdr:colOff>
      <xdr:row>34</xdr:row>
      <xdr:rowOff>114300</xdr:rowOff>
    </xdr:from>
    <xdr:to>
      <xdr:col>1</xdr:col>
      <xdr:colOff>4676775</xdr:colOff>
      <xdr:row>34</xdr:row>
      <xdr:rowOff>114300</xdr:rowOff>
    </xdr:to>
    <xdr:sp macro="" textlink="">
      <xdr:nvSpPr>
        <xdr:cNvPr id="8" name="Line 27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SpPr>
          <a:spLocks noChangeShapeType="1"/>
        </xdr:cNvSpPr>
      </xdr:nvSpPr>
      <xdr:spPr bwMode="auto">
        <a:xfrm>
          <a:off x="4600575" y="78009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2105025</xdr:colOff>
      <xdr:row>35</xdr:row>
      <xdr:rowOff>114300</xdr:rowOff>
    </xdr:from>
    <xdr:to>
      <xdr:col>1</xdr:col>
      <xdr:colOff>4676775</xdr:colOff>
      <xdr:row>35</xdr:row>
      <xdr:rowOff>114300</xdr:rowOff>
    </xdr:to>
    <xdr:sp macro="" textlink="">
      <xdr:nvSpPr>
        <xdr:cNvPr id="9" name="Line 28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SpPr>
          <a:spLocks noChangeShapeType="1"/>
        </xdr:cNvSpPr>
      </xdr:nvSpPr>
      <xdr:spPr bwMode="auto">
        <a:xfrm>
          <a:off x="4038600" y="8001000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1533525</xdr:colOff>
      <xdr:row>44</xdr:row>
      <xdr:rowOff>85725</xdr:rowOff>
    </xdr:from>
    <xdr:to>
      <xdr:col>1</xdr:col>
      <xdr:colOff>4657725</xdr:colOff>
      <xdr:row>44</xdr:row>
      <xdr:rowOff>85725</xdr:rowOff>
    </xdr:to>
    <xdr:sp macro="" textlink="">
      <xdr:nvSpPr>
        <xdr:cNvPr id="10" name="Line 29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SpPr>
          <a:spLocks noChangeShapeType="1"/>
        </xdr:cNvSpPr>
      </xdr:nvSpPr>
      <xdr:spPr bwMode="auto">
        <a:xfrm>
          <a:off x="3467100" y="9734550"/>
          <a:ext cx="3124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3352800</xdr:colOff>
      <xdr:row>40</xdr:row>
      <xdr:rowOff>104775</xdr:rowOff>
    </xdr:from>
    <xdr:to>
      <xdr:col>1</xdr:col>
      <xdr:colOff>4676775</xdr:colOff>
      <xdr:row>40</xdr:row>
      <xdr:rowOff>104775</xdr:rowOff>
    </xdr:to>
    <xdr:sp macro="" textlink="">
      <xdr:nvSpPr>
        <xdr:cNvPr id="11" name="Line 31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SpPr>
          <a:spLocks noChangeShapeType="1"/>
        </xdr:cNvSpPr>
      </xdr:nvSpPr>
      <xdr:spPr bwMode="auto">
        <a:xfrm>
          <a:off x="5286375" y="9029700"/>
          <a:ext cx="1323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3876675</xdr:colOff>
      <xdr:row>39</xdr:row>
      <xdr:rowOff>142875</xdr:rowOff>
    </xdr:from>
    <xdr:to>
      <xdr:col>1</xdr:col>
      <xdr:colOff>4686300</xdr:colOff>
      <xdr:row>39</xdr:row>
      <xdr:rowOff>142875</xdr:rowOff>
    </xdr:to>
    <xdr:sp macro="" textlink="">
      <xdr:nvSpPr>
        <xdr:cNvPr id="12" name="Line 37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SpPr>
          <a:spLocks noChangeShapeType="1"/>
        </xdr:cNvSpPr>
      </xdr:nvSpPr>
      <xdr:spPr bwMode="auto">
        <a:xfrm flipV="1">
          <a:off x="5810250" y="882015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4124325</xdr:colOff>
      <xdr:row>41</xdr:row>
      <xdr:rowOff>123825</xdr:rowOff>
    </xdr:from>
    <xdr:to>
      <xdr:col>1</xdr:col>
      <xdr:colOff>4686300</xdr:colOff>
      <xdr:row>41</xdr:row>
      <xdr:rowOff>123825</xdr:rowOff>
    </xdr:to>
    <xdr:sp macro="" textlink="">
      <xdr:nvSpPr>
        <xdr:cNvPr id="13" name="Line 43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SpPr>
          <a:spLocks noChangeShapeType="1"/>
        </xdr:cNvSpPr>
      </xdr:nvSpPr>
      <xdr:spPr bwMode="auto">
        <a:xfrm flipV="1">
          <a:off x="6057900" y="9248775"/>
          <a:ext cx="561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1866900</xdr:colOff>
      <xdr:row>16</xdr:row>
      <xdr:rowOff>104775</xdr:rowOff>
    </xdr:from>
    <xdr:to>
      <xdr:col>1</xdr:col>
      <xdr:colOff>4714875</xdr:colOff>
      <xdr:row>16</xdr:row>
      <xdr:rowOff>104775</xdr:rowOff>
    </xdr:to>
    <xdr:sp macro="" textlink="">
      <xdr:nvSpPr>
        <xdr:cNvPr id="14" name="Line 6">
          <a:extLst>
            <a:ext uri="{FF2B5EF4-FFF2-40B4-BE49-F238E27FC236}">
              <a16:creationId xmlns:a16="http://schemas.microsoft.com/office/drawing/2014/main" id="{00000000-0008-0000-0D00-00000E000000}"/>
            </a:ext>
          </a:extLst>
        </xdr:cNvPr>
        <xdr:cNvSpPr>
          <a:spLocks noChangeShapeType="1"/>
        </xdr:cNvSpPr>
      </xdr:nvSpPr>
      <xdr:spPr bwMode="auto">
        <a:xfrm>
          <a:off x="3800475" y="3295650"/>
          <a:ext cx="2847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2657475</xdr:colOff>
      <xdr:row>49</xdr:row>
      <xdr:rowOff>123825</xdr:rowOff>
    </xdr:from>
    <xdr:to>
      <xdr:col>1</xdr:col>
      <xdr:colOff>4695825</xdr:colOff>
      <xdr:row>49</xdr:row>
      <xdr:rowOff>123825</xdr:rowOff>
    </xdr:to>
    <xdr:sp macro="" textlink="">
      <xdr:nvSpPr>
        <xdr:cNvPr id="15" name="Line 12">
          <a:extLst>
            <a:ext uri="{FF2B5EF4-FFF2-40B4-BE49-F238E27FC236}">
              <a16:creationId xmlns:a16="http://schemas.microsoft.com/office/drawing/2014/main" id="{00000000-0008-0000-0D00-00000F000000}"/>
            </a:ext>
          </a:extLst>
        </xdr:cNvPr>
        <xdr:cNvSpPr>
          <a:spLocks noChangeShapeType="1"/>
        </xdr:cNvSpPr>
      </xdr:nvSpPr>
      <xdr:spPr bwMode="auto">
        <a:xfrm>
          <a:off x="4591050" y="10953750"/>
          <a:ext cx="2038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2790825</xdr:colOff>
      <xdr:row>50</xdr:row>
      <xdr:rowOff>114300</xdr:rowOff>
    </xdr:from>
    <xdr:to>
      <xdr:col>1</xdr:col>
      <xdr:colOff>4686300</xdr:colOff>
      <xdr:row>50</xdr:row>
      <xdr:rowOff>114300</xdr:rowOff>
    </xdr:to>
    <xdr:sp macro="" textlink="">
      <xdr:nvSpPr>
        <xdr:cNvPr id="16" name="Line 13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SpPr>
          <a:spLocks noChangeShapeType="1"/>
        </xdr:cNvSpPr>
      </xdr:nvSpPr>
      <xdr:spPr bwMode="auto">
        <a:xfrm flipV="1">
          <a:off x="4724400" y="111823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51</xdr:row>
      <xdr:rowOff>114300</xdr:rowOff>
    </xdr:from>
    <xdr:to>
      <xdr:col>1</xdr:col>
      <xdr:colOff>4676775</xdr:colOff>
      <xdr:row>51</xdr:row>
      <xdr:rowOff>114300</xdr:rowOff>
    </xdr:to>
    <xdr:sp macro="" textlink="">
      <xdr:nvSpPr>
        <xdr:cNvPr id="17" name="Line 14">
          <a:extLst>
            <a:ext uri="{FF2B5EF4-FFF2-40B4-BE49-F238E27FC236}">
              <a16:creationId xmlns:a16="http://schemas.microsoft.com/office/drawing/2014/main" id="{00000000-0008-0000-0D00-000011000000}"/>
            </a:ext>
          </a:extLst>
        </xdr:cNvPr>
        <xdr:cNvSpPr>
          <a:spLocks noChangeShapeType="1"/>
        </xdr:cNvSpPr>
      </xdr:nvSpPr>
      <xdr:spPr bwMode="auto">
        <a:xfrm flipV="1">
          <a:off x="4838700" y="11420475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2543175</xdr:colOff>
      <xdr:row>52</xdr:row>
      <xdr:rowOff>104775</xdr:rowOff>
    </xdr:from>
    <xdr:to>
      <xdr:col>1</xdr:col>
      <xdr:colOff>4686300</xdr:colOff>
      <xdr:row>52</xdr:row>
      <xdr:rowOff>104775</xdr:rowOff>
    </xdr:to>
    <xdr:sp macro="" textlink="">
      <xdr:nvSpPr>
        <xdr:cNvPr id="18" name="Line 15">
          <a:extLst>
            <a:ext uri="{FF2B5EF4-FFF2-40B4-BE49-F238E27FC236}">
              <a16:creationId xmlns:a16="http://schemas.microsoft.com/office/drawing/2014/main" id="{00000000-0008-0000-0D00-000012000000}"/>
            </a:ext>
          </a:extLst>
        </xdr:cNvPr>
        <xdr:cNvSpPr>
          <a:spLocks noChangeShapeType="1"/>
        </xdr:cNvSpPr>
      </xdr:nvSpPr>
      <xdr:spPr bwMode="auto">
        <a:xfrm>
          <a:off x="4476750" y="11649075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3438525</xdr:colOff>
      <xdr:row>53</xdr:row>
      <xdr:rowOff>114300</xdr:rowOff>
    </xdr:from>
    <xdr:to>
      <xdr:col>1</xdr:col>
      <xdr:colOff>4676775</xdr:colOff>
      <xdr:row>53</xdr:row>
      <xdr:rowOff>114300</xdr:rowOff>
    </xdr:to>
    <xdr:sp macro="" textlink="">
      <xdr:nvSpPr>
        <xdr:cNvPr id="19" name="Line 16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SpPr>
          <a:spLocks noChangeShapeType="1"/>
        </xdr:cNvSpPr>
      </xdr:nvSpPr>
      <xdr:spPr bwMode="auto">
        <a:xfrm flipV="1">
          <a:off x="5372100" y="11896725"/>
          <a:ext cx="1238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3705225</xdr:colOff>
      <xdr:row>54</xdr:row>
      <xdr:rowOff>142875</xdr:rowOff>
    </xdr:from>
    <xdr:to>
      <xdr:col>1</xdr:col>
      <xdr:colOff>4676775</xdr:colOff>
      <xdr:row>54</xdr:row>
      <xdr:rowOff>142875</xdr:rowOff>
    </xdr:to>
    <xdr:sp macro="" textlink="">
      <xdr:nvSpPr>
        <xdr:cNvPr id="20" name="Line 17">
          <a:extLst>
            <a:ext uri="{FF2B5EF4-FFF2-40B4-BE49-F238E27FC236}">
              <a16:creationId xmlns:a16="http://schemas.microsoft.com/office/drawing/2014/main" id="{00000000-0008-0000-0D00-000014000000}"/>
            </a:ext>
          </a:extLst>
        </xdr:cNvPr>
        <xdr:cNvSpPr>
          <a:spLocks noChangeShapeType="1"/>
        </xdr:cNvSpPr>
      </xdr:nvSpPr>
      <xdr:spPr bwMode="auto">
        <a:xfrm>
          <a:off x="5638800" y="12163425"/>
          <a:ext cx="971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2971800</xdr:colOff>
      <xdr:row>55</xdr:row>
      <xdr:rowOff>114300</xdr:rowOff>
    </xdr:from>
    <xdr:to>
      <xdr:col>1</xdr:col>
      <xdr:colOff>4676775</xdr:colOff>
      <xdr:row>55</xdr:row>
      <xdr:rowOff>114300</xdr:rowOff>
    </xdr:to>
    <xdr:sp macro="" textlink="">
      <xdr:nvSpPr>
        <xdr:cNvPr id="21" name="Line 18">
          <a:extLst>
            <a:ext uri="{FF2B5EF4-FFF2-40B4-BE49-F238E27FC236}">
              <a16:creationId xmlns:a16="http://schemas.microsoft.com/office/drawing/2014/main" id="{00000000-0008-0000-0D00-000015000000}"/>
            </a:ext>
          </a:extLst>
        </xdr:cNvPr>
        <xdr:cNvSpPr>
          <a:spLocks noChangeShapeType="1"/>
        </xdr:cNvSpPr>
      </xdr:nvSpPr>
      <xdr:spPr bwMode="auto">
        <a:xfrm flipV="1">
          <a:off x="4905375" y="12372975"/>
          <a:ext cx="1704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1866900</xdr:colOff>
      <xdr:row>57</xdr:row>
      <xdr:rowOff>142875</xdr:rowOff>
    </xdr:from>
    <xdr:to>
      <xdr:col>1</xdr:col>
      <xdr:colOff>4676775</xdr:colOff>
      <xdr:row>57</xdr:row>
      <xdr:rowOff>142875</xdr:rowOff>
    </xdr:to>
    <xdr:sp macro="" textlink="">
      <xdr:nvSpPr>
        <xdr:cNvPr id="22" name="Line 19">
          <a:extLst>
            <a:ext uri="{FF2B5EF4-FFF2-40B4-BE49-F238E27FC236}">
              <a16:creationId xmlns:a16="http://schemas.microsoft.com/office/drawing/2014/main" id="{00000000-0008-0000-0D00-000016000000}"/>
            </a:ext>
          </a:extLst>
        </xdr:cNvPr>
        <xdr:cNvSpPr>
          <a:spLocks noChangeShapeType="1"/>
        </xdr:cNvSpPr>
      </xdr:nvSpPr>
      <xdr:spPr bwMode="auto">
        <a:xfrm>
          <a:off x="3800475" y="12877800"/>
          <a:ext cx="2809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2438400</xdr:colOff>
      <xdr:row>58</xdr:row>
      <xdr:rowOff>114300</xdr:rowOff>
    </xdr:from>
    <xdr:to>
      <xdr:col>1</xdr:col>
      <xdr:colOff>4676775</xdr:colOff>
      <xdr:row>58</xdr:row>
      <xdr:rowOff>114300</xdr:rowOff>
    </xdr:to>
    <xdr:sp macro="" textlink="">
      <xdr:nvSpPr>
        <xdr:cNvPr id="23" name="Line 20">
          <a:extLst>
            <a:ext uri="{FF2B5EF4-FFF2-40B4-BE49-F238E27FC236}">
              <a16:creationId xmlns:a16="http://schemas.microsoft.com/office/drawing/2014/main" id="{00000000-0008-0000-0D00-000017000000}"/>
            </a:ext>
          </a:extLst>
        </xdr:cNvPr>
        <xdr:cNvSpPr>
          <a:spLocks noChangeShapeType="1"/>
        </xdr:cNvSpPr>
      </xdr:nvSpPr>
      <xdr:spPr bwMode="auto">
        <a:xfrm flipV="1">
          <a:off x="4371975" y="1308735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3438525</xdr:colOff>
      <xdr:row>59</xdr:row>
      <xdr:rowOff>123825</xdr:rowOff>
    </xdr:from>
    <xdr:to>
      <xdr:col>1</xdr:col>
      <xdr:colOff>4676775</xdr:colOff>
      <xdr:row>59</xdr:row>
      <xdr:rowOff>123825</xdr:rowOff>
    </xdr:to>
    <xdr:sp macro="" textlink="">
      <xdr:nvSpPr>
        <xdr:cNvPr id="24" name="Line 21">
          <a:extLst>
            <a:ext uri="{FF2B5EF4-FFF2-40B4-BE49-F238E27FC236}">
              <a16:creationId xmlns:a16="http://schemas.microsoft.com/office/drawing/2014/main" id="{00000000-0008-0000-0D00-000018000000}"/>
            </a:ext>
          </a:extLst>
        </xdr:cNvPr>
        <xdr:cNvSpPr>
          <a:spLocks noChangeShapeType="1"/>
        </xdr:cNvSpPr>
      </xdr:nvSpPr>
      <xdr:spPr bwMode="auto">
        <a:xfrm>
          <a:off x="5372100" y="13335000"/>
          <a:ext cx="1238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3048000</xdr:colOff>
      <xdr:row>63</xdr:row>
      <xdr:rowOff>123825</xdr:rowOff>
    </xdr:from>
    <xdr:to>
      <xdr:col>1</xdr:col>
      <xdr:colOff>4676775</xdr:colOff>
      <xdr:row>63</xdr:row>
      <xdr:rowOff>123825</xdr:rowOff>
    </xdr:to>
    <xdr:sp macro="" textlink="">
      <xdr:nvSpPr>
        <xdr:cNvPr id="25" name="Line 33">
          <a:extLst>
            <a:ext uri="{FF2B5EF4-FFF2-40B4-BE49-F238E27FC236}">
              <a16:creationId xmlns:a16="http://schemas.microsoft.com/office/drawing/2014/main" id="{00000000-0008-0000-0D00-000019000000}"/>
            </a:ext>
          </a:extLst>
        </xdr:cNvPr>
        <xdr:cNvSpPr>
          <a:spLocks noChangeShapeType="1"/>
        </xdr:cNvSpPr>
      </xdr:nvSpPr>
      <xdr:spPr bwMode="auto">
        <a:xfrm flipV="1">
          <a:off x="4981575" y="14268450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3924300</xdr:colOff>
      <xdr:row>13</xdr:row>
      <xdr:rowOff>104775</xdr:rowOff>
    </xdr:from>
    <xdr:to>
      <xdr:col>1</xdr:col>
      <xdr:colOff>4695825</xdr:colOff>
      <xdr:row>13</xdr:row>
      <xdr:rowOff>104775</xdr:rowOff>
    </xdr:to>
    <xdr:sp macro="" textlink="">
      <xdr:nvSpPr>
        <xdr:cNvPr id="26" name="Line 1">
          <a:extLst>
            <a:ext uri="{FF2B5EF4-FFF2-40B4-BE49-F238E27FC236}">
              <a16:creationId xmlns:a16="http://schemas.microsoft.com/office/drawing/2014/main" id="{00000000-0008-0000-0D00-00001A000000}"/>
            </a:ext>
          </a:extLst>
        </xdr:cNvPr>
        <xdr:cNvSpPr>
          <a:spLocks noChangeShapeType="1"/>
        </xdr:cNvSpPr>
      </xdr:nvSpPr>
      <xdr:spPr bwMode="auto">
        <a:xfrm flipV="1">
          <a:off x="5857875" y="2695575"/>
          <a:ext cx="771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3990975</xdr:colOff>
      <xdr:row>19</xdr:row>
      <xdr:rowOff>142875</xdr:rowOff>
    </xdr:from>
    <xdr:to>
      <xdr:col>1</xdr:col>
      <xdr:colOff>4686300</xdr:colOff>
      <xdr:row>19</xdr:row>
      <xdr:rowOff>142875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id="{00000000-0008-0000-0D00-00001B000000}"/>
            </a:ext>
          </a:extLst>
        </xdr:cNvPr>
        <xdr:cNvSpPr>
          <a:spLocks noChangeShapeType="1"/>
        </xdr:cNvSpPr>
      </xdr:nvSpPr>
      <xdr:spPr bwMode="auto">
        <a:xfrm flipV="1">
          <a:off x="5924550" y="3933825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3667125</xdr:colOff>
      <xdr:row>20</xdr:row>
      <xdr:rowOff>123825</xdr:rowOff>
    </xdr:from>
    <xdr:to>
      <xdr:col>1</xdr:col>
      <xdr:colOff>4695825</xdr:colOff>
      <xdr:row>20</xdr:row>
      <xdr:rowOff>123825</xdr:rowOff>
    </xdr:to>
    <xdr:sp macro="" textlink="">
      <xdr:nvSpPr>
        <xdr:cNvPr id="28" name="Line 8">
          <a:extLst>
            <a:ext uri="{FF2B5EF4-FFF2-40B4-BE49-F238E27FC236}">
              <a16:creationId xmlns:a16="http://schemas.microsoft.com/office/drawing/2014/main" id="{00000000-0008-0000-0D00-00001C000000}"/>
            </a:ext>
          </a:extLst>
        </xdr:cNvPr>
        <xdr:cNvSpPr>
          <a:spLocks noChangeShapeType="1"/>
        </xdr:cNvSpPr>
      </xdr:nvSpPr>
      <xdr:spPr bwMode="auto">
        <a:xfrm flipV="1">
          <a:off x="5600700" y="4171950"/>
          <a:ext cx="1028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1638300</xdr:colOff>
      <xdr:row>21</xdr:row>
      <xdr:rowOff>104775</xdr:rowOff>
    </xdr:from>
    <xdr:to>
      <xdr:col>1</xdr:col>
      <xdr:colOff>4695825</xdr:colOff>
      <xdr:row>21</xdr:row>
      <xdr:rowOff>104775</xdr:rowOff>
    </xdr:to>
    <xdr:sp macro="" textlink="">
      <xdr:nvSpPr>
        <xdr:cNvPr id="29" name="Line 9">
          <a:extLst>
            <a:ext uri="{FF2B5EF4-FFF2-40B4-BE49-F238E27FC236}">
              <a16:creationId xmlns:a16="http://schemas.microsoft.com/office/drawing/2014/main" id="{00000000-0008-0000-0D00-00001D000000}"/>
            </a:ext>
          </a:extLst>
        </xdr:cNvPr>
        <xdr:cNvSpPr>
          <a:spLocks noChangeShapeType="1"/>
        </xdr:cNvSpPr>
      </xdr:nvSpPr>
      <xdr:spPr bwMode="auto">
        <a:xfrm>
          <a:off x="3571875" y="4410075"/>
          <a:ext cx="3057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4381500</xdr:colOff>
      <xdr:row>22</xdr:row>
      <xdr:rowOff>152400</xdr:rowOff>
    </xdr:from>
    <xdr:to>
      <xdr:col>1</xdr:col>
      <xdr:colOff>4686300</xdr:colOff>
      <xdr:row>22</xdr:row>
      <xdr:rowOff>152400</xdr:rowOff>
    </xdr:to>
    <xdr:sp macro="" textlink="">
      <xdr:nvSpPr>
        <xdr:cNvPr id="30" name="Line 10">
          <a:extLst>
            <a:ext uri="{FF2B5EF4-FFF2-40B4-BE49-F238E27FC236}">
              <a16:creationId xmlns:a16="http://schemas.microsoft.com/office/drawing/2014/main" id="{00000000-0008-0000-0D00-00001E000000}"/>
            </a:ext>
          </a:extLst>
        </xdr:cNvPr>
        <xdr:cNvSpPr>
          <a:spLocks noChangeShapeType="1"/>
        </xdr:cNvSpPr>
      </xdr:nvSpPr>
      <xdr:spPr bwMode="auto">
        <a:xfrm flipV="1">
          <a:off x="6315075" y="4657725"/>
          <a:ext cx="304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1514475</xdr:colOff>
      <xdr:row>24</xdr:row>
      <xdr:rowOff>123825</xdr:rowOff>
    </xdr:from>
    <xdr:to>
      <xdr:col>1</xdr:col>
      <xdr:colOff>4695825</xdr:colOff>
      <xdr:row>24</xdr:row>
      <xdr:rowOff>123825</xdr:rowOff>
    </xdr:to>
    <xdr:sp macro="" textlink="">
      <xdr:nvSpPr>
        <xdr:cNvPr id="31" name="Line 11">
          <a:extLst>
            <a:ext uri="{FF2B5EF4-FFF2-40B4-BE49-F238E27FC236}">
              <a16:creationId xmlns:a16="http://schemas.microsoft.com/office/drawing/2014/main" id="{00000000-0008-0000-0D00-00001F000000}"/>
            </a:ext>
          </a:extLst>
        </xdr:cNvPr>
        <xdr:cNvSpPr>
          <a:spLocks noChangeShapeType="1"/>
        </xdr:cNvSpPr>
      </xdr:nvSpPr>
      <xdr:spPr bwMode="auto">
        <a:xfrm flipV="1">
          <a:off x="3448050" y="5124450"/>
          <a:ext cx="3181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3771900</xdr:colOff>
      <xdr:row>25</xdr:row>
      <xdr:rowOff>104775</xdr:rowOff>
    </xdr:from>
    <xdr:to>
      <xdr:col>1</xdr:col>
      <xdr:colOff>4686300</xdr:colOff>
      <xdr:row>25</xdr:row>
      <xdr:rowOff>104775</xdr:rowOff>
    </xdr:to>
    <xdr:sp macro="" textlink="">
      <xdr:nvSpPr>
        <xdr:cNvPr id="32" name="Line 36">
          <a:extLst>
            <a:ext uri="{FF2B5EF4-FFF2-40B4-BE49-F238E27FC236}">
              <a16:creationId xmlns:a16="http://schemas.microsoft.com/office/drawing/2014/main" id="{00000000-0008-0000-0D00-000020000000}"/>
            </a:ext>
          </a:extLst>
        </xdr:cNvPr>
        <xdr:cNvSpPr>
          <a:spLocks noChangeShapeType="1"/>
        </xdr:cNvSpPr>
      </xdr:nvSpPr>
      <xdr:spPr bwMode="auto">
        <a:xfrm>
          <a:off x="5705475" y="5343525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2124075</xdr:colOff>
      <xdr:row>23</xdr:row>
      <xdr:rowOff>104775</xdr:rowOff>
    </xdr:from>
    <xdr:to>
      <xdr:col>1</xdr:col>
      <xdr:colOff>4695825</xdr:colOff>
      <xdr:row>23</xdr:row>
      <xdr:rowOff>104775</xdr:rowOff>
    </xdr:to>
    <xdr:sp macro="" textlink="">
      <xdr:nvSpPr>
        <xdr:cNvPr id="33" name="Line 37">
          <a:extLst>
            <a:ext uri="{FF2B5EF4-FFF2-40B4-BE49-F238E27FC236}">
              <a16:creationId xmlns:a16="http://schemas.microsoft.com/office/drawing/2014/main" id="{00000000-0008-0000-0D00-000021000000}"/>
            </a:ext>
          </a:extLst>
        </xdr:cNvPr>
        <xdr:cNvSpPr>
          <a:spLocks noChangeShapeType="1"/>
        </xdr:cNvSpPr>
      </xdr:nvSpPr>
      <xdr:spPr bwMode="auto">
        <a:xfrm>
          <a:off x="4057650" y="490537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2771775</xdr:colOff>
      <xdr:row>64</xdr:row>
      <xdr:rowOff>123825</xdr:rowOff>
    </xdr:from>
    <xdr:to>
      <xdr:col>1</xdr:col>
      <xdr:colOff>4676775</xdr:colOff>
      <xdr:row>64</xdr:row>
      <xdr:rowOff>123825</xdr:rowOff>
    </xdr:to>
    <xdr:sp macro="" textlink="">
      <xdr:nvSpPr>
        <xdr:cNvPr id="34" name="Line 33">
          <a:extLst>
            <a:ext uri="{FF2B5EF4-FFF2-40B4-BE49-F238E27FC236}">
              <a16:creationId xmlns:a16="http://schemas.microsoft.com/office/drawing/2014/main" id="{00000000-0008-0000-0D00-000022000000}"/>
            </a:ext>
          </a:extLst>
        </xdr:cNvPr>
        <xdr:cNvSpPr>
          <a:spLocks noChangeShapeType="1"/>
        </xdr:cNvSpPr>
      </xdr:nvSpPr>
      <xdr:spPr bwMode="auto">
        <a:xfrm flipV="1">
          <a:off x="4705350" y="1450657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3533775</xdr:colOff>
      <xdr:row>60</xdr:row>
      <xdr:rowOff>142875</xdr:rowOff>
    </xdr:from>
    <xdr:to>
      <xdr:col>1</xdr:col>
      <xdr:colOff>4676775</xdr:colOff>
      <xdr:row>60</xdr:row>
      <xdr:rowOff>142875</xdr:rowOff>
    </xdr:to>
    <xdr:sp macro="" textlink="">
      <xdr:nvSpPr>
        <xdr:cNvPr id="35" name="Line 21">
          <a:extLst>
            <a:ext uri="{FF2B5EF4-FFF2-40B4-BE49-F238E27FC236}">
              <a16:creationId xmlns:a16="http://schemas.microsoft.com/office/drawing/2014/main" id="{00000000-0008-0000-0D00-000023000000}"/>
            </a:ext>
          </a:extLst>
        </xdr:cNvPr>
        <xdr:cNvSpPr>
          <a:spLocks noChangeShapeType="1"/>
        </xdr:cNvSpPr>
      </xdr:nvSpPr>
      <xdr:spPr bwMode="auto">
        <a:xfrm flipV="1">
          <a:off x="5467350" y="13592175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1943100</xdr:colOff>
      <xdr:row>62</xdr:row>
      <xdr:rowOff>114300</xdr:rowOff>
    </xdr:from>
    <xdr:to>
      <xdr:col>1</xdr:col>
      <xdr:colOff>4676775</xdr:colOff>
      <xdr:row>62</xdr:row>
      <xdr:rowOff>114300</xdr:rowOff>
    </xdr:to>
    <xdr:sp macro="" textlink="">
      <xdr:nvSpPr>
        <xdr:cNvPr id="36" name="Line 24">
          <a:extLst>
            <a:ext uri="{FF2B5EF4-FFF2-40B4-BE49-F238E27FC236}">
              <a16:creationId xmlns:a16="http://schemas.microsoft.com/office/drawing/2014/main" id="{00000000-0008-0000-0D00-000024000000}"/>
            </a:ext>
          </a:extLst>
        </xdr:cNvPr>
        <xdr:cNvSpPr>
          <a:spLocks noChangeShapeType="1"/>
        </xdr:cNvSpPr>
      </xdr:nvSpPr>
      <xdr:spPr bwMode="auto">
        <a:xfrm>
          <a:off x="3876675" y="14030325"/>
          <a:ext cx="2733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1714500</xdr:colOff>
      <xdr:row>56</xdr:row>
      <xdr:rowOff>114300</xdr:rowOff>
    </xdr:from>
    <xdr:to>
      <xdr:col>1</xdr:col>
      <xdr:colOff>4676775</xdr:colOff>
      <xdr:row>56</xdr:row>
      <xdr:rowOff>114300</xdr:rowOff>
    </xdr:to>
    <xdr:sp macro="" textlink="">
      <xdr:nvSpPr>
        <xdr:cNvPr id="37" name="Line 34">
          <a:extLst>
            <a:ext uri="{FF2B5EF4-FFF2-40B4-BE49-F238E27FC236}">
              <a16:creationId xmlns:a16="http://schemas.microsoft.com/office/drawing/2014/main" id="{00000000-0008-0000-0D00-000025000000}"/>
            </a:ext>
          </a:extLst>
        </xdr:cNvPr>
        <xdr:cNvSpPr>
          <a:spLocks noChangeShapeType="1"/>
        </xdr:cNvSpPr>
      </xdr:nvSpPr>
      <xdr:spPr bwMode="auto">
        <a:xfrm flipV="1">
          <a:off x="3648075" y="1261110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4305300</xdr:colOff>
      <xdr:row>61</xdr:row>
      <xdr:rowOff>114300</xdr:rowOff>
    </xdr:from>
    <xdr:to>
      <xdr:col>1</xdr:col>
      <xdr:colOff>4648200</xdr:colOff>
      <xdr:row>61</xdr:row>
      <xdr:rowOff>114300</xdr:rowOff>
    </xdr:to>
    <xdr:sp macro="" textlink="">
      <xdr:nvSpPr>
        <xdr:cNvPr id="38" name="Line 24">
          <a:extLst>
            <a:ext uri="{FF2B5EF4-FFF2-40B4-BE49-F238E27FC236}">
              <a16:creationId xmlns:a16="http://schemas.microsoft.com/office/drawing/2014/main" id="{00000000-0008-0000-0D00-000026000000}"/>
            </a:ext>
          </a:extLst>
        </xdr:cNvPr>
        <xdr:cNvSpPr>
          <a:spLocks noChangeShapeType="1"/>
        </xdr:cNvSpPr>
      </xdr:nvSpPr>
      <xdr:spPr bwMode="auto">
        <a:xfrm>
          <a:off x="6238875" y="13792200"/>
          <a:ext cx="342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4333875</xdr:colOff>
      <xdr:row>38</xdr:row>
      <xdr:rowOff>114300</xdr:rowOff>
    </xdr:from>
    <xdr:to>
      <xdr:col>1</xdr:col>
      <xdr:colOff>4676775</xdr:colOff>
      <xdr:row>38</xdr:row>
      <xdr:rowOff>114300</xdr:rowOff>
    </xdr:to>
    <xdr:sp macro="" textlink="">
      <xdr:nvSpPr>
        <xdr:cNvPr id="39" name="Line 37">
          <a:extLst>
            <a:ext uri="{FF2B5EF4-FFF2-40B4-BE49-F238E27FC236}">
              <a16:creationId xmlns:a16="http://schemas.microsoft.com/office/drawing/2014/main" id="{00000000-0008-0000-0D00-000027000000}"/>
            </a:ext>
          </a:extLst>
        </xdr:cNvPr>
        <xdr:cNvSpPr>
          <a:spLocks noChangeShapeType="1"/>
        </xdr:cNvSpPr>
      </xdr:nvSpPr>
      <xdr:spPr bwMode="auto">
        <a:xfrm>
          <a:off x="6267450" y="8591550"/>
          <a:ext cx="342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1828800</xdr:colOff>
      <xdr:row>36</xdr:row>
      <xdr:rowOff>114300</xdr:rowOff>
    </xdr:from>
    <xdr:to>
      <xdr:col>1</xdr:col>
      <xdr:colOff>4667250</xdr:colOff>
      <xdr:row>36</xdr:row>
      <xdr:rowOff>114300</xdr:rowOff>
    </xdr:to>
    <xdr:sp macro="" textlink="">
      <xdr:nvSpPr>
        <xdr:cNvPr id="40" name="Line 28">
          <a:extLst>
            <a:ext uri="{FF2B5EF4-FFF2-40B4-BE49-F238E27FC236}">
              <a16:creationId xmlns:a16="http://schemas.microsoft.com/office/drawing/2014/main" id="{00000000-0008-0000-0D00-000028000000}"/>
            </a:ext>
          </a:extLst>
        </xdr:cNvPr>
        <xdr:cNvSpPr>
          <a:spLocks noChangeShapeType="1"/>
        </xdr:cNvSpPr>
      </xdr:nvSpPr>
      <xdr:spPr bwMode="auto">
        <a:xfrm>
          <a:off x="3762375" y="8191500"/>
          <a:ext cx="2838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32</xdr:row>
      <xdr:rowOff>352425</xdr:rowOff>
    </xdr:from>
    <xdr:to>
      <xdr:col>1</xdr:col>
      <xdr:colOff>4676775</xdr:colOff>
      <xdr:row>32</xdr:row>
      <xdr:rowOff>352425</xdr:rowOff>
    </xdr:to>
    <xdr:sp macro="" textlink="">
      <xdr:nvSpPr>
        <xdr:cNvPr id="41" name="Line 26">
          <a:extLst>
            <a:ext uri="{FF2B5EF4-FFF2-40B4-BE49-F238E27FC236}">
              <a16:creationId xmlns:a16="http://schemas.microsoft.com/office/drawing/2014/main" id="{00000000-0008-0000-0D00-000029000000}"/>
            </a:ext>
          </a:extLst>
        </xdr:cNvPr>
        <xdr:cNvSpPr>
          <a:spLocks noChangeShapeType="1"/>
        </xdr:cNvSpPr>
      </xdr:nvSpPr>
      <xdr:spPr bwMode="auto">
        <a:xfrm>
          <a:off x="4838700" y="7353300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4314825</xdr:colOff>
      <xdr:row>31</xdr:row>
      <xdr:rowOff>123825</xdr:rowOff>
    </xdr:from>
    <xdr:to>
      <xdr:col>1</xdr:col>
      <xdr:colOff>4686300</xdr:colOff>
      <xdr:row>31</xdr:row>
      <xdr:rowOff>123825</xdr:rowOff>
    </xdr:to>
    <xdr:sp macro="" textlink="">
      <xdr:nvSpPr>
        <xdr:cNvPr id="42" name="Line 26">
          <a:extLst>
            <a:ext uri="{FF2B5EF4-FFF2-40B4-BE49-F238E27FC236}">
              <a16:creationId xmlns:a16="http://schemas.microsoft.com/office/drawing/2014/main" id="{00000000-0008-0000-0D00-00002A000000}"/>
            </a:ext>
          </a:extLst>
        </xdr:cNvPr>
        <xdr:cNvSpPr>
          <a:spLocks noChangeShapeType="1"/>
        </xdr:cNvSpPr>
      </xdr:nvSpPr>
      <xdr:spPr bwMode="auto">
        <a:xfrm flipV="1">
          <a:off x="6248400" y="6867525"/>
          <a:ext cx="371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4114800</xdr:colOff>
      <xdr:row>30</xdr:row>
      <xdr:rowOff>190500</xdr:rowOff>
    </xdr:from>
    <xdr:to>
      <xdr:col>1</xdr:col>
      <xdr:colOff>4686300</xdr:colOff>
      <xdr:row>30</xdr:row>
      <xdr:rowOff>190500</xdr:rowOff>
    </xdr:to>
    <xdr:sp macro="" textlink="">
      <xdr:nvSpPr>
        <xdr:cNvPr id="43" name="Line 26">
          <a:extLst>
            <a:ext uri="{FF2B5EF4-FFF2-40B4-BE49-F238E27FC236}">
              <a16:creationId xmlns:a16="http://schemas.microsoft.com/office/drawing/2014/main" id="{00000000-0008-0000-0D00-00002B000000}"/>
            </a:ext>
          </a:extLst>
        </xdr:cNvPr>
        <xdr:cNvSpPr>
          <a:spLocks noChangeShapeType="1"/>
        </xdr:cNvSpPr>
      </xdr:nvSpPr>
      <xdr:spPr bwMode="auto">
        <a:xfrm>
          <a:off x="6048375" y="6619875"/>
          <a:ext cx="571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0</xdr:rowOff>
    </xdr:from>
    <xdr:to>
      <xdr:col>0</xdr:col>
      <xdr:colOff>1857375</xdr:colOff>
      <xdr:row>7</xdr:row>
      <xdr:rowOff>57150</xdr:rowOff>
    </xdr:to>
    <xdr:pic>
      <xdr:nvPicPr>
        <xdr:cNvPr id="2" name="Picture 39" descr="logo SASCA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0"/>
          <a:ext cx="1771650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2543175</xdr:colOff>
      <xdr:row>14</xdr:row>
      <xdr:rowOff>104775</xdr:rowOff>
    </xdr:from>
    <xdr:to>
      <xdr:col>1</xdr:col>
      <xdr:colOff>4714875</xdr:colOff>
      <xdr:row>14</xdr:row>
      <xdr:rowOff>104775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>
          <a:spLocks noChangeShapeType="1"/>
        </xdr:cNvSpPr>
      </xdr:nvSpPr>
      <xdr:spPr bwMode="auto">
        <a:xfrm>
          <a:off x="4476750" y="289560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3076575</xdr:colOff>
      <xdr:row>17</xdr:row>
      <xdr:rowOff>104775</xdr:rowOff>
    </xdr:from>
    <xdr:to>
      <xdr:col>1</xdr:col>
      <xdr:colOff>4714875</xdr:colOff>
      <xdr:row>17</xdr:row>
      <xdr:rowOff>104775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>
          <a:spLocks noChangeShapeType="1"/>
        </xdr:cNvSpPr>
      </xdr:nvSpPr>
      <xdr:spPr bwMode="auto">
        <a:xfrm>
          <a:off x="5010150" y="3495675"/>
          <a:ext cx="1638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409575</xdr:colOff>
      <xdr:row>27</xdr:row>
      <xdr:rowOff>114300</xdr:rowOff>
    </xdr:from>
    <xdr:to>
      <xdr:col>1</xdr:col>
      <xdr:colOff>4686300</xdr:colOff>
      <xdr:row>27</xdr:row>
      <xdr:rowOff>142875</xdr:rowOff>
    </xdr:to>
    <xdr:sp macro="" textlink="">
      <xdr:nvSpPr>
        <xdr:cNvPr id="5" name="Line 14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>
          <a:spLocks noChangeShapeType="1"/>
        </xdr:cNvSpPr>
      </xdr:nvSpPr>
      <xdr:spPr bwMode="auto">
        <a:xfrm flipV="1">
          <a:off x="2343150" y="5829300"/>
          <a:ext cx="4276725" cy="285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2600325</xdr:colOff>
      <xdr:row>28</xdr:row>
      <xdr:rowOff>104775</xdr:rowOff>
    </xdr:from>
    <xdr:to>
      <xdr:col>1</xdr:col>
      <xdr:colOff>4686300</xdr:colOff>
      <xdr:row>28</xdr:row>
      <xdr:rowOff>104775</xdr:rowOff>
    </xdr:to>
    <xdr:sp macro="" textlink="">
      <xdr:nvSpPr>
        <xdr:cNvPr id="6" name="Line 15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>
          <a:spLocks noChangeShapeType="1"/>
        </xdr:cNvSpPr>
      </xdr:nvSpPr>
      <xdr:spPr bwMode="auto">
        <a:xfrm>
          <a:off x="4533900" y="605790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33</xdr:row>
      <xdr:rowOff>104775</xdr:rowOff>
    </xdr:from>
    <xdr:to>
      <xdr:col>1</xdr:col>
      <xdr:colOff>4676775</xdr:colOff>
      <xdr:row>33</xdr:row>
      <xdr:rowOff>104775</xdr:rowOff>
    </xdr:to>
    <xdr:sp macro="" textlink="">
      <xdr:nvSpPr>
        <xdr:cNvPr id="7" name="Line 26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>
          <a:spLocks noChangeShapeType="1"/>
        </xdr:cNvSpPr>
      </xdr:nvSpPr>
      <xdr:spPr bwMode="auto">
        <a:xfrm>
          <a:off x="4838700" y="7591425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2667000</xdr:colOff>
      <xdr:row>34</xdr:row>
      <xdr:rowOff>114300</xdr:rowOff>
    </xdr:from>
    <xdr:to>
      <xdr:col>1</xdr:col>
      <xdr:colOff>4676775</xdr:colOff>
      <xdr:row>34</xdr:row>
      <xdr:rowOff>114300</xdr:rowOff>
    </xdr:to>
    <xdr:sp macro="" textlink="">
      <xdr:nvSpPr>
        <xdr:cNvPr id="8" name="Line 27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>
          <a:spLocks noChangeShapeType="1"/>
        </xdr:cNvSpPr>
      </xdr:nvSpPr>
      <xdr:spPr bwMode="auto">
        <a:xfrm>
          <a:off x="4600575" y="78009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2105025</xdr:colOff>
      <xdr:row>35</xdr:row>
      <xdr:rowOff>114300</xdr:rowOff>
    </xdr:from>
    <xdr:to>
      <xdr:col>1</xdr:col>
      <xdr:colOff>4676775</xdr:colOff>
      <xdr:row>35</xdr:row>
      <xdr:rowOff>114300</xdr:rowOff>
    </xdr:to>
    <xdr:sp macro="" textlink="">
      <xdr:nvSpPr>
        <xdr:cNvPr id="9" name="Line 28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>
          <a:spLocks noChangeShapeType="1"/>
        </xdr:cNvSpPr>
      </xdr:nvSpPr>
      <xdr:spPr bwMode="auto">
        <a:xfrm>
          <a:off x="4038600" y="8001000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1533525</xdr:colOff>
      <xdr:row>44</xdr:row>
      <xdr:rowOff>85725</xdr:rowOff>
    </xdr:from>
    <xdr:to>
      <xdr:col>1</xdr:col>
      <xdr:colOff>4657725</xdr:colOff>
      <xdr:row>44</xdr:row>
      <xdr:rowOff>85725</xdr:rowOff>
    </xdr:to>
    <xdr:sp macro="" textlink="">
      <xdr:nvSpPr>
        <xdr:cNvPr id="10" name="Line 29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>
          <a:spLocks noChangeShapeType="1"/>
        </xdr:cNvSpPr>
      </xdr:nvSpPr>
      <xdr:spPr bwMode="auto">
        <a:xfrm>
          <a:off x="3467100" y="9734550"/>
          <a:ext cx="3124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3352800</xdr:colOff>
      <xdr:row>40</xdr:row>
      <xdr:rowOff>104775</xdr:rowOff>
    </xdr:from>
    <xdr:to>
      <xdr:col>1</xdr:col>
      <xdr:colOff>4676775</xdr:colOff>
      <xdr:row>40</xdr:row>
      <xdr:rowOff>104775</xdr:rowOff>
    </xdr:to>
    <xdr:sp macro="" textlink="">
      <xdr:nvSpPr>
        <xdr:cNvPr id="11" name="Line 31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>
          <a:spLocks noChangeShapeType="1"/>
        </xdr:cNvSpPr>
      </xdr:nvSpPr>
      <xdr:spPr bwMode="auto">
        <a:xfrm>
          <a:off x="5286375" y="9029700"/>
          <a:ext cx="1323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3876675</xdr:colOff>
      <xdr:row>39</xdr:row>
      <xdr:rowOff>142875</xdr:rowOff>
    </xdr:from>
    <xdr:to>
      <xdr:col>1</xdr:col>
      <xdr:colOff>4686300</xdr:colOff>
      <xdr:row>39</xdr:row>
      <xdr:rowOff>142875</xdr:rowOff>
    </xdr:to>
    <xdr:sp macro="" textlink="">
      <xdr:nvSpPr>
        <xdr:cNvPr id="12" name="Line 37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SpPr>
          <a:spLocks noChangeShapeType="1"/>
        </xdr:cNvSpPr>
      </xdr:nvSpPr>
      <xdr:spPr bwMode="auto">
        <a:xfrm flipV="1">
          <a:off x="5810250" y="882015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3149601</xdr:colOff>
      <xdr:row>41</xdr:row>
      <xdr:rowOff>123824</xdr:rowOff>
    </xdr:from>
    <xdr:to>
      <xdr:col>1</xdr:col>
      <xdr:colOff>4686301</xdr:colOff>
      <xdr:row>41</xdr:row>
      <xdr:rowOff>126999</xdr:rowOff>
    </xdr:to>
    <xdr:sp macro="" textlink="">
      <xdr:nvSpPr>
        <xdr:cNvPr id="13" name="Line 43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SpPr>
          <a:spLocks noChangeShapeType="1"/>
        </xdr:cNvSpPr>
      </xdr:nvSpPr>
      <xdr:spPr bwMode="auto">
        <a:xfrm flipV="1">
          <a:off x="5083176" y="9248774"/>
          <a:ext cx="1536700" cy="3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1866900</xdr:colOff>
      <xdr:row>16</xdr:row>
      <xdr:rowOff>104775</xdr:rowOff>
    </xdr:from>
    <xdr:to>
      <xdr:col>1</xdr:col>
      <xdr:colOff>4714875</xdr:colOff>
      <xdr:row>16</xdr:row>
      <xdr:rowOff>104775</xdr:rowOff>
    </xdr:to>
    <xdr:sp macro="" textlink="">
      <xdr:nvSpPr>
        <xdr:cNvPr id="14" name="Line 6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SpPr>
          <a:spLocks noChangeShapeType="1"/>
        </xdr:cNvSpPr>
      </xdr:nvSpPr>
      <xdr:spPr bwMode="auto">
        <a:xfrm>
          <a:off x="3800475" y="3295650"/>
          <a:ext cx="2847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2657475</xdr:colOff>
      <xdr:row>49</xdr:row>
      <xdr:rowOff>123825</xdr:rowOff>
    </xdr:from>
    <xdr:to>
      <xdr:col>1</xdr:col>
      <xdr:colOff>4695825</xdr:colOff>
      <xdr:row>49</xdr:row>
      <xdr:rowOff>123825</xdr:rowOff>
    </xdr:to>
    <xdr:sp macro="" textlink="">
      <xdr:nvSpPr>
        <xdr:cNvPr id="15" name="Line 12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>
          <a:spLocks noChangeShapeType="1"/>
        </xdr:cNvSpPr>
      </xdr:nvSpPr>
      <xdr:spPr bwMode="auto">
        <a:xfrm>
          <a:off x="4591050" y="10953750"/>
          <a:ext cx="2038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2790825</xdr:colOff>
      <xdr:row>50</xdr:row>
      <xdr:rowOff>114300</xdr:rowOff>
    </xdr:from>
    <xdr:to>
      <xdr:col>1</xdr:col>
      <xdr:colOff>4686300</xdr:colOff>
      <xdr:row>50</xdr:row>
      <xdr:rowOff>114300</xdr:rowOff>
    </xdr:to>
    <xdr:sp macro="" textlink="">
      <xdr:nvSpPr>
        <xdr:cNvPr id="16" name="Line 13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>
          <a:spLocks noChangeShapeType="1"/>
        </xdr:cNvSpPr>
      </xdr:nvSpPr>
      <xdr:spPr bwMode="auto">
        <a:xfrm flipV="1">
          <a:off x="4724400" y="111823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51</xdr:row>
      <xdr:rowOff>114300</xdr:rowOff>
    </xdr:from>
    <xdr:to>
      <xdr:col>1</xdr:col>
      <xdr:colOff>4676775</xdr:colOff>
      <xdr:row>51</xdr:row>
      <xdr:rowOff>114300</xdr:rowOff>
    </xdr:to>
    <xdr:sp macro="" textlink="">
      <xdr:nvSpPr>
        <xdr:cNvPr id="17" name="Line 14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>
          <a:spLocks noChangeShapeType="1"/>
        </xdr:cNvSpPr>
      </xdr:nvSpPr>
      <xdr:spPr bwMode="auto">
        <a:xfrm flipV="1">
          <a:off x="4838700" y="11420475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2543175</xdr:colOff>
      <xdr:row>52</xdr:row>
      <xdr:rowOff>104775</xdr:rowOff>
    </xdr:from>
    <xdr:to>
      <xdr:col>1</xdr:col>
      <xdr:colOff>4686300</xdr:colOff>
      <xdr:row>52</xdr:row>
      <xdr:rowOff>104775</xdr:rowOff>
    </xdr:to>
    <xdr:sp macro="" textlink="">
      <xdr:nvSpPr>
        <xdr:cNvPr id="18" name="Line 15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>
          <a:spLocks noChangeShapeType="1"/>
        </xdr:cNvSpPr>
      </xdr:nvSpPr>
      <xdr:spPr bwMode="auto">
        <a:xfrm>
          <a:off x="4476750" y="11649075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3438525</xdr:colOff>
      <xdr:row>53</xdr:row>
      <xdr:rowOff>114300</xdr:rowOff>
    </xdr:from>
    <xdr:to>
      <xdr:col>1</xdr:col>
      <xdr:colOff>4676775</xdr:colOff>
      <xdr:row>53</xdr:row>
      <xdr:rowOff>114300</xdr:rowOff>
    </xdr:to>
    <xdr:sp macro="" textlink="">
      <xdr:nvSpPr>
        <xdr:cNvPr id="19" name="Line 16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SpPr>
          <a:spLocks noChangeShapeType="1"/>
        </xdr:cNvSpPr>
      </xdr:nvSpPr>
      <xdr:spPr bwMode="auto">
        <a:xfrm flipV="1">
          <a:off x="5372100" y="11896725"/>
          <a:ext cx="1238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3705225</xdr:colOff>
      <xdr:row>54</xdr:row>
      <xdr:rowOff>142875</xdr:rowOff>
    </xdr:from>
    <xdr:to>
      <xdr:col>1</xdr:col>
      <xdr:colOff>4676775</xdr:colOff>
      <xdr:row>54</xdr:row>
      <xdr:rowOff>142875</xdr:rowOff>
    </xdr:to>
    <xdr:sp macro="" textlink="">
      <xdr:nvSpPr>
        <xdr:cNvPr id="20" name="Line 17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SpPr>
          <a:spLocks noChangeShapeType="1"/>
        </xdr:cNvSpPr>
      </xdr:nvSpPr>
      <xdr:spPr bwMode="auto">
        <a:xfrm>
          <a:off x="5638800" y="12163425"/>
          <a:ext cx="971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2971800</xdr:colOff>
      <xdr:row>55</xdr:row>
      <xdr:rowOff>114300</xdr:rowOff>
    </xdr:from>
    <xdr:to>
      <xdr:col>1</xdr:col>
      <xdr:colOff>4676775</xdr:colOff>
      <xdr:row>55</xdr:row>
      <xdr:rowOff>114300</xdr:rowOff>
    </xdr:to>
    <xdr:sp macro="" textlink="">
      <xdr:nvSpPr>
        <xdr:cNvPr id="21" name="Line 18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SpPr>
          <a:spLocks noChangeShapeType="1"/>
        </xdr:cNvSpPr>
      </xdr:nvSpPr>
      <xdr:spPr bwMode="auto">
        <a:xfrm flipV="1">
          <a:off x="4905375" y="12372975"/>
          <a:ext cx="1704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1866900</xdr:colOff>
      <xdr:row>57</xdr:row>
      <xdr:rowOff>142875</xdr:rowOff>
    </xdr:from>
    <xdr:to>
      <xdr:col>1</xdr:col>
      <xdr:colOff>4676775</xdr:colOff>
      <xdr:row>57</xdr:row>
      <xdr:rowOff>142875</xdr:rowOff>
    </xdr:to>
    <xdr:sp macro="" textlink="">
      <xdr:nvSpPr>
        <xdr:cNvPr id="22" name="Line 19"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SpPr>
          <a:spLocks noChangeShapeType="1"/>
        </xdr:cNvSpPr>
      </xdr:nvSpPr>
      <xdr:spPr bwMode="auto">
        <a:xfrm>
          <a:off x="3800475" y="12877800"/>
          <a:ext cx="2809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2438400</xdr:colOff>
      <xdr:row>58</xdr:row>
      <xdr:rowOff>114300</xdr:rowOff>
    </xdr:from>
    <xdr:to>
      <xdr:col>1</xdr:col>
      <xdr:colOff>4676775</xdr:colOff>
      <xdr:row>58</xdr:row>
      <xdr:rowOff>114300</xdr:rowOff>
    </xdr:to>
    <xdr:sp macro="" textlink="">
      <xdr:nvSpPr>
        <xdr:cNvPr id="23" name="Line 20">
          <a:extLst>
            <a:ext uri="{FF2B5EF4-FFF2-40B4-BE49-F238E27FC236}">
              <a16:creationId xmlns:a16="http://schemas.microsoft.com/office/drawing/2014/main" id="{00000000-0008-0000-0E00-000017000000}"/>
            </a:ext>
          </a:extLst>
        </xdr:cNvPr>
        <xdr:cNvSpPr>
          <a:spLocks noChangeShapeType="1"/>
        </xdr:cNvSpPr>
      </xdr:nvSpPr>
      <xdr:spPr bwMode="auto">
        <a:xfrm flipV="1">
          <a:off x="4371975" y="1308735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3438525</xdr:colOff>
      <xdr:row>59</xdr:row>
      <xdr:rowOff>123825</xdr:rowOff>
    </xdr:from>
    <xdr:to>
      <xdr:col>1</xdr:col>
      <xdr:colOff>4676775</xdr:colOff>
      <xdr:row>59</xdr:row>
      <xdr:rowOff>123825</xdr:rowOff>
    </xdr:to>
    <xdr:sp macro="" textlink="">
      <xdr:nvSpPr>
        <xdr:cNvPr id="24" name="Line 21">
          <a:extLst>
            <a:ext uri="{FF2B5EF4-FFF2-40B4-BE49-F238E27FC236}">
              <a16:creationId xmlns:a16="http://schemas.microsoft.com/office/drawing/2014/main" id="{00000000-0008-0000-0E00-000018000000}"/>
            </a:ext>
          </a:extLst>
        </xdr:cNvPr>
        <xdr:cNvSpPr>
          <a:spLocks noChangeShapeType="1"/>
        </xdr:cNvSpPr>
      </xdr:nvSpPr>
      <xdr:spPr bwMode="auto">
        <a:xfrm>
          <a:off x="5372100" y="13335000"/>
          <a:ext cx="1238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3048000</xdr:colOff>
      <xdr:row>63</xdr:row>
      <xdr:rowOff>123825</xdr:rowOff>
    </xdr:from>
    <xdr:to>
      <xdr:col>1</xdr:col>
      <xdr:colOff>4676775</xdr:colOff>
      <xdr:row>63</xdr:row>
      <xdr:rowOff>123825</xdr:rowOff>
    </xdr:to>
    <xdr:sp macro="" textlink="">
      <xdr:nvSpPr>
        <xdr:cNvPr id="25" name="Line 33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SpPr>
          <a:spLocks noChangeShapeType="1"/>
        </xdr:cNvSpPr>
      </xdr:nvSpPr>
      <xdr:spPr bwMode="auto">
        <a:xfrm flipV="1">
          <a:off x="4981575" y="14268450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3924300</xdr:colOff>
      <xdr:row>13</xdr:row>
      <xdr:rowOff>104775</xdr:rowOff>
    </xdr:from>
    <xdr:to>
      <xdr:col>1</xdr:col>
      <xdr:colOff>4695825</xdr:colOff>
      <xdr:row>13</xdr:row>
      <xdr:rowOff>104775</xdr:rowOff>
    </xdr:to>
    <xdr:sp macro="" textlink="">
      <xdr:nvSpPr>
        <xdr:cNvPr id="26" name="Line 1">
          <a:extLst>
            <a:ext uri="{FF2B5EF4-FFF2-40B4-BE49-F238E27FC236}">
              <a16:creationId xmlns:a16="http://schemas.microsoft.com/office/drawing/2014/main" id="{00000000-0008-0000-0E00-00001A000000}"/>
            </a:ext>
          </a:extLst>
        </xdr:cNvPr>
        <xdr:cNvSpPr>
          <a:spLocks noChangeShapeType="1"/>
        </xdr:cNvSpPr>
      </xdr:nvSpPr>
      <xdr:spPr bwMode="auto">
        <a:xfrm flipV="1">
          <a:off x="5857875" y="2695575"/>
          <a:ext cx="771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3990975</xdr:colOff>
      <xdr:row>19</xdr:row>
      <xdr:rowOff>142875</xdr:rowOff>
    </xdr:from>
    <xdr:to>
      <xdr:col>1</xdr:col>
      <xdr:colOff>4686300</xdr:colOff>
      <xdr:row>19</xdr:row>
      <xdr:rowOff>142875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SpPr>
          <a:spLocks noChangeShapeType="1"/>
        </xdr:cNvSpPr>
      </xdr:nvSpPr>
      <xdr:spPr bwMode="auto">
        <a:xfrm flipV="1">
          <a:off x="5924550" y="3933825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3667125</xdr:colOff>
      <xdr:row>20</xdr:row>
      <xdr:rowOff>123825</xdr:rowOff>
    </xdr:from>
    <xdr:to>
      <xdr:col>1</xdr:col>
      <xdr:colOff>4695825</xdr:colOff>
      <xdr:row>20</xdr:row>
      <xdr:rowOff>123825</xdr:rowOff>
    </xdr:to>
    <xdr:sp macro="" textlink="">
      <xdr:nvSpPr>
        <xdr:cNvPr id="28" name="Line 8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SpPr>
          <a:spLocks noChangeShapeType="1"/>
        </xdr:cNvSpPr>
      </xdr:nvSpPr>
      <xdr:spPr bwMode="auto">
        <a:xfrm flipV="1">
          <a:off x="5600700" y="4171950"/>
          <a:ext cx="1028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1638300</xdr:colOff>
      <xdr:row>21</xdr:row>
      <xdr:rowOff>104775</xdr:rowOff>
    </xdr:from>
    <xdr:to>
      <xdr:col>1</xdr:col>
      <xdr:colOff>4695825</xdr:colOff>
      <xdr:row>21</xdr:row>
      <xdr:rowOff>104775</xdr:rowOff>
    </xdr:to>
    <xdr:sp macro="" textlink="">
      <xdr:nvSpPr>
        <xdr:cNvPr id="29" name="Line 9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SpPr>
          <a:spLocks noChangeShapeType="1"/>
        </xdr:cNvSpPr>
      </xdr:nvSpPr>
      <xdr:spPr bwMode="auto">
        <a:xfrm>
          <a:off x="3571875" y="4410075"/>
          <a:ext cx="3057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4381500</xdr:colOff>
      <xdr:row>22</xdr:row>
      <xdr:rowOff>152400</xdr:rowOff>
    </xdr:from>
    <xdr:to>
      <xdr:col>1</xdr:col>
      <xdr:colOff>4686300</xdr:colOff>
      <xdr:row>22</xdr:row>
      <xdr:rowOff>152400</xdr:rowOff>
    </xdr:to>
    <xdr:sp macro="" textlink="">
      <xdr:nvSpPr>
        <xdr:cNvPr id="30" name="Line 10">
          <a:extLst>
            <a:ext uri="{FF2B5EF4-FFF2-40B4-BE49-F238E27FC236}">
              <a16:creationId xmlns:a16="http://schemas.microsoft.com/office/drawing/2014/main" id="{00000000-0008-0000-0E00-00001E000000}"/>
            </a:ext>
          </a:extLst>
        </xdr:cNvPr>
        <xdr:cNvSpPr>
          <a:spLocks noChangeShapeType="1"/>
        </xdr:cNvSpPr>
      </xdr:nvSpPr>
      <xdr:spPr bwMode="auto">
        <a:xfrm flipV="1">
          <a:off x="6315075" y="4657725"/>
          <a:ext cx="304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1514475</xdr:colOff>
      <xdr:row>24</xdr:row>
      <xdr:rowOff>123825</xdr:rowOff>
    </xdr:from>
    <xdr:to>
      <xdr:col>1</xdr:col>
      <xdr:colOff>4695825</xdr:colOff>
      <xdr:row>24</xdr:row>
      <xdr:rowOff>123825</xdr:rowOff>
    </xdr:to>
    <xdr:sp macro="" textlink="">
      <xdr:nvSpPr>
        <xdr:cNvPr id="31" name="Line 11">
          <a:extLst>
            <a:ext uri="{FF2B5EF4-FFF2-40B4-BE49-F238E27FC236}">
              <a16:creationId xmlns:a16="http://schemas.microsoft.com/office/drawing/2014/main" id="{00000000-0008-0000-0E00-00001F000000}"/>
            </a:ext>
          </a:extLst>
        </xdr:cNvPr>
        <xdr:cNvSpPr>
          <a:spLocks noChangeShapeType="1"/>
        </xdr:cNvSpPr>
      </xdr:nvSpPr>
      <xdr:spPr bwMode="auto">
        <a:xfrm flipV="1">
          <a:off x="3448050" y="5124450"/>
          <a:ext cx="3181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3771900</xdr:colOff>
      <xdr:row>25</xdr:row>
      <xdr:rowOff>104775</xdr:rowOff>
    </xdr:from>
    <xdr:to>
      <xdr:col>1</xdr:col>
      <xdr:colOff>4686300</xdr:colOff>
      <xdr:row>25</xdr:row>
      <xdr:rowOff>104775</xdr:rowOff>
    </xdr:to>
    <xdr:sp macro="" textlink="">
      <xdr:nvSpPr>
        <xdr:cNvPr id="32" name="Line 36">
          <a:extLst>
            <a:ext uri="{FF2B5EF4-FFF2-40B4-BE49-F238E27FC236}">
              <a16:creationId xmlns:a16="http://schemas.microsoft.com/office/drawing/2014/main" id="{00000000-0008-0000-0E00-000020000000}"/>
            </a:ext>
          </a:extLst>
        </xdr:cNvPr>
        <xdr:cNvSpPr>
          <a:spLocks noChangeShapeType="1"/>
        </xdr:cNvSpPr>
      </xdr:nvSpPr>
      <xdr:spPr bwMode="auto">
        <a:xfrm>
          <a:off x="5705475" y="5343525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2124075</xdr:colOff>
      <xdr:row>23</xdr:row>
      <xdr:rowOff>104775</xdr:rowOff>
    </xdr:from>
    <xdr:to>
      <xdr:col>1</xdr:col>
      <xdr:colOff>4695825</xdr:colOff>
      <xdr:row>23</xdr:row>
      <xdr:rowOff>104775</xdr:rowOff>
    </xdr:to>
    <xdr:sp macro="" textlink="">
      <xdr:nvSpPr>
        <xdr:cNvPr id="33" name="Line 37">
          <a:extLst>
            <a:ext uri="{FF2B5EF4-FFF2-40B4-BE49-F238E27FC236}">
              <a16:creationId xmlns:a16="http://schemas.microsoft.com/office/drawing/2014/main" id="{00000000-0008-0000-0E00-000021000000}"/>
            </a:ext>
          </a:extLst>
        </xdr:cNvPr>
        <xdr:cNvSpPr>
          <a:spLocks noChangeShapeType="1"/>
        </xdr:cNvSpPr>
      </xdr:nvSpPr>
      <xdr:spPr bwMode="auto">
        <a:xfrm>
          <a:off x="4057650" y="490537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2771775</xdr:colOff>
      <xdr:row>64</xdr:row>
      <xdr:rowOff>123825</xdr:rowOff>
    </xdr:from>
    <xdr:to>
      <xdr:col>1</xdr:col>
      <xdr:colOff>4676775</xdr:colOff>
      <xdr:row>64</xdr:row>
      <xdr:rowOff>123825</xdr:rowOff>
    </xdr:to>
    <xdr:sp macro="" textlink="">
      <xdr:nvSpPr>
        <xdr:cNvPr id="34" name="Line 33">
          <a:extLst>
            <a:ext uri="{FF2B5EF4-FFF2-40B4-BE49-F238E27FC236}">
              <a16:creationId xmlns:a16="http://schemas.microsoft.com/office/drawing/2014/main" id="{00000000-0008-0000-0E00-000022000000}"/>
            </a:ext>
          </a:extLst>
        </xdr:cNvPr>
        <xdr:cNvSpPr>
          <a:spLocks noChangeShapeType="1"/>
        </xdr:cNvSpPr>
      </xdr:nvSpPr>
      <xdr:spPr bwMode="auto">
        <a:xfrm flipV="1">
          <a:off x="4705350" y="1450657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3533775</xdr:colOff>
      <xdr:row>60</xdr:row>
      <xdr:rowOff>142875</xdr:rowOff>
    </xdr:from>
    <xdr:to>
      <xdr:col>1</xdr:col>
      <xdr:colOff>4676775</xdr:colOff>
      <xdr:row>60</xdr:row>
      <xdr:rowOff>142875</xdr:rowOff>
    </xdr:to>
    <xdr:sp macro="" textlink="">
      <xdr:nvSpPr>
        <xdr:cNvPr id="35" name="Line 21">
          <a:extLst>
            <a:ext uri="{FF2B5EF4-FFF2-40B4-BE49-F238E27FC236}">
              <a16:creationId xmlns:a16="http://schemas.microsoft.com/office/drawing/2014/main" id="{00000000-0008-0000-0E00-000023000000}"/>
            </a:ext>
          </a:extLst>
        </xdr:cNvPr>
        <xdr:cNvSpPr>
          <a:spLocks noChangeShapeType="1"/>
        </xdr:cNvSpPr>
      </xdr:nvSpPr>
      <xdr:spPr bwMode="auto">
        <a:xfrm flipV="1">
          <a:off x="5467350" y="13592175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1943100</xdr:colOff>
      <xdr:row>62</xdr:row>
      <xdr:rowOff>114300</xdr:rowOff>
    </xdr:from>
    <xdr:to>
      <xdr:col>1</xdr:col>
      <xdr:colOff>4676775</xdr:colOff>
      <xdr:row>62</xdr:row>
      <xdr:rowOff>114300</xdr:rowOff>
    </xdr:to>
    <xdr:sp macro="" textlink="">
      <xdr:nvSpPr>
        <xdr:cNvPr id="36" name="Line 24">
          <a:extLst>
            <a:ext uri="{FF2B5EF4-FFF2-40B4-BE49-F238E27FC236}">
              <a16:creationId xmlns:a16="http://schemas.microsoft.com/office/drawing/2014/main" id="{00000000-0008-0000-0E00-000024000000}"/>
            </a:ext>
          </a:extLst>
        </xdr:cNvPr>
        <xdr:cNvSpPr>
          <a:spLocks noChangeShapeType="1"/>
        </xdr:cNvSpPr>
      </xdr:nvSpPr>
      <xdr:spPr bwMode="auto">
        <a:xfrm>
          <a:off x="3876675" y="14030325"/>
          <a:ext cx="2733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1714500</xdr:colOff>
      <xdr:row>56</xdr:row>
      <xdr:rowOff>114300</xdr:rowOff>
    </xdr:from>
    <xdr:to>
      <xdr:col>1</xdr:col>
      <xdr:colOff>4676775</xdr:colOff>
      <xdr:row>56</xdr:row>
      <xdr:rowOff>114300</xdr:rowOff>
    </xdr:to>
    <xdr:sp macro="" textlink="">
      <xdr:nvSpPr>
        <xdr:cNvPr id="37" name="Line 34">
          <a:extLst>
            <a:ext uri="{FF2B5EF4-FFF2-40B4-BE49-F238E27FC236}">
              <a16:creationId xmlns:a16="http://schemas.microsoft.com/office/drawing/2014/main" id="{00000000-0008-0000-0E00-000025000000}"/>
            </a:ext>
          </a:extLst>
        </xdr:cNvPr>
        <xdr:cNvSpPr>
          <a:spLocks noChangeShapeType="1"/>
        </xdr:cNvSpPr>
      </xdr:nvSpPr>
      <xdr:spPr bwMode="auto">
        <a:xfrm flipV="1">
          <a:off x="3648075" y="1261110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4305300</xdr:colOff>
      <xdr:row>61</xdr:row>
      <xdr:rowOff>114300</xdr:rowOff>
    </xdr:from>
    <xdr:to>
      <xdr:col>1</xdr:col>
      <xdr:colOff>4648200</xdr:colOff>
      <xdr:row>61</xdr:row>
      <xdr:rowOff>114300</xdr:rowOff>
    </xdr:to>
    <xdr:sp macro="" textlink="">
      <xdr:nvSpPr>
        <xdr:cNvPr id="38" name="Line 24">
          <a:extLst>
            <a:ext uri="{FF2B5EF4-FFF2-40B4-BE49-F238E27FC236}">
              <a16:creationId xmlns:a16="http://schemas.microsoft.com/office/drawing/2014/main" id="{00000000-0008-0000-0E00-000026000000}"/>
            </a:ext>
          </a:extLst>
        </xdr:cNvPr>
        <xdr:cNvSpPr>
          <a:spLocks noChangeShapeType="1"/>
        </xdr:cNvSpPr>
      </xdr:nvSpPr>
      <xdr:spPr bwMode="auto">
        <a:xfrm>
          <a:off x="6238875" y="13792200"/>
          <a:ext cx="342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4333875</xdr:colOff>
      <xdr:row>38</xdr:row>
      <xdr:rowOff>114300</xdr:rowOff>
    </xdr:from>
    <xdr:to>
      <xdr:col>1</xdr:col>
      <xdr:colOff>4676775</xdr:colOff>
      <xdr:row>38</xdr:row>
      <xdr:rowOff>114300</xdr:rowOff>
    </xdr:to>
    <xdr:sp macro="" textlink="">
      <xdr:nvSpPr>
        <xdr:cNvPr id="39" name="Line 37">
          <a:extLst>
            <a:ext uri="{FF2B5EF4-FFF2-40B4-BE49-F238E27FC236}">
              <a16:creationId xmlns:a16="http://schemas.microsoft.com/office/drawing/2014/main" id="{00000000-0008-0000-0E00-000027000000}"/>
            </a:ext>
          </a:extLst>
        </xdr:cNvPr>
        <xdr:cNvSpPr>
          <a:spLocks noChangeShapeType="1"/>
        </xdr:cNvSpPr>
      </xdr:nvSpPr>
      <xdr:spPr bwMode="auto">
        <a:xfrm>
          <a:off x="6267450" y="8591550"/>
          <a:ext cx="342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1828800</xdr:colOff>
      <xdr:row>36</xdr:row>
      <xdr:rowOff>114300</xdr:rowOff>
    </xdr:from>
    <xdr:to>
      <xdr:col>1</xdr:col>
      <xdr:colOff>4667250</xdr:colOff>
      <xdr:row>36</xdr:row>
      <xdr:rowOff>114300</xdr:rowOff>
    </xdr:to>
    <xdr:sp macro="" textlink="">
      <xdr:nvSpPr>
        <xdr:cNvPr id="40" name="Line 28">
          <a:extLst>
            <a:ext uri="{FF2B5EF4-FFF2-40B4-BE49-F238E27FC236}">
              <a16:creationId xmlns:a16="http://schemas.microsoft.com/office/drawing/2014/main" id="{00000000-0008-0000-0E00-000028000000}"/>
            </a:ext>
          </a:extLst>
        </xdr:cNvPr>
        <xdr:cNvSpPr>
          <a:spLocks noChangeShapeType="1"/>
        </xdr:cNvSpPr>
      </xdr:nvSpPr>
      <xdr:spPr bwMode="auto">
        <a:xfrm>
          <a:off x="3762375" y="8191500"/>
          <a:ext cx="2838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32</xdr:row>
      <xdr:rowOff>352425</xdr:rowOff>
    </xdr:from>
    <xdr:to>
      <xdr:col>1</xdr:col>
      <xdr:colOff>4676775</xdr:colOff>
      <xdr:row>32</xdr:row>
      <xdr:rowOff>352425</xdr:rowOff>
    </xdr:to>
    <xdr:sp macro="" textlink="">
      <xdr:nvSpPr>
        <xdr:cNvPr id="41" name="Line 26">
          <a:extLst>
            <a:ext uri="{FF2B5EF4-FFF2-40B4-BE49-F238E27FC236}">
              <a16:creationId xmlns:a16="http://schemas.microsoft.com/office/drawing/2014/main" id="{00000000-0008-0000-0E00-000029000000}"/>
            </a:ext>
          </a:extLst>
        </xdr:cNvPr>
        <xdr:cNvSpPr>
          <a:spLocks noChangeShapeType="1"/>
        </xdr:cNvSpPr>
      </xdr:nvSpPr>
      <xdr:spPr bwMode="auto">
        <a:xfrm>
          <a:off x="4838700" y="7353300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4314825</xdr:colOff>
      <xdr:row>31</xdr:row>
      <xdr:rowOff>123825</xdr:rowOff>
    </xdr:from>
    <xdr:to>
      <xdr:col>1</xdr:col>
      <xdr:colOff>4686300</xdr:colOff>
      <xdr:row>31</xdr:row>
      <xdr:rowOff>123825</xdr:rowOff>
    </xdr:to>
    <xdr:sp macro="" textlink="">
      <xdr:nvSpPr>
        <xdr:cNvPr id="42" name="Line 26">
          <a:extLst>
            <a:ext uri="{FF2B5EF4-FFF2-40B4-BE49-F238E27FC236}">
              <a16:creationId xmlns:a16="http://schemas.microsoft.com/office/drawing/2014/main" id="{00000000-0008-0000-0E00-00002A000000}"/>
            </a:ext>
          </a:extLst>
        </xdr:cNvPr>
        <xdr:cNvSpPr>
          <a:spLocks noChangeShapeType="1"/>
        </xdr:cNvSpPr>
      </xdr:nvSpPr>
      <xdr:spPr bwMode="auto">
        <a:xfrm flipV="1">
          <a:off x="6248400" y="6867525"/>
          <a:ext cx="371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4114800</xdr:colOff>
      <xdr:row>30</xdr:row>
      <xdr:rowOff>190500</xdr:rowOff>
    </xdr:from>
    <xdr:to>
      <xdr:col>1</xdr:col>
      <xdr:colOff>4686300</xdr:colOff>
      <xdr:row>30</xdr:row>
      <xdr:rowOff>190500</xdr:rowOff>
    </xdr:to>
    <xdr:sp macro="" textlink="">
      <xdr:nvSpPr>
        <xdr:cNvPr id="43" name="Line 26">
          <a:extLst>
            <a:ext uri="{FF2B5EF4-FFF2-40B4-BE49-F238E27FC236}">
              <a16:creationId xmlns:a16="http://schemas.microsoft.com/office/drawing/2014/main" id="{00000000-0008-0000-0E00-00002B000000}"/>
            </a:ext>
          </a:extLst>
        </xdr:cNvPr>
        <xdr:cNvSpPr>
          <a:spLocks noChangeShapeType="1"/>
        </xdr:cNvSpPr>
      </xdr:nvSpPr>
      <xdr:spPr bwMode="auto">
        <a:xfrm>
          <a:off x="6048375" y="6619875"/>
          <a:ext cx="571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0</xdr:rowOff>
    </xdr:from>
    <xdr:to>
      <xdr:col>0</xdr:col>
      <xdr:colOff>1857375</xdr:colOff>
      <xdr:row>7</xdr:row>
      <xdr:rowOff>57150</xdr:rowOff>
    </xdr:to>
    <xdr:pic>
      <xdr:nvPicPr>
        <xdr:cNvPr id="2" name="Picture 39" descr="logo SASCA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0"/>
          <a:ext cx="1771650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2543175</xdr:colOff>
      <xdr:row>14</xdr:row>
      <xdr:rowOff>104775</xdr:rowOff>
    </xdr:from>
    <xdr:to>
      <xdr:col>1</xdr:col>
      <xdr:colOff>4714875</xdr:colOff>
      <xdr:row>14</xdr:row>
      <xdr:rowOff>104775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>
          <a:spLocks noChangeShapeType="1"/>
        </xdr:cNvSpPr>
      </xdr:nvSpPr>
      <xdr:spPr bwMode="auto">
        <a:xfrm>
          <a:off x="4476750" y="289560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3076575</xdr:colOff>
      <xdr:row>17</xdr:row>
      <xdr:rowOff>104775</xdr:rowOff>
    </xdr:from>
    <xdr:to>
      <xdr:col>1</xdr:col>
      <xdr:colOff>4714875</xdr:colOff>
      <xdr:row>17</xdr:row>
      <xdr:rowOff>104775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>
          <a:spLocks noChangeShapeType="1"/>
        </xdr:cNvSpPr>
      </xdr:nvSpPr>
      <xdr:spPr bwMode="auto">
        <a:xfrm>
          <a:off x="5010150" y="3495675"/>
          <a:ext cx="1638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409575</xdr:colOff>
      <xdr:row>27</xdr:row>
      <xdr:rowOff>114300</xdr:rowOff>
    </xdr:from>
    <xdr:to>
      <xdr:col>1</xdr:col>
      <xdr:colOff>4686300</xdr:colOff>
      <xdr:row>27</xdr:row>
      <xdr:rowOff>142875</xdr:rowOff>
    </xdr:to>
    <xdr:sp macro="" textlink="">
      <xdr:nvSpPr>
        <xdr:cNvPr id="5" name="Line 14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SpPr>
          <a:spLocks noChangeShapeType="1"/>
        </xdr:cNvSpPr>
      </xdr:nvSpPr>
      <xdr:spPr bwMode="auto">
        <a:xfrm flipV="1">
          <a:off x="2343150" y="5829300"/>
          <a:ext cx="4276725" cy="285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2600325</xdr:colOff>
      <xdr:row>28</xdr:row>
      <xdr:rowOff>104775</xdr:rowOff>
    </xdr:from>
    <xdr:to>
      <xdr:col>1</xdr:col>
      <xdr:colOff>4686300</xdr:colOff>
      <xdr:row>28</xdr:row>
      <xdr:rowOff>104775</xdr:rowOff>
    </xdr:to>
    <xdr:sp macro="" textlink="">
      <xdr:nvSpPr>
        <xdr:cNvPr id="6" name="Line 15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SpPr>
          <a:spLocks noChangeShapeType="1"/>
        </xdr:cNvSpPr>
      </xdr:nvSpPr>
      <xdr:spPr bwMode="auto">
        <a:xfrm>
          <a:off x="4533900" y="605790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33</xdr:row>
      <xdr:rowOff>104775</xdr:rowOff>
    </xdr:from>
    <xdr:to>
      <xdr:col>1</xdr:col>
      <xdr:colOff>4676775</xdr:colOff>
      <xdr:row>33</xdr:row>
      <xdr:rowOff>104775</xdr:rowOff>
    </xdr:to>
    <xdr:sp macro="" textlink="">
      <xdr:nvSpPr>
        <xdr:cNvPr id="7" name="Line 26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SpPr>
          <a:spLocks noChangeShapeType="1"/>
        </xdr:cNvSpPr>
      </xdr:nvSpPr>
      <xdr:spPr bwMode="auto">
        <a:xfrm>
          <a:off x="4838700" y="7591425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2667000</xdr:colOff>
      <xdr:row>34</xdr:row>
      <xdr:rowOff>114300</xdr:rowOff>
    </xdr:from>
    <xdr:to>
      <xdr:col>1</xdr:col>
      <xdr:colOff>4676775</xdr:colOff>
      <xdr:row>34</xdr:row>
      <xdr:rowOff>114300</xdr:rowOff>
    </xdr:to>
    <xdr:sp macro="" textlink="">
      <xdr:nvSpPr>
        <xdr:cNvPr id="8" name="Line 27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SpPr>
          <a:spLocks noChangeShapeType="1"/>
        </xdr:cNvSpPr>
      </xdr:nvSpPr>
      <xdr:spPr bwMode="auto">
        <a:xfrm>
          <a:off x="4600575" y="78009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2105025</xdr:colOff>
      <xdr:row>35</xdr:row>
      <xdr:rowOff>114300</xdr:rowOff>
    </xdr:from>
    <xdr:to>
      <xdr:col>1</xdr:col>
      <xdr:colOff>4676775</xdr:colOff>
      <xdr:row>35</xdr:row>
      <xdr:rowOff>114300</xdr:rowOff>
    </xdr:to>
    <xdr:sp macro="" textlink="">
      <xdr:nvSpPr>
        <xdr:cNvPr id="9" name="Line 28">
          <a:extLst>
            <a:ext uri="{FF2B5EF4-FFF2-40B4-BE49-F238E27FC236}">
              <a16:creationId xmlns:a16="http://schemas.microsoft.com/office/drawing/2014/main" id="{00000000-0008-0000-0F00-000009000000}"/>
            </a:ext>
          </a:extLst>
        </xdr:cNvPr>
        <xdr:cNvSpPr>
          <a:spLocks noChangeShapeType="1"/>
        </xdr:cNvSpPr>
      </xdr:nvSpPr>
      <xdr:spPr bwMode="auto">
        <a:xfrm>
          <a:off x="4038600" y="8001000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1533525</xdr:colOff>
      <xdr:row>44</xdr:row>
      <xdr:rowOff>85725</xdr:rowOff>
    </xdr:from>
    <xdr:to>
      <xdr:col>1</xdr:col>
      <xdr:colOff>4657725</xdr:colOff>
      <xdr:row>44</xdr:row>
      <xdr:rowOff>85725</xdr:rowOff>
    </xdr:to>
    <xdr:sp macro="" textlink="">
      <xdr:nvSpPr>
        <xdr:cNvPr id="10" name="Line 29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SpPr>
          <a:spLocks noChangeShapeType="1"/>
        </xdr:cNvSpPr>
      </xdr:nvSpPr>
      <xdr:spPr bwMode="auto">
        <a:xfrm>
          <a:off x="3467100" y="9734550"/>
          <a:ext cx="3124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3352800</xdr:colOff>
      <xdr:row>40</xdr:row>
      <xdr:rowOff>104775</xdr:rowOff>
    </xdr:from>
    <xdr:to>
      <xdr:col>1</xdr:col>
      <xdr:colOff>4676775</xdr:colOff>
      <xdr:row>40</xdr:row>
      <xdr:rowOff>104775</xdr:rowOff>
    </xdr:to>
    <xdr:sp macro="" textlink="">
      <xdr:nvSpPr>
        <xdr:cNvPr id="11" name="Line 31">
          <a:extLst>
            <a:ext uri="{FF2B5EF4-FFF2-40B4-BE49-F238E27FC236}">
              <a16:creationId xmlns:a16="http://schemas.microsoft.com/office/drawing/2014/main" id="{00000000-0008-0000-0F00-00000B000000}"/>
            </a:ext>
          </a:extLst>
        </xdr:cNvPr>
        <xdr:cNvSpPr>
          <a:spLocks noChangeShapeType="1"/>
        </xdr:cNvSpPr>
      </xdr:nvSpPr>
      <xdr:spPr bwMode="auto">
        <a:xfrm>
          <a:off x="5286375" y="9029700"/>
          <a:ext cx="1323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3876675</xdr:colOff>
      <xdr:row>39</xdr:row>
      <xdr:rowOff>142875</xdr:rowOff>
    </xdr:from>
    <xdr:to>
      <xdr:col>1</xdr:col>
      <xdr:colOff>4686300</xdr:colOff>
      <xdr:row>39</xdr:row>
      <xdr:rowOff>142875</xdr:rowOff>
    </xdr:to>
    <xdr:sp macro="" textlink="">
      <xdr:nvSpPr>
        <xdr:cNvPr id="12" name="Line 37">
          <a:extLst>
            <a:ext uri="{FF2B5EF4-FFF2-40B4-BE49-F238E27FC236}">
              <a16:creationId xmlns:a16="http://schemas.microsoft.com/office/drawing/2014/main" id="{00000000-0008-0000-0F00-00000C000000}"/>
            </a:ext>
          </a:extLst>
        </xdr:cNvPr>
        <xdr:cNvSpPr>
          <a:spLocks noChangeShapeType="1"/>
        </xdr:cNvSpPr>
      </xdr:nvSpPr>
      <xdr:spPr bwMode="auto">
        <a:xfrm flipV="1">
          <a:off x="5810250" y="882015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4124325</xdr:colOff>
      <xdr:row>41</xdr:row>
      <xdr:rowOff>123825</xdr:rowOff>
    </xdr:from>
    <xdr:to>
      <xdr:col>1</xdr:col>
      <xdr:colOff>4686300</xdr:colOff>
      <xdr:row>41</xdr:row>
      <xdr:rowOff>123825</xdr:rowOff>
    </xdr:to>
    <xdr:sp macro="" textlink="">
      <xdr:nvSpPr>
        <xdr:cNvPr id="13" name="Line 43">
          <a:extLst>
            <a:ext uri="{FF2B5EF4-FFF2-40B4-BE49-F238E27FC236}">
              <a16:creationId xmlns:a16="http://schemas.microsoft.com/office/drawing/2014/main" id="{00000000-0008-0000-0F00-00000D000000}"/>
            </a:ext>
          </a:extLst>
        </xdr:cNvPr>
        <xdr:cNvSpPr>
          <a:spLocks noChangeShapeType="1"/>
        </xdr:cNvSpPr>
      </xdr:nvSpPr>
      <xdr:spPr bwMode="auto">
        <a:xfrm flipV="1">
          <a:off x="6057900" y="9248775"/>
          <a:ext cx="561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1866900</xdr:colOff>
      <xdr:row>16</xdr:row>
      <xdr:rowOff>104775</xdr:rowOff>
    </xdr:from>
    <xdr:to>
      <xdr:col>1</xdr:col>
      <xdr:colOff>4714875</xdr:colOff>
      <xdr:row>16</xdr:row>
      <xdr:rowOff>104775</xdr:rowOff>
    </xdr:to>
    <xdr:sp macro="" textlink="">
      <xdr:nvSpPr>
        <xdr:cNvPr id="14" name="Line 6">
          <a:extLst>
            <a:ext uri="{FF2B5EF4-FFF2-40B4-BE49-F238E27FC236}">
              <a16:creationId xmlns:a16="http://schemas.microsoft.com/office/drawing/2014/main" id="{00000000-0008-0000-0F00-00000E000000}"/>
            </a:ext>
          </a:extLst>
        </xdr:cNvPr>
        <xdr:cNvSpPr>
          <a:spLocks noChangeShapeType="1"/>
        </xdr:cNvSpPr>
      </xdr:nvSpPr>
      <xdr:spPr bwMode="auto">
        <a:xfrm>
          <a:off x="3800475" y="3295650"/>
          <a:ext cx="2847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2657475</xdr:colOff>
      <xdr:row>49</xdr:row>
      <xdr:rowOff>123825</xdr:rowOff>
    </xdr:from>
    <xdr:to>
      <xdr:col>1</xdr:col>
      <xdr:colOff>4695825</xdr:colOff>
      <xdr:row>49</xdr:row>
      <xdr:rowOff>123825</xdr:rowOff>
    </xdr:to>
    <xdr:sp macro="" textlink="">
      <xdr:nvSpPr>
        <xdr:cNvPr id="15" name="Line 12">
          <a:extLst>
            <a:ext uri="{FF2B5EF4-FFF2-40B4-BE49-F238E27FC236}">
              <a16:creationId xmlns:a16="http://schemas.microsoft.com/office/drawing/2014/main" id="{00000000-0008-0000-0F00-00000F000000}"/>
            </a:ext>
          </a:extLst>
        </xdr:cNvPr>
        <xdr:cNvSpPr>
          <a:spLocks noChangeShapeType="1"/>
        </xdr:cNvSpPr>
      </xdr:nvSpPr>
      <xdr:spPr bwMode="auto">
        <a:xfrm>
          <a:off x="4591050" y="10953750"/>
          <a:ext cx="2038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2790825</xdr:colOff>
      <xdr:row>50</xdr:row>
      <xdr:rowOff>114300</xdr:rowOff>
    </xdr:from>
    <xdr:to>
      <xdr:col>1</xdr:col>
      <xdr:colOff>4686300</xdr:colOff>
      <xdr:row>50</xdr:row>
      <xdr:rowOff>114300</xdr:rowOff>
    </xdr:to>
    <xdr:sp macro="" textlink="">
      <xdr:nvSpPr>
        <xdr:cNvPr id="16" name="Line 13">
          <a:extLst>
            <a:ext uri="{FF2B5EF4-FFF2-40B4-BE49-F238E27FC236}">
              <a16:creationId xmlns:a16="http://schemas.microsoft.com/office/drawing/2014/main" id="{00000000-0008-0000-0F00-000010000000}"/>
            </a:ext>
          </a:extLst>
        </xdr:cNvPr>
        <xdr:cNvSpPr>
          <a:spLocks noChangeShapeType="1"/>
        </xdr:cNvSpPr>
      </xdr:nvSpPr>
      <xdr:spPr bwMode="auto">
        <a:xfrm flipV="1">
          <a:off x="4724400" y="111823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51</xdr:row>
      <xdr:rowOff>114300</xdr:rowOff>
    </xdr:from>
    <xdr:to>
      <xdr:col>1</xdr:col>
      <xdr:colOff>4676775</xdr:colOff>
      <xdr:row>51</xdr:row>
      <xdr:rowOff>114300</xdr:rowOff>
    </xdr:to>
    <xdr:sp macro="" textlink="">
      <xdr:nvSpPr>
        <xdr:cNvPr id="17" name="Line 14">
          <a:extLst>
            <a:ext uri="{FF2B5EF4-FFF2-40B4-BE49-F238E27FC236}">
              <a16:creationId xmlns:a16="http://schemas.microsoft.com/office/drawing/2014/main" id="{00000000-0008-0000-0F00-000011000000}"/>
            </a:ext>
          </a:extLst>
        </xdr:cNvPr>
        <xdr:cNvSpPr>
          <a:spLocks noChangeShapeType="1"/>
        </xdr:cNvSpPr>
      </xdr:nvSpPr>
      <xdr:spPr bwMode="auto">
        <a:xfrm flipV="1">
          <a:off x="4838700" y="11420475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2543175</xdr:colOff>
      <xdr:row>52</xdr:row>
      <xdr:rowOff>104775</xdr:rowOff>
    </xdr:from>
    <xdr:to>
      <xdr:col>1</xdr:col>
      <xdr:colOff>4686300</xdr:colOff>
      <xdr:row>52</xdr:row>
      <xdr:rowOff>104775</xdr:rowOff>
    </xdr:to>
    <xdr:sp macro="" textlink="">
      <xdr:nvSpPr>
        <xdr:cNvPr id="18" name="Line 15">
          <a:extLst>
            <a:ext uri="{FF2B5EF4-FFF2-40B4-BE49-F238E27FC236}">
              <a16:creationId xmlns:a16="http://schemas.microsoft.com/office/drawing/2014/main" id="{00000000-0008-0000-0F00-000012000000}"/>
            </a:ext>
          </a:extLst>
        </xdr:cNvPr>
        <xdr:cNvSpPr>
          <a:spLocks noChangeShapeType="1"/>
        </xdr:cNvSpPr>
      </xdr:nvSpPr>
      <xdr:spPr bwMode="auto">
        <a:xfrm>
          <a:off x="4476750" y="11649075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3438525</xdr:colOff>
      <xdr:row>53</xdr:row>
      <xdr:rowOff>114300</xdr:rowOff>
    </xdr:from>
    <xdr:to>
      <xdr:col>1</xdr:col>
      <xdr:colOff>4676775</xdr:colOff>
      <xdr:row>53</xdr:row>
      <xdr:rowOff>114300</xdr:rowOff>
    </xdr:to>
    <xdr:sp macro="" textlink="">
      <xdr:nvSpPr>
        <xdr:cNvPr id="19" name="Line 16">
          <a:extLst>
            <a:ext uri="{FF2B5EF4-FFF2-40B4-BE49-F238E27FC236}">
              <a16:creationId xmlns:a16="http://schemas.microsoft.com/office/drawing/2014/main" id="{00000000-0008-0000-0F00-000013000000}"/>
            </a:ext>
          </a:extLst>
        </xdr:cNvPr>
        <xdr:cNvSpPr>
          <a:spLocks noChangeShapeType="1"/>
        </xdr:cNvSpPr>
      </xdr:nvSpPr>
      <xdr:spPr bwMode="auto">
        <a:xfrm flipV="1">
          <a:off x="5372100" y="11896725"/>
          <a:ext cx="1238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3705225</xdr:colOff>
      <xdr:row>54</xdr:row>
      <xdr:rowOff>142875</xdr:rowOff>
    </xdr:from>
    <xdr:to>
      <xdr:col>1</xdr:col>
      <xdr:colOff>4676775</xdr:colOff>
      <xdr:row>54</xdr:row>
      <xdr:rowOff>142875</xdr:rowOff>
    </xdr:to>
    <xdr:sp macro="" textlink="">
      <xdr:nvSpPr>
        <xdr:cNvPr id="20" name="Line 17">
          <a:extLst>
            <a:ext uri="{FF2B5EF4-FFF2-40B4-BE49-F238E27FC236}">
              <a16:creationId xmlns:a16="http://schemas.microsoft.com/office/drawing/2014/main" id="{00000000-0008-0000-0F00-000014000000}"/>
            </a:ext>
          </a:extLst>
        </xdr:cNvPr>
        <xdr:cNvSpPr>
          <a:spLocks noChangeShapeType="1"/>
        </xdr:cNvSpPr>
      </xdr:nvSpPr>
      <xdr:spPr bwMode="auto">
        <a:xfrm>
          <a:off x="5638800" y="12163425"/>
          <a:ext cx="971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2971800</xdr:colOff>
      <xdr:row>55</xdr:row>
      <xdr:rowOff>114300</xdr:rowOff>
    </xdr:from>
    <xdr:to>
      <xdr:col>1</xdr:col>
      <xdr:colOff>4676775</xdr:colOff>
      <xdr:row>55</xdr:row>
      <xdr:rowOff>114300</xdr:rowOff>
    </xdr:to>
    <xdr:sp macro="" textlink="">
      <xdr:nvSpPr>
        <xdr:cNvPr id="21" name="Line 18">
          <a:extLst>
            <a:ext uri="{FF2B5EF4-FFF2-40B4-BE49-F238E27FC236}">
              <a16:creationId xmlns:a16="http://schemas.microsoft.com/office/drawing/2014/main" id="{00000000-0008-0000-0F00-000015000000}"/>
            </a:ext>
          </a:extLst>
        </xdr:cNvPr>
        <xdr:cNvSpPr>
          <a:spLocks noChangeShapeType="1"/>
        </xdr:cNvSpPr>
      </xdr:nvSpPr>
      <xdr:spPr bwMode="auto">
        <a:xfrm flipV="1">
          <a:off x="4905375" y="12372975"/>
          <a:ext cx="1704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1866900</xdr:colOff>
      <xdr:row>57</xdr:row>
      <xdr:rowOff>142875</xdr:rowOff>
    </xdr:from>
    <xdr:to>
      <xdr:col>1</xdr:col>
      <xdr:colOff>4676775</xdr:colOff>
      <xdr:row>57</xdr:row>
      <xdr:rowOff>142875</xdr:rowOff>
    </xdr:to>
    <xdr:sp macro="" textlink="">
      <xdr:nvSpPr>
        <xdr:cNvPr id="22" name="Line 19">
          <a:extLst>
            <a:ext uri="{FF2B5EF4-FFF2-40B4-BE49-F238E27FC236}">
              <a16:creationId xmlns:a16="http://schemas.microsoft.com/office/drawing/2014/main" id="{00000000-0008-0000-0F00-000016000000}"/>
            </a:ext>
          </a:extLst>
        </xdr:cNvPr>
        <xdr:cNvSpPr>
          <a:spLocks noChangeShapeType="1"/>
        </xdr:cNvSpPr>
      </xdr:nvSpPr>
      <xdr:spPr bwMode="auto">
        <a:xfrm>
          <a:off x="3800475" y="12877800"/>
          <a:ext cx="2809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2438400</xdr:colOff>
      <xdr:row>58</xdr:row>
      <xdr:rowOff>114300</xdr:rowOff>
    </xdr:from>
    <xdr:to>
      <xdr:col>1</xdr:col>
      <xdr:colOff>4676775</xdr:colOff>
      <xdr:row>58</xdr:row>
      <xdr:rowOff>114300</xdr:rowOff>
    </xdr:to>
    <xdr:sp macro="" textlink="">
      <xdr:nvSpPr>
        <xdr:cNvPr id="23" name="Line 20">
          <a:extLst>
            <a:ext uri="{FF2B5EF4-FFF2-40B4-BE49-F238E27FC236}">
              <a16:creationId xmlns:a16="http://schemas.microsoft.com/office/drawing/2014/main" id="{00000000-0008-0000-0F00-000017000000}"/>
            </a:ext>
          </a:extLst>
        </xdr:cNvPr>
        <xdr:cNvSpPr>
          <a:spLocks noChangeShapeType="1"/>
        </xdr:cNvSpPr>
      </xdr:nvSpPr>
      <xdr:spPr bwMode="auto">
        <a:xfrm flipV="1">
          <a:off x="4371975" y="1308735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3438525</xdr:colOff>
      <xdr:row>59</xdr:row>
      <xdr:rowOff>123825</xdr:rowOff>
    </xdr:from>
    <xdr:to>
      <xdr:col>1</xdr:col>
      <xdr:colOff>4676775</xdr:colOff>
      <xdr:row>59</xdr:row>
      <xdr:rowOff>123825</xdr:rowOff>
    </xdr:to>
    <xdr:sp macro="" textlink="">
      <xdr:nvSpPr>
        <xdr:cNvPr id="24" name="Line 21">
          <a:extLst>
            <a:ext uri="{FF2B5EF4-FFF2-40B4-BE49-F238E27FC236}">
              <a16:creationId xmlns:a16="http://schemas.microsoft.com/office/drawing/2014/main" id="{00000000-0008-0000-0F00-000018000000}"/>
            </a:ext>
          </a:extLst>
        </xdr:cNvPr>
        <xdr:cNvSpPr>
          <a:spLocks noChangeShapeType="1"/>
        </xdr:cNvSpPr>
      </xdr:nvSpPr>
      <xdr:spPr bwMode="auto">
        <a:xfrm>
          <a:off x="5372100" y="13335000"/>
          <a:ext cx="1238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3048000</xdr:colOff>
      <xdr:row>63</xdr:row>
      <xdr:rowOff>123825</xdr:rowOff>
    </xdr:from>
    <xdr:to>
      <xdr:col>1</xdr:col>
      <xdr:colOff>4676775</xdr:colOff>
      <xdr:row>63</xdr:row>
      <xdr:rowOff>123825</xdr:rowOff>
    </xdr:to>
    <xdr:sp macro="" textlink="">
      <xdr:nvSpPr>
        <xdr:cNvPr id="25" name="Line 33">
          <a:extLst>
            <a:ext uri="{FF2B5EF4-FFF2-40B4-BE49-F238E27FC236}">
              <a16:creationId xmlns:a16="http://schemas.microsoft.com/office/drawing/2014/main" id="{00000000-0008-0000-0F00-000019000000}"/>
            </a:ext>
          </a:extLst>
        </xdr:cNvPr>
        <xdr:cNvSpPr>
          <a:spLocks noChangeShapeType="1"/>
        </xdr:cNvSpPr>
      </xdr:nvSpPr>
      <xdr:spPr bwMode="auto">
        <a:xfrm flipV="1">
          <a:off x="4981575" y="14268450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3924300</xdr:colOff>
      <xdr:row>13</xdr:row>
      <xdr:rowOff>104775</xdr:rowOff>
    </xdr:from>
    <xdr:to>
      <xdr:col>1</xdr:col>
      <xdr:colOff>4695825</xdr:colOff>
      <xdr:row>13</xdr:row>
      <xdr:rowOff>104775</xdr:rowOff>
    </xdr:to>
    <xdr:sp macro="" textlink="">
      <xdr:nvSpPr>
        <xdr:cNvPr id="26" name="Line 1">
          <a:extLst>
            <a:ext uri="{FF2B5EF4-FFF2-40B4-BE49-F238E27FC236}">
              <a16:creationId xmlns:a16="http://schemas.microsoft.com/office/drawing/2014/main" id="{00000000-0008-0000-0F00-00001A000000}"/>
            </a:ext>
          </a:extLst>
        </xdr:cNvPr>
        <xdr:cNvSpPr>
          <a:spLocks noChangeShapeType="1"/>
        </xdr:cNvSpPr>
      </xdr:nvSpPr>
      <xdr:spPr bwMode="auto">
        <a:xfrm flipV="1">
          <a:off x="5857875" y="2695575"/>
          <a:ext cx="771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3990975</xdr:colOff>
      <xdr:row>19</xdr:row>
      <xdr:rowOff>142875</xdr:rowOff>
    </xdr:from>
    <xdr:to>
      <xdr:col>1</xdr:col>
      <xdr:colOff>4686300</xdr:colOff>
      <xdr:row>19</xdr:row>
      <xdr:rowOff>142875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id="{00000000-0008-0000-0F00-00001B000000}"/>
            </a:ext>
          </a:extLst>
        </xdr:cNvPr>
        <xdr:cNvSpPr>
          <a:spLocks noChangeShapeType="1"/>
        </xdr:cNvSpPr>
      </xdr:nvSpPr>
      <xdr:spPr bwMode="auto">
        <a:xfrm flipV="1">
          <a:off x="5924550" y="3933825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3667125</xdr:colOff>
      <xdr:row>20</xdr:row>
      <xdr:rowOff>123825</xdr:rowOff>
    </xdr:from>
    <xdr:to>
      <xdr:col>1</xdr:col>
      <xdr:colOff>4695825</xdr:colOff>
      <xdr:row>20</xdr:row>
      <xdr:rowOff>123825</xdr:rowOff>
    </xdr:to>
    <xdr:sp macro="" textlink="">
      <xdr:nvSpPr>
        <xdr:cNvPr id="28" name="Line 8">
          <a:extLst>
            <a:ext uri="{FF2B5EF4-FFF2-40B4-BE49-F238E27FC236}">
              <a16:creationId xmlns:a16="http://schemas.microsoft.com/office/drawing/2014/main" id="{00000000-0008-0000-0F00-00001C000000}"/>
            </a:ext>
          </a:extLst>
        </xdr:cNvPr>
        <xdr:cNvSpPr>
          <a:spLocks noChangeShapeType="1"/>
        </xdr:cNvSpPr>
      </xdr:nvSpPr>
      <xdr:spPr bwMode="auto">
        <a:xfrm flipV="1">
          <a:off x="5600700" y="4171950"/>
          <a:ext cx="1028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1638300</xdr:colOff>
      <xdr:row>21</xdr:row>
      <xdr:rowOff>104775</xdr:rowOff>
    </xdr:from>
    <xdr:to>
      <xdr:col>1</xdr:col>
      <xdr:colOff>4695825</xdr:colOff>
      <xdr:row>21</xdr:row>
      <xdr:rowOff>104775</xdr:rowOff>
    </xdr:to>
    <xdr:sp macro="" textlink="">
      <xdr:nvSpPr>
        <xdr:cNvPr id="29" name="Line 9">
          <a:extLst>
            <a:ext uri="{FF2B5EF4-FFF2-40B4-BE49-F238E27FC236}">
              <a16:creationId xmlns:a16="http://schemas.microsoft.com/office/drawing/2014/main" id="{00000000-0008-0000-0F00-00001D000000}"/>
            </a:ext>
          </a:extLst>
        </xdr:cNvPr>
        <xdr:cNvSpPr>
          <a:spLocks noChangeShapeType="1"/>
        </xdr:cNvSpPr>
      </xdr:nvSpPr>
      <xdr:spPr bwMode="auto">
        <a:xfrm>
          <a:off x="3571875" y="4410075"/>
          <a:ext cx="3057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4381500</xdr:colOff>
      <xdr:row>22</xdr:row>
      <xdr:rowOff>152400</xdr:rowOff>
    </xdr:from>
    <xdr:to>
      <xdr:col>1</xdr:col>
      <xdr:colOff>4686300</xdr:colOff>
      <xdr:row>22</xdr:row>
      <xdr:rowOff>152400</xdr:rowOff>
    </xdr:to>
    <xdr:sp macro="" textlink="">
      <xdr:nvSpPr>
        <xdr:cNvPr id="30" name="Line 10">
          <a:extLst>
            <a:ext uri="{FF2B5EF4-FFF2-40B4-BE49-F238E27FC236}">
              <a16:creationId xmlns:a16="http://schemas.microsoft.com/office/drawing/2014/main" id="{00000000-0008-0000-0F00-00001E000000}"/>
            </a:ext>
          </a:extLst>
        </xdr:cNvPr>
        <xdr:cNvSpPr>
          <a:spLocks noChangeShapeType="1"/>
        </xdr:cNvSpPr>
      </xdr:nvSpPr>
      <xdr:spPr bwMode="auto">
        <a:xfrm flipV="1">
          <a:off x="6315075" y="4657725"/>
          <a:ext cx="304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1514475</xdr:colOff>
      <xdr:row>24</xdr:row>
      <xdr:rowOff>123825</xdr:rowOff>
    </xdr:from>
    <xdr:to>
      <xdr:col>1</xdr:col>
      <xdr:colOff>4695825</xdr:colOff>
      <xdr:row>24</xdr:row>
      <xdr:rowOff>123825</xdr:rowOff>
    </xdr:to>
    <xdr:sp macro="" textlink="">
      <xdr:nvSpPr>
        <xdr:cNvPr id="31" name="Line 11">
          <a:extLst>
            <a:ext uri="{FF2B5EF4-FFF2-40B4-BE49-F238E27FC236}">
              <a16:creationId xmlns:a16="http://schemas.microsoft.com/office/drawing/2014/main" id="{00000000-0008-0000-0F00-00001F000000}"/>
            </a:ext>
          </a:extLst>
        </xdr:cNvPr>
        <xdr:cNvSpPr>
          <a:spLocks noChangeShapeType="1"/>
        </xdr:cNvSpPr>
      </xdr:nvSpPr>
      <xdr:spPr bwMode="auto">
        <a:xfrm flipV="1">
          <a:off x="3448050" y="5124450"/>
          <a:ext cx="3181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3771900</xdr:colOff>
      <xdr:row>25</xdr:row>
      <xdr:rowOff>104775</xdr:rowOff>
    </xdr:from>
    <xdr:to>
      <xdr:col>1</xdr:col>
      <xdr:colOff>4686300</xdr:colOff>
      <xdr:row>25</xdr:row>
      <xdr:rowOff>104775</xdr:rowOff>
    </xdr:to>
    <xdr:sp macro="" textlink="">
      <xdr:nvSpPr>
        <xdr:cNvPr id="32" name="Line 36">
          <a:extLst>
            <a:ext uri="{FF2B5EF4-FFF2-40B4-BE49-F238E27FC236}">
              <a16:creationId xmlns:a16="http://schemas.microsoft.com/office/drawing/2014/main" id="{00000000-0008-0000-0F00-000020000000}"/>
            </a:ext>
          </a:extLst>
        </xdr:cNvPr>
        <xdr:cNvSpPr>
          <a:spLocks noChangeShapeType="1"/>
        </xdr:cNvSpPr>
      </xdr:nvSpPr>
      <xdr:spPr bwMode="auto">
        <a:xfrm>
          <a:off x="5705475" y="5343525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2124075</xdr:colOff>
      <xdr:row>23</xdr:row>
      <xdr:rowOff>104775</xdr:rowOff>
    </xdr:from>
    <xdr:to>
      <xdr:col>1</xdr:col>
      <xdr:colOff>4695825</xdr:colOff>
      <xdr:row>23</xdr:row>
      <xdr:rowOff>104775</xdr:rowOff>
    </xdr:to>
    <xdr:sp macro="" textlink="">
      <xdr:nvSpPr>
        <xdr:cNvPr id="33" name="Line 37">
          <a:extLst>
            <a:ext uri="{FF2B5EF4-FFF2-40B4-BE49-F238E27FC236}">
              <a16:creationId xmlns:a16="http://schemas.microsoft.com/office/drawing/2014/main" id="{00000000-0008-0000-0F00-000021000000}"/>
            </a:ext>
          </a:extLst>
        </xdr:cNvPr>
        <xdr:cNvSpPr>
          <a:spLocks noChangeShapeType="1"/>
        </xdr:cNvSpPr>
      </xdr:nvSpPr>
      <xdr:spPr bwMode="auto">
        <a:xfrm>
          <a:off x="4057650" y="490537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2771775</xdr:colOff>
      <xdr:row>64</xdr:row>
      <xdr:rowOff>123825</xdr:rowOff>
    </xdr:from>
    <xdr:to>
      <xdr:col>1</xdr:col>
      <xdr:colOff>4676775</xdr:colOff>
      <xdr:row>64</xdr:row>
      <xdr:rowOff>123825</xdr:rowOff>
    </xdr:to>
    <xdr:sp macro="" textlink="">
      <xdr:nvSpPr>
        <xdr:cNvPr id="34" name="Line 33">
          <a:extLst>
            <a:ext uri="{FF2B5EF4-FFF2-40B4-BE49-F238E27FC236}">
              <a16:creationId xmlns:a16="http://schemas.microsoft.com/office/drawing/2014/main" id="{00000000-0008-0000-0F00-000022000000}"/>
            </a:ext>
          </a:extLst>
        </xdr:cNvPr>
        <xdr:cNvSpPr>
          <a:spLocks noChangeShapeType="1"/>
        </xdr:cNvSpPr>
      </xdr:nvSpPr>
      <xdr:spPr bwMode="auto">
        <a:xfrm flipV="1">
          <a:off x="4705350" y="1450657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3533775</xdr:colOff>
      <xdr:row>60</xdr:row>
      <xdr:rowOff>142875</xdr:rowOff>
    </xdr:from>
    <xdr:to>
      <xdr:col>1</xdr:col>
      <xdr:colOff>4676775</xdr:colOff>
      <xdr:row>60</xdr:row>
      <xdr:rowOff>142875</xdr:rowOff>
    </xdr:to>
    <xdr:sp macro="" textlink="">
      <xdr:nvSpPr>
        <xdr:cNvPr id="35" name="Line 21">
          <a:extLst>
            <a:ext uri="{FF2B5EF4-FFF2-40B4-BE49-F238E27FC236}">
              <a16:creationId xmlns:a16="http://schemas.microsoft.com/office/drawing/2014/main" id="{00000000-0008-0000-0F00-000023000000}"/>
            </a:ext>
          </a:extLst>
        </xdr:cNvPr>
        <xdr:cNvSpPr>
          <a:spLocks noChangeShapeType="1"/>
        </xdr:cNvSpPr>
      </xdr:nvSpPr>
      <xdr:spPr bwMode="auto">
        <a:xfrm flipV="1">
          <a:off x="5467350" y="13592175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1943100</xdr:colOff>
      <xdr:row>62</xdr:row>
      <xdr:rowOff>114300</xdr:rowOff>
    </xdr:from>
    <xdr:to>
      <xdr:col>1</xdr:col>
      <xdr:colOff>4676775</xdr:colOff>
      <xdr:row>62</xdr:row>
      <xdr:rowOff>114300</xdr:rowOff>
    </xdr:to>
    <xdr:sp macro="" textlink="">
      <xdr:nvSpPr>
        <xdr:cNvPr id="36" name="Line 24">
          <a:extLst>
            <a:ext uri="{FF2B5EF4-FFF2-40B4-BE49-F238E27FC236}">
              <a16:creationId xmlns:a16="http://schemas.microsoft.com/office/drawing/2014/main" id="{00000000-0008-0000-0F00-000024000000}"/>
            </a:ext>
          </a:extLst>
        </xdr:cNvPr>
        <xdr:cNvSpPr>
          <a:spLocks noChangeShapeType="1"/>
        </xdr:cNvSpPr>
      </xdr:nvSpPr>
      <xdr:spPr bwMode="auto">
        <a:xfrm>
          <a:off x="3876675" y="14030325"/>
          <a:ext cx="2733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1714500</xdr:colOff>
      <xdr:row>56</xdr:row>
      <xdr:rowOff>114300</xdr:rowOff>
    </xdr:from>
    <xdr:to>
      <xdr:col>1</xdr:col>
      <xdr:colOff>4676775</xdr:colOff>
      <xdr:row>56</xdr:row>
      <xdr:rowOff>114300</xdr:rowOff>
    </xdr:to>
    <xdr:sp macro="" textlink="">
      <xdr:nvSpPr>
        <xdr:cNvPr id="37" name="Line 34">
          <a:extLst>
            <a:ext uri="{FF2B5EF4-FFF2-40B4-BE49-F238E27FC236}">
              <a16:creationId xmlns:a16="http://schemas.microsoft.com/office/drawing/2014/main" id="{00000000-0008-0000-0F00-000025000000}"/>
            </a:ext>
          </a:extLst>
        </xdr:cNvPr>
        <xdr:cNvSpPr>
          <a:spLocks noChangeShapeType="1"/>
        </xdr:cNvSpPr>
      </xdr:nvSpPr>
      <xdr:spPr bwMode="auto">
        <a:xfrm flipV="1">
          <a:off x="3648075" y="1261110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4305300</xdr:colOff>
      <xdr:row>61</xdr:row>
      <xdr:rowOff>114300</xdr:rowOff>
    </xdr:from>
    <xdr:to>
      <xdr:col>1</xdr:col>
      <xdr:colOff>4648200</xdr:colOff>
      <xdr:row>61</xdr:row>
      <xdr:rowOff>114300</xdr:rowOff>
    </xdr:to>
    <xdr:sp macro="" textlink="">
      <xdr:nvSpPr>
        <xdr:cNvPr id="38" name="Line 24">
          <a:extLst>
            <a:ext uri="{FF2B5EF4-FFF2-40B4-BE49-F238E27FC236}">
              <a16:creationId xmlns:a16="http://schemas.microsoft.com/office/drawing/2014/main" id="{00000000-0008-0000-0F00-000026000000}"/>
            </a:ext>
          </a:extLst>
        </xdr:cNvPr>
        <xdr:cNvSpPr>
          <a:spLocks noChangeShapeType="1"/>
        </xdr:cNvSpPr>
      </xdr:nvSpPr>
      <xdr:spPr bwMode="auto">
        <a:xfrm>
          <a:off x="6238875" y="13792200"/>
          <a:ext cx="342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4333875</xdr:colOff>
      <xdr:row>38</xdr:row>
      <xdr:rowOff>114300</xdr:rowOff>
    </xdr:from>
    <xdr:to>
      <xdr:col>1</xdr:col>
      <xdr:colOff>4676775</xdr:colOff>
      <xdr:row>38</xdr:row>
      <xdr:rowOff>114300</xdr:rowOff>
    </xdr:to>
    <xdr:sp macro="" textlink="">
      <xdr:nvSpPr>
        <xdr:cNvPr id="39" name="Line 37">
          <a:extLst>
            <a:ext uri="{FF2B5EF4-FFF2-40B4-BE49-F238E27FC236}">
              <a16:creationId xmlns:a16="http://schemas.microsoft.com/office/drawing/2014/main" id="{00000000-0008-0000-0F00-000027000000}"/>
            </a:ext>
          </a:extLst>
        </xdr:cNvPr>
        <xdr:cNvSpPr>
          <a:spLocks noChangeShapeType="1"/>
        </xdr:cNvSpPr>
      </xdr:nvSpPr>
      <xdr:spPr bwMode="auto">
        <a:xfrm>
          <a:off x="6267450" y="8591550"/>
          <a:ext cx="342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1828800</xdr:colOff>
      <xdr:row>36</xdr:row>
      <xdr:rowOff>114300</xdr:rowOff>
    </xdr:from>
    <xdr:to>
      <xdr:col>1</xdr:col>
      <xdr:colOff>4667250</xdr:colOff>
      <xdr:row>36</xdr:row>
      <xdr:rowOff>114300</xdr:rowOff>
    </xdr:to>
    <xdr:sp macro="" textlink="">
      <xdr:nvSpPr>
        <xdr:cNvPr id="40" name="Line 28">
          <a:extLst>
            <a:ext uri="{FF2B5EF4-FFF2-40B4-BE49-F238E27FC236}">
              <a16:creationId xmlns:a16="http://schemas.microsoft.com/office/drawing/2014/main" id="{00000000-0008-0000-0F00-000028000000}"/>
            </a:ext>
          </a:extLst>
        </xdr:cNvPr>
        <xdr:cNvSpPr>
          <a:spLocks noChangeShapeType="1"/>
        </xdr:cNvSpPr>
      </xdr:nvSpPr>
      <xdr:spPr bwMode="auto">
        <a:xfrm>
          <a:off x="3762375" y="8191500"/>
          <a:ext cx="2838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32</xdr:row>
      <xdr:rowOff>352425</xdr:rowOff>
    </xdr:from>
    <xdr:to>
      <xdr:col>1</xdr:col>
      <xdr:colOff>4676775</xdr:colOff>
      <xdr:row>32</xdr:row>
      <xdr:rowOff>352425</xdr:rowOff>
    </xdr:to>
    <xdr:sp macro="" textlink="">
      <xdr:nvSpPr>
        <xdr:cNvPr id="41" name="Line 26">
          <a:extLst>
            <a:ext uri="{FF2B5EF4-FFF2-40B4-BE49-F238E27FC236}">
              <a16:creationId xmlns:a16="http://schemas.microsoft.com/office/drawing/2014/main" id="{00000000-0008-0000-0F00-000029000000}"/>
            </a:ext>
          </a:extLst>
        </xdr:cNvPr>
        <xdr:cNvSpPr>
          <a:spLocks noChangeShapeType="1"/>
        </xdr:cNvSpPr>
      </xdr:nvSpPr>
      <xdr:spPr bwMode="auto">
        <a:xfrm>
          <a:off x="4838700" y="7353300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4314825</xdr:colOff>
      <xdr:row>31</xdr:row>
      <xdr:rowOff>123825</xdr:rowOff>
    </xdr:from>
    <xdr:to>
      <xdr:col>1</xdr:col>
      <xdr:colOff>4686300</xdr:colOff>
      <xdr:row>31</xdr:row>
      <xdr:rowOff>123825</xdr:rowOff>
    </xdr:to>
    <xdr:sp macro="" textlink="">
      <xdr:nvSpPr>
        <xdr:cNvPr id="42" name="Line 26">
          <a:extLst>
            <a:ext uri="{FF2B5EF4-FFF2-40B4-BE49-F238E27FC236}">
              <a16:creationId xmlns:a16="http://schemas.microsoft.com/office/drawing/2014/main" id="{00000000-0008-0000-0F00-00002A000000}"/>
            </a:ext>
          </a:extLst>
        </xdr:cNvPr>
        <xdr:cNvSpPr>
          <a:spLocks noChangeShapeType="1"/>
        </xdr:cNvSpPr>
      </xdr:nvSpPr>
      <xdr:spPr bwMode="auto">
        <a:xfrm flipV="1">
          <a:off x="6248400" y="6867525"/>
          <a:ext cx="371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4114800</xdr:colOff>
      <xdr:row>30</xdr:row>
      <xdr:rowOff>190500</xdr:rowOff>
    </xdr:from>
    <xdr:to>
      <xdr:col>1</xdr:col>
      <xdr:colOff>4686300</xdr:colOff>
      <xdr:row>30</xdr:row>
      <xdr:rowOff>190500</xdr:rowOff>
    </xdr:to>
    <xdr:sp macro="" textlink="">
      <xdr:nvSpPr>
        <xdr:cNvPr id="43" name="Line 26">
          <a:extLst>
            <a:ext uri="{FF2B5EF4-FFF2-40B4-BE49-F238E27FC236}">
              <a16:creationId xmlns:a16="http://schemas.microsoft.com/office/drawing/2014/main" id="{00000000-0008-0000-0F00-00002B000000}"/>
            </a:ext>
          </a:extLst>
        </xdr:cNvPr>
        <xdr:cNvSpPr>
          <a:spLocks noChangeShapeType="1"/>
        </xdr:cNvSpPr>
      </xdr:nvSpPr>
      <xdr:spPr bwMode="auto">
        <a:xfrm>
          <a:off x="6048375" y="6619875"/>
          <a:ext cx="571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0</xdr:rowOff>
    </xdr:from>
    <xdr:to>
      <xdr:col>0</xdr:col>
      <xdr:colOff>1857375</xdr:colOff>
      <xdr:row>7</xdr:row>
      <xdr:rowOff>57150</xdr:rowOff>
    </xdr:to>
    <xdr:pic>
      <xdr:nvPicPr>
        <xdr:cNvPr id="2" name="Picture 39" descr="logo SASCA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0"/>
          <a:ext cx="1771650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2543175</xdr:colOff>
      <xdr:row>14</xdr:row>
      <xdr:rowOff>104775</xdr:rowOff>
    </xdr:from>
    <xdr:to>
      <xdr:col>1</xdr:col>
      <xdr:colOff>4714875</xdr:colOff>
      <xdr:row>14</xdr:row>
      <xdr:rowOff>104775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>
          <a:spLocks noChangeShapeType="1"/>
        </xdr:cNvSpPr>
      </xdr:nvSpPr>
      <xdr:spPr bwMode="auto">
        <a:xfrm>
          <a:off x="4476750" y="289560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3076575</xdr:colOff>
      <xdr:row>17</xdr:row>
      <xdr:rowOff>104775</xdr:rowOff>
    </xdr:from>
    <xdr:to>
      <xdr:col>1</xdr:col>
      <xdr:colOff>4714875</xdr:colOff>
      <xdr:row>17</xdr:row>
      <xdr:rowOff>104775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>
          <a:spLocks noChangeShapeType="1"/>
        </xdr:cNvSpPr>
      </xdr:nvSpPr>
      <xdr:spPr bwMode="auto">
        <a:xfrm>
          <a:off x="5010150" y="3495675"/>
          <a:ext cx="1638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409575</xdr:colOff>
      <xdr:row>27</xdr:row>
      <xdr:rowOff>114300</xdr:rowOff>
    </xdr:from>
    <xdr:to>
      <xdr:col>1</xdr:col>
      <xdr:colOff>4686300</xdr:colOff>
      <xdr:row>27</xdr:row>
      <xdr:rowOff>142875</xdr:rowOff>
    </xdr:to>
    <xdr:sp macro="" textlink="">
      <xdr:nvSpPr>
        <xdr:cNvPr id="5" name="Line 1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>
          <a:spLocks noChangeShapeType="1"/>
        </xdr:cNvSpPr>
      </xdr:nvSpPr>
      <xdr:spPr bwMode="auto">
        <a:xfrm flipV="1">
          <a:off x="2343150" y="5829300"/>
          <a:ext cx="4276725" cy="285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2600325</xdr:colOff>
      <xdr:row>28</xdr:row>
      <xdr:rowOff>104775</xdr:rowOff>
    </xdr:from>
    <xdr:to>
      <xdr:col>1</xdr:col>
      <xdr:colOff>4686300</xdr:colOff>
      <xdr:row>28</xdr:row>
      <xdr:rowOff>104775</xdr:rowOff>
    </xdr:to>
    <xdr:sp macro="" textlink="">
      <xdr:nvSpPr>
        <xdr:cNvPr id="6" name="Line 1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>
          <a:spLocks noChangeShapeType="1"/>
        </xdr:cNvSpPr>
      </xdr:nvSpPr>
      <xdr:spPr bwMode="auto">
        <a:xfrm>
          <a:off x="4533900" y="605790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33</xdr:row>
      <xdr:rowOff>104775</xdr:rowOff>
    </xdr:from>
    <xdr:to>
      <xdr:col>1</xdr:col>
      <xdr:colOff>4676775</xdr:colOff>
      <xdr:row>33</xdr:row>
      <xdr:rowOff>104775</xdr:rowOff>
    </xdr:to>
    <xdr:sp macro="" textlink="">
      <xdr:nvSpPr>
        <xdr:cNvPr id="7" name="Line 2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>
          <a:spLocks noChangeShapeType="1"/>
        </xdr:cNvSpPr>
      </xdr:nvSpPr>
      <xdr:spPr bwMode="auto">
        <a:xfrm>
          <a:off x="4838700" y="7591425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2667000</xdr:colOff>
      <xdr:row>34</xdr:row>
      <xdr:rowOff>114300</xdr:rowOff>
    </xdr:from>
    <xdr:to>
      <xdr:col>1</xdr:col>
      <xdr:colOff>4676775</xdr:colOff>
      <xdr:row>34</xdr:row>
      <xdr:rowOff>114300</xdr:rowOff>
    </xdr:to>
    <xdr:sp macro="" textlink="">
      <xdr:nvSpPr>
        <xdr:cNvPr id="8" name="Line 2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>
          <a:spLocks noChangeShapeType="1"/>
        </xdr:cNvSpPr>
      </xdr:nvSpPr>
      <xdr:spPr bwMode="auto">
        <a:xfrm>
          <a:off x="4600575" y="78009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2105025</xdr:colOff>
      <xdr:row>35</xdr:row>
      <xdr:rowOff>114300</xdr:rowOff>
    </xdr:from>
    <xdr:to>
      <xdr:col>1</xdr:col>
      <xdr:colOff>4676775</xdr:colOff>
      <xdr:row>35</xdr:row>
      <xdr:rowOff>114300</xdr:rowOff>
    </xdr:to>
    <xdr:sp macro="" textlink="">
      <xdr:nvSpPr>
        <xdr:cNvPr id="9" name="Line 2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>
          <a:spLocks noChangeShapeType="1"/>
        </xdr:cNvSpPr>
      </xdr:nvSpPr>
      <xdr:spPr bwMode="auto">
        <a:xfrm>
          <a:off x="4038600" y="8001000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1533525</xdr:colOff>
      <xdr:row>44</xdr:row>
      <xdr:rowOff>85725</xdr:rowOff>
    </xdr:from>
    <xdr:to>
      <xdr:col>1</xdr:col>
      <xdr:colOff>4657725</xdr:colOff>
      <xdr:row>44</xdr:row>
      <xdr:rowOff>85725</xdr:rowOff>
    </xdr:to>
    <xdr:sp macro="" textlink="">
      <xdr:nvSpPr>
        <xdr:cNvPr id="10" name="Line 29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>
          <a:spLocks noChangeShapeType="1"/>
        </xdr:cNvSpPr>
      </xdr:nvSpPr>
      <xdr:spPr bwMode="auto">
        <a:xfrm>
          <a:off x="3467100" y="9734550"/>
          <a:ext cx="3124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3352800</xdr:colOff>
      <xdr:row>40</xdr:row>
      <xdr:rowOff>104775</xdr:rowOff>
    </xdr:from>
    <xdr:to>
      <xdr:col>1</xdr:col>
      <xdr:colOff>4676775</xdr:colOff>
      <xdr:row>40</xdr:row>
      <xdr:rowOff>104775</xdr:rowOff>
    </xdr:to>
    <xdr:sp macro="" textlink="">
      <xdr:nvSpPr>
        <xdr:cNvPr id="11" name="Line 31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>
          <a:spLocks noChangeShapeType="1"/>
        </xdr:cNvSpPr>
      </xdr:nvSpPr>
      <xdr:spPr bwMode="auto">
        <a:xfrm>
          <a:off x="5286375" y="9029700"/>
          <a:ext cx="1323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3876675</xdr:colOff>
      <xdr:row>39</xdr:row>
      <xdr:rowOff>142875</xdr:rowOff>
    </xdr:from>
    <xdr:to>
      <xdr:col>1</xdr:col>
      <xdr:colOff>4686300</xdr:colOff>
      <xdr:row>39</xdr:row>
      <xdr:rowOff>142875</xdr:rowOff>
    </xdr:to>
    <xdr:sp macro="" textlink="">
      <xdr:nvSpPr>
        <xdr:cNvPr id="12" name="Line 37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>
          <a:spLocks noChangeShapeType="1"/>
        </xdr:cNvSpPr>
      </xdr:nvSpPr>
      <xdr:spPr bwMode="auto">
        <a:xfrm flipV="1">
          <a:off x="5810250" y="882015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4124325</xdr:colOff>
      <xdr:row>41</xdr:row>
      <xdr:rowOff>123825</xdr:rowOff>
    </xdr:from>
    <xdr:to>
      <xdr:col>1</xdr:col>
      <xdr:colOff>4686300</xdr:colOff>
      <xdr:row>41</xdr:row>
      <xdr:rowOff>123825</xdr:rowOff>
    </xdr:to>
    <xdr:sp macro="" textlink="">
      <xdr:nvSpPr>
        <xdr:cNvPr id="13" name="Line 43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>
          <a:spLocks noChangeShapeType="1"/>
        </xdr:cNvSpPr>
      </xdr:nvSpPr>
      <xdr:spPr bwMode="auto">
        <a:xfrm flipV="1">
          <a:off x="6057900" y="9248775"/>
          <a:ext cx="561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1866900</xdr:colOff>
      <xdr:row>16</xdr:row>
      <xdr:rowOff>104775</xdr:rowOff>
    </xdr:from>
    <xdr:to>
      <xdr:col>1</xdr:col>
      <xdr:colOff>4714875</xdr:colOff>
      <xdr:row>16</xdr:row>
      <xdr:rowOff>104775</xdr:rowOff>
    </xdr:to>
    <xdr:sp macro="" textlink="">
      <xdr:nvSpPr>
        <xdr:cNvPr id="14" name="Line 6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>
          <a:spLocks noChangeShapeType="1"/>
        </xdr:cNvSpPr>
      </xdr:nvSpPr>
      <xdr:spPr bwMode="auto">
        <a:xfrm>
          <a:off x="3800475" y="3295650"/>
          <a:ext cx="2847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2657475</xdr:colOff>
      <xdr:row>49</xdr:row>
      <xdr:rowOff>123825</xdr:rowOff>
    </xdr:from>
    <xdr:to>
      <xdr:col>1</xdr:col>
      <xdr:colOff>4695825</xdr:colOff>
      <xdr:row>49</xdr:row>
      <xdr:rowOff>123825</xdr:rowOff>
    </xdr:to>
    <xdr:sp macro="" textlink="">
      <xdr:nvSpPr>
        <xdr:cNvPr id="15" name="Line 12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>
          <a:spLocks noChangeShapeType="1"/>
        </xdr:cNvSpPr>
      </xdr:nvSpPr>
      <xdr:spPr bwMode="auto">
        <a:xfrm>
          <a:off x="4591050" y="10953750"/>
          <a:ext cx="2038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2790825</xdr:colOff>
      <xdr:row>50</xdr:row>
      <xdr:rowOff>114300</xdr:rowOff>
    </xdr:from>
    <xdr:to>
      <xdr:col>1</xdr:col>
      <xdr:colOff>4686300</xdr:colOff>
      <xdr:row>50</xdr:row>
      <xdr:rowOff>114300</xdr:rowOff>
    </xdr:to>
    <xdr:sp macro="" textlink="">
      <xdr:nvSpPr>
        <xdr:cNvPr id="16" name="Line 13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>
          <a:spLocks noChangeShapeType="1"/>
        </xdr:cNvSpPr>
      </xdr:nvSpPr>
      <xdr:spPr bwMode="auto">
        <a:xfrm flipV="1">
          <a:off x="4724400" y="111823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51</xdr:row>
      <xdr:rowOff>114300</xdr:rowOff>
    </xdr:from>
    <xdr:to>
      <xdr:col>1</xdr:col>
      <xdr:colOff>4676775</xdr:colOff>
      <xdr:row>51</xdr:row>
      <xdr:rowOff>114300</xdr:rowOff>
    </xdr:to>
    <xdr:sp macro="" textlink="">
      <xdr:nvSpPr>
        <xdr:cNvPr id="17" name="Line 14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>
          <a:spLocks noChangeShapeType="1"/>
        </xdr:cNvSpPr>
      </xdr:nvSpPr>
      <xdr:spPr bwMode="auto">
        <a:xfrm flipV="1">
          <a:off x="4838700" y="11420475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2543175</xdr:colOff>
      <xdr:row>52</xdr:row>
      <xdr:rowOff>104775</xdr:rowOff>
    </xdr:from>
    <xdr:to>
      <xdr:col>1</xdr:col>
      <xdr:colOff>4686300</xdr:colOff>
      <xdr:row>52</xdr:row>
      <xdr:rowOff>104775</xdr:rowOff>
    </xdr:to>
    <xdr:sp macro="" textlink="">
      <xdr:nvSpPr>
        <xdr:cNvPr id="18" name="Line 15">
          <a:extLst>
            <a:ext uri="{FF2B5EF4-FFF2-40B4-BE49-F238E27FC236}">
              <a16:creationId xmlns:a16="http://schemas.microsoft.com/office/drawing/2014/main" id="{00000000-0008-0000-1000-000012000000}"/>
            </a:ext>
          </a:extLst>
        </xdr:cNvPr>
        <xdr:cNvSpPr>
          <a:spLocks noChangeShapeType="1"/>
        </xdr:cNvSpPr>
      </xdr:nvSpPr>
      <xdr:spPr bwMode="auto">
        <a:xfrm>
          <a:off x="4476750" y="11649075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3438525</xdr:colOff>
      <xdr:row>53</xdr:row>
      <xdr:rowOff>114300</xdr:rowOff>
    </xdr:from>
    <xdr:to>
      <xdr:col>1</xdr:col>
      <xdr:colOff>4676775</xdr:colOff>
      <xdr:row>53</xdr:row>
      <xdr:rowOff>114300</xdr:rowOff>
    </xdr:to>
    <xdr:sp macro="" textlink="">
      <xdr:nvSpPr>
        <xdr:cNvPr id="19" name="Line 16">
          <a:extLst>
            <a:ext uri="{FF2B5EF4-FFF2-40B4-BE49-F238E27FC236}">
              <a16:creationId xmlns:a16="http://schemas.microsoft.com/office/drawing/2014/main" id="{00000000-0008-0000-1000-000013000000}"/>
            </a:ext>
          </a:extLst>
        </xdr:cNvPr>
        <xdr:cNvSpPr>
          <a:spLocks noChangeShapeType="1"/>
        </xdr:cNvSpPr>
      </xdr:nvSpPr>
      <xdr:spPr bwMode="auto">
        <a:xfrm flipV="1">
          <a:off x="5372100" y="11896725"/>
          <a:ext cx="1238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3705225</xdr:colOff>
      <xdr:row>54</xdr:row>
      <xdr:rowOff>142875</xdr:rowOff>
    </xdr:from>
    <xdr:to>
      <xdr:col>1</xdr:col>
      <xdr:colOff>4676775</xdr:colOff>
      <xdr:row>54</xdr:row>
      <xdr:rowOff>142875</xdr:rowOff>
    </xdr:to>
    <xdr:sp macro="" textlink="">
      <xdr:nvSpPr>
        <xdr:cNvPr id="20" name="Line 17">
          <a:extLst>
            <a:ext uri="{FF2B5EF4-FFF2-40B4-BE49-F238E27FC236}">
              <a16:creationId xmlns:a16="http://schemas.microsoft.com/office/drawing/2014/main" id="{00000000-0008-0000-1000-000014000000}"/>
            </a:ext>
          </a:extLst>
        </xdr:cNvPr>
        <xdr:cNvSpPr>
          <a:spLocks noChangeShapeType="1"/>
        </xdr:cNvSpPr>
      </xdr:nvSpPr>
      <xdr:spPr bwMode="auto">
        <a:xfrm>
          <a:off x="5638800" y="12163425"/>
          <a:ext cx="971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2971800</xdr:colOff>
      <xdr:row>55</xdr:row>
      <xdr:rowOff>114300</xdr:rowOff>
    </xdr:from>
    <xdr:to>
      <xdr:col>1</xdr:col>
      <xdr:colOff>4676775</xdr:colOff>
      <xdr:row>55</xdr:row>
      <xdr:rowOff>114300</xdr:rowOff>
    </xdr:to>
    <xdr:sp macro="" textlink="">
      <xdr:nvSpPr>
        <xdr:cNvPr id="21" name="Line 18">
          <a:extLst>
            <a:ext uri="{FF2B5EF4-FFF2-40B4-BE49-F238E27FC236}">
              <a16:creationId xmlns:a16="http://schemas.microsoft.com/office/drawing/2014/main" id="{00000000-0008-0000-1000-000015000000}"/>
            </a:ext>
          </a:extLst>
        </xdr:cNvPr>
        <xdr:cNvSpPr>
          <a:spLocks noChangeShapeType="1"/>
        </xdr:cNvSpPr>
      </xdr:nvSpPr>
      <xdr:spPr bwMode="auto">
        <a:xfrm flipV="1">
          <a:off x="4905375" y="12372975"/>
          <a:ext cx="1704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1866900</xdr:colOff>
      <xdr:row>57</xdr:row>
      <xdr:rowOff>142875</xdr:rowOff>
    </xdr:from>
    <xdr:to>
      <xdr:col>1</xdr:col>
      <xdr:colOff>4676775</xdr:colOff>
      <xdr:row>57</xdr:row>
      <xdr:rowOff>142875</xdr:rowOff>
    </xdr:to>
    <xdr:sp macro="" textlink="">
      <xdr:nvSpPr>
        <xdr:cNvPr id="22" name="Line 19">
          <a:extLst>
            <a:ext uri="{FF2B5EF4-FFF2-40B4-BE49-F238E27FC236}">
              <a16:creationId xmlns:a16="http://schemas.microsoft.com/office/drawing/2014/main" id="{00000000-0008-0000-1000-000016000000}"/>
            </a:ext>
          </a:extLst>
        </xdr:cNvPr>
        <xdr:cNvSpPr>
          <a:spLocks noChangeShapeType="1"/>
        </xdr:cNvSpPr>
      </xdr:nvSpPr>
      <xdr:spPr bwMode="auto">
        <a:xfrm>
          <a:off x="3800475" y="12877800"/>
          <a:ext cx="2809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2438400</xdr:colOff>
      <xdr:row>58</xdr:row>
      <xdr:rowOff>114300</xdr:rowOff>
    </xdr:from>
    <xdr:to>
      <xdr:col>1</xdr:col>
      <xdr:colOff>4676775</xdr:colOff>
      <xdr:row>58</xdr:row>
      <xdr:rowOff>114300</xdr:rowOff>
    </xdr:to>
    <xdr:sp macro="" textlink="">
      <xdr:nvSpPr>
        <xdr:cNvPr id="23" name="Line 20">
          <a:extLst>
            <a:ext uri="{FF2B5EF4-FFF2-40B4-BE49-F238E27FC236}">
              <a16:creationId xmlns:a16="http://schemas.microsoft.com/office/drawing/2014/main" id="{00000000-0008-0000-1000-000017000000}"/>
            </a:ext>
          </a:extLst>
        </xdr:cNvPr>
        <xdr:cNvSpPr>
          <a:spLocks noChangeShapeType="1"/>
        </xdr:cNvSpPr>
      </xdr:nvSpPr>
      <xdr:spPr bwMode="auto">
        <a:xfrm flipV="1">
          <a:off x="4371975" y="1308735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3438525</xdr:colOff>
      <xdr:row>59</xdr:row>
      <xdr:rowOff>123825</xdr:rowOff>
    </xdr:from>
    <xdr:to>
      <xdr:col>1</xdr:col>
      <xdr:colOff>4676775</xdr:colOff>
      <xdr:row>59</xdr:row>
      <xdr:rowOff>123825</xdr:rowOff>
    </xdr:to>
    <xdr:sp macro="" textlink="">
      <xdr:nvSpPr>
        <xdr:cNvPr id="24" name="Line 21">
          <a:extLst>
            <a:ext uri="{FF2B5EF4-FFF2-40B4-BE49-F238E27FC236}">
              <a16:creationId xmlns:a16="http://schemas.microsoft.com/office/drawing/2014/main" id="{00000000-0008-0000-1000-000018000000}"/>
            </a:ext>
          </a:extLst>
        </xdr:cNvPr>
        <xdr:cNvSpPr>
          <a:spLocks noChangeShapeType="1"/>
        </xdr:cNvSpPr>
      </xdr:nvSpPr>
      <xdr:spPr bwMode="auto">
        <a:xfrm>
          <a:off x="5372100" y="13335000"/>
          <a:ext cx="1238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3048000</xdr:colOff>
      <xdr:row>63</xdr:row>
      <xdr:rowOff>123825</xdr:rowOff>
    </xdr:from>
    <xdr:to>
      <xdr:col>1</xdr:col>
      <xdr:colOff>4676775</xdr:colOff>
      <xdr:row>63</xdr:row>
      <xdr:rowOff>123825</xdr:rowOff>
    </xdr:to>
    <xdr:sp macro="" textlink="">
      <xdr:nvSpPr>
        <xdr:cNvPr id="25" name="Line 33">
          <a:extLst>
            <a:ext uri="{FF2B5EF4-FFF2-40B4-BE49-F238E27FC236}">
              <a16:creationId xmlns:a16="http://schemas.microsoft.com/office/drawing/2014/main" id="{00000000-0008-0000-1000-000019000000}"/>
            </a:ext>
          </a:extLst>
        </xdr:cNvPr>
        <xdr:cNvSpPr>
          <a:spLocks noChangeShapeType="1"/>
        </xdr:cNvSpPr>
      </xdr:nvSpPr>
      <xdr:spPr bwMode="auto">
        <a:xfrm flipV="1">
          <a:off x="4981575" y="14268450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3924300</xdr:colOff>
      <xdr:row>13</xdr:row>
      <xdr:rowOff>104775</xdr:rowOff>
    </xdr:from>
    <xdr:to>
      <xdr:col>1</xdr:col>
      <xdr:colOff>4695825</xdr:colOff>
      <xdr:row>13</xdr:row>
      <xdr:rowOff>104775</xdr:rowOff>
    </xdr:to>
    <xdr:sp macro="" textlink="">
      <xdr:nvSpPr>
        <xdr:cNvPr id="26" name="Line 1">
          <a:extLst>
            <a:ext uri="{FF2B5EF4-FFF2-40B4-BE49-F238E27FC236}">
              <a16:creationId xmlns:a16="http://schemas.microsoft.com/office/drawing/2014/main" id="{00000000-0008-0000-1000-00001A000000}"/>
            </a:ext>
          </a:extLst>
        </xdr:cNvPr>
        <xdr:cNvSpPr>
          <a:spLocks noChangeShapeType="1"/>
        </xdr:cNvSpPr>
      </xdr:nvSpPr>
      <xdr:spPr bwMode="auto">
        <a:xfrm flipV="1">
          <a:off x="5857875" y="2695575"/>
          <a:ext cx="771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3990975</xdr:colOff>
      <xdr:row>19</xdr:row>
      <xdr:rowOff>142875</xdr:rowOff>
    </xdr:from>
    <xdr:to>
      <xdr:col>1</xdr:col>
      <xdr:colOff>4686300</xdr:colOff>
      <xdr:row>19</xdr:row>
      <xdr:rowOff>142875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id="{00000000-0008-0000-1000-00001B000000}"/>
            </a:ext>
          </a:extLst>
        </xdr:cNvPr>
        <xdr:cNvSpPr>
          <a:spLocks noChangeShapeType="1"/>
        </xdr:cNvSpPr>
      </xdr:nvSpPr>
      <xdr:spPr bwMode="auto">
        <a:xfrm flipV="1">
          <a:off x="5924550" y="3933825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3667125</xdr:colOff>
      <xdr:row>20</xdr:row>
      <xdr:rowOff>123825</xdr:rowOff>
    </xdr:from>
    <xdr:to>
      <xdr:col>1</xdr:col>
      <xdr:colOff>4695825</xdr:colOff>
      <xdr:row>20</xdr:row>
      <xdr:rowOff>123825</xdr:rowOff>
    </xdr:to>
    <xdr:sp macro="" textlink="">
      <xdr:nvSpPr>
        <xdr:cNvPr id="28" name="Line 8">
          <a:extLst>
            <a:ext uri="{FF2B5EF4-FFF2-40B4-BE49-F238E27FC236}">
              <a16:creationId xmlns:a16="http://schemas.microsoft.com/office/drawing/2014/main" id="{00000000-0008-0000-1000-00001C000000}"/>
            </a:ext>
          </a:extLst>
        </xdr:cNvPr>
        <xdr:cNvSpPr>
          <a:spLocks noChangeShapeType="1"/>
        </xdr:cNvSpPr>
      </xdr:nvSpPr>
      <xdr:spPr bwMode="auto">
        <a:xfrm flipV="1">
          <a:off x="5600700" y="4171950"/>
          <a:ext cx="1028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1638300</xdr:colOff>
      <xdr:row>21</xdr:row>
      <xdr:rowOff>104775</xdr:rowOff>
    </xdr:from>
    <xdr:to>
      <xdr:col>1</xdr:col>
      <xdr:colOff>4695825</xdr:colOff>
      <xdr:row>21</xdr:row>
      <xdr:rowOff>104775</xdr:rowOff>
    </xdr:to>
    <xdr:sp macro="" textlink="">
      <xdr:nvSpPr>
        <xdr:cNvPr id="29" name="Line 9">
          <a:extLst>
            <a:ext uri="{FF2B5EF4-FFF2-40B4-BE49-F238E27FC236}">
              <a16:creationId xmlns:a16="http://schemas.microsoft.com/office/drawing/2014/main" id="{00000000-0008-0000-1000-00001D000000}"/>
            </a:ext>
          </a:extLst>
        </xdr:cNvPr>
        <xdr:cNvSpPr>
          <a:spLocks noChangeShapeType="1"/>
        </xdr:cNvSpPr>
      </xdr:nvSpPr>
      <xdr:spPr bwMode="auto">
        <a:xfrm>
          <a:off x="3571875" y="4410075"/>
          <a:ext cx="3057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4381500</xdr:colOff>
      <xdr:row>22</xdr:row>
      <xdr:rowOff>152400</xdr:rowOff>
    </xdr:from>
    <xdr:to>
      <xdr:col>1</xdr:col>
      <xdr:colOff>4686300</xdr:colOff>
      <xdr:row>22</xdr:row>
      <xdr:rowOff>152400</xdr:rowOff>
    </xdr:to>
    <xdr:sp macro="" textlink="">
      <xdr:nvSpPr>
        <xdr:cNvPr id="30" name="Line 10">
          <a:extLst>
            <a:ext uri="{FF2B5EF4-FFF2-40B4-BE49-F238E27FC236}">
              <a16:creationId xmlns:a16="http://schemas.microsoft.com/office/drawing/2014/main" id="{00000000-0008-0000-1000-00001E000000}"/>
            </a:ext>
          </a:extLst>
        </xdr:cNvPr>
        <xdr:cNvSpPr>
          <a:spLocks noChangeShapeType="1"/>
        </xdr:cNvSpPr>
      </xdr:nvSpPr>
      <xdr:spPr bwMode="auto">
        <a:xfrm flipV="1">
          <a:off x="6315075" y="4657725"/>
          <a:ext cx="304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1514475</xdr:colOff>
      <xdr:row>24</xdr:row>
      <xdr:rowOff>123825</xdr:rowOff>
    </xdr:from>
    <xdr:to>
      <xdr:col>1</xdr:col>
      <xdr:colOff>4695825</xdr:colOff>
      <xdr:row>24</xdr:row>
      <xdr:rowOff>123825</xdr:rowOff>
    </xdr:to>
    <xdr:sp macro="" textlink="">
      <xdr:nvSpPr>
        <xdr:cNvPr id="31" name="Line 11">
          <a:extLst>
            <a:ext uri="{FF2B5EF4-FFF2-40B4-BE49-F238E27FC236}">
              <a16:creationId xmlns:a16="http://schemas.microsoft.com/office/drawing/2014/main" id="{00000000-0008-0000-1000-00001F000000}"/>
            </a:ext>
          </a:extLst>
        </xdr:cNvPr>
        <xdr:cNvSpPr>
          <a:spLocks noChangeShapeType="1"/>
        </xdr:cNvSpPr>
      </xdr:nvSpPr>
      <xdr:spPr bwMode="auto">
        <a:xfrm flipV="1">
          <a:off x="3448050" y="5124450"/>
          <a:ext cx="3181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3771900</xdr:colOff>
      <xdr:row>25</xdr:row>
      <xdr:rowOff>104775</xdr:rowOff>
    </xdr:from>
    <xdr:to>
      <xdr:col>1</xdr:col>
      <xdr:colOff>4686300</xdr:colOff>
      <xdr:row>25</xdr:row>
      <xdr:rowOff>104775</xdr:rowOff>
    </xdr:to>
    <xdr:sp macro="" textlink="">
      <xdr:nvSpPr>
        <xdr:cNvPr id="32" name="Line 36">
          <a:extLst>
            <a:ext uri="{FF2B5EF4-FFF2-40B4-BE49-F238E27FC236}">
              <a16:creationId xmlns:a16="http://schemas.microsoft.com/office/drawing/2014/main" id="{00000000-0008-0000-1000-000020000000}"/>
            </a:ext>
          </a:extLst>
        </xdr:cNvPr>
        <xdr:cNvSpPr>
          <a:spLocks noChangeShapeType="1"/>
        </xdr:cNvSpPr>
      </xdr:nvSpPr>
      <xdr:spPr bwMode="auto">
        <a:xfrm>
          <a:off x="5705475" y="5343525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2124075</xdr:colOff>
      <xdr:row>23</xdr:row>
      <xdr:rowOff>104775</xdr:rowOff>
    </xdr:from>
    <xdr:to>
      <xdr:col>1</xdr:col>
      <xdr:colOff>4695825</xdr:colOff>
      <xdr:row>23</xdr:row>
      <xdr:rowOff>104775</xdr:rowOff>
    </xdr:to>
    <xdr:sp macro="" textlink="">
      <xdr:nvSpPr>
        <xdr:cNvPr id="33" name="Line 37">
          <a:extLst>
            <a:ext uri="{FF2B5EF4-FFF2-40B4-BE49-F238E27FC236}">
              <a16:creationId xmlns:a16="http://schemas.microsoft.com/office/drawing/2014/main" id="{00000000-0008-0000-1000-000021000000}"/>
            </a:ext>
          </a:extLst>
        </xdr:cNvPr>
        <xdr:cNvSpPr>
          <a:spLocks noChangeShapeType="1"/>
        </xdr:cNvSpPr>
      </xdr:nvSpPr>
      <xdr:spPr bwMode="auto">
        <a:xfrm>
          <a:off x="4057650" y="490537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2771775</xdr:colOff>
      <xdr:row>64</xdr:row>
      <xdr:rowOff>123825</xdr:rowOff>
    </xdr:from>
    <xdr:to>
      <xdr:col>1</xdr:col>
      <xdr:colOff>4676775</xdr:colOff>
      <xdr:row>64</xdr:row>
      <xdr:rowOff>123825</xdr:rowOff>
    </xdr:to>
    <xdr:sp macro="" textlink="">
      <xdr:nvSpPr>
        <xdr:cNvPr id="34" name="Line 33">
          <a:extLst>
            <a:ext uri="{FF2B5EF4-FFF2-40B4-BE49-F238E27FC236}">
              <a16:creationId xmlns:a16="http://schemas.microsoft.com/office/drawing/2014/main" id="{00000000-0008-0000-1000-000022000000}"/>
            </a:ext>
          </a:extLst>
        </xdr:cNvPr>
        <xdr:cNvSpPr>
          <a:spLocks noChangeShapeType="1"/>
        </xdr:cNvSpPr>
      </xdr:nvSpPr>
      <xdr:spPr bwMode="auto">
        <a:xfrm flipV="1">
          <a:off x="4705350" y="1450657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3533775</xdr:colOff>
      <xdr:row>60</xdr:row>
      <xdr:rowOff>142875</xdr:rowOff>
    </xdr:from>
    <xdr:to>
      <xdr:col>1</xdr:col>
      <xdr:colOff>4676775</xdr:colOff>
      <xdr:row>60</xdr:row>
      <xdr:rowOff>142875</xdr:rowOff>
    </xdr:to>
    <xdr:sp macro="" textlink="">
      <xdr:nvSpPr>
        <xdr:cNvPr id="35" name="Line 21">
          <a:extLst>
            <a:ext uri="{FF2B5EF4-FFF2-40B4-BE49-F238E27FC236}">
              <a16:creationId xmlns:a16="http://schemas.microsoft.com/office/drawing/2014/main" id="{00000000-0008-0000-1000-000023000000}"/>
            </a:ext>
          </a:extLst>
        </xdr:cNvPr>
        <xdr:cNvSpPr>
          <a:spLocks noChangeShapeType="1"/>
        </xdr:cNvSpPr>
      </xdr:nvSpPr>
      <xdr:spPr bwMode="auto">
        <a:xfrm flipV="1">
          <a:off x="5467350" y="13592175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1943100</xdr:colOff>
      <xdr:row>62</xdr:row>
      <xdr:rowOff>114300</xdr:rowOff>
    </xdr:from>
    <xdr:to>
      <xdr:col>1</xdr:col>
      <xdr:colOff>4676775</xdr:colOff>
      <xdr:row>62</xdr:row>
      <xdr:rowOff>114300</xdr:rowOff>
    </xdr:to>
    <xdr:sp macro="" textlink="">
      <xdr:nvSpPr>
        <xdr:cNvPr id="36" name="Line 24">
          <a:extLst>
            <a:ext uri="{FF2B5EF4-FFF2-40B4-BE49-F238E27FC236}">
              <a16:creationId xmlns:a16="http://schemas.microsoft.com/office/drawing/2014/main" id="{00000000-0008-0000-1000-000024000000}"/>
            </a:ext>
          </a:extLst>
        </xdr:cNvPr>
        <xdr:cNvSpPr>
          <a:spLocks noChangeShapeType="1"/>
        </xdr:cNvSpPr>
      </xdr:nvSpPr>
      <xdr:spPr bwMode="auto">
        <a:xfrm>
          <a:off x="3876675" y="14030325"/>
          <a:ext cx="2733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1714500</xdr:colOff>
      <xdr:row>56</xdr:row>
      <xdr:rowOff>114300</xdr:rowOff>
    </xdr:from>
    <xdr:to>
      <xdr:col>1</xdr:col>
      <xdr:colOff>4676775</xdr:colOff>
      <xdr:row>56</xdr:row>
      <xdr:rowOff>114300</xdr:rowOff>
    </xdr:to>
    <xdr:sp macro="" textlink="">
      <xdr:nvSpPr>
        <xdr:cNvPr id="37" name="Line 34">
          <a:extLst>
            <a:ext uri="{FF2B5EF4-FFF2-40B4-BE49-F238E27FC236}">
              <a16:creationId xmlns:a16="http://schemas.microsoft.com/office/drawing/2014/main" id="{00000000-0008-0000-1000-000025000000}"/>
            </a:ext>
          </a:extLst>
        </xdr:cNvPr>
        <xdr:cNvSpPr>
          <a:spLocks noChangeShapeType="1"/>
        </xdr:cNvSpPr>
      </xdr:nvSpPr>
      <xdr:spPr bwMode="auto">
        <a:xfrm flipV="1">
          <a:off x="3648075" y="1261110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4305300</xdr:colOff>
      <xdr:row>61</xdr:row>
      <xdr:rowOff>114300</xdr:rowOff>
    </xdr:from>
    <xdr:to>
      <xdr:col>1</xdr:col>
      <xdr:colOff>4648200</xdr:colOff>
      <xdr:row>61</xdr:row>
      <xdr:rowOff>114300</xdr:rowOff>
    </xdr:to>
    <xdr:sp macro="" textlink="">
      <xdr:nvSpPr>
        <xdr:cNvPr id="38" name="Line 24">
          <a:extLst>
            <a:ext uri="{FF2B5EF4-FFF2-40B4-BE49-F238E27FC236}">
              <a16:creationId xmlns:a16="http://schemas.microsoft.com/office/drawing/2014/main" id="{00000000-0008-0000-1000-000026000000}"/>
            </a:ext>
          </a:extLst>
        </xdr:cNvPr>
        <xdr:cNvSpPr>
          <a:spLocks noChangeShapeType="1"/>
        </xdr:cNvSpPr>
      </xdr:nvSpPr>
      <xdr:spPr bwMode="auto">
        <a:xfrm>
          <a:off x="6238875" y="13792200"/>
          <a:ext cx="342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4333875</xdr:colOff>
      <xdr:row>38</xdr:row>
      <xdr:rowOff>114300</xdr:rowOff>
    </xdr:from>
    <xdr:to>
      <xdr:col>1</xdr:col>
      <xdr:colOff>4676775</xdr:colOff>
      <xdr:row>38</xdr:row>
      <xdr:rowOff>114300</xdr:rowOff>
    </xdr:to>
    <xdr:sp macro="" textlink="">
      <xdr:nvSpPr>
        <xdr:cNvPr id="39" name="Line 37">
          <a:extLst>
            <a:ext uri="{FF2B5EF4-FFF2-40B4-BE49-F238E27FC236}">
              <a16:creationId xmlns:a16="http://schemas.microsoft.com/office/drawing/2014/main" id="{00000000-0008-0000-1000-000027000000}"/>
            </a:ext>
          </a:extLst>
        </xdr:cNvPr>
        <xdr:cNvSpPr>
          <a:spLocks noChangeShapeType="1"/>
        </xdr:cNvSpPr>
      </xdr:nvSpPr>
      <xdr:spPr bwMode="auto">
        <a:xfrm>
          <a:off x="6267450" y="8591550"/>
          <a:ext cx="342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1828800</xdr:colOff>
      <xdr:row>36</xdr:row>
      <xdr:rowOff>114300</xdr:rowOff>
    </xdr:from>
    <xdr:to>
      <xdr:col>1</xdr:col>
      <xdr:colOff>4667250</xdr:colOff>
      <xdr:row>36</xdr:row>
      <xdr:rowOff>114300</xdr:rowOff>
    </xdr:to>
    <xdr:sp macro="" textlink="">
      <xdr:nvSpPr>
        <xdr:cNvPr id="40" name="Line 28">
          <a:extLst>
            <a:ext uri="{FF2B5EF4-FFF2-40B4-BE49-F238E27FC236}">
              <a16:creationId xmlns:a16="http://schemas.microsoft.com/office/drawing/2014/main" id="{00000000-0008-0000-1000-000028000000}"/>
            </a:ext>
          </a:extLst>
        </xdr:cNvPr>
        <xdr:cNvSpPr>
          <a:spLocks noChangeShapeType="1"/>
        </xdr:cNvSpPr>
      </xdr:nvSpPr>
      <xdr:spPr bwMode="auto">
        <a:xfrm>
          <a:off x="3762375" y="8191500"/>
          <a:ext cx="2838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32</xdr:row>
      <xdr:rowOff>352425</xdr:rowOff>
    </xdr:from>
    <xdr:to>
      <xdr:col>1</xdr:col>
      <xdr:colOff>4676775</xdr:colOff>
      <xdr:row>32</xdr:row>
      <xdr:rowOff>352425</xdr:rowOff>
    </xdr:to>
    <xdr:sp macro="" textlink="">
      <xdr:nvSpPr>
        <xdr:cNvPr id="41" name="Line 26">
          <a:extLst>
            <a:ext uri="{FF2B5EF4-FFF2-40B4-BE49-F238E27FC236}">
              <a16:creationId xmlns:a16="http://schemas.microsoft.com/office/drawing/2014/main" id="{00000000-0008-0000-1000-000029000000}"/>
            </a:ext>
          </a:extLst>
        </xdr:cNvPr>
        <xdr:cNvSpPr>
          <a:spLocks noChangeShapeType="1"/>
        </xdr:cNvSpPr>
      </xdr:nvSpPr>
      <xdr:spPr bwMode="auto">
        <a:xfrm>
          <a:off x="4838700" y="7353300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4314825</xdr:colOff>
      <xdr:row>31</xdr:row>
      <xdr:rowOff>123825</xdr:rowOff>
    </xdr:from>
    <xdr:to>
      <xdr:col>1</xdr:col>
      <xdr:colOff>4686300</xdr:colOff>
      <xdr:row>31</xdr:row>
      <xdr:rowOff>123825</xdr:rowOff>
    </xdr:to>
    <xdr:sp macro="" textlink="">
      <xdr:nvSpPr>
        <xdr:cNvPr id="42" name="Line 26">
          <a:extLst>
            <a:ext uri="{FF2B5EF4-FFF2-40B4-BE49-F238E27FC236}">
              <a16:creationId xmlns:a16="http://schemas.microsoft.com/office/drawing/2014/main" id="{00000000-0008-0000-1000-00002A000000}"/>
            </a:ext>
          </a:extLst>
        </xdr:cNvPr>
        <xdr:cNvSpPr>
          <a:spLocks noChangeShapeType="1"/>
        </xdr:cNvSpPr>
      </xdr:nvSpPr>
      <xdr:spPr bwMode="auto">
        <a:xfrm flipV="1">
          <a:off x="6248400" y="6867525"/>
          <a:ext cx="371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4114800</xdr:colOff>
      <xdr:row>30</xdr:row>
      <xdr:rowOff>190500</xdr:rowOff>
    </xdr:from>
    <xdr:to>
      <xdr:col>1</xdr:col>
      <xdr:colOff>4686300</xdr:colOff>
      <xdr:row>30</xdr:row>
      <xdr:rowOff>190500</xdr:rowOff>
    </xdr:to>
    <xdr:sp macro="" textlink="">
      <xdr:nvSpPr>
        <xdr:cNvPr id="43" name="Line 26">
          <a:extLst>
            <a:ext uri="{FF2B5EF4-FFF2-40B4-BE49-F238E27FC236}">
              <a16:creationId xmlns:a16="http://schemas.microsoft.com/office/drawing/2014/main" id="{00000000-0008-0000-1000-00002B000000}"/>
            </a:ext>
          </a:extLst>
        </xdr:cNvPr>
        <xdr:cNvSpPr>
          <a:spLocks noChangeShapeType="1"/>
        </xdr:cNvSpPr>
      </xdr:nvSpPr>
      <xdr:spPr bwMode="auto">
        <a:xfrm>
          <a:off x="6048375" y="6619875"/>
          <a:ext cx="571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0</xdr:rowOff>
    </xdr:from>
    <xdr:to>
      <xdr:col>0</xdr:col>
      <xdr:colOff>1857375</xdr:colOff>
      <xdr:row>7</xdr:row>
      <xdr:rowOff>57150</xdr:rowOff>
    </xdr:to>
    <xdr:pic>
      <xdr:nvPicPr>
        <xdr:cNvPr id="2" name="Picture 39" descr="logo SASCA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0"/>
          <a:ext cx="1771650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2543175</xdr:colOff>
      <xdr:row>14</xdr:row>
      <xdr:rowOff>104775</xdr:rowOff>
    </xdr:from>
    <xdr:to>
      <xdr:col>1</xdr:col>
      <xdr:colOff>4714875</xdr:colOff>
      <xdr:row>14</xdr:row>
      <xdr:rowOff>104775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>
          <a:spLocks noChangeShapeType="1"/>
        </xdr:cNvSpPr>
      </xdr:nvSpPr>
      <xdr:spPr bwMode="auto">
        <a:xfrm>
          <a:off x="4476750" y="289560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3076575</xdr:colOff>
      <xdr:row>17</xdr:row>
      <xdr:rowOff>104775</xdr:rowOff>
    </xdr:from>
    <xdr:to>
      <xdr:col>1</xdr:col>
      <xdr:colOff>4714875</xdr:colOff>
      <xdr:row>17</xdr:row>
      <xdr:rowOff>104775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SpPr>
          <a:spLocks noChangeShapeType="1"/>
        </xdr:cNvSpPr>
      </xdr:nvSpPr>
      <xdr:spPr bwMode="auto">
        <a:xfrm>
          <a:off x="5010150" y="3495675"/>
          <a:ext cx="1638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409575</xdr:colOff>
      <xdr:row>27</xdr:row>
      <xdr:rowOff>114300</xdr:rowOff>
    </xdr:from>
    <xdr:to>
      <xdr:col>1</xdr:col>
      <xdr:colOff>4686300</xdr:colOff>
      <xdr:row>27</xdr:row>
      <xdr:rowOff>142875</xdr:rowOff>
    </xdr:to>
    <xdr:sp macro="" textlink="">
      <xdr:nvSpPr>
        <xdr:cNvPr id="5" name="Line 14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SpPr>
          <a:spLocks noChangeShapeType="1"/>
        </xdr:cNvSpPr>
      </xdr:nvSpPr>
      <xdr:spPr bwMode="auto">
        <a:xfrm flipV="1">
          <a:off x="2343150" y="5829300"/>
          <a:ext cx="4276725" cy="285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2600325</xdr:colOff>
      <xdr:row>28</xdr:row>
      <xdr:rowOff>104775</xdr:rowOff>
    </xdr:from>
    <xdr:to>
      <xdr:col>1</xdr:col>
      <xdr:colOff>4686300</xdr:colOff>
      <xdr:row>28</xdr:row>
      <xdr:rowOff>104775</xdr:rowOff>
    </xdr:to>
    <xdr:sp macro="" textlink="">
      <xdr:nvSpPr>
        <xdr:cNvPr id="6" name="Line 15">
          <a:extLst>
            <a:ext uri="{FF2B5EF4-FFF2-40B4-BE49-F238E27FC236}">
              <a16:creationId xmlns:a16="http://schemas.microsoft.com/office/drawing/2014/main" id="{00000000-0008-0000-1100-000006000000}"/>
            </a:ext>
          </a:extLst>
        </xdr:cNvPr>
        <xdr:cNvSpPr>
          <a:spLocks noChangeShapeType="1"/>
        </xdr:cNvSpPr>
      </xdr:nvSpPr>
      <xdr:spPr bwMode="auto">
        <a:xfrm>
          <a:off x="4533900" y="605790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33</xdr:row>
      <xdr:rowOff>104775</xdr:rowOff>
    </xdr:from>
    <xdr:to>
      <xdr:col>1</xdr:col>
      <xdr:colOff>4676775</xdr:colOff>
      <xdr:row>33</xdr:row>
      <xdr:rowOff>104775</xdr:rowOff>
    </xdr:to>
    <xdr:sp macro="" textlink="">
      <xdr:nvSpPr>
        <xdr:cNvPr id="7" name="Line 26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SpPr>
          <a:spLocks noChangeShapeType="1"/>
        </xdr:cNvSpPr>
      </xdr:nvSpPr>
      <xdr:spPr bwMode="auto">
        <a:xfrm>
          <a:off x="4838700" y="7591425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2667000</xdr:colOff>
      <xdr:row>34</xdr:row>
      <xdr:rowOff>114300</xdr:rowOff>
    </xdr:from>
    <xdr:to>
      <xdr:col>1</xdr:col>
      <xdr:colOff>4676775</xdr:colOff>
      <xdr:row>34</xdr:row>
      <xdr:rowOff>114300</xdr:rowOff>
    </xdr:to>
    <xdr:sp macro="" textlink="">
      <xdr:nvSpPr>
        <xdr:cNvPr id="8" name="Line 27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SpPr>
          <a:spLocks noChangeShapeType="1"/>
        </xdr:cNvSpPr>
      </xdr:nvSpPr>
      <xdr:spPr bwMode="auto">
        <a:xfrm>
          <a:off x="4600575" y="78009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2105025</xdr:colOff>
      <xdr:row>35</xdr:row>
      <xdr:rowOff>114300</xdr:rowOff>
    </xdr:from>
    <xdr:to>
      <xdr:col>1</xdr:col>
      <xdr:colOff>4676775</xdr:colOff>
      <xdr:row>35</xdr:row>
      <xdr:rowOff>114300</xdr:rowOff>
    </xdr:to>
    <xdr:sp macro="" textlink="">
      <xdr:nvSpPr>
        <xdr:cNvPr id="9" name="Line 28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SpPr>
          <a:spLocks noChangeShapeType="1"/>
        </xdr:cNvSpPr>
      </xdr:nvSpPr>
      <xdr:spPr bwMode="auto">
        <a:xfrm>
          <a:off x="4038600" y="8001000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1533525</xdr:colOff>
      <xdr:row>44</xdr:row>
      <xdr:rowOff>85725</xdr:rowOff>
    </xdr:from>
    <xdr:to>
      <xdr:col>1</xdr:col>
      <xdr:colOff>4657725</xdr:colOff>
      <xdr:row>44</xdr:row>
      <xdr:rowOff>85725</xdr:rowOff>
    </xdr:to>
    <xdr:sp macro="" textlink="">
      <xdr:nvSpPr>
        <xdr:cNvPr id="10" name="Line 29">
          <a:extLst>
            <a:ext uri="{FF2B5EF4-FFF2-40B4-BE49-F238E27FC236}">
              <a16:creationId xmlns:a16="http://schemas.microsoft.com/office/drawing/2014/main" id="{00000000-0008-0000-1100-00000A000000}"/>
            </a:ext>
          </a:extLst>
        </xdr:cNvPr>
        <xdr:cNvSpPr>
          <a:spLocks noChangeShapeType="1"/>
        </xdr:cNvSpPr>
      </xdr:nvSpPr>
      <xdr:spPr bwMode="auto">
        <a:xfrm>
          <a:off x="3467100" y="9734550"/>
          <a:ext cx="3124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3352800</xdr:colOff>
      <xdr:row>40</xdr:row>
      <xdr:rowOff>104775</xdr:rowOff>
    </xdr:from>
    <xdr:to>
      <xdr:col>1</xdr:col>
      <xdr:colOff>4676775</xdr:colOff>
      <xdr:row>40</xdr:row>
      <xdr:rowOff>104775</xdr:rowOff>
    </xdr:to>
    <xdr:sp macro="" textlink="">
      <xdr:nvSpPr>
        <xdr:cNvPr id="11" name="Line 31">
          <a:extLst>
            <a:ext uri="{FF2B5EF4-FFF2-40B4-BE49-F238E27FC236}">
              <a16:creationId xmlns:a16="http://schemas.microsoft.com/office/drawing/2014/main" id="{00000000-0008-0000-1100-00000B000000}"/>
            </a:ext>
          </a:extLst>
        </xdr:cNvPr>
        <xdr:cNvSpPr>
          <a:spLocks noChangeShapeType="1"/>
        </xdr:cNvSpPr>
      </xdr:nvSpPr>
      <xdr:spPr bwMode="auto">
        <a:xfrm>
          <a:off x="5286375" y="9029700"/>
          <a:ext cx="1323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3876675</xdr:colOff>
      <xdr:row>39</xdr:row>
      <xdr:rowOff>142875</xdr:rowOff>
    </xdr:from>
    <xdr:to>
      <xdr:col>1</xdr:col>
      <xdr:colOff>4686300</xdr:colOff>
      <xdr:row>39</xdr:row>
      <xdr:rowOff>142875</xdr:rowOff>
    </xdr:to>
    <xdr:sp macro="" textlink="">
      <xdr:nvSpPr>
        <xdr:cNvPr id="12" name="Line 37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SpPr>
          <a:spLocks noChangeShapeType="1"/>
        </xdr:cNvSpPr>
      </xdr:nvSpPr>
      <xdr:spPr bwMode="auto">
        <a:xfrm flipV="1">
          <a:off x="5810250" y="882015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4124325</xdr:colOff>
      <xdr:row>41</xdr:row>
      <xdr:rowOff>123825</xdr:rowOff>
    </xdr:from>
    <xdr:to>
      <xdr:col>1</xdr:col>
      <xdr:colOff>4686300</xdr:colOff>
      <xdr:row>41</xdr:row>
      <xdr:rowOff>123825</xdr:rowOff>
    </xdr:to>
    <xdr:sp macro="" textlink="">
      <xdr:nvSpPr>
        <xdr:cNvPr id="13" name="Line 43">
          <a:extLst>
            <a:ext uri="{FF2B5EF4-FFF2-40B4-BE49-F238E27FC236}">
              <a16:creationId xmlns:a16="http://schemas.microsoft.com/office/drawing/2014/main" id="{00000000-0008-0000-1100-00000D000000}"/>
            </a:ext>
          </a:extLst>
        </xdr:cNvPr>
        <xdr:cNvSpPr>
          <a:spLocks noChangeShapeType="1"/>
        </xdr:cNvSpPr>
      </xdr:nvSpPr>
      <xdr:spPr bwMode="auto">
        <a:xfrm flipV="1">
          <a:off x="6057900" y="9248775"/>
          <a:ext cx="561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1866900</xdr:colOff>
      <xdr:row>16</xdr:row>
      <xdr:rowOff>104775</xdr:rowOff>
    </xdr:from>
    <xdr:to>
      <xdr:col>1</xdr:col>
      <xdr:colOff>4714875</xdr:colOff>
      <xdr:row>16</xdr:row>
      <xdr:rowOff>104775</xdr:rowOff>
    </xdr:to>
    <xdr:sp macro="" textlink="">
      <xdr:nvSpPr>
        <xdr:cNvPr id="14" name="Line 6">
          <a:extLst>
            <a:ext uri="{FF2B5EF4-FFF2-40B4-BE49-F238E27FC236}">
              <a16:creationId xmlns:a16="http://schemas.microsoft.com/office/drawing/2014/main" id="{00000000-0008-0000-1100-00000E000000}"/>
            </a:ext>
          </a:extLst>
        </xdr:cNvPr>
        <xdr:cNvSpPr>
          <a:spLocks noChangeShapeType="1"/>
        </xdr:cNvSpPr>
      </xdr:nvSpPr>
      <xdr:spPr bwMode="auto">
        <a:xfrm>
          <a:off x="3800475" y="3295650"/>
          <a:ext cx="2847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2657475</xdr:colOff>
      <xdr:row>49</xdr:row>
      <xdr:rowOff>123825</xdr:rowOff>
    </xdr:from>
    <xdr:to>
      <xdr:col>1</xdr:col>
      <xdr:colOff>4695825</xdr:colOff>
      <xdr:row>49</xdr:row>
      <xdr:rowOff>123825</xdr:rowOff>
    </xdr:to>
    <xdr:sp macro="" textlink="">
      <xdr:nvSpPr>
        <xdr:cNvPr id="15" name="Line 12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SpPr>
          <a:spLocks noChangeShapeType="1"/>
        </xdr:cNvSpPr>
      </xdr:nvSpPr>
      <xdr:spPr bwMode="auto">
        <a:xfrm>
          <a:off x="4591050" y="10953750"/>
          <a:ext cx="2038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2790825</xdr:colOff>
      <xdr:row>50</xdr:row>
      <xdr:rowOff>114300</xdr:rowOff>
    </xdr:from>
    <xdr:to>
      <xdr:col>1</xdr:col>
      <xdr:colOff>4686300</xdr:colOff>
      <xdr:row>50</xdr:row>
      <xdr:rowOff>114300</xdr:rowOff>
    </xdr:to>
    <xdr:sp macro="" textlink="">
      <xdr:nvSpPr>
        <xdr:cNvPr id="16" name="Line 13">
          <a:extLst>
            <a:ext uri="{FF2B5EF4-FFF2-40B4-BE49-F238E27FC236}">
              <a16:creationId xmlns:a16="http://schemas.microsoft.com/office/drawing/2014/main" id="{00000000-0008-0000-1100-000010000000}"/>
            </a:ext>
          </a:extLst>
        </xdr:cNvPr>
        <xdr:cNvSpPr>
          <a:spLocks noChangeShapeType="1"/>
        </xdr:cNvSpPr>
      </xdr:nvSpPr>
      <xdr:spPr bwMode="auto">
        <a:xfrm flipV="1">
          <a:off x="4724400" y="111823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51</xdr:row>
      <xdr:rowOff>114300</xdr:rowOff>
    </xdr:from>
    <xdr:to>
      <xdr:col>1</xdr:col>
      <xdr:colOff>4676775</xdr:colOff>
      <xdr:row>51</xdr:row>
      <xdr:rowOff>114300</xdr:rowOff>
    </xdr:to>
    <xdr:sp macro="" textlink="">
      <xdr:nvSpPr>
        <xdr:cNvPr id="17" name="Line 14">
          <a:extLst>
            <a:ext uri="{FF2B5EF4-FFF2-40B4-BE49-F238E27FC236}">
              <a16:creationId xmlns:a16="http://schemas.microsoft.com/office/drawing/2014/main" id="{00000000-0008-0000-1100-000011000000}"/>
            </a:ext>
          </a:extLst>
        </xdr:cNvPr>
        <xdr:cNvSpPr>
          <a:spLocks noChangeShapeType="1"/>
        </xdr:cNvSpPr>
      </xdr:nvSpPr>
      <xdr:spPr bwMode="auto">
        <a:xfrm flipV="1">
          <a:off x="4838700" y="11420475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2543175</xdr:colOff>
      <xdr:row>52</xdr:row>
      <xdr:rowOff>104775</xdr:rowOff>
    </xdr:from>
    <xdr:to>
      <xdr:col>1</xdr:col>
      <xdr:colOff>4686300</xdr:colOff>
      <xdr:row>52</xdr:row>
      <xdr:rowOff>104775</xdr:rowOff>
    </xdr:to>
    <xdr:sp macro="" textlink="">
      <xdr:nvSpPr>
        <xdr:cNvPr id="18" name="Line 15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SpPr>
          <a:spLocks noChangeShapeType="1"/>
        </xdr:cNvSpPr>
      </xdr:nvSpPr>
      <xdr:spPr bwMode="auto">
        <a:xfrm>
          <a:off x="4476750" y="11649075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3438525</xdr:colOff>
      <xdr:row>53</xdr:row>
      <xdr:rowOff>114300</xdr:rowOff>
    </xdr:from>
    <xdr:to>
      <xdr:col>1</xdr:col>
      <xdr:colOff>4676775</xdr:colOff>
      <xdr:row>53</xdr:row>
      <xdr:rowOff>114300</xdr:rowOff>
    </xdr:to>
    <xdr:sp macro="" textlink="">
      <xdr:nvSpPr>
        <xdr:cNvPr id="19" name="Line 16">
          <a:extLst>
            <a:ext uri="{FF2B5EF4-FFF2-40B4-BE49-F238E27FC236}">
              <a16:creationId xmlns:a16="http://schemas.microsoft.com/office/drawing/2014/main" id="{00000000-0008-0000-1100-000013000000}"/>
            </a:ext>
          </a:extLst>
        </xdr:cNvPr>
        <xdr:cNvSpPr>
          <a:spLocks noChangeShapeType="1"/>
        </xdr:cNvSpPr>
      </xdr:nvSpPr>
      <xdr:spPr bwMode="auto">
        <a:xfrm flipV="1">
          <a:off x="5372100" y="11896725"/>
          <a:ext cx="1238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3705225</xdr:colOff>
      <xdr:row>54</xdr:row>
      <xdr:rowOff>142875</xdr:rowOff>
    </xdr:from>
    <xdr:to>
      <xdr:col>1</xdr:col>
      <xdr:colOff>4676775</xdr:colOff>
      <xdr:row>54</xdr:row>
      <xdr:rowOff>142875</xdr:rowOff>
    </xdr:to>
    <xdr:sp macro="" textlink="">
      <xdr:nvSpPr>
        <xdr:cNvPr id="20" name="Line 17">
          <a:extLst>
            <a:ext uri="{FF2B5EF4-FFF2-40B4-BE49-F238E27FC236}">
              <a16:creationId xmlns:a16="http://schemas.microsoft.com/office/drawing/2014/main" id="{00000000-0008-0000-1100-000014000000}"/>
            </a:ext>
          </a:extLst>
        </xdr:cNvPr>
        <xdr:cNvSpPr>
          <a:spLocks noChangeShapeType="1"/>
        </xdr:cNvSpPr>
      </xdr:nvSpPr>
      <xdr:spPr bwMode="auto">
        <a:xfrm>
          <a:off x="5638800" y="12163425"/>
          <a:ext cx="971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2971800</xdr:colOff>
      <xdr:row>55</xdr:row>
      <xdr:rowOff>114300</xdr:rowOff>
    </xdr:from>
    <xdr:to>
      <xdr:col>1</xdr:col>
      <xdr:colOff>4676775</xdr:colOff>
      <xdr:row>55</xdr:row>
      <xdr:rowOff>114300</xdr:rowOff>
    </xdr:to>
    <xdr:sp macro="" textlink="">
      <xdr:nvSpPr>
        <xdr:cNvPr id="21" name="Line 18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SpPr>
          <a:spLocks noChangeShapeType="1"/>
        </xdr:cNvSpPr>
      </xdr:nvSpPr>
      <xdr:spPr bwMode="auto">
        <a:xfrm flipV="1">
          <a:off x="4905375" y="12372975"/>
          <a:ext cx="1704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1866900</xdr:colOff>
      <xdr:row>57</xdr:row>
      <xdr:rowOff>142875</xdr:rowOff>
    </xdr:from>
    <xdr:to>
      <xdr:col>1</xdr:col>
      <xdr:colOff>4676775</xdr:colOff>
      <xdr:row>57</xdr:row>
      <xdr:rowOff>142875</xdr:rowOff>
    </xdr:to>
    <xdr:sp macro="" textlink="">
      <xdr:nvSpPr>
        <xdr:cNvPr id="22" name="Line 19">
          <a:extLst>
            <a:ext uri="{FF2B5EF4-FFF2-40B4-BE49-F238E27FC236}">
              <a16:creationId xmlns:a16="http://schemas.microsoft.com/office/drawing/2014/main" id="{00000000-0008-0000-1100-000016000000}"/>
            </a:ext>
          </a:extLst>
        </xdr:cNvPr>
        <xdr:cNvSpPr>
          <a:spLocks noChangeShapeType="1"/>
        </xdr:cNvSpPr>
      </xdr:nvSpPr>
      <xdr:spPr bwMode="auto">
        <a:xfrm>
          <a:off x="3800475" y="12877800"/>
          <a:ext cx="2809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2438400</xdr:colOff>
      <xdr:row>58</xdr:row>
      <xdr:rowOff>114300</xdr:rowOff>
    </xdr:from>
    <xdr:to>
      <xdr:col>1</xdr:col>
      <xdr:colOff>4676775</xdr:colOff>
      <xdr:row>58</xdr:row>
      <xdr:rowOff>114300</xdr:rowOff>
    </xdr:to>
    <xdr:sp macro="" textlink="">
      <xdr:nvSpPr>
        <xdr:cNvPr id="23" name="Line 20">
          <a:extLst>
            <a:ext uri="{FF2B5EF4-FFF2-40B4-BE49-F238E27FC236}">
              <a16:creationId xmlns:a16="http://schemas.microsoft.com/office/drawing/2014/main" id="{00000000-0008-0000-1100-000017000000}"/>
            </a:ext>
          </a:extLst>
        </xdr:cNvPr>
        <xdr:cNvSpPr>
          <a:spLocks noChangeShapeType="1"/>
        </xdr:cNvSpPr>
      </xdr:nvSpPr>
      <xdr:spPr bwMode="auto">
        <a:xfrm flipV="1">
          <a:off x="4371975" y="1308735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3438525</xdr:colOff>
      <xdr:row>59</xdr:row>
      <xdr:rowOff>123825</xdr:rowOff>
    </xdr:from>
    <xdr:to>
      <xdr:col>1</xdr:col>
      <xdr:colOff>4676775</xdr:colOff>
      <xdr:row>59</xdr:row>
      <xdr:rowOff>123825</xdr:rowOff>
    </xdr:to>
    <xdr:sp macro="" textlink="">
      <xdr:nvSpPr>
        <xdr:cNvPr id="24" name="Line 2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SpPr>
          <a:spLocks noChangeShapeType="1"/>
        </xdr:cNvSpPr>
      </xdr:nvSpPr>
      <xdr:spPr bwMode="auto">
        <a:xfrm>
          <a:off x="5372100" y="13335000"/>
          <a:ext cx="1238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3048000</xdr:colOff>
      <xdr:row>63</xdr:row>
      <xdr:rowOff>123825</xdr:rowOff>
    </xdr:from>
    <xdr:to>
      <xdr:col>1</xdr:col>
      <xdr:colOff>4676775</xdr:colOff>
      <xdr:row>63</xdr:row>
      <xdr:rowOff>123825</xdr:rowOff>
    </xdr:to>
    <xdr:sp macro="" textlink="">
      <xdr:nvSpPr>
        <xdr:cNvPr id="25" name="Line 33">
          <a:extLst>
            <a:ext uri="{FF2B5EF4-FFF2-40B4-BE49-F238E27FC236}">
              <a16:creationId xmlns:a16="http://schemas.microsoft.com/office/drawing/2014/main" id="{00000000-0008-0000-1100-000019000000}"/>
            </a:ext>
          </a:extLst>
        </xdr:cNvPr>
        <xdr:cNvSpPr>
          <a:spLocks noChangeShapeType="1"/>
        </xdr:cNvSpPr>
      </xdr:nvSpPr>
      <xdr:spPr bwMode="auto">
        <a:xfrm flipV="1">
          <a:off x="4981575" y="14268450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3924300</xdr:colOff>
      <xdr:row>13</xdr:row>
      <xdr:rowOff>104775</xdr:rowOff>
    </xdr:from>
    <xdr:to>
      <xdr:col>1</xdr:col>
      <xdr:colOff>4695825</xdr:colOff>
      <xdr:row>13</xdr:row>
      <xdr:rowOff>104775</xdr:rowOff>
    </xdr:to>
    <xdr:sp macro="" textlink="">
      <xdr:nvSpPr>
        <xdr:cNvPr id="26" name="Line 1">
          <a:extLst>
            <a:ext uri="{FF2B5EF4-FFF2-40B4-BE49-F238E27FC236}">
              <a16:creationId xmlns:a16="http://schemas.microsoft.com/office/drawing/2014/main" id="{00000000-0008-0000-1100-00001A000000}"/>
            </a:ext>
          </a:extLst>
        </xdr:cNvPr>
        <xdr:cNvSpPr>
          <a:spLocks noChangeShapeType="1"/>
        </xdr:cNvSpPr>
      </xdr:nvSpPr>
      <xdr:spPr bwMode="auto">
        <a:xfrm flipV="1">
          <a:off x="5857875" y="2695575"/>
          <a:ext cx="771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3990975</xdr:colOff>
      <xdr:row>19</xdr:row>
      <xdr:rowOff>142875</xdr:rowOff>
    </xdr:from>
    <xdr:to>
      <xdr:col>1</xdr:col>
      <xdr:colOff>4686300</xdr:colOff>
      <xdr:row>19</xdr:row>
      <xdr:rowOff>142875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SpPr>
          <a:spLocks noChangeShapeType="1"/>
        </xdr:cNvSpPr>
      </xdr:nvSpPr>
      <xdr:spPr bwMode="auto">
        <a:xfrm flipV="1">
          <a:off x="5924550" y="3933825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3667125</xdr:colOff>
      <xdr:row>20</xdr:row>
      <xdr:rowOff>123825</xdr:rowOff>
    </xdr:from>
    <xdr:to>
      <xdr:col>1</xdr:col>
      <xdr:colOff>4695825</xdr:colOff>
      <xdr:row>20</xdr:row>
      <xdr:rowOff>123825</xdr:rowOff>
    </xdr:to>
    <xdr:sp macro="" textlink="">
      <xdr:nvSpPr>
        <xdr:cNvPr id="28" name="Line 8">
          <a:extLst>
            <a:ext uri="{FF2B5EF4-FFF2-40B4-BE49-F238E27FC236}">
              <a16:creationId xmlns:a16="http://schemas.microsoft.com/office/drawing/2014/main" id="{00000000-0008-0000-1100-00001C000000}"/>
            </a:ext>
          </a:extLst>
        </xdr:cNvPr>
        <xdr:cNvSpPr>
          <a:spLocks noChangeShapeType="1"/>
        </xdr:cNvSpPr>
      </xdr:nvSpPr>
      <xdr:spPr bwMode="auto">
        <a:xfrm flipV="1">
          <a:off x="5600700" y="4171950"/>
          <a:ext cx="1028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1638300</xdr:colOff>
      <xdr:row>21</xdr:row>
      <xdr:rowOff>104775</xdr:rowOff>
    </xdr:from>
    <xdr:to>
      <xdr:col>1</xdr:col>
      <xdr:colOff>4695825</xdr:colOff>
      <xdr:row>21</xdr:row>
      <xdr:rowOff>104775</xdr:rowOff>
    </xdr:to>
    <xdr:sp macro="" textlink="">
      <xdr:nvSpPr>
        <xdr:cNvPr id="29" name="Line 9">
          <a:extLst>
            <a:ext uri="{FF2B5EF4-FFF2-40B4-BE49-F238E27FC236}">
              <a16:creationId xmlns:a16="http://schemas.microsoft.com/office/drawing/2014/main" id="{00000000-0008-0000-1100-00001D000000}"/>
            </a:ext>
          </a:extLst>
        </xdr:cNvPr>
        <xdr:cNvSpPr>
          <a:spLocks noChangeShapeType="1"/>
        </xdr:cNvSpPr>
      </xdr:nvSpPr>
      <xdr:spPr bwMode="auto">
        <a:xfrm>
          <a:off x="3571875" y="4410075"/>
          <a:ext cx="3057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4381500</xdr:colOff>
      <xdr:row>22</xdr:row>
      <xdr:rowOff>152400</xdr:rowOff>
    </xdr:from>
    <xdr:to>
      <xdr:col>1</xdr:col>
      <xdr:colOff>4686300</xdr:colOff>
      <xdr:row>22</xdr:row>
      <xdr:rowOff>152400</xdr:rowOff>
    </xdr:to>
    <xdr:sp macro="" textlink="">
      <xdr:nvSpPr>
        <xdr:cNvPr id="30" name="Line 10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SpPr>
          <a:spLocks noChangeShapeType="1"/>
        </xdr:cNvSpPr>
      </xdr:nvSpPr>
      <xdr:spPr bwMode="auto">
        <a:xfrm flipV="1">
          <a:off x="6315075" y="4657725"/>
          <a:ext cx="304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1514475</xdr:colOff>
      <xdr:row>24</xdr:row>
      <xdr:rowOff>123825</xdr:rowOff>
    </xdr:from>
    <xdr:to>
      <xdr:col>1</xdr:col>
      <xdr:colOff>4695825</xdr:colOff>
      <xdr:row>24</xdr:row>
      <xdr:rowOff>123825</xdr:rowOff>
    </xdr:to>
    <xdr:sp macro="" textlink="">
      <xdr:nvSpPr>
        <xdr:cNvPr id="31" name="Line 11">
          <a:extLst>
            <a:ext uri="{FF2B5EF4-FFF2-40B4-BE49-F238E27FC236}">
              <a16:creationId xmlns:a16="http://schemas.microsoft.com/office/drawing/2014/main" id="{00000000-0008-0000-1100-00001F000000}"/>
            </a:ext>
          </a:extLst>
        </xdr:cNvPr>
        <xdr:cNvSpPr>
          <a:spLocks noChangeShapeType="1"/>
        </xdr:cNvSpPr>
      </xdr:nvSpPr>
      <xdr:spPr bwMode="auto">
        <a:xfrm flipV="1">
          <a:off x="3448050" y="5124450"/>
          <a:ext cx="3181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3771900</xdr:colOff>
      <xdr:row>25</xdr:row>
      <xdr:rowOff>104775</xdr:rowOff>
    </xdr:from>
    <xdr:to>
      <xdr:col>1</xdr:col>
      <xdr:colOff>4686300</xdr:colOff>
      <xdr:row>25</xdr:row>
      <xdr:rowOff>104775</xdr:rowOff>
    </xdr:to>
    <xdr:sp macro="" textlink="">
      <xdr:nvSpPr>
        <xdr:cNvPr id="32" name="Line 36">
          <a:extLst>
            <a:ext uri="{FF2B5EF4-FFF2-40B4-BE49-F238E27FC236}">
              <a16:creationId xmlns:a16="http://schemas.microsoft.com/office/drawing/2014/main" id="{00000000-0008-0000-1100-000020000000}"/>
            </a:ext>
          </a:extLst>
        </xdr:cNvPr>
        <xdr:cNvSpPr>
          <a:spLocks noChangeShapeType="1"/>
        </xdr:cNvSpPr>
      </xdr:nvSpPr>
      <xdr:spPr bwMode="auto">
        <a:xfrm>
          <a:off x="5705475" y="5343525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2124075</xdr:colOff>
      <xdr:row>23</xdr:row>
      <xdr:rowOff>104775</xdr:rowOff>
    </xdr:from>
    <xdr:to>
      <xdr:col>1</xdr:col>
      <xdr:colOff>4695825</xdr:colOff>
      <xdr:row>23</xdr:row>
      <xdr:rowOff>104775</xdr:rowOff>
    </xdr:to>
    <xdr:sp macro="" textlink="">
      <xdr:nvSpPr>
        <xdr:cNvPr id="33" name="Line 37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SpPr>
          <a:spLocks noChangeShapeType="1"/>
        </xdr:cNvSpPr>
      </xdr:nvSpPr>
      <xdr:spPr bwMode="auto">
        <a:xfrm>
          <a:off x="4057650" y="490537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2771775</xdr:colOff>
      <xdr:row>64</xdr:row>
      <xdr:rowOff>123825</xdr:rowOff>
    </xdr:from>
    <xdr:to>
      <xdr:col>1</xdr:col>
      <xdr:colOff>4676775</xdr:colOff>
      <xdr:row>64</xdr:row>
      <xdr:rowOff>123825</xdr:rowOff>
    </xdr:to>
    <xdr:sp macro="" textlink="">
      <xdr:nvSpPr>
        <xdr:cNvPr id="34" name="Line 33">
          <a:extLst>
            <a:ext uri="{FF2B5EF4-FFF2-40B4-BE49-F238E27FC236}">
              <a16:creationId xmlns:a16="http://schemas.microsoft.com/office/drawing/2014/main" id="{00000000-0008-0000-1100-000022000000}"/>
            </a:ext>
          </a:extLst>
        </xdr:cNvPr>
        <xdr:cNvSpPr>
          <a:spLocks noChangeShapeType="1"/>
        </xdr:cNvSpPr>
      </xdr:nvSpPr>
      <xdr:spPr bwMode="auto">
        <a:xfrm flipV="1">
          <a:off x="4705350" y="1450657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3533775</xdr:colOff>
      <xdr:row>60</xdr:row>
      <xdr:rowOff>142875</xdr:rowOff>
    </xdr:from>
    <xdr:to>
      <xdr:col>1</xdr:col>
      <xdr:colOff>4676775</xdr:colOff>
      <xdr:row>60</xdr:row>
      <xdr:rowOff>142875</xdr:rowOff>
    </xdr:to>
    <xdr:sp macro="" textlink="">
      <xdr:nvSpPr>
        <xdr:cNvPr id="35" name="Line 21">
          <a:extLst>
            <a:ext uri="{FF2B5EF4-FFF2-40B4-BE49-F238E27FC236}">
              <a16:creationId xmlns:a16="http://schemas.microsoft.com/office/drawing/2014/main" id="{00000000-0008-0000-1100-000023000000}"/>
            </a:ext>
          </a:extLst>
        </xdr:cNvPr>
        <xdr:cNvSpPr>
          <a:spLocks noChangeShapeType="1"/>
        </xdr:cNvSpPr>
      </xdr:nvSpPr>
      <xdr:spPr bwMode="auto">
        <a:xfrm flipV="1">
          <a:off x="5467350" y="13592175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1943100</xdr:colOff>
      <xdr:row>62</xdr:row>
      <xdr:rowOff>114300</xdr:rowOff>
    </xdr:from>
    <xdr:to>
      <xdr:col>1</xdr:col>
      <xdr:colOff>4676775</xdr:colOff>
      <xdr:row>62</xdr:row>
      <xdr:rowOff>114300</xdr:rowOff>
    </xdr:to>
    <xdr:sp macro="" textlink="">
      <xdr:nvSpPr>
        <xdr:cNvPr id="36" name="Line 24">
          <a:extLst>
            <a:ext uri="{FF2B5EF4-FFF2-40B4-BE49-F238E27FC236}">
              <a16:creationId xmlns:a16="http://schemas.microsoft.com/office/drawing/2014/main" id="{00000000-0008-0000-1100-000024000000}"/>
            </a:ext>
          </a:extLst>
        </xdr:cNvPr>
        <xdr:cNvSpPr>
          <a:spLocks noChangeShapeType="1"/>
        </xdr:cNvSpPr>
      </xdr:nvSpPr>
      <xdr:spPr bwMode="auto">
        <a:xfrm>
          <a:off x="3876675" y="14030325"/>
          <a:ext cx="2733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1714500</xdr:colOff>
      <xdr:row>56</xdr:row>
      <xdr:rowOff>114300</xdr:rowOff>
    </xdr:from>
    <xdr:to>
      <xdr:col>1</xdr:col>
      <xdr:colOff>4676775</xdr:colOff>
      <xdr:row>56</xdr:row>
      <xdr:rowOff>114300</xdr:rowOff>
    </xdr:to>
    <xdr:sp macro="" textlink="">
      <xdr:nvSpPr>
        <xdr:cNvPr id="37" name="Line 34">
          <a:extLst>
            <a:ext uri="{FF2B5EF4-FFF2-40B4-BE49-F238E27FC236}">
              <a16:creationId xmlns:a16="http://schemas.microsoft.com/office/drawing/2014/main" id="{00000000-0008-0000-1100-000025000000}"/>
            </a:ext>
          </a:extLst>
        </xdr:cNvPr>
        <xdr:cNvSpPr>
          <a:spLocks noChangeShapeType="1"/>
        </xdr:cNvSpPr>
      </xdr:nvSpPr>
      <xdr:spPr bwMode="auto">
        <a:xfrm flipV="1">
          <a:off x="3648075" y="1261110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4305300</xdr:colOff>
      <xdr:row>61</xdr:row>
      <xdr:rowOff>114300</xdr:rowOff>
    </xdr:from>
    <xdr:to>
      <xdr:col>1</xdr:col>
      <xdr:colOff>4648200</xdr:colOff>
      <xdr:row>61</xdr:row>
      <xdr:rowOff>114300</xdr:rowOff>
    </xdr:to>
    <xdr:sp macro="" textlink="">
      <xdr:nvSpPr>
        <xdr:cNvPr id="38" name="Line 24">
          <a:extLst>
            <a:ext uri="{FF2B5EF4-FFF2-40B4-BE49-F238E27FC236}">
              <a16:creationId xmlns:a16="http://schemas.microsoft.com/office/drawing/2014/main" id="{00000000-0008-0000-1100-000026000000}"/>
            </a:ext>
          </a:extLst>
        </xdr:cNvPr>
        <xdr:cNvSpPr>
          <a:spLocks noChangeShapeType="1"/>
        </xdr:cNvSpPr>
      </xdr:nvSpPr>
      <xdr:spPr bwMode="auto">
        <a:xfrm>
          <a:off x="6238875" y="13792200"/>
          <a:ext cx="342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4333875</xdr:colOff>
      <xdr:row>38</xdr:row>
      <xdr:rowOff>114300</xdr:rowOff>
    </xdr:from>
    <xdr:to>
      <xdr:col>1</xdr:col>
      <xdr:colOff>4676775</xdr:colOff>
      <xdr:row>38</xdr:row>
      <xdr:rowOff>114300</xdr:rowOff>
    </xdr:to>
    <xdr:sp macro="" textlink="">
      <xdr:nvSpPr>
        <xdr:cNvPr id="39" name="Line 37">
          <a:extLst>
            <a:ext uri="{FF2B5EF4-FFF2-40B4-BE49-F238E27FC236}">
              <a16:creationId xmlns:a16="http://schemas.microsoft.com/office/drawing/2014/main" id="{00000000-0008-0000-1100-000027000000}"/>
            </a:ext>
          </a:extLst>
        </xdr:cNvPr>
        <xdr:cNvSpPr>
          <a:spLocks noChangeShapeType="1"/>
        </xdr:cNvSpPr>
      </xdr:nvSpPr>
      <xdr:spPr bwMode="auto">
        <a:xfrm>
          <a:off x="6267450" y="8591550"/>
          <a:ext cx="342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1828800</xdr:colOff>
      <xdr:row>36</xdr:row>
      <xdr:rowOff>114300</xdr:rowOff>
    </xdr:from>
    <xdr:to>
      <xdr:col>1</xdr:col>
      <xdr:colOff>4667250</xdr:colOff>
      <xdr:row>36</xdr:row>
      <xdr:rowOff>114300</xdr:rowOff>
    </xdr:to>
    <xdr:sp macro="" textlink="">
      <xdr:nvSpPr>
        <xdr:cNvPr id="40" name="Line 28">
          <a:extLst>
            <a:ext uri="{FF2B5EF4-FFF2-40B4-BE49-F238E27FC236}">
              <a16:creationId xmlns:a16="http://schemas.microsoft.com/office/drawing/2014/main" id="{00000000-0008-0000-1100-000028000000}"/>
            </a:ext>
          </a:extLst>
        </xdr:cNvPr>
        <xdr:cNvSpPr>
          <a:spLocks noChangeShapeType="1"/>
        </xdr:cNvSpPr>
      </xdr:nvSpPr>
      <xdr:spPr bwMode="auto">
        <a:xfrm>
          <a:off x="3762375" y="8191500"/>
          <a:ext cx="2838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32</xdr:row>
      <xdr:rowOff>352425</xdr:rowOff>
    </xdr:from>
    <xdr:to>
      <xdr:col>1</xdr:col>
      <xdr:colOff>4676775</xdr:colOff>
      <xdr:row>32</xdr:row>
      <xdr:rowOff>352425</xdr:rowOff>
    </xdr:to>
    <xdr:sp macro="" textlink="">
      <xdr:nvSpPr>
        <xdr:cNvPr id="41" name="Line 26">
          <a:extLst>
            <a:ext uri="{FF2B5EF4-FFF2-40B4-BE49-F238E27FC236}">
              <a16:creationId xmlns:a16="http://schemas.microsoft.com/office/drawing/2014/main" id="{00000000-0008-0000-1100-000029000000}"/>
            </a:ext>
          </a:extLst>
        </xdr:cNvPr>
        <xdr:cNvSpPr>
          <a:spLocks noChangeShapeType="1"/>
        </xdr:cNvSpPr>
      </xdr:nvSpPr>
      <xdr:spPr bwMode="auto">
        <a:xfrm>
          <a:off x="4838700" y="7353300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4314825</xdr:colOff>
      <xdr:row>31</xdr:row>
      <xdr:rowOff>123825</xdr:rowOff>
    </xdr:from>
    <xdr:to>
      <xdr:col>1</xdr:col>
      <xdr:colOff>4686300</xdr:colOff>
      <xdr:row>31</xdr:row>
      <xdr:rowOff>123825</xdr:rowOff>
    </xdr:to>
    <xdr:sp macro="" textlink="">
      <xdr:nvSpPr>
        <xdr:cNvPr id="42" name="Line 26">
          <a:extLst>
            <a:ext uri="{FF2B5EF4-FFF2-40B4-BE49-F238E27FC236}">
              <a16:creationId xmlns:a16="http://schemas.microsoft.com/office/drawing/2014/main" id="{00000000-0008-0000-1100-00002A000000}"/>
            </a:ext>
          </a:extLst>
        </xdr:cNvPr>
        <xdr:cNvSpPr>
          <a:spLocks noChangeShapeType="1"/>
        </xdr:cNvSpPr>
      </xdr:nvSpPr>
      <xdr:spPr bwMode="auto">
        <a:xfrm flipV="1">
          <a:off x="6248400" y="6867525"/>
          <a:ext cx="371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4114800</xdr:colOff>
      <xdr:row>30</xdr:row>
      <xdr:rowOff>190500</xdr:rowOff>
    </xdr:from>
    <xdr:to>
      <xdr:col>1</xdr:col>
      <xdr:colOff>4686300</xdr:colOff>
      <xdr:row>30</xdr:row>
      <xdr:rowOff>190500</xdr:rowOff>
    </xdr:to>
    <xdr:sp macro="" textlink="">
      <xdr:nvSpPr>
        <xdr:cNvPr id="43" name="Line 26">
          <a:extLst>
            <a:ext uri="{FF2B5EF4-FFF2-40B4-BE49-F238E27FC236}">
              <a16:creationId xmlns:a16="http://schemas.microsoft.com/office/drawing/2014/main" id="{00000000-0008-0000-1100-00002B000000}"/>
            </a:ext>
          </a:extLst>
        </xdr:cNvPr>
        <xdr:cNvSpPr>
          <a:spLocks noChangeShapeType="1"/>
        </xdr:cNvSpPr>
      </xdr:nvSpPr>
      <xdr:spPr bwMode="auto">
        <a:xfrm>
          <a:off x="6048375" y="6619875"/>
          <a:ext cx="571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2543175</xdr:colOff>
      <xdr:row>14</xdr:row>
      <xdr:rowOff>104775</xdr:rowOff>
    </xdr:from>
    <xdr:to>
      <xdr:col>1</xdr:col>
      <xdr:colOff>4714875</xdr:colOff>
      <xdr:row>14</xdr:row>
      <xdr:rowOff>104775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>
          <a:spLocks noChangeShapeType="1"/>
        </xdr:cNvSpPr>
      </xdr:nvSpPr>
      <xdr:spPr bwMode="auto">
        <a:xfrm>
          <a:off x="4476750" y="289560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3076575</xdr:colOff>
      <xdr:row>17</xdr:row>
      <xdr:rowOff>104775</xdr:rowOff>
    </xdr:from>
    <xdr:to>
      <xdr:col>1</xdr:col>
      <xdr:colOff>4714875</xdr:colOff>
      <xdr:row>17</xdr:row>
      <xdr:rowOff>104775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>
          <a:spLocks noChangeShapeType="1"/>
        </xdr:cNvSpPr>
      </xdr:nvSpPr>
      <xdr:spPr bwMode="auto">
        <a:xfrm>
          <a:off x="5010150" y="3495675"/>
          <a:ext cx="1638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409575</xdr:colOff>
      <xdr:row>27</xdr:row>
      <xdr:rowOff>114300</xdr:rowOff>
    </xdr:from>
    <xdr:to>
      <xdr:col>1</xdr:col>
      <xdr:colOff>4686300</xdr:colOff>
      <xdr:row>27</xdr:row>
      <xdr:rowOff>142875</xdr:rowOff>
    </xdr:to>
    <xdr:sp macro="" textlink="">
      <xdr:nvSpPr>
        <xdr:cNvPr id="4" name="Line 14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SpPr>
          <a:spLocks noChangeShapeType="1"/>
        </xdr:cNvSpPr>
      </xdr:nvSpPr>
      <xdr:spPr bwMode="auto">
        <a:xfrm flipV="1">
          <a:off x="2343150" y="5829300"/>
          <a:ext cx="4276725" cy="285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2600325</xdr:colOff>
      <xdr:row>28</xdr:row>
      <xdr:rowOff>104775</xdr:rowOff>
    </xdr:from>
    <xdr:to>
      <xdr:col>1</xdr:col>
      <xdr:colOff>4686300</xdr:colOff>
      <xdr:row>28</xdr:row>
      <xdr:rowOff>104775</xdr:rowOff>
    </xdr:to>
    <xdr:sp macro="" textlink="">
      <xdr:nvSpPr>
        <xdr:cNvPr id="5" name="Line 15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SpPr>
          <a:spLocks noChangeShapeType="1"/>
        </xdr:cNvSpPr>
      </xdr:nvSpPr>
      <xdr:spPr bwMode="auto">
        <a:xfrm>
          <a:off x="4533900" y="605790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33</xdr:row>
      <xdr:rowOff>104775</xdr:rowOff>
    </xdr:from>
    <xdr:to>
      <xdr:col>1</xdr:col>
      <xdr:colOff>4676775</xdr:colOff>
      <xdr:row>33</xdr:row>
      <xdr:rowOff>104775</xdr:rowOff>
    </xdr:to>
    <xdr:sp macro="" textlink="">
      <xdr:nvSpPr>
        <xdr:cNvPr id="6" name="Line 26"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SpPr>
          <a:spLocks noChangeShapeType="1"/>
        </xdr:cNvSpPr>
      </xdr:nvSpPr>
      <xdr:spPr bwMode="auto">
        <a:xfrm>
          <a:off x="4838700" y="7591425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2667000</xdr:colOff>
      <xdr:row>34</xdr:row>
      <xdr:rowOff>114300</xdr:rowOff>
    </xdr:from>
    <xdr:to>
      <xdr:col>1</xdr:col>
      <xdr:colOff>4676775</xdr:colOff>
      <xdr:row>34</xdr:row>
      <xdr:rowOff>114300</xdr:rowOff>
    </xdr:to>
    <xdr:sp macro="" textlink="">
      <xdr:nvSpPr>
        <xdr:cNvPr id="7" name="Line 27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SpPr>
          <a:spLocks noChangeShapeType="1"/>
        </xdr:cNvSpPr>
      </xdr:nvSpPr>
      <xdr:spPr bwMode="auto">
        <a:xfrm>
          <a:off x="4600575" y="78009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2105025</xdr:colOff>
      <xdr:row>35</xdr:row>
      <xdr:rowOff>114300</xdr:rowOff>
    </xdr:from>
    <xdr:to>
      <xdr:col>1</xdr:col>
      <xdr:colOff>4676775</xdr:colOff>
      <xdr:row>35</xdr:row>
      <xdr:rowOff>114300</xdr:rowOff>
    </xdr:to>
    <xdr:sp macro="" textlink="">
      <xdr:nvSpPr>
        <xdr:cNvPr id="8" name="Line 28">
          <a:extLst>
            <a:ext uri="{FF2B5EF4-FFF2-40B4-BE49-F238E27FC236}">
              <a16:creationId xmlns:a16="http://schemas.microsoft.com/office/drawing/2014/main" id="{00000000-0008-0000-1200-000008000000}"/>
            </a:ext>
          </a:extLst>
        </xdr:cNvPr>
        <xdr:cNvSpPr>
          <a:spLocks noChangeShapeType="1"/>
        </xdr:cNvSpPr>
      </xdr:nvSpPr>
      <xdr:spPr bwMode="auto">
        <a:xfrm>
          <a:off x="4038600" y="8001000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1533525</xdr:colOff>
      <xdr:row>44</xdr:row>
      <xdr:rowOff>85725</xdr:rowOff>
    </xdr:from>
    <xdr:to>
      <xdr:col>1</xdr:col>
      <xdr:colOff>4657725</xdr:colOff>
      <xdr:row>44</xdr:row>
      <xdr:rowOff>85725</xdr:rowOff>
    </xdr:to>
    <xdr:sp macro="" textlink="">
      <xdr:nvSpPr>
        <xdr:cNvPr id="9" name="Line 29">
          <a:extLst>
            <a:ext uri="{FF2B5EF4-FFF2-40B4-BE49-F238E27FC236}">
              <a16:creationId xmlns:a16="http://schemas.microsoft.com/office/drawing/2014/main" id="{00000000-0008-0000-1200-000009000000}"/>
            </a:ext>
          </a:extLst>
        </xdr:cNvPr>
        <xdr:cNvSpPr>
          <a:spLocks noChangeShapeType="1"/>
        </xdr:cNvSpPr>
      </xdr:nvSpPr>
      <xdr:spPr bwMode="auto">
        <a:xfrm>
          <a:off x="3467100" y="9734550"/>
          <a:ext cx="3124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3352800</xdr:colOff>
      <xdr:row>40</xdr:row>
      <xdr:rowOff>104775</xdr:rowOff>
    </xdr:from>
    <xdr:to>
      <xdr:col>1</xdr:col>
      <xdr:colOff>4676775</xdr:colOff>
      <xdr:row>40</xdr:row>
      <xdr:rowOff>104775</xdr:rowOff>
    </xdr:to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00000000-0008-0000-1200-00000A000000}"/>
            </a:ext>
          </a:extLst>
        </xdr:cNvPr>
        <xdr:cNvSpPr>
          <a:spLocks noChangeShapeType="1"/>
        </xdr:cNvSpPr>
      </xdr:nvSpPr>
      <xdr:spPr bwMode="auto">
        <a:xfrm>
          <a:off x="5286375" y="9029700"/>
          <a:ext cx="1323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3876675</xdr:colOff>
      <xdr:row>39</xdr:row>
      <xdr:rowOff>142875</xdr:rowOff>
    </xdr:from>
    <xdr:to>
      <xdr:col>1</xdr:col>
      <xdr:colOff>4686300</xdr:colOff>
      <xdr:row>39</xdr:row>
      <xdr:rowOff>142875</xdr:rowOff>
    </xdr:to>
    <xdr:sp macro="" textlink="">
      <xdr:nvSpPr>
        <xdr:cNvPr id="11" name="Line 37">
          <a:extLst>
            <a:ext uri="{FF2B5EF4-FFF2-40B4-BE49-F238E27FC236}">
              <a16:creationId xmlns:a16="http://schemas.microsoft.com/office/drawing/2014/main" id="{00000000-0008-0000-1200-00000B000000}"/>
            </a:ext>
          </a:extLst>
        </xdr:cNvPr>
        <xdr:cNvSpPr>
          <a:spLocks noChangeShapeType="1"/>
        </xdr:cNvSpPr>
      </xdr:nvSpPr>
      <xdr:spPr bwMode="auto">
        <a:xfrm flipV="1">
          <a:off x="5810250" y="882015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85725</xdr:colOff>
      <xdr:row>0</xdr:row>
      <xdr:rowOff>66675</xdr:rowOff>
    </xdr:from>
    <xdr:to>
      <xdr:col>0</xdr:col>
      <xdr:colOff>1857375</xdr:colOff>
      <xdr:row>7</xdr:row>
      <xdr:rowOff>123825</xdr:rowOff>
    </xdr:to>
    <xdr:pic>
      <xdr:nvPicPr>
        <xdr:cNvPr id="12" name="Picture 39" descr="logo SASCA">
          <a:extLst>
            <a:ext uri="{FF2B5EF4-FFF2-40B4-BE49-F238E27FC236}">
              <a16:creationId xmlns:a16="http://schemas.microsoft.com/office/drawing/2014/main" id="{00000000-0008-0000-12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1771650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4124325</xdr:colOff>
      <xdr:row>41</xdr:row>
      <xdr:rowOff>123825</xdr:rowOff>
    </xdr:from>
    <xdr:to>
      <xdr:col>1</xdr:col>
      <xdr:colOff>4686300</xdr:colOff>
      <xdr:row>41</xdr:row>
      <xdr:rowOff>123825</xdr:rowOff>
    </xdr:to>
    <xdr:sp macro="" textlink="">
      <xdr:nvSpPr>
        <xdr:cNvPr id="13" name="Line 43">
          <a:extLst>
            <a:ext uri="{FF2B5EF4-FFF2-40B4-BE49-F238E27FC236}">
              <a16:creationId xmlns:a16="http://schemas.microsoft.com/office/drawing/2014/main" id="{00000000-0008-0000-1200-00000D000000}"/>
            </a:ext>
          </a:extLst>
        </xdr:cNvPr>
        <xdr:cNvSpPr>
          <a:spLocks noChangeShapeType="1"/>
        </xdr:cNvSpPr>
      </xdr:nvSpPr>
      <xdr:spPr bwMode="auto">
        <a:xfrm flipV="1">
          <a:off x="6057900" y="9248775"/>
          <a:ext cx="561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1866900</xdr:colOff>
      <xdr:row>16</xdr:row>
      <xdr:rowOff>104775</xdr:rowOff>
    </xdr:from>
    <xdr:to>
      <xdr:col>1</xdr:col>
      <xdr:colOff>4714875</xdr:colOff>
      <xdr:row>16</xdr:row>
      <xdr:rowOff>104775</xdr:rowOff>
    </xdr:to>
    <xdr:sp macro="" textlink="">
      <xdr:nvSpPr>
        <xdr:cNvPr id="14" name="Line 6">
          <a:extLst>
            <a:ext uri="{FF2B5EF4-FFF2-40B4-BE49-F238E27FC236}">
              <a16:creationId xmlns:a16="http://schemas.microsoft.com/office/drawing/2014/main" id="{00000000-0008-0000-1200-00000E000000}"/>
            </a:ext>
          </a:extLst>
        </xdr:cNvPr>
        <xdr:cNvSpPr>
          <a:spLocks noChangeShapeType="1"/>
        </xdr:cNvSpPr>
      </xdr:nvSpPr>
      <xdr:spPr bwMode="auto">
        <a:xfrm>
          <a:off x="3800475" y="3295650"/>
          <a:ext cx="2847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2657475</xdr:colOff>
      <xdr:row>49</xdr:row>
      <xdr:rowOff>123825</xdr:rowOff>
    </xdr:from>
    <xdr:to>
      <xdr:col>1</xdr:col>
      <xdr:colOff>4695825</xdr:colOff>
      <xdr:row>49</xdr:row>
      <xdr:rowOff>123825</xdr:rowOff>
    </xdr:to>
    <xdr:sp macro="" textlink="">
      <xdr:nvSpPr>
        <xdr:cNvPr id="15" name="Line 12">
          <a:extLst>
            <a:ext uri="{FF2B5EF4-FFF2-40B4-BE49-F238E27FC236}">
              <a16:creationId xmlns:a16="http://schemas.microsoft.com/office/drawing/2014/main" id="{00000000-0008-0000-1200-00000F000000}"/>
            </a:ext>
          </a:extLst>
        </xdr:cNvPr>
        <xdr:cNvSpPr>
          <a:spLocks noChangeShapeType="1"/>
        </xdr:cNvSpPr>
      </xdr:nvSpPr>
      <xdr:spPr bwMode="auto">
        <a:xfrm>
          <a:off x="4591050" y="10953750"/>
          <a:ext cx="2038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2790825</xdr:colOff>
      <xdr:row>50</xdr:row>
      <xdr:rowOff>114300</xdr:rowOff>
    </xdr:from>
    <xdr:to>
      <xdr:col>1</xdr:col>
      <xdr:colOff>4686300</xdr:colOff>
      <xdr:row>50</xdr:row>
      <xdr:rowOff>114300</xdr:rowOff>
    </xdr:to>
    <xdr:sp macro="" textlink="">
      <xdr:nvSpPr>
        <xdr:cNvPr id="16" name="Line 13">
          <a:extLst>
            <a:ext uri="{FF2B5EF4-FFF2-40B4-BE49-F238E27FC236}">
              <a16:creationId xmlns:a16="http://schemas.microsoft.com/office/drawing/2014/main" id="{00000000-0008-0000-1200-000010000000}"/>
            </a:ext>
          </a:extLst>
        </xdr:cNvPr>
        <xdr:cNvSpPr>
          <a:spLocks noChangeShapeType="1"/>
        </xdr:cNvSpPr>
      </xdr:nvSpPr>
      <xdr:spPr bwMode="auto">
        <a:xfrm flipV="1">
          <a:off x="4724400" y="111823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51</xdr:row>
      <xdr:rowOff>114300</xdr:rowOff>
    </xdr:from>
    <xdr:to>
      <xdr:col>1</xdr:col>
      <xdr:colOff>4676775</xdr:colOff>
      <xdr:row>51</xdr:row>
      <xdr:rowOff>114300</xdr:rowOff>
    </xdr:to>
    <xdr:sp macro="" textlink="">
      <xdr:nvSpPr>
        <xdr:cNvPr id="17" name="Line 14">
          <a:extLst>
            <a:ext uri="{FF2B5EF4-FFF2-40B4-BE49-F238E27FC236}">
              <a16:creationId xmlns:a16="http://schemas.microsoft.com/office/drawing/2014/main" id="{00000000-0008-0000-1200-000011000000}"/>
            </a:ext>
          </a:extLst>
        </xdr:cNvPr>
        <xdr:cNvSpPr>
          <a:spLocks noChangeShapeType="1"/>
        </xdr:cNvSpPr>
      </xdr:nvSpPr>
      <xdr:spPr bwMode="auto">
        <a:xfrm flipV="1">
          <a:off x="4838700" y="11420475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2543175</xdr:colOff>
      <xdr:row>52</xdr:row>
      <xdr:rowOff>104775</xdr:rowOff>
    </xdr:from>
    <xdr:to>
      <xdr:col>1</xdr:col>
      <xdr:colOff>4686300</xdr:colOff>
      <xdr:row>52</xdr:row>
      <xdr:rowOff>104775</xdr:rowOff>
    </xdr:to>
    <xdr:sp macro="" textlink="">
      <xdr:nvSpPr>
        <xdr:cNvPr id="18" name="Line 15">
          <a:extLst>
            <a:ext uri="{FF2B5EF4-FFF2-40B4-BE49-F238E27FC236}">
              <a16:creationId xmlns:a16="http://schemas.microsoft.com/office/drawing/2014/main" id="{00000000-0008-0000-1200-000012000000}"/>
            </a:ext>
          </a:extLst>
        </xdr:cNvPr>
        <xdr:cNvSpPr>
          <a:spLocks noChangeShapeType="1"/>
        </xdr:cNvSpPr>
      </xdr:nvSpPr>
      <xdr:spPr bwMode="auto">
        <a:xfrm>
          <a:off x="4476750" y="11649075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3438525</xdr:colOff>
      <xdr:row>53</xdr:row>
      <xdr:rowOff>114300</xdr:rowOff>
    </xdr:from>
    <xdr:to>
      <xdr:col>1</xdr:col>
      <xdr:colOff>4676775</xdr:colOff>
      <xdr:row>53</xdr:row>
      <xdr:rowOff>114300</xdr:rowOff>
    </xdr:to>
    <xdr:sp macro="" textlink="">
      <xdr:nvSpPr>
        <xdr:cNvPr id="19" name="Line 16">
          <a:extLst>
            <a:ext uri="{FF2B5EF4-FFF2-40B4-BE49-F238E27FC236}">
              <a16:creationId xmlns:a16="http://schemas.microsoft.com/office/drawing/2014/main" id="{00000000-0008-0000-1200-000013000000}"/>
            </a:ext>
          </a:extLst>
        </xdr:cNvPr>
        <xdr:cNvSpPr>
          <a:spLocks noChangeShapeType="1"/>
        </xdr:cNvSpPr>
      </xdr:nvSpPr>
      <xdr:spPr bwMode="auto">
        <a:xfrm flipV="1">
          <a:off x="5372100" y="11896725"/>
          <a:ext cx="1238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3705225</xdr:colOff>
      <xdr:row>54</xdr:row>
      <xdr:rowOff>142875</xdr:rowOff>
    </xdr:from>
    <xdr:to>
      <xdr:col>1</xdr:col>
      <xdr:colOff>4676775</xdr:colOff>
      <xdr:row>54</xdr:row>
      <xdr:rowOff>142875</xdr:rowOff>
    </xdr:to>
    <xdr:sp macro="" textlink="">
      <xdr:nvSpPr>
        <xdr:cNvPr id="20" name="Line 17">
          <a:extLst>
            <a:ext uri="{FF2B5EF4-FFF2-40B4-BE49-F238E27FC236}">
              <a16:creationId xmlns:a16="http://schemas.microsoft.com/office/drawing/2014/main" id="{00000000-0008-0000-1200-000014000000}"/>
            </a:ext>
          </a:extLst>
        </xdr:cNvPr>
        <xdr:cNvSpPr>
          <a:spLocks noChangeShapeType="1"/>
        </xdr:cNvSpPr>
      </xdr:nvSpPr>
      <xdr:spPr bwMode="auto">
        <a:xfrm>
          <a:off x="5638800" y="12163425"/>
          <a:ext cx="971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2971800</xdr:colOff>
      <xdr:row>55</xdr:row>
      <xdr:rowOff>114300</xdr:rowOff>
    </xdr:from>
    <xdr:to>
      <xdr:col>1</xdr:col>
      <xdr:colOff>4676775</xdr:colOff>
      <xdr:row>55</xdr:row>
      <xdr:rowOff>114300</xdr:rowOff>
    </xdr:to>
    <xdr:sp macro="" textlink="">
      <xdr:nvSpPr>
        <xdr:cNvPr id="21" name="Line 18">
          <a:extLst>
            <a:ext uri="{FF2B5EF4-FFF2-40B4-BE49-F238E27FC236}">
              <a16:creationId xmlns:a16="http://schemas.microsoft.com/office/drawing/2014/main" id="{00000000-0008-0000-1200-000015000000}"/>
            </a:ext>
          </a:extLst>
        </xdr:cNvPr>
        <xdr:cNvSpPr>
          <a:spLocks noChangeShapeType="1"/>
        </xdr:cNvSpPr>
      </xdr:nvSpPr>
      <xdr:spPr bwMode="auto">
        <a:xfrm flipV="1">
          <a:off x="4905375" y="12372975"/>
          <a:ext cx="1704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1866900</xdr:colOff>
      <xdr:row>57</xdr:row>
      <xdr:rowOff>142875</xdr:rowOff>
    </xdr:from>
    <xdr:to>
      <xdr:col>1</xdr:col>
      <xdr:colOff>4676775</xdr:colOff>
      <xdr:row>57</xdr:row>
      <xdr:rowOff>142875</xdr:rowOff>
    </xdr:to>
    <xdr:sp macro="" textlink="">
      <xdr:nvSpPr>
        <xdr:cNvPr id="22" name="Line 19">
          <a:extLst>
            <a:ext uri="{FF2B5EF4-FFF2-40B4-BE49-F238E27FC236}">
              <a16:creationId xmlns:a16="http://schemas.microsoft.com/office/drawing/2014/main" id="{00000000-0008-0000-1200-000016000000}"/>
            </a:ext>
          </a:extLst>
        </xdr:cNvPr>
        <xdr:cNvSpPr>
          <a:spLocks noChangeShapeType="1"/>
        </xdr:cNvSpPr>
      </xdr:nvSpPr>
      <xdr:spPr bwMode="auto">
        <a:xfrm>
          <a:off x="3800475" y="12877800"/>
          <a:ext cx="2809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2438400</xdr:colOff>
      <xdr:row>58</xdr:row>
      <xdr:rowOff>114300</xdr:rowOff>
    </xdr:from>
    <xdr:to>
      <xdr:col>1</xdr:col>
      <xdr:colOff>4676775</xdr:colOff>
      <xdr:row>58</xdr:row>
      <xdr:rowOff>114300</xdr:rowOff>
    </xdr:to>
    <xdr:sp macro="" textlink="">
      <xdr:nvSpPr>
        <xdr:cNvPr id="23" name="Line 20">
          <a:extLst>
            <a:ext uri="{FF2B5EF4-FFF2-40B4-BE49-F238E27FC236}">
              <a16:creationId xmlns:a16="http://schemas.microsoft.com/office/drawing/2014/main" id="{00000000-0008-0000-1200-000017000000}"/>
            </a:ext>
          </a:extLst>
        </xdr:cNvPr>
        <xdr:cNvSpPr>
          <a:spLocks noChangeShapeType="1"/>
        </xdr:cNvSpPr>
      </xdr:nvSpPr>
      <xdr:spPr bwMode="auto">
        <a:xfrm flipV="1">
          <a:off x="4371975" y="1308735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3438525</xdr:colOff>
      <xdr:row>59</xdr:row>
      <xdr:rowOff>123825</xdr:rowOff>
    </xdr:from>
    <xdr:to>
      <xdr:col>1</xdr:col>
      <xdr:colOff>4676775</xdr:colOff>
      <xdr:row>59</xdr:row>
      <xdr:rowOff>123825</xdr:rowOff>
    </xdr:to>
    <xdr:sp macro="" textlink="">
      <xdr:nvSpPr>
        <xdr:cNvPr id="24" name="Line 21">
          <a:extLst>
            <a:ext uri="{FF2B5EF4-FFF2-40B4-BE49-F238E27FC236}">
              <a16:creationId xmlns:a16="http://schemas.microsoft.com/office/drawing/2014/main" id="{00000000-0008-0000-1200-000018000000}"/>
            </a:ext>
          </a:extLst>
        </xdr:cNvPr>
        <xdr:cNvSpPr>
          <a:spLocks noChangeShapeType="1"/>
        </xdr:cNvSpPr>
      </xdr:nvSpPr>
      <xdr:spPr bwMode="auto">
        <a:xfrm>
          <a:off x="5372100" y="13335000"/>
          <a:ext cx="1238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3048000</xdr:colOff>
      <xdr:row>63</xdr:row>
      <xdr:rowOff>123825</xdr:rowOff>
    </xdr:from>
    <xdr:to>
      <xdr:col>1</xdr:col>
      <xdr:colOff>4676775</xdr:colOff>
      <xdr:row>63</xdr:row>
      <xdr:rowOff>123825</xdr:rowOff>
    </xdr:to>
    <xdr:sp macro="" textlink="">
      <xdr:nvSpPr>
        <xdr:cNvPr id="25" name="Line 33">
          <a:extLst>
            <a:ext uri="{FF2B5EF4-FFF2-40B4-BE49-F238E27FC236}">
              <a16:creationId xmlns:a16="http://schemas.microsoft.com/office/drawing/2014/main" id="{00000000-0008-0000-1200-000019000000}"/>
            </a:ext>
          </a:extLst>
        </xdr:cNvPr>
        <xdr:cNvSpPr>
          <a:spLocks noChangeShapeType="1"/>
        </xdr:cNvSpPr>
      </xdr:nvSpPr>
      <xdr:spPr bwMode="auto">
        <a:xfrm flipV="1">
          <a:off x="4981575" y="14268450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3924300</xdr:colOff>
      <xdr:row>13</xdr:row>
      <xdr:rowOff>104775</xdr:rowOff>
    </xdr:from>
    <xdr:to>
      <xdr:col>1</xdr:col>
      <xdr:colOff>4695825</xdr:colOff>
      <xdr:row>13</xdr:row>
      <xdr:rowOff>104775</xdr:rowOff>
    </xdr:to>
    <xdr:sp macro="" textlink="">
      <xdr:nvSpPr>
        <xdr:cNvPr id="26" name="Line 1">
          <a:extLst>
            <a:ext uri="{FF2B5EF4-FFF2-40B4-BE49-F238E27FC236}">
              <a16:creationId xmlns:a16="http://schemas.microsoft.com/office/drawing/2014/main" id="{00000000-0008-0000-1200-00001A000000}"/>
            </a:ext>
          </a:extLst>
        </xdr:cNvPr>
        <xdr:cNvSpPr>
          <a:spLocks noChangeShapeType="1"/>
        </xdr:cNvSpPr>
      </xdr:nvSpPr>
      <xdr:spPr bwMode="auto">
        <a:xfrm flipV="1">
          <a:off x="5857875" y="2695575"/>
          <a:ext cx="771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3990975</xdr:colOff>
      <xdr:row>19</xdr:row>
      <xdr:rowOff>142875</xdr:rowOff>
    </xdr:from>
    <xdr:to>
      <xdr:col>1</xdr:col>
      <xdr:colOff>4686300</xdr:colOff>
      <xdr:row>19</xdr:row>
      <xdr:rowOff>142875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id="{00000000-0008-0000-1200-00001B000000}"/>
            </a:ext>
          </a:extLst>
        </xdr:cNvPr>
        <xdr:cNvSpPr>
          <a:spLocks noChangeShapeType="1"/>
        </xdr:cNvSpPr>
      </xdr:nvSpPr>
      <xdr:spPr bwMode="auto">
        <a:xfrm flipV="1">
          <a:off x="5924550" y="3933825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3667125</xdr:colOff>
      <xdr:row>20</xdr:row>
      <xdr:rowOff>123825</xdr:rowOff>
    </xdr:from>
    <xdr:to>
      <xdr:col>1</xdr:col>
      <xdr:colOff>4695825</xdr:colOff>
      <xdr:row>20</xdr:row>
      <xdr:rowOff>123825</xdr:rowOff>
    </xdr:to>
    <xdr:sp macro="" textlink="">
      <xdr:nvSpPr>
        <xdr:cNvPr id="28" name="Line 8">
          <a:extLst>
            <a:ext uri="{FF2B5EF4-FFF2-40B4-BE49-F238E27FC236}">
              <a16:creationId xmlns:a16="http://schemas.microsoft.com/office/drawing/2014/main" id="{00000000-0008-0000-1200-00001C000000}"/>
            </a:ext>
          </a:extLst>
        </xdr:cNvPr>
        <xdr:cNvSpPr>
          <a:spLocks noChangeShapeType="1"/>
        </xdr:cNvSpPr>
      </xdr:nvSpPr>
      <xdr:spPr bwMode="auto">
        <a:xfrm flipV="1">
          <a:off x="5600700" y="4171950"/>
          <a:ext cx="1028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1638300</xdr:colOff>
      <xdr:row>21</xdr:row>
      <xdr:rowOff>104775</xdr:rowOff>
    </xdr:from>
    <xdr:to>
      <xdr:col>1</xdr:col>
      <xdr:colOff>4695825</xdr:colOff>
      <xdr:row>21</xdr:row>
      <xdr:rowOff>104775</xdr:rowOff>
    </xdr:to>
    <xdr:sp macro="" textlink="">
      <xdr:nvSpPr>
        <xdr:cNvPr id="29" name="Line 9">
          <a:extLst>
            <a:ext uri="{FF2B5EF4-FFF2-40B4-BE49-F238E27FC236}">
              <a16:creationId xmlns:a16="http://schemas.microsoft.com/office/drawing/2014/main" id="{00000000-0008-0000-1200-00001D000000}"/>
            </a:ext>
          </a:extLst>
        </xdr:cNvPr>
        <xdr:cNvSpPr>
          <a:spLocks noChangeShapeType="1"/>
        </xdr:cNvSpPr>
      </xdr:nvSpPr>
      <xdr:spPr bwMode="auto">
        <a:xfrm>
          <a:off x="3571875" y="4410075"/>
          <a:ext cx="3057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4381500</xdr:colOff>
      <xdr:row>22</xdr:row>
      <xdr:rowOff>152400</xdr:rowOff>
    </xdr:from>
    <xdr:to>
      <xdr:col>1</xdr:col>
      <xdr:colOff>4686300</xdr:colOff>
      <xdr:row>22</xdr:row>
      <xdr:rowOff>152400</xdr:rowOff>
    </xdr:to>
    <xdr:sp macro="" textlink="">
      <xdr:nvSpPr>
        <xdr:cNvPr id="30" name="Line 10">
          <a:extLst>
            <a:ext uri="{FF2B5EF4-FFF2-40B4-BE49-F238E27FC236}">
              <a16:creationId xmlns:a16="http://schemas.microsoft.com/office/drawing/2014/main" id="{00000000-0008-0000-1200-00001E000000}"/>
            </a:ext>
          </a:extLst>
        </xdr:cNvPr>
        <xdr:cNvSpPr>
          <a:spLocks noChangeShapeType="1"/>
        </xdr:cNvSpPr>
      </xdr:nvSpPr>
      <xdr:spPr bwMode="auto">
        <a:xfrm flipV="1">
          <a:off x="6315075" y="4657725"/>
          <a:ext cx="304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1514475</xdr:colOff>
      <xdr:row>24</xdr:row>
      <xdr:rowOff>123825</xdr:rowOff>
    </xdr:from>
    <xdr:to>
      <xdr:col>1</xdr:col>
      <xdr:colOff>4695825</xdr:colOff>
      <xdr:row>24</xdr:row>
      <xdr:rowOff>123825</xdr:rowOff>
    </xdr:to>
    <xdr:sp macro="" textlink="">
      <xdr:nvSpPr>
        <xdr:cNvPr id="31" name="Line 11">
          <a:extLst>
            <a:ext uri="{FF2B5EF4-FFF2-40B4-BE49-F238E27FC236}">
              <a16:creationId xmlns:a16="http://schemas.microsoft.com/office/drawing/2014/main" id="{00000000-0008-0000-1200-00001F000000}"/>
            </a:ext>
          </a:extLst>
        </xdr:cNvPr>
        <xdr:cNvSpPr>
          <a:spLocks noChangeShapeType="1"/>
        </xdr:cNvSpPr>
      </xdr:nvSpPr>
      <xdr:spPr bwMode="auto">
        <a:xfrm flipV="1">
          <a:off x="3448050" y="5124450"/>
          <a:ext cx="3181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3771900</xdr:colOff>
      <xdr:row>25</xdr:row>
      <xdr:rowOff>104775</xdr:rowOff>
    </xdr:from>
    <xdr:to>
      <xdr:col>1</xdr:col>
      <xdr:colOff>4686300</xdr:colOff>
      <xdr:row>25</xdr:row>
      <xdr:rowOff>104775</xdr:rowOff>
    </xdr:to>
    <xdr:sp macro="" textlink="">
      <xdr:nvSpPr>
        <xdr:cNvPr id="32" name="Line 36">
          <a:extLst>
            <a:ext uri="{FF2B5EF4-FFF2-40B4-BE49-F238E27FC236}">
              <a16:creationId xmlns:a16="http://schemas.microsoft.com/office/drawing/2014/main" id="{00000000-0008-0000-1200-000020000000}"/>
            </a:ext>
          </a:extLst>
        </xdr:cNvPr>
        <xdr:cNvSpPr>
          <a:spLocks noChangeShapeType="1"/>
        </xdr:cNvSpPr>
      </xdr:nvSpPr>
      <xdr:spPr bwMode="auto">
        <a:xfrm>
          <a:off x="5705475" y="5343525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2124075</xdr:colOff>
      <xdr:row>23</xdr:row>
      <xdr:rowOff>104775</xdr:rowOff>
    </xdr:from>
    <xdr:to>
      <xdr:col>1</xdr:col>
      <xdr:colOff>4695825</xdr:colOff>
      <xdr:row>23</xdr:row>
      <xdr:rowOff>104775</xdr:rowOff>
    </xdr:to>
    <xdr:sp macro="" textlink="">
      <xdr:nvSpPr>
        <xdr:cNvPr id="33" name="Line 37">
          <a:extLst>
            <a:ext uri="{FF2B5EF4-FFF2-40B4-BE49-F238E27FC236}">
              <a16:creationId xmlns:a16="http://schemas.microsoft.com/office/drawing/2014/main" id="{00000000-0008-0000-1200-000021000000}"/>
            </a:ext>
          </a:extLst>
        </xdr:cNvPr>
        <xdr:cNvSpPr>
          <a:spLocks noChangeShapeType="1"/>
        </xdr:cNvSpPr>
      </xdr:nvSpPr>
      <xdr:spPr bwMode="auto">
        <a:xfrm>
          <a:off x="4057650" y="490537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2771775</xdr:colOff>
      <xdr:row>64</xdr:row>
      <xdr:rowOff>123825</xdr:rowOff>
    </xdr:from>
    <xdr:to>
      <xdr:col>1</xdr:col>
      <xdr:colOff>4676775</xdr:colOff>
      <xdr:row>64</xdr:row>
      <xdr:rowOff>123825</xdr:rowOff>
    </xdr:to>
    <xdr:sp macro="" textlink="">
      <xdr:nvSpPr>
        <xdr:cNvPr id="34" name="Line 33">
          <a:extLst>
            <a:ext uri="{FF2B5EF4-FFF2-40B4-BE49-F238E27FC236}">
              <a16:creationId xmlns:a16="http://schemas.microsoft.com/office/drawing/2014/main" id="{00000000-0008-0000-1200-000022000000}"/>
            </a:ext>
          </a:extLst>
        </xdr:cNvPr>
        <xdr:cNvSpPr>
          <a:spLocks noChangeShapeType="1"/>
        </xdr:cNvSpPr>
      </xdr:nvSpPr>
      <xdr:spPr bwMode="auto">
        <a:xfrm flipV="1">
          <a:off x="4705350" y="1450657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3533775</xdr:colOff>
      <xdr:row>60</xdr:row>
      <xdr:rowOff>142875</xdr:rowOff>
    </xdr:from>
    <xdr:to>
      <xdr:col>1</xdr:col>
      <xdr:colOff>4676775</xdr:colOff>
      <xdr:row>60</xdr:row>
      <xdr:rowOff>142875</xdr:rowOff>
    </xdr:to>
    <xdr:sp macro="" textlink="">
      <xdr:nvSpPr>
        <xdr:cNvPr id="35" name="Line 21">
          <a:extLst>
            <a:ext uri="{FF2B5EF4-FFF2-40B4-BE49-F238E27FC236}">
              <a16:creationId xmlns:a16="http://schemas.microsoft.com/office/drawing/2014/main" id="{00000000-0008-0000-1200-000023000000}"/>
            </a:ext>
          </a:extLst>
        </xdr:cNvPr>
        <xdr:cNvSpPr>
          <a:spLocks noChangeShapeType="1"/>
        </xdr:cNvSpPr>
      </xdr:nvSpPr>
      <xdr:spPr bwMode="auto">
        <a:xfrm flipV="1">
          <a:off x="5467350" y="13592175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1943100</xdr:colOff>
      <xdr:row>62</xdr:row>
      <xdr:rowOff>114300</xdr:rowOff>
    </xdr:from>
    <xdr:to>
      <xdr:col>1</xdr:col>
      <xdr:colOff>4676775</xdr:colOff>
      <xdr:row>62</xdr:row>
      <xdr:rowOff>114300</xdr:rowOff>
    </xdr:to>
    <xdr:sp macro="" textlink="">
      <xdr:nvSpPr>
        <xdr:cNvPr id="36" name="Line 24">
          <a:extLst>
            <a:ext uri="{FF2B5EF4-FFF2-40B4-BE49-F238E27FC236}">
              <a16:creationId xmlns:a16="http://schemas.microsoft.com/office/drawing/2014/main" id="{00000000-0008-0000-1200-000024000000}"/>
            </a:ext>
          </a:extLst>
        </xdr:cNvPr>
        <xdr:cNvSpPr>
          <a:spLocks noChangeShapeType="1"/>
        </xdr:cNvSpPr>
      </xdr:nvSpPr>
      <xdr:spPr bwMode="auto">
        <a:xfrm>
          <a:off x="3876675" y="14030325"/>
          <a:ext cx="2733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1714500</xdr:colOff>
      <xdr:row>56</xdr:row>
      <xdr:rowOff>114300</xdr:rowOff>
    </xdr:from>
    <xdr:to>
      <xdr:col>1</xdr:col>
      <xdr:colOff>4676775</xdr:colOff>
      <xdr:row>56</xdr:row>
      <xdr:rowOff>114300</xdr:rowOff>
    </xdr:to>
    <xdr:sp macro="" textlink="">
      <xdr:nvSpPr>
        <xdr:cNvPr id="37" name="Line 34">
          <a:extLst>
            <a:ext uri="{FF2B5EF4-FFF2-40B4-BE49-F238E27FC236}">
              <a16:creationId xmlns:a16="http://schemas.microsoft.com/office/drawing/2014/main" id="{00000000-0008-0000-1200-000025000000}"/>
            </a:ext>
          </a:extLst>
        </xdr:cNvPr>
        <xdr:cNvSpPr>
          <a:spLocks noChangeShapeType="1"/>
        </xdr:cNvSpPr>
      </xdr:nvSpPr>
      <xdr:spPr bwMode="auto">
        <a:xfrm flipV="1">
          <a:off x="3648075" y="1261110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4305300</xdr:colOff>
      <xdr:row>61</xdr:row>
      <xdr:rowOff>114300</xdr:rowOff>
    </xdr:from>
    <xdr:to>
      <xdr:col>1</xdr:col>
      <xdr:colOff>4648200</xdr:colOff>
      <xdr:row>61</xdr:row>
      <xdr:rowOff>114300</xdr:rowOff>
    </xdr:to>
    <xdr:sp macro="" textlink="">
      <xdr:nvSpPr>
        <xdr:cNvPr id="38" name="Line 24">
          <a:extLst>
            <a:ext uri="{FF2B5EF4-FFF2-40B4-BE49-F238E27FC236}">
              <a16:creationId xmlns:a16="http://schemas.microsoft.com/office/drawing/2014/main" id="{00000000-0008-0000-1200-000026000000}"/>
            </a:ext>
          </a:extLst>
        </xdr:cNvPr>
        <xdr:cNvSpPr>
          <a:spLocks noChangeShapeType="1"/>
        </xdr:cNvSpPr>
      </xdr:nvSpPr>
      <xdr:spPr bwMode="auto">
        <a:xfrm>
          <a:off x="6238875" y="13792200"/>
          <a:ext cx="342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4333875</xdr:colOff>
      <xdr:row>38</xdr:row>
      <xdr:rowOff>114300</xdr:rowOff>
    </xdr:from>
    <xdr:to>
      <xdr:col>1</xdr:col>
      <xdr:colOff>4676775</xdr:colOff>
      <xdr:row>38</xdr:row>
      <xdr:rowOff>114300</xdr:rowOff>
    </xdr:to>
    <xdr:sp macro="" textlink="">
      <xdr:nvSpPr>
        <xdr:cNvPr id="39" name="Line 37">
          <a:extLst>
            <a:ext uri="{FF2B5EF4-FFF2-40B4-BE49-F238E27FC236}">
              <a16:creationId xmlns:a16="http://schemas.microsoft.com/office/drawing/2014/main" id="{00000000-0008-0000-1200-000027000000}"/>
            </a:ext>
          </a:extLst>
        </xdr:cNvPr>
        <xdr:cNvSpPr>
          <a:spLocks noChangeShapeType="1"/>
        </xdr:cNvSpPr>
      </xdr:nvSpPr>
      <xdr:spPr bwMode="auto">
        <a:xfrm>
          <a:off x="6267450" y="8591550"/>
          <a:ext cx="342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1828800</xdr:colOff>
      <xdr:row>36</xdr:row>
      <xdr:rowOff>114300</xdr:rowOff>
    </xdr:from>
    <xdr:to>
      <xdr:col>1</xdr:col>
      <xdr:colOff>4667250</xdr:colOff>
      <xdr:row>36</xdr:row>
      <xdr:rowOff>114300</xdr:rowOff>
    </xdr:to>
    <xdr:sp macro="" textlink="">
      <xdr:nvSpPr>
        <xdr:cNvPr id="40" name="Line 28">
          <a:extLst>
            <a:ext uri="{FF2B5EF4-FFF2-40B4-BE49-F238E27FC236}">
              <a16:creationId xmlns:a16="http://schemas.microsoft.com/office/drawing/2014/main" id="{00000000-0008-0000-1200-000028000000}"/>
            </a:ext>
          </a:extLst>
        </xdr:cNvPr>
        <xdr:cNvSpPr>
          <a:spLocks noChangeShapeType="1"/>
        </xdr:cNvSpPr>
      </xdr:nvSpPr>
      <xdr:spPr bwMode="auto">
        <a:xfrm>
          <a:off x="3762375" y="8191500"/>
          <a:ext cx="2838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32</xdr:row>
      <xdr:rowOff>352425</xdr:rowOff>
    </xdr:from>
    <xdr:to>
      <xdr:col>1</xdr:col>
      <xdr:colOff>4676775</xdr:colOff>
      <xdr:row>32</xdr:row>
      <xdr:rowOff>352425</xdr:rowOff>
    </xdr:to>
    <xdr:sp macro="" textlink="">
      <xdr:nvSpPr>
        <xdr:cNvPr id="41" name="Line 26">
          <a:extLst>
            <a:ext uri="{FF2B5EF4-FFF2-40B4-BE49-F238E27FC236}">
              <a16:creationId xmlns:a16="http://schemas.microsoft.com/office/drawing/2014/main" id="{00000000-0008-0000-1200-000029000000}"/>
            </a:ext>
          </a:extLst>
        </xdr:cNvPr>
        <xdr:cNvSpPr>
          <a:spLocks noChangeShapeType="1"/>
        </xdr:cNvSpPr>
      </xdr:nvSpPr>
      <xdr:spPr bwMode="auto">
        <a:xfrm>
          <a:off x="4838700" y="7353300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4314825</xdr:colOff>
      <xdr:row>31</xdr:row>
      <xdr:rowOff>123825</xdr:rowOff>
    </xdr:from>
    <xdr:to>
      <xdr:col>1</xdr:col>
      <xdr:colOff>4686300</xdr:colOff>
      <xdr:row>31</xdr:row>
      <xdr:rowOff>123825</xdr:rowOff>
    </xdr:to>
    <xdr:sp macro="" textlink="">
      <xdr:nvSpPr>
        <xdr:cNvPr id="42" name="Line 26">
          <a:extLst>
            <a:ext uri="{FF2B5EF4-FFF2-40B4-BE49-F238E27FC236}">
              <a16:creationId xmlns:a16="http://schemas.microsoft.com/office/drawing/2014/main" id="{00000000-0008-0000-1200-00002A000000}"/>
            </a:ext>
          </a:extLst>
        </xdr:cNvPr>
        <xdr:cNvSpPr>
          <a:spLocks noChangeShapeType="1"/>
        </xdr:cNvSpPr>
      </xdr:nvSpPr>
      <xdr:spPr bwMode="auto">
        <a:xfrm flipV="1">
          <a:off x="6248400" y="6867525"/>
          <a:ext cx="371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4114800</xdr:colOff>
      <xdr:row>30</xdr:row>
      <xdr:rowOff>190500</xdr:rowOff>
    </xdr:from>
    <xdr:to>
      <xdr:col>1</xdr:col>
      <xdr:colOff>4686300</xdr:colOff>
      <xdr:row>30</xdr:row>
      <xdr:rowOff>190500</xdr:rowOff>
    </xdr:to>
    <xdr:sp macro="" textlink="">
      <xdr:nvSpPr>
        <xdr:cNvPr id="43" name="Line 26">
          <a:extLst>
            <a:ext uri="{FF2B5EF4-FFF2-40B4-BE49-F238E27FC236}">
              <a16:creationId xmlns:a16="http://schemas.microsoft.com/office/drawing/2014/main" id="{00000000-0008-0000-1200-00002B000000}"/>
            </a:ext>
          </a:extLst>
        </xdr:cNvPr>
        <xdr:cNvSpPr>
          <a:spLocks noChangeShapeType="1"/>
        </xdr:cNvSpPr>
      </xdr:nvSpPr>
      <xdr:spPr bwMode="auto">
        <a:xfrm>
          <a:off x="6048375" y="6619875"/>
          <a:ext cx="571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0</xdr:rowOff>
    </xdr:from>
    <xdr:to>
      <xdr:col>0</xdr:col>
      <xdr:colOff>1857375</xdr:colOff>
      <xdr:row>7</xdr:row>
      <xdr:rowOff>57150</xdr:rowOff>
    </xdr:to>
    <xdr:pic>
      <xdr:nvPicPr>
        <xdr:cNvPr id="2" name="Picture 39" descr="logo SASCA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0"/>
          <a:ext cx="1771650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304800</xdr:colOff>
      <xdr:row>0</xdr:row>
      <xdr:rowOff>0</xdr:rowOff>
    </xdr:to>
    <xdr:sp macro="" textlink="">
      <xdr:nvSpPr>
        <xdr:cNvPr id="3" name="Line 10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304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152400</xdr:colOff>
      <xdr:row>0</xdr:row>
      <xdr:rowOff>152400</xdr:rowOff>
    </xdr:from>
    <xdr:to>
      <xdr:col>0</xdr:col>
      <xdr:colOff>457200</xdr:colOff>
      <xdr:row>0</xdr:row>
      <xdr:rowOff>152400</xdr:rowOff>
    </xdr:to>
    <xdr:sp macro="" textlink="">
      <xdr:nvSpPr>
        <xdr:cNvPr id="4" name="Line 10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>
          <a:spLocks noChangeShapeType="1"/>
        </xdr:cNvSpPr>
      </xdr:nvSpPr>
      <xdr:spPr bwMode="auto">
        <a:xfrm flipV="1">
          <a:off x="152400" y="152400"/>
          <a:ext cx="304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2543175</xdr:colOff>
      <xdr:row>14</xdr:row>
      <xdr:rowOff>104775</xdr:rowOff>
    </xdr:from>
    <xdr:to>
      <xdr:col>1</xdr:col>
      <xdr:colOff>4714875</xdr:colOff>
      <xdr:row>14</xdr:row>
      <xdr:rowOff>104775</xdr:rowOff>
    </xdr:to>
    <xdr:sp macro="" textlink="">
      <xdr:nvSpPr>
        <xdr:cNvPr id="5" name="Line 3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>
          <a:spLocks noChangeShapeType="1"/>
        </xdr:cNvSpPr>
      </xdr:nvSpPr>
      <xdr:spPr bwMode="auto">
        <a:xfrm>
          <a:off x="4476750" y="289560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3076575</xdr:colOff>
      <xdr:row>17</xdr:row>
      <xdr:rowOff>104775</xdr:rowOff>
    </xdr:from>
    <xdr:to>
      <xdr:col>1</xdr:col>
      <xdr:colOff>4714875</xdr:colOff>
      <xdr:row>17</xdr:row>
      <xdr:rowOff>104775</xdr:rowOff>
    </xdr:to>
    <xdr:sp macro="" textlink="">
      <xdr:nvSpPr>
        <xdr:cNvPr id="6" name="Line 6"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SpPr>
          <a:spLocks noChangeShapeType="1"/>
        </xdr:cNvSpPr>
      </xdr:nvSpPr>
      <xdr:spPr bwMode="auto">
        <a:xfrm>
          <a:off x="5010150" y="3495675"/>
          <a:ext cx="1638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409575</xdr:colOff>
      <xdr:row>27</xdr:row>
      <xdr:rowOff>114300</xdr:rowOff>
    </xdr:from>
    <xdr:to>
      <xdr:col>1</xdr:col>
      <xdr:colOff>4686300</xdr:colOff>
      <xdr:row>27</xdr:row>
      <xdr:rowOff>142875</xdr:rowOff>
    </xdr:to>
    <xdr:sp macro="" textlink="">
      <xdr:nvSpPr>
        <xdr:cNvPr id="7" name="Line 14">
          <a:extLst>
            <a:ext uri="{FF2B5EF4-FFF2-40B4-BE49-F238E27FC236}">
              <a16:creationId xmlns:a16="http://schemas.microsoft.com/office/drawing/2014/main" id="{00000000-0008-0000-1300-000007000000}"/>
            </a:ext>
          </a:extLst>
        </xdr:cNvPr>
        <xdr:cNvSpPr>
          <a:spLocks noChangeShapeType="1"/>
        </xdr:cNvSpPr>
      </xdr:nvSpPr>
      <xdr:spPr bwMode="auto">
        <a:xfrm flipV="1">
          <a:off x="2343150" y="5829300"/>
          <a:ext cx="4276725" cy="285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2600325</xdr:colOff>
      <xdr:row>28</xdr:row>
      <xdr:rowOff>104775</xdr:rowOff>
    </xdr:from>
    <xdr:to>
      <xdr:col>1</xdr:col>
      <xdr:colOff>4686300</xdr:colOff>
      <xdr:row>28</xdr:row>
      <xdr:rowOff>104775</xdr:rowOff>
    </xdr:to>
    <xdr:sp macro="" textlink="">
      <xdr:nvSpPr>
        <xdr:cNvPr id="8" name="Line 15">
          <a:extLst>
            <a:ext uri="{FF2B5EF4-FFF2-40B4-BE49-F238E27FC236}">
              <a16:creationId xmlns:a16="http://schemas.microsoft.com/office/drawing/2014/main" id="{00000000-0008-0000-1300-000008000000}"/>
            </a:ext>
          </a:extLst>
        </xdr:cNvPr>
        <xdr:cNvSpPr>
          <a:spLocks noChangeShapeType="1"/>
        </xdr:cNvSpPr>
      </xdr:nvSpPr>
      <xdr:spPr bwMode="auto">
        <a:xfrm>
          <a:off x="4533900" y="605790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33</xdr:row>
      <xdr:rowOff>104775</xdr:rowOff>
    </xdr:from>
    <xdr:to>
      <xdr:col>1</xdr:col>
      <xdr:colOff>4676775</xdr:colOff>
      <xdr:row>33</xdr:row>
      <xdr:rowOff>104775</xdr:rowOff>
    </xdr:to>
    <xdr:sp macro="" textlink="">
      <xdr:nvSpPr>
        <xdr:cNvPr id="9" name="Line 26">
          <a:extLst>
            <a:ext uri="{FF2B5EF4-FFF2-40B4-BE49-F238E27FC236}">
              <a16:creationId xmlns:a16="http://schemas.microsoft.com/office/drawing/2014/main" id="{00000000-0008-0000-1300-000009000000}"/>
            </a:ext>
          </a:extLst>
        </xdr:cNvPr>
        <xdr:cNvSpPr>
          <a:spLocks noChangeShapeType="1"/>
        </xdr:cNvSpPr>
      </xdr:nvSpPr>
      <xdr:spPr bwMode="auto">
        <a:xfrm>
          <a:off x="4838700" y="7591425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2667000</xdr:colOff>
      <xdr:row>34</xdr:row>
      <xdr:rowOff>114300</xdr:rowOff>
    </xdr:from>
    <xdr:to>
      <xdr:col>1</xdr:col>
      <xdr:colOff>4676775</xdr:colOff>
      <xdr:row>34</xdr:row>
      <xdr:rowOff>114300</xdr:rowOff>
    </xdr:to>
    <xdr:sp macro="" textlink="">
      <xdr:nvSpPr>
        <xdr:cNvPr id="10" name="Line 27">
          <a:extLst>
            <a:ext uri="{FF2B5EF4-FFF2-40B4-BE49-F238E27FC236}">
              <a16:creationId xmlns:a16="http://schemas.microsoft.com/office/drawing/2014/main" id="{00000000-0008-0000-1300-00000A000000}"/>
            </a:ext>
          </a:extLst>
        </xdr:cNvPr>
        <xdr:cNvSpPr>
          <a:spLocks noChangeShapeType="1"/>
        </xdr:cNvSpPr>
      </xdr:nvSpPr>
      <xdr:spPr bwMode="auto">
        <a:xfrm>
          <a:off x="4600575" y="78009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2105025</xdr:colOff>
      <xdr:row>35</xdr:row>
      <xdr:rowOff>114300</xdr:rowOff>
    </xdr:from>
    <xdr:to>
      <xdr:col>1</xdr:col>
      <xdr:colOff>4676775</xdr:colOff>
      <xdr:row>35</xdr:row>
      <xdr:rowOff>114300</xdr:rowOff>
    </xdr:to>
    <xdr:sp macro="" textlink="">
      <xdr:nvSpPr>
        <xdr:cNvPr id="11" name="Line 28">
          <a:extLst>
            <a:ext uri="{FF2B5EF4-FFF2-40B4-BE49-F238E27FC236}">
              <a16:creationId xmlns:a16="http://schemas.microsoft.com/office/drawing/2014/main" id="{00000000-0008-0000-1300-00000B000000}"/>
            </a:ext>
          </a:extLst>
        </xdr:cNvPr>
        <xdr:cNvSpPr>
          <a:spLocks noChangeShapeType="1"/>
        </xdr:cNvSpPr>
      </xdr:nvSpPr>
      <xdr:spPr bwMode="auto">
        <a:xfrm>
          <a:off x="4038600" y="8001000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1533525</xdr:colOff>
      <xdr:row>44</xdr:row>
      <xdr:rowOff>85725</xdr:rowOff>
    </xdr:from>
    <xdr:to>
      <xdr:col>1</xdr:col>
      <xdr:colOff>4657725</xdr:colOff>
      <xdr:row>44</xdr:row>
      <xdr:rowOff>85725</xdr:rowOff>
    </xdr:to>
    <xdr:sp macro="" textlink="">
      <xdr:nvSpPr>
        <xdr:cNvPr id="12" name="Line 29">
          <a:extLst>
            <a:ext uri="{FF2B5EF4-FFF2-40B4-BE49-F238E27FC236}">
              <a16:creationId xmlns:a16="http://schemas.microsoft.com/office/drawing/2014/main" id="{00000000-0008-0000-1300-00000C000000}"/>
            </a:ext>
          </a:extLst>
        </xdr:cNvPr>
        <xdr:cNvSpPr>
          <a:spLocks noChangeShapeType="1"/>
        </xdr:cNvSpPr>
      </xdr:nvSpPr>
      <xdr:spPr bwMode="auto">
        <a:xfrm>
          <a:off x="3467100" y="9734550"/>
          <a:ext cx="3124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3352800</xdr:colOff>
      <xdr:row>40</xdr:row>
      <xdr:rowOff>104775</xdr:rowOff>
    </xdr:from>
    <xdr:to>
      <xdr:col>1</xdr:col>
      <xdr:colOff>4676775</xdr:colOff>
      <xdr:row>40</xdr:row>
      <xdr:rowOff>104775</xdr:rowOff>
    </xdr:to>
    <xdr:sp macro="" textlink="">
      <xdr:nvSpPr>
        <xdr:cNvPr id="13" name="Line 31">
          <a:extLst>
            <a:ext uri="{FF2B5EF4-FFF2-40B4-BE49-F238E27FC236}">
              <a16:creationId xmlns:a16="http://schemas.microsoft.com/office/drawing/2014/main" id="{00000000-0008-0000-1300-00000D000000}"/>
            </a:ext>
          </a:extLst>
        </xdr:cNvPr>
        <xdr:cNvSpPr>
          <a:spLocks noChangeShapeType="1"/>
        </xdr:cNvSpPr>
      </xdr:nvSpPr>
      <xdr:spPr bwMode="auto">
        <a:xfrm>
          <a:off x="5286375" y="9029700"/>
          <a:ext cx="1323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3876675</xdr:colOff>
      <xdr:row>39</xdr:row>
      <xdr:rowOff>142875</xdr:rowOff>
    </xdr:from>
    <xdr:to>
      <xdr:col>1</xdr:col>
      <xdr:colOff>4686300</xdr:colOff>
      <xdr:row>39</xdr:row>
      <xdr:rowOff>142875</xdr:rowOff>
    </xdr:to>
    <xdr:sp macro="" textlink="">
      <xdr:nvSpPr>
        <xdr:cNvPr id="14" name="Line 37">
          <a:extLst>
            <a:ext uri="{FF2B5EF4-FFF2-40B4-BE49-F238E27FC236}">
              <a16:creationId xmlns:a16="http://schemas.microsoft.com/office/drawing/2014/main" id="{00000000-0008-0000-1300-00000E000000}"/>
            </a:ext>
          </a:extLst>
        </xdr:cNvPr>
        <xdr:cNvSpPr>
          <a:spLocks noChangeShapeType="1"/>
        </xdr:cNvSpPr>
      </xdr:nvSpPr>
      <xdr:spPr bwMode="auto">
        <a:xfrm flipV="1">
          <a:off x="5810250" y="882015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4124325</xdr:colOff>
      <xdr:row>41</xdr:row>
      <xdr:rowOff>123825</xdr:rowOff>
    </xdr:from>
    <xdr:to>
      <xdr:col>1</xdr:col>
      <xdr:colOff>4686300</xdr:colOff>
      <xdr:row>41</xdr:row>
      <xdr:rowOff>123825</xdr:rowOff>
    </xdr:to>
    <xdr:sp macro="" textlink="">
      <xdr:nvSpPr>
        <xdr:cNvPr id="15" name="Line 43">
          <a:extLst>
            <a:ext uri="{FF2B5EF4-FFF2-40B4-BE49-F238E27FC236}">
              <a16:creationId xmlns:a16="http://schemas.microsoft.com/office/drawing/2014/main" id="{00000000-0008-0000-1300-00000F000000}"/>
            </a:ext>
          </a:extLst>
        </xdr:cNvPr>
        <xdr:cNvSpPr>
          <a:spLocks noChangeShapeType="1"/>
        </xdr:cNvSpPr>
      </xdr:nvSpPr>
      <xdr:spPr bwMode="auto">
        <a:xfrm flipV="1">
          <a:off x="6057900" y="9248775"/>
          <a:ext cx="561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1866900</xdr:colOff>
      <xdr:row>16</xdr:row>
      <xdr:rowOff>104775</xdr:rowOff>
    </xdr:from>
    <xdr:to>
      <xdr:col>1</xdr:col>
      <xdr:colOff>4714875</xdr:colOff>
      <xdr:row>16</xdr:row>
      <xdr:rowOff>104775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00000000-0008-0000-1300-000010000000}"/>
            </a:ext>
          </a:extLst>
        </xdr:cNvPr>
        <xdr:cNvSpPr>
          <a:spLocks noChangeShapeType="1"/>
        </xdr:cNvSpPr>
      </xdr:nvSpPr>
      <xdr:spPr bwMode="auto">
        <a:xfrm>
          <a:off x="3800475" y="3295650"/>
          <a:ext cx="2847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2657475</xdr:colOff>
      <xdr:row>49</xdr:row>
      <xdr:rowOff>123825</xdr:rowOff>
    </xdr:from>
    <xdr:to>
      <xdr:col>1</xdr:col>
      <xdr:colOff>4695825</xdr:colOff>
      <xdr:row>49</xdr:row>
      <xdr:rowOff>123825</xdr:rowOff>
    </xdr:to>
    <xdr:sp macro="" textlink="">
      <xdr:nvSpPr>
        <xdr:cNvPr id="17" name="Line 12">
          <a:extLst>
            <a:ext uri="{FF2B5EF4-FFF2-40B4-BE49-F238E27FC236}">
              <a16:creationId xmlns:a16="http://schemas.microsoft.com/office/drawing/2014/main" id="{00000000-0008-0000-1300-000011000000}"/>
            </a:ext>
          </a:extLst>
        </xdr:cNvPr>
        <xdr:cNvSpPr>
          <a:spLocks noChangeShapeType="1"/>
        </xdr:cNvSpPr>
      </xdr:nvSpPr>
      <xdr:spPr bwMode="auto">
        <a:xfrm>
          <a:off x="4591050" y="10953750"/>
          <a:ext cx="2038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2790825</xdr:colOff>
      <xdr:row>50</xdr:row>
      <xdr:rowOff>114300</xdr:rowOff>
    </xdr:from>
    <xdr:to>
      <xdr:col>1</xdr:col>
      <xdr:colOff>4686300</xdr:colOff>
      <xdr:row>50</xdr:row>
      <xdr:rowOff>114300</xdr:rowOff>
    </xdr:to>
    <xdr:sp macro="" textlink="">
      <xdr:nvSpPr>
        <xdr:cNvPr id="18" name="Line 13">
          <a:extLst>
            <a:ext uri="{FF2B5EF4-FFF2-40B4-BE49-F238E27FC236}">
              <a16:creationId xmlns:a16="http://schemas.microsoft.com/office/drawing/2014/main" id="{00000000-0008-0000-1300-000012000000}"/>
            </a:ext>
          </a:extLst>
        </xdr:cNvPr>
        <xdr:cNvSpPr>
          <a:spLocks noChangeShapeType="1"/>
        </xdr:cNvSpPr>
      </xdr:nvSpPr>
      <xdr:spPr bwMode="auto">
        <a:xfrm flipV="1">
          <a:off x="4724400" y="111823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51</xdr:row>
      <xdr:rowOff>114300</xdr:rowOff>
    </xdr:from>
    <xdr:to>
      <xdr:col>1</xdr:col>
      <xdr:colOff>4676775</xdr:colOff>
      <xdr:row>51</xdr:row>
      <xdr:rowOff>114300</xdr:rowOff>
    </xdr:to>
    <xdr:sp macro="" textlink="">
      <xdr:nvSpPr>
        <xdr:cNvPr id="19" name="Line 14">
          <a:extLst>
            <a:ext uri="{FF2B5EF4-FFF2-40B4-BE49-F238E27FC236}">
              <a16:creationId xmlns:a16="http://schemas.microsoft.com/office/drawing/2014/main" id="{00000000-0008-0000-1300-000013000000}"/>
            </a:ext>
          </a:extLst>
        </xdr:cNvPr>
        <xdr:cNvSpPr>
          <a:spLocks noChangeShapeType="1"/>
        </xdr:cNvSpPr>
      </xdr:nvSpPr>
      <xdr:spPr bwMode="auto">
        <a:xfrm flipV="1">
          <a:off x="4838700" y="11420475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2543175</xdr:colOff>
      <xdr:row>52</xdr:row>
      <xdr:rowOff>104775</xdr:rowOff>
    </xdr:from>
    <xdr:to>
      <xdr:col>1</xdr:col>
      <xdr:colOff>4686300</xdr:colOff>
      <xdr:row>52</xdr:row>
      <xdr:rowOff>104775</xdr:rowOff>
    </xdr:to>
    <xdr:sp macro="" textlink="">
      <xdr:nvSpPr>
        <xdr:cNvPr id="20" name="Line 15">
          <a:extLst>
            <a:ext uri="{FF2B5EF4-FFF2-40B4-BE49-F238E27FC236}">
              <a16:creationId xmlns:a16="http://schemas.microsoft.com/office/drawing/2014/main" id="{00000000-0008-0000-1300-000014000000}"/>
            </a:ext>
          </a:extLst>
        </xdr:cNvPr>
        <xdr:cNvSpPr>
          <a:spLocks noChangeShapeType="1"/>
        </xdr:cNvSpPr>
      </xdr:nvSpPr>
      <xdr:spPr bwMode="auto">
        <a:xfrm>
          <a:off x="4476750" y="11649075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3438525</xdr:colOff>
      <xdr:row>53</xdr:row>
      <xdr:rowOff>114300</xdr:rowOff>
    </xdr:from>
    <xdr:to>
      <xdr:col>1</xdr:col>
      <xdr:colOff>4676775</xdr:colOff>
      <xdr:row>53</xdr:row>
      <xdr:rowOff>114300</xdr:rowOff>
    </xdr:to>
    <xdr:sp macro="" textlink="">
      <xdr:nvSpPr>
        <xdr:cNvPr id="21" name="Line 16">
          <a:extLst>
            <a:ext uri="{FF2B5EF4-FFF2-40B4-BE49-F238E27FC236}">
              <a16:creationId xmlns:a16="http://schemas.microsoft.com/office/drawing/2014/main" id="{00000000-0008-0000-1300-000015000000}"/>
            </a:ext>
          </a:extLst>
        </xdr:cNvPr>
        <xdr:cNvSpPr>
          <a:spLocks noChangeShapeType="1"/>
        </xdr:cNvSpPr>
      </xdr:nvSpPr>
      <xdr:spPr bwMode="auto">
        <a:xfrm flipV="1">
          <a:off x="5372100" y="11896725"/>
          <a:ext cx="1238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3705225</xdr:colOff>
      <xdr:row>54</xdr:row>
      <xdr:rowOff>142875</xdr:rowOff>
    </xdr:from>
    <xdr:to>
      <xdr:col>1</xdr:col>
      <xdr:colOff>4676775</xdr:colOff>
      <xdr:row>54</xdr:row>
      <xdr:rowOff>142875</xdr:rowOff>
    </xdr:to>
    <xdr:sp macro="" textlink="">
      <xdr:nvSpPr>
        <xdr:cNvPr id="22" name="Line 17">
          <a:extLst>
            <a:ext uri="{FF2B5EF4-FFF2-40B4-BE49-F238E27FC236}">
              <a16:creationId xmlns:a16="http://schemas.microsoft.com/office/drawing/2014/main" id="{00000000-0008-0000-1300-000016000000}"/>
            </a:ext>
          </a:extLst>
        </xdr:cNvPr>
        <xdr:cNvSpPr>
          <a:spLocks noChangeShapeType="1"/>
        </xdr:cNvSpPr>
      </xdr:nvSpPr>
      <xdr:spPr bwMode="auto">
        <a:xfrm>
          <a:off x="5638800" y="12163425"/>
          <a:ext cx="971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2971800</xdr:colOff>
      <xdr:row>55</xdr:row>
      <xdr:rowOff>114300</xdr:rowOff>
    </xdr:from>
    <xdr:to>
      <xdr:col>1</xdr:col>
      <xdr:colOff>4676775</xdr:colOff>
      <xdr:row>55</xdr:row>
      <xdr:rowOff>114300</xdr:rowOff>
    </xdr:to>
    <xdr:sp macro="" textlink="">
      <xdr:nvSpPr>
        <xdr:cNvPr id="23" name="Line 18">
          <a:extLst>
            <a:ext uri="{FF2B5EF4-FFF2-40B4-BE49-F238E27FC236}">
              <a16:creationId xmlns:a16="http://schemas.microsoft.com/office/drawing/2014/main" id="{00000000-0008-0000-1300-000017000000}"/>
            </a:ext>
          </a:extLst>
        </xdr:cNvPr>
        <xdr:cNvSpPr>
          <a:spLocks noChangeShapeType="1"/>
        </xdr:cNvSpPr>
      </xdr:nvSpPr>
      <xdr:spPr bwMode="auto">
        <a:xfrm flipV="1">
          <a:off x="4905375" y="12372975"/>
          <a:ext cx="1704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1866900</xdr:colOff>
      <xdr:row>57</xdr:row>
      <xdr:rowOff>142875</xdr:rowOff>
    </xdr:from>
    <xdr:to>
      <xdr:col>1</xdr:col>
      <xdr:colOff>4676775</xdr:colOff>
      <xdr:row>57</xdr:row>
      <xdr:rowOff>142875</xdr:rowOff>
    </xdr:to>
    <xdr:sp macro="" textlink="">
      <xdr:nvSpPr>
        <xdr:cNvPr id="24" name="Line 19">
          <a:extLst>
            <a:ext uri="{FF2B5EF4-FFF2-40B4-BE49-F238E27FC236}">
              <a16:creationId xmlns:a16="http://schemas.microsoft.com/office/drawing/2014/main" id="{00000000-0008-0000-1300-000018000000}"/>
            </a:ext>
          </a:extLst>
        </xdr:cNvPr>
        <xdr:cNvSpPr>
          <a:spLocks noChangeShapeType="1"/>
        </xdr:cNvSpPr>
      </xdr:nvSpPr>
      <xdr:spPr bwMode="auto">
        <a:xfrm>
          <a:off x="3800475" y="12877800"/>
          <a:ext cx="2809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2438400</xdr:colOff>
      <xdr:row>58</xdr:row>
      <xdr:rowOff>114300</xdr:rowOff>
    </xdr:from>
    <xdr:to>
      <xdr:col>1</xdr:col>
      <xdr:colOff>4676775</xdr:colOff>
      <xdr:row>58</xdr:row>
      <xdr:rowOff>114300</xdr:rowOff>
    </xdr:to>
    <xdr:sp macro="" textlink="">
      <xdr:nvSpPr>
        <xdr:cNvPr id="25" name="Line 20">
          <a:extLst>
            <a:ext uri="{FF2B5EF4-FFF2-40B4-BE49-F238E27FC236}">
              <a16:creationId xmlns:a16="http://schemas.microsoft.com/office/drawing/2014/main" id="{00000000-0008-0000-1300-000019000000}"/>
            </a:ext>
          </a:extLst>
        </xdr:cNvPr>
        <xdr:cNvSpPr>
          <a:spLocks noChangeShapeType="1"/>
        </xdr:cNvSpPr>
      </xdr:nvSpPr>
      <xdr:spPr bwMode="auto">
        <a:xfrm flipV="1">
          <a:off x="4371975" y="1308735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3438525</xdr:colOff>
      <xdr:row>59</xdr:row>
      <xdr:rowOff>123825</xdr:rowOff>
    </xdr:from>
    <xdr:to>
      <xdr:col>1</xdr:col>
      <xdr:colOff>4676775</xdr:colOff>
      <xdr:row>59</xdr:row>
      <xdr:rowOff>123825</xdr:rowOff>
    </xdr:to>
    <xdr:sp macro="" textlink="">
      <xdr:nvSpPr>
        <xdr:cNvPr id="26" name="Line 21">
          <a:extLst>
            <a:ext uri="{FF2B5EF4-FFF2-40B4-BE49-F238E27FC236}">
              <a16:creationId xmlns:a16="http://schemas.microsoft.com/office/drawing/2014/main" id="{00000000-0008-0000-1300-00001A000000}"/>
            </a:ext>
          </a:extLst>
        </xdr:cNvPr>
        <xdr:cNvSpPr>
          <a:spLocks noChangeShapeType="1"/>
        </xdr:cNvSpPr>
      </xdr:nvSpPr>
      <xdr:spPr bwMode="auto">
        <a:xfrm>
          <a:off x="5372100" y="13335000"/>
          <a:ext cx="1238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3048000</xdr:colOff>
      <xdr:row>63</xdr:row>
      <xdr:rowOff>123825</xdr:rowOff>
    </xdr:from>
    <xdr:to>
      <xdr:col>1</xdr:col>
      <xdr:colOff>4676775</xdr:colOff>
      <xdr:row>63</xdr:row>
      <xdr:rowOff>123825</xdr:rowOff>
    </xdr:to>
    <xdr:sp macro="" textlink="">
      <xdr:nvSpPr>
        <xdr:cNvPr id="27" name="Line 33">
          <a:extLst>
            <a:ext uri="{FF2B5EF4-FFF2-40B4-BE49-F238E27FC236}">
              <a16:creationId xmlns:a16="http://schemas.microsoft.com/office/drawing/2014/main" id="{00000000-0008-0000-1300-00001B000000}"/>
            </a:ext>
          </a:extLst>
        </xdr:cNvPr>
        <xdr:cNvSpPr>
          <a:spLocks noChangeShapeType="1"/>
        </xdr:cNvSpPr>
      </xdr:nvSpPr>
      <xdr:spPr bwMode="auto">
        <a:xfrm flipV="1">
          <a:off x="4981575" y="14268450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3924300</xdr:colOff>
      <xdr:row>13</xdr:row>
      <xdr:rowOff>104775</xdr:rowOff>
    </xdr:from>
    <xdr:to>
      <xdr:col>1</xdr:col>
      <xdr:colOff>4695825</xdr:colOff>
      <xdr:row>13</xdr:row>
      <xdr:rowOff>104775</xdr:rowOff>
    </xdr:to>
    <xdr:sp macro="" textlink="">
      <xdr:nvSpPr>
        <xdr:cNvPr id="28" name="Line 1">
          <a:extLst>
            <a:ext uri="{FF2B5EF4-FFF2-40B4-BE49-F238E27FC236}">
              <a16:creationId xmlns:a16="http://schemas.microsoft.com/office/drawing/2014/main" id="{00000000-0008-0000-1300-00001C000000}"/>
            </a:ext>
          </a:extLst>
        </xdr:cNvPr>
        <xdr:cNvSpPr>
          <a:spLocks noChangeShapeType="1"/>
        </xdr:cNvSpPr>
      </xdr:nvSpPr>
      <xdr:spPr bwMode="auto">
        <a:xfrm flipV="1">
          <a:off x="5857875" y="2695575"/>
          <a:ext cx="771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3990975</xdr:colOff>
      <xdr:row>19</xdr:row>
      <xdr:rowOff>142875</xdr:rowOff>
    </xdr:from>
    <xdr:to>
      <xdr:col>1</xdr:col>
      <xdr:colOff>4686300</xdr:colOff>
      <xdr:row>19</xdr:row>
      <xdr:rowOff>142875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00000000-0008-0000-1300-00001D000000}"/>
            </a:ext>
          </a:extLst>
        </xdr:cNvPr>
        <xdr:cNvSpPr>
          <a:spLocks noChangeShapeType="1"/>
        </xdr:cNvSpPr>
      </xdr:nvSpPr>
      <xdr:spPr bwMode="auto">
        <a:xfrm flipV="1">
          <a:off x="5924550" y="3933825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3667125</xdr:colOff>
      <xdr:row>20</xdr:row>
      <xdr:rowOff>123825</xdr:rowOff>
    </xdr:from>
    <xdr:to>
      <xdr:col>1</xdr:col>
      <xdr:colOff>4695825</xdr:colOff>
      <xdr:row>20</xdr:row>
      <xdr:rowOff>123825</xdr:rowOff>
    </xdr:to>
    <xdr:sp macro="" textlink="">
      <xdr:nvSpPr>
        <xdr:cNvPr id="30" name="Line 8">
          <a:extLst>
            <a:ext uri="{FF2B5EF4-FFF2-40B4-BE49-F238E27FC236}">
              <a16:creationId xmlns:a16="http://schemas.microsoft.com/office/drawing/2014/main" id="{00000000-0008-0000-1300-00001E000000}"/>
            </a:ext>
          </a:extLst>
        </xdr:cNvPr>
        <xdr:cNvSpPr>
          <a:spLocks noChangeShapeType="1"/>
        </xdr:cNvSpPr>
      </xdr:nvSpPr>
      <xdr:spPr bwMode="auto">
        <a:xfrm flipV="1">
          <a:off x="5600700" y="4171950"/>
          <a:ext cx="1028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1638300</xdr:colOff>
      <xdr:row>21</xdr:row>
      <xdr:rowOff>104775</xdr:rowOff>
    </xdr:from>
    <xdr:to>
      <xdr:col>1</xdr:col>
      <xdr:colOff>4695825</xdr:colOff>
      <xdr:row>21</xdr:row>
      <xdr:rowOff>104775</xdr:rowOff>
    </xdr:to>
    <xdr:sp macro="" textlink="">
      <xdr:nvSpPr>
        <xdr:cNvPr id="31" name="Line 9">
          <a:extLst>
            <a:ext uri="{FF2B5EF4-FFF2-40B4-BE49-F238E27FC236}">
              <a16:creationId xmlns:a16="http://schemas.microsoft.com/office/drawing/2014/main" id="{00000000-0008-0000-1300-00001F000000}"/>
            </a:ext>
          </a:extLst>
        </xdr:cNvPr>
        <xdr:cNvSpPr>
          <a:spLocks noChangeShapeType="1"/>
        </xdr:cNvSpPr>
      </xdr:nvSpPr>
      <xdr:spPr bwMode="auto">
        <a:xfrm>
          <a:off x="3571875" y="4410075"/>
          <a:ext cx="3057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4381500</xdr:colOff>
      <xdr:row>22</xdr:row>
      <xdr:rowOff>152400</xdr:rowOff>
    </xdr:from>
    <xdr:to>
      <xdr:col>1</xdr:col>
      <xdr:colOff>4686300</xdr:colOff>
      <xdr:row>22</xdr:row>
      <xdr:rowOff>152400</xdr:rowOff>
    </xdr:to>
    <xdr:sp macro="" textlink="">
      <xdr:nvSpPr>
        <xdr:cNvPr id="32" name="Line 10">
          <a:extLst>
            <a:ext uri="{FF2B5EF4-FFF2-40B4-BE49-F238E27FC236}">
              <a16:creationId xmlns:a16="http://schemas.microsoft.com/office/drawing/2014/main" id="{00000000-0008-0000-1300-000020000000}"/>
            </a:ext>
          </a:extLst>
        </xdr:cNvPr>
        <xdr:cNvSpPr>
          <a:spLocks noChangeShapeType="1"/>
        </xdr:cNvSpPr>
      </xdr:nvSpPr>
      <xdr:spPr bwMode="auto">
        <a:xfrm flipV="1">
          <a:off x="6315075" y="4657725"/>
          <a:ext cx="304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1514475</xdr:colOff>
      <xdr:row>24</xdr:row>
      <xdr:rowOff>123825</xdr:rowOff>
    </xdr:from>
    <xdr:to>
      <xdr:col>1</xdr:col>
      <xdr:colOff>4695825</xdr:colOff>
      <xdr:row>24</xdr:row>
      <xdr:rowOff>123825</xdr:rowOff>
    </xdr:to>
    <xdr:sp macro="" textlink="">
      <xdr:nvSpPr>
        <xdr:cNvPr id="33" name="Line 11">
          <a:extLst>
            <a:ext uri="{FF2B5EF4-FFF2-40B4-BE49-F238E27FC236}">
              <a16:creationId xmlns:a16="http://schemas.microsoft.com/office/drawing/2014/main" id="{00000000-0008-0000-1300-000021000000}"/>
            </a:ext>
          </a:extLst>
        </xdr:cNvPr>
        <xdr:cNvSpPr>
          <a:spLocks noChangeShapeType="1"/>
        </xdr:cNvSpPr>
      </xdr:nvSpPr>
      <xdr:spPr bwMode="auto">
        <a:xfrm flipV="1">
          <a:off x="3448050" y="5124450"/>
          <a:ext cx="3181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3771900</xdr:colOff>
      <xdr:row>25</xdr:row>
      <xdr:rowOff>104775</xdr:rowOff>
    </xdr:from>
    <xdr:to>
      <xdr:col>1</xdr:col>
      <xdr:colOff>4686300</xdr:colOff>
      <xdr:row>25</xdr:row>
      <xdr:rowOff>104775</xdr:rowOff>
    </xdr:to>
    <xdr:sp macro="" textlink="">
      <xdr:nvSpPr>
        <xdr:cNvPr id="34" name="Line 36">
          <a:extLst>
            <a:ext uri="{FF2B5EF4-FFF2-40B4-BE49-F238E27FC236}">
              <a16:creationId xmlns:a16="http://schemas.microsoft.com/office/drawing/2014/main" id="{00000000-0008-0000-1300-000022000000}"/>
            </a:ext>
          </a:extLst>
        </xdr:cNvPr>
        <xdr:cNvSpPr>
          <a:spLocks noChangeShapeType="1"/>
        </xdr:cNvSpPr>
      </xdr:nvSpPr>
      <xdr:spPr bwMode="auto">
        <a:xfrm>
          <a:off x="5705475" y="5343525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2124075</xdr:colOff>
      <xdr:row>23</xdr:row>
      <xdr:rowOff>104775</xdr:rowOff>
    </xdr:from>
    <xdr:to>
      <xdr:col>1</xdr:col>
      <xdr:colOff>4695825</xdr:colOff>
      <xdr:row>23</xdr:row>
      <xdr:rowOff>104775</xdr:rowOff>
    </xdr:to>
    <xdr:sp macro="" textlink="">
      <xdr:nvSpPr>
        <xdr:cNvPr id="35" name="Line 37">
          <a:extLst>
            <a:ext uri="{FF2B5EF4-FFF2-40B4-BE49-F238E27FC236}">
              <a16:creationId xmlns:a16="http://schemas.microsoft.com/office/drawing/2014/main" id="{00000000-0008-0000-1300-000023000000}"/>
            </a:ext>
          </a:extLst>
        </xdr:cNvPr>
        <xdr:cNvSpPr>
          <a:spLocks noChangeShapeType="1"/>
        </xdr:cNvSpPr>
      </xdr:nvSpPr>
      <xdr:spPr bwMode="auto">
        <a:xfrm>
          <a:off x="4057650" y="490537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2771775</xdr:colOff>
      <xdr:row>64</xdr:row>
      <xdr:rowOff>123825</xdr:rowOff>
    </xdr:from>
    <xdr:to>
      <xdr:col>1</xdr:col>
      <xdr:colOff>4676775</xdr:colOff>
      <xdr:row>64</xdr:row>
      <xdr:rowOff>123825</xdr:rowOff>
    </xdr:to>
    <xdr:sp macro="" textlink="">
      <xdr:nvSpPr>
        <xdr:cNvPr id="36" name="Line 33">
          <a:extLst>
            <a:ext uri="{FF2B5EF4-FFF2-40B4-BE49-F238E27FC236}">
              <a16:creationId xmlns:a16="http://schemas.microsoft.com/office/drawing/2014/main" id="{00000000-0008-0000-1300-000024000000}"/>
            </a:ext>
          </a:extLst>
        </xdr:cNvPr>
        <xdr:cNvSpPr>
          <a:spLocks noChangeShapeType="1"/>
        </xdr:cNvSpPr>
      </xdr:nvSpPr>
      <xdr:spPr bwMode="auto">
        <a:xfrm flipV="1">
          <a:off x="4705350" y="1450657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3533775</xdr:colOff>
      <xdr:row>60</xdr:row>
      <xdr:rowOff>142875</xdr:rowOff>
    </xdr:from>
    <xdr:to>
      <xdr:col>1</xdr:col>
      <xdr:colOff>4676775</xdr:colOff>
      <xdr:row>60</xdr:row>
      <xdr:rowOff>142875</xdr:rowOff>
    </xdr:to>
    <xdr:sp macro="" textlink="">
      <xdr:nvSpPr>
        <xdr:cNvPr id="37" name="Line 21">
          <a:extLst>
            <a:ext uri="{FF2B5EF4-FFF2-40B4-BE49-F238E27FC236}">
              <a16:creationId xmlns:a16="http://schemas.microsoft.com/office/drawing/2014/main" id="{00000000-0008-0000-1300-000025000000}"/>
            </a:ext>
          </a:extLst>
        </xdr:cNvPr>
        <xdr:cNvSpPr>
          <a:spLocks noChangeShapeType="1"/>
        </xdr:cNvSpPr>
      </xdr:nvSpPr>
      <xdr:spPr bwMode="auto">
        <a:xfrm flipV="1">
          <a:off x="5467350" y="13592175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1943100</xdr:colOff>
      <xdr:row>62</xdr:row>
      <xdr:rowOff>114300</xdr:rowOff>
    </xdr:from>
    <xdr:to>
      <xdr:col>1</xdr:col>
      <xdr:colOff>4676775</xdr:colOff>
      <xdr:row>62</xdr:row>
      <xdr:rowOff>114300</xdr:rowOff>
    </xdr:to>
    <xdr:sp macro="" textlink="">
      <xdr:nvSpPr>
        <xdr:cNvPr id="38" name="Line 24">
          <a:extLst>
            <a:ext uri="{FF2B5EF4-FFF2-40B4-BE49-F238E27FC236}">
              <a16:creationId xmlns:a16="http://schemas.microsoft.com/office/drawing/2014/main" id="{00000000-0008-0000-1300-000026000000}"/>
            </a:ext>
          </a:extLst>
        </xdr:cNvPr>
        <xdr:cNvSpPr>
          <a:spLocks noChangeShapeType="1"/>
        </xdr:cNvSpPr>
      </xdr:nvSpPr>
      <xdr:spPr bwMode="auto">
        <a:xfrm>
          <a:off x="3876675" y="14030325"/>
          <a:ext cx="2733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1714500</xdr:colOff>
      <xdr:row>56</xdr:row>
      <xdr:rowOff>114300</xdr:rowOff>
    </xdr:from>
    <xdr:to>
      <xdr:col>1</xdr:col>
      <xdr:colOff>4676775</xdr:colOff>
      <xdr:row>56</xdr:row>
      <xdr:rowOff>114300</xdr:rowOff>
    </xdr:to>
    <xdr:sp macro="" textlink="">
      <xdr:nvSpPr>
        <xdr:cNvPr id="39" name="Line 34">
          <a:extLst>
            <a:ext uri="{FF2B5EF4-FFF2-40B4-BE49-F238E27FC236}">
              <a16:creationId xmlns:a16="http://schemas.microsoft.com/office/drawing/2014/main" id="{00000000-0008-0000-1300-000027000000}"/>
            </a:ext>
          </a:extLst>
        </xdr:cNvPr>
        <xdr:cNvSpPr>
          <a:spLocks noChangeShapeType="1"/>
        </xdr:cNvSpPr>
      </xdr:nvSpPr>
      <xdr:spPr bwMode="auto">
        <a:xfrm flipV="1">
          <a:off x="3648075" y="1261110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4305300</xdr:colOff>
      <xdr:row>61</xdr:row>
      <xdr:rowOff>114300</xdr:rowOff>
    </xdr:from>
    <xdr:to>
      <xdr:col>1</xdr:col>
      <xdr:colOff>4648200</xdr:colOff>
      <xdr:row>61</xdr:row>
      <xdr:rowOff>114300</xdr:rowOff>
    </xdr:to>
    <xdr:sp macro="" textlink="">
      <xdr:nvSpPr>
        <xdr:cNvPr id="40" name="Line 24">
          <a:extLst>
            <a:ext uri="{FF2B5EF4-FFF2-40B4-BE49-F238E27FC236}">
              <a16:creationId xmlns:a16="http://schemas.microsoft.com/office/drawing/2014/main" id="{00000000-0008-0000-1300-000028000000}"/>
            </a:ext>
          </a:extLst>
        </xdr:cNvPr>
        <xdr:cNvSpPr>
          <a:spLocks noChangeShapeType="1"/>
        </xdr:cNvSpPr>
      </xdr:nvSpPr>
      <xdr:spPr bwMode="auto">
        <a:xfrm>
          <a:off x="6238875" y="13792200"/>
          <a:ext cx="342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4333875</xdr:colOff>
      <xdr:row>38</xdr:row>
      <xdr:rowOff>114300</xdr:rowOff>
    </xdr:from>
    <xdr:to>
      <xdr:col>1</xdr:col>
      <xdr:colOff>4676775</xdr:colOff>
      <xdr:row>38</xdr:row>
      <xdr:rowOff>114300</xdr:rowOff>
    </xdr:to>
    <xdr:sp macro="" textlink="">
      <xdr:nvSpPr>
        <xdr:cNvPr id="41" name="Line 37">
          <a:extLst>
            <a:ext uri="{FF2B5EF4-FFF2-40B4-BE49-F238E27FC236}">
              <a16:creationId xmlns:a16="http://schemas.microsoft.com/office/drawing/2014/main" id="{00000000-0008-0000-1300-000029000000}"/>
            </a:ext>
          </a:extLst>
        </xdr:cNvPr>
        <xdr:cNvSpPr>
          <a:spLocks noChangeShapeType="1"/>
        </xdr:cNvSpPr>
      </xdr:nvSpPr>
      <xdr:spPr bwMode="auto">
        <a:xfrm>
          <a:off x="6267450" y="8591550"/>
          <a:ext cx="342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1828800</xdr:colOff>
      <xdr:row>36</xdr:row>
      <xdr:rowOff>114300</xdr:rowOff>
    </xdr:from>
    <xdr:to>
      <xdr:col>1</xdr:col>
      <xdr:colOff>4667250</xdr:colOff>
      <xdr:row>36</xdr:row>
      <xdr:rowOff>114300</xdr:rowOff>
    </xdr:to>
    <xdr:sp macro="" textlink="">
      <xdr:nvSpPr>
        <xdr:cNvPr id="42" name="Line 28">
          <a:extLst>
            <a:ext uri="{FF2B5EF4-FFF2-40B4-BE49-F238E27FC236}">
              <a16:creationId xmlns:a16="http://schemas.microsoft.com/office/drawing/2014/main" id="{00000000-0008-0000-1300-00002A000000}"/>
            </a:ext>
          </a:extLst>
        </xdr:cNvPr>
        <xdr:cNvSpPr>
          <a:spLocks noChangeShapeType="1"/>
        </xdr:cNvSpPr>
      </xdr:nvSpPr>
      <xdr:spPr bwMode="auto">
        <a:xfrm>
          <a:off x="3762375" y="8191500"/>
          <a:ext cx="2838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32</xdr:row>
      <xdr:rowOff>352425</xdr:rowOff>
    </xdr:from>
    <xdr:to>
      <xdr:col>1</xdr:col>
      <xdr:colOff>4676775</xdr:colOff>
      <xdr:row>32</xdr:row>
      <xdr:rowOff>352425</xdr:rowOff>
    </xdr:to>
    <xdr:sp macro="" textlink="">
      <xdr:nvSpPr>
        <xdr:cNvPr id="43" name="Line 26">
          <a:extLst>
            <a:ext uri="{FF2B5EF4-FFF2-40B4-BE49-F238E27FC236}">
              <a16:creationId xmlns:a16="http://schemas.microsoft.com/office/drawing/2014/main" id="{00000000-0008-0000-1300-00002B000000}"/>
            </a:ext>
          </a:extLst>
        </xdr:cNvPr>
        <xdr:cNvSpPr>
          <a:spLocks noChangeShapeType="1"/>
        </xdr:cNvSpPr>
      </xdr:nvSpPr>
      <xdr:spPr bwMode="auto">
        <a:xfrm>
          <a:off x="4838700" y="7353300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4314825</xdr:colOff>
      <xdr:row>31</xdr:row>
      <xdr:rowOff>123825</xdr:rowOff>
    </xdr:from>
    <xdr:to>
      <xdr:col>1</xdr:col>
      <xdr:colOff>4686300</xdr:colOff>
      <xdr:row>31</xdr:row>
      <xdr:rowOff>123825</xdr:rowOff>
    </xdr:to>
    <xdr:sp macro="" textlink="">
      <xdr:nvSpPr>
        <xdr:cNvPr id="44" name="Line 26">
          <a:extLst>
            <a:ext uri="{FF2B5EF4-FFF2-40B4-BE49-F238E27FC236}">
              <a16:creationId xmlns:a16="http://schemas.microsoft.com/office/drawing/2014/main" id="{00000000-0008-0000-1300-00002C000000}"/>
            </a:ext>
          </a:extLst>
        </xdr:cNvPr>
        <xdr:cNvSpPr>
          <a:spLocks noChangeShapeType="1"/>
        </xdr:cNvSpPr>
      </xdr:nvSpPr>
      <xdr:spPr bwMode="auto">
        <a:xfrm flipV="1">
          <a:off x="6248400" y="6867525"/>
          <a:ext cx="371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4114800</xdr:colOff>
      <xdr:row>30</xdr:row>
      <xdr:rowOff>190500</xdr:rowOff>
    </xdr:from>
    <xdr:to>
      <xdr:col>1</xdr:col>
      <xdr:colOff>4686300</xdr:colOff>
      <xdr:row>30</xdr:row>
      <xdr:rowOff>190500</xdr:rowOff>
    </xdr:to>
    <xdr:sp macro="" textlink="">
      <xdr:nvSpPr>
        <xdr:cNvPr id="45" name="Line 26">
          <a:extLst>
            <a:ext uri="{FF2B5EF4-FFF2-40B4-BE49-F238E27FC236}">
              <a16:creationId xmlns:a16="http://schemas.microsoft.com/office/drawing/2014/main" id="{00000000-0008-0000-1300-00002D000000}"/>
            </a:ext>
          </a:extLst>
        </xdr:cNvPr>
        <xdr:cNvSpPr>
          <a:spLocks noChangeShapeType="1"/>
        </xdr:cNvSpPr>
      </xdr:nvSpPr>
      <xdr:spPr bwMode="auto">
        <a:xfrm>
          <a:off x="6048375" y="6619875"/>
          <a:ext cx="571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0</xdr:rowOff>
    </xdr:from>
    <xdr:to>
      <xdr:col>0</xdr:col>
      <xdr:colOff>1857375</xdr:colOff>
      <xdr:row>7</xdr:row>
      <xdr:rowOff>57150</xdr:rowOff>
    </xdr:to>
    <xdr:pic>
      <xdr:nvPicPr>
        <xdr:cNvPr id="2" name="Picture 39" descr="logo SASCA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0"/>
          <a:ext cx="1771650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2543175</xdr:colOff>
      <xdr:row>14</xdr:row>
      <xdr:rowOff>104775</xdr:rowOff>
    </xdr:from>
    <xdr:to>
      <xdr:col>1</xdr:col>
      <xdr:colOff>4714875</xdr:colOff>
      <xdr:row>14</xdr:row>
      <xdr:rowOff>104775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>
          <a:spLocks noChangeShapeType="1"/>
        </xdr:cNvSpPr>
      </xdr:nvSpPr>
      <xdr:spPr bwMode="auto">
        <a:xfrm>
          <a:off x="4476750" y="289560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3076575</xdr:colOff>
      <xdr:row>17</xdr:row>
      <xdr:rowOff>104775</xdr:rowOff>
    </xdr:from>
    <xdr:to>
      <xdr:col>1</xdr:col>
      <xdr:colOff>4714875</xdr:colOff>
      <xdr:row>17</xdr:row>
      <xdr:rowOff>104775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SpPr>
          <a:spLocks noChangeShapeType="1"/>
        </xdr:cNvSpPr>
      </xdr:nvSpPr>
      <xdr:spPr bwMode="auto">
        <a:xfrm>
          <a:off x="5010150" y="3495675"/>
          <a:ext cx="1638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409575</xdr:colOff>
      <xdr:row>27</xdr:row>
      <xdr:rowOff>114300</xdr:rowOff>
    </xdr:from>
    <xdr:to>
      <xdr:col>1</xdr:col>
      <xdr:colOff>4686300</xdr:colOff>
      <xdr:row>27</xdr:row>
      <xdr:rowOff>142875</xdr:rowOff>
    </xdr:to>
    <xdr:sp macro="" textlink="">
      <xdr:nvSpPr>
        <xdr:cNvPr id="5" name="Line 14">
          <a:extLst>
            <a:ext uri="{FF2B5EF4-FFF2-40B4-BE49-F238E27FC236}">
              <a16:creationId xmlns:a16="http://schemas.microsoft.com/office/drawing/2014/main" id="{00000000-0008-0000-1400-000005000000}"/>
            </a:ext>
          </a:extLst>
        </xdr:cNvPr>
        <xdr:cNvSpPr>
          <a:spLocks noChangeShapeType="1"/>
        </xdr:cNvSpPr>
      </xdr:nvSpPr>
      <xdr:spPr bwMode="auto">
        <a:xfrm flipV="1">
          <a:off x="2343150" y="5829300"/>
          <a:ext cx="4276725" cy="285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2600325</xdr:colOff>
      <xdr:row>28</xdr:row>
      <xdr:rowOff>104775</xdr:rowOff>
    </xdr:from>
    <xdr:to>
      <xdr:col>1</xdr:col>
      <xdr:colOff>4686300</xdr:colOff>
      <xdr:row>28</xdr:row>
      <xdr:rowOff>104775</xdr:rowOff>
    </xdr:to>
    <xdr:sp macro="" textlink="">
      <xdr:nvSpPr>
        <xdr:cNvPr id="6" name="Line 15">
          <a:extLst>
            <a:ext uri="{FF2B5EF4-FFF2-40B4-BE49-F238E27FC236}">
              <a16:creationId xmlns:a16="http://schemas.microsoft.com/office/drawing/2014/main" id="{00000000-0008-0000-1400-000006000000}"/>
            </a:ext>
          </a:extLst>
        </xdr:cNvPr>
        <xdr:cNvSpPr>
          <a:spLocks noChangeShapeType="1"/>
        </xdr:cNvSpPr>
      </xdr:nvSpPr>
      <xdr:spPr bwMode="auto">
        <a:xfrm>
          <a:off x="4533900" y="605790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33</xdr:row>
      <xdr:rowOff>104775</xdr:rowOff>
    </xdr:from>
    <xdr:to>
      <xdr:col>1</xdr:col>
      <xdr:colOff>4676775</xdr:colOff>
      <xdr:row>33</xdr:row>
      <xdr:rowOff>104775</xdr:rowOff>
    </xdr:to>
    <xdr:sp macro="" textlink="">
      <xdr:nvSpPr>
        <xdr:cNvPr id="7" name="Line 26">
          <a:extLst>
            <a:ext uri="{FF2B5EF4-FFF2-40B4-BE49-F238E27FC236}">
              <a16:creationId xmlns:a16="http://schemas.microsoft.com/office/drawing/2014/main" id="{00000000-0008-0000-1400-000007000000}"/>
            </a:ext>
          </a:extLst>
        </xdr:cNvPr>
        <xdr:cNvSpPr>
          <a:spLocks noChangeShapeType="1"/>
        </xdr:cNvSpPr>
      </xdr:nvSpPr>
      <xdr:spPr bwMode="auto">
        <a:xfrm>
          <a:off x="4838700" y="7591425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2667000</xdr:colOff>
      <xdr:row>34</xdr:row>
      <xdr:rowOff>114300</xdr:rowOff>
    </xdr:from>
    <xdr:to>
      <xdr:col>1</xdr:col>
      <xdr:colOff>4676775</xdr:colOff>
      <xdr:row>34</xdr:row>
      <xdr:rowOff>114300</xdr:rowOff>
    </xdr:to>
    <xdr:sp macro="" textlink="">
      <xdr:nvSpPr>
        <xdr:cNvPr id="8" name="Line 27">
          <a:extLst>
            <a:ext uri="{FF2B5EF4-FFF2-40B4-BE49-F238E27FC236}">
              <a16:creationId xmlns:a16="http://schemas.microsoft.com/office/drawing/2014/main" id="{00000000-0008-0000-1400-000008000000}"/>
            </a:ext>
          </a:extLst>
        </xdr:cNvPr>
        <xdr:cNvSpPr>
          <a:spLocks noChangeShapeType="1"/>
        </xdr:cNvSpPr>
      </xdr:nvSpPr>
      <xdr:spPr bwMode="auto">
        <a:xfrm>
          <a:off x="4600575" y="78009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2105025</xdr:colOff>
      <xdr:row>35</xdr:row>
      <xdr:rowOff>114300</xdr:rowOff>
    </xdr:from>
    <xdr:to>
      <xdr:col>1</xdr:col>
      <xdr:colOff>4676775</xdr:colOff>
      <xdr:row>35</xdr:row>
      <xdr:rowOff>114300</xdr:rowOff>
    </xdr:to>
    <xdr:sp macro="" textlink="">
      <xdr:nvSpPr>
        <xdr:cNvPr id="9" name="Line 28">
          <a:extLst>
            <a:ext uri="{FF2B5EF4-FFF2-40B4-BE49-F238E27FC236}">
              <a16:creationId xmlns:a16="http://schemas.microsoft.com/office/drawing/2014/main" id="{00000000-0008-0000-1400-000009000000}"/>
            </a:ext>
          </a:extLst>
        </xdr:cNvPr>
        <xdr:cNvSpPr>
          <a:spLocks noChangeShapeType="1"/>
        </xdr:cNvSpPr>
      </xdr:nvSpPr>
      <xdr:spPr bwMode="auto">
        <a:xfrm>
          <a:off x="4038600" y="8001000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1533525</xdr:colOff>
      <xdr:row>44</xdr:row>
      <xdr:rowOff>85725</xdr:rowOff>
    </xdr:from>
    <xdr:to>
      <xdr:col>1</xdr:col>
      <xdr:colOff>4657725</xdr:colOff>
      <xdr:row>44</xdr:row>
      <xdr:rowOff>85725</xdr:rowOff>
    </xdr:to>
    <xdr:sp macro="" textlink="">
      <xdr:nvSpPr>
        <xdr:cNvPr id="10" name="Line 29">
          <a:extLst>
            <a:ext uri="{FF2B5EF4-FFF2-40B4-BE49-F238E27FC236}">
              <a16:creationId xmlns:a16="http://schemas.microsoft.com/office/drawing/2014/main" id="{00000000-0008-0000-1400-00000A000000}"/>
            </a:ext>
          </a:extLst>
        </xdr:cNvPr>
        <xdr:cNvSpPr>
          <a:spLocks noChangeShapeType="1"/>
        </xdr:cNvSpPr>
      </xdr:nvSpPr>
      <xdr:spPr bwMode="auto">
        <a:xfrm>
          <a:off x="3467100" y="9734550"/>
          <a:ext cx="3124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3352800</xdr:colOff>
      <xdr:row>40</xdr:row>
      <xdr:rowOff>104775</xdr:rowOff>
    </xdr:from>
    <xdr:to>
      <xdr:col>1</xdr:col>
      <xdr:colOff>4676775</xdr:colOff>
      <xdr:row>40</xdr:row>
      <xdr:rowOff>104775</xdr:rowOff>
    </xdr:to>
    <xdr:sp macro="" textlink="">
      <xdr:nvSpPr>
        <xdr:cNvPr id="11" name="Line 31">
          <a:extLst>
            <a:ext uri="{FF2B5EF4-FFF2-40B4-BE49-F238E27FC236}">
              <a16:creationId xmlns:a16="http://schemas.microsoft.com/office/drawing/2014/main" id="{00000000-0008-0000-1400-00000B000000}"/>
            </a:ext>
          </a:extLst>
        </xdr:cNvPr>
        <xdr:cNvSpPr>
          <a:spLocks noChangeShapeType="1"/>
        </xdr:cNvSpPr>
      </xdr:nvSpPr>
      <xdr:spPr bwMode="auto">
        <a:xfrm>
          <a:off x="5286375" y="9029700"/>
          <a:ext cx="1323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3876675</xdr:colOff>
      <xdr:row>39</xdr:row>
      <xdr:rowOff>142875</xdr:rowOff>
    </xdr:from>
    <xdr:to>
      <xdr:col>1</xdr:col>
      <xdr:colOff>4686300</xdr:colOff>
      <xdr:row>39</xdr:row>
      <xdr:rowOff>142875</xdr:rowOff>
    </xdr:to>
    <xdr:sp macro="" textlink="">
      <xdr:nvSpPr>
        <xdr:cNvPr id="12" name="Line 37">
          <a:extLst>
            <a:ext uri="{FF2B5EF4-FFF2-40B4-BE49-F238E27FC236}">
              <a16:creationId xmlns:a16="http://schemas.microsoft.com/office/drawing/2014/main" id="{00000000-0008-0000-1400-00000C000000}"/>
            </a:ext>
          </a:extLst>
        </xdr:cNvPr>
        <xdr:cNvSpPr>
          <a:spLocks noChangeShapeType="1"/>
        </xdr:cNvSpPr>
      </xdr:nvSpPr>
      <xdr:spPr bwMode="auto">
        <a:xfrm flipV="1">
          <a:off x="5810250" y="882015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4124325</xdr:colOff>
      <xdr:row>41</xdr:row>
      <xdr:rowOff>123825</xdr:rowOff>
    </xdr:from>
    <xdr:to>
      <xdr:col>1</xdr:col>
      <xdr:colOff>4686300</xdr:colOff>
      <xdr:row>41</xdr:row>
      <xdr:rowOff>123825</xdr:rowOff>
    </xdr:to>
    <xdr:sp macro="" textlink="">
      <xdr:nvSpPr>
        <xdr:cNvPr id="13" name="Line 43">
          <a:extLst>
            <a:ext uri="{FF2B5EF4-FFF2-40B4-BE49-F238E27FC236}">
              <a16:creationId xmlns:a16="http://schemas.microsoft.com/office/drawing/2014/main" id="{00000000-0008-0000-1400-00000D000000}"/>
            </a:ext>
          </a:extLst>
        </xdr:cNvPr>
        <xdr:cNvSpPr>
          <a:spLocks noChangeShapeType="1"/>
        </xdr:cNvSpPr>
      </xdr:nvSpPr>
      <xdr:spPr bwMode="auto">
        <a:xfrm flipV="1">
          <a:off x="6057900" y="9248775"/>
          <a:ext cx="561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1866900</xdr:colOff>
      <xdr:row>16</xdr:row>
      <xdr:rowOff>104775</xdr:rowOff>
    </xdr:from>
    <xdr:to>
      <xdr:col>1</xdr:col>
      <xdr:colOff>4714875</xdr:colOff>
      <xdr:row>16</xdr:row>
      <xdr:rowOff>104775</xdr:rowOff>
    </xdr:to>
    <xdr:sp macro="" textlink="">
      <xdr:nvSpPr>
        <xdr:cNvPr id="14" name="Line 6">
          <a:extLst>
            <a:ext uri="{FF2B5EF4-FFF2-40B4-BE49-F238E27FC236}">
              <a16:creationId xmlns:a16="http://schemas.microsoft.com/office/drawing/2014/main" id="{00000000-0008-0000-1400-00000E000000}"/>
            </a:ext>
          </a:extLst>
        </xdr:cNvPr>
        <xdr:cNvSpPr>
          <a:spLocks noChangeShapeType="1"/>
        </xdr:cNvSpPr>
      </xdr:nvSpPr>
      <xdr:spPr bwMode="auto">
        <a:xfrm>
          <a:off x="3800475" y="3295650"/>
          <a:ext cx="2847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2657475</xdr:colOff>
      <xdr:row>49</xdr:row>
      <xdr:rowOff>123825</xdr:rowOff>
    </xdr:from>
    <xdr:to>
      <xdr:col>1</xdr:col>
      <xdr:colOff>4695825</xdr:colOff>
      <xdr:row>49</xdr:row>
      <xdr:rowOff>123825</xdr:rowOff>
    </xdr:to>
    <xdr:sp macro="" textlink="">
      <xdr:nvSpPr>
        <xdr:cNvPr id="15" name="Line 12">
          <a:extLst>
            <a:ext uri="{FF2B5EF4-FFF2-40B4-BE49-F238E27FC236}">
              <a16:creationId xmlns:a16="http://schemas.microsoft.com/office/drawing/2014/main" id="{00000000-0008-0000-1400-00000F000000}"/>
            </a:ext>
          </a:extLst>
        </xdr:cNvPr>
        <xdr:cNvSpPr>
          <a:spLocks noChangeShapeType="1"/>
        </xdr:cNvSpPr>
      </xdr:nvSpPr>
      <xdr:spPr bwMode="auto">
        <a:xfrm>
          <a:off x="4591050" y="10953750"/>
          <a:ext cx="2038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2790825</xdr:colOff>
      <xdr:row>50</xdr:row>
      <xdr:rowOff>114300</xdr:rowOff>
    </xdr:from>
    <xdr:to>
      <xdr:col>1</xdr:col>
      <xdr:colOff>4686300</xdr:colOff>
      <xdr:row>50</xdr:row>
      <xdr:rowOff>114300</xdr:rowOff>
    </xdr:to>
    <xdr:sp macro="" textlink="">
      <xdr:nvSpPr>
        <xdr:cNvPr id="16" name="Line 13">
          <a:extLst>
            <a:ext uri="{FF2B5EF4-FFF2-40B4-BE49-F238E27FC236}">
              <a16:creationId xmlns:a16="http://schemas.microsoft.com/office/drawing/2014/main" id="{00000000-0008-0000-1400-000010000000}"/>
            </a:ext>
          </a:extLst>
        </xdr:cNvPr>
        <xdr:cNvSpPr>
          <a:spLocks noChangeShapeType="1"/>
        </xdr:cNvSpPr>
      </xdr:nvSpPr>
      <xdr:spPr bwMode="auto">
        <a:xfrm flipV="1">
          <a:off x="4724400" y="111823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51</xdr:row>
      <xdr:rowOff>114300</xdr:rowOff>
    </xdr:from>
    <xdr:to>
      <xdr:col>1</xdr:col>
      <xdr:colOff>4676775</xdr:colOff>
      <xdr:row>51</xdr:row>
      <xdr:rowOff>114300</xdr:rowOff>
    </xdr:to>
    <xdr:sp macro="" textlink="">
      <xdr:nvSpPr>
        <xdr:cNvPr id="17" name="Line 14">
          <a:extLst>
            <a:ext uri="{FF2B5EF4-FFF2-40B4-BE49-F238E27FC236}">
              <a16:creationId xmlns:a16="http://schemas.microsoft.com/office/drawing/2014/main" id="{00000000-0008-0000-1400-000011000000}"/>
            </a:ext>
          </a:extLst>
        </xdr:cNvPr>
        <xdr:cNvSpPr>
          <a:spLocks noChangeShapeType="1"/>
        </xdr:cNvSpPr>
      </xdr:nvSpPr>
      <xdr:spPr bwMode="auto">
        <a:xfrm flipV="1">
          <a:off x="4838700" y="11420475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2543175</xdr:colOff>
      <xdr:row>52</xdr:row>
      <xdr:rowOff>104775</xdr:rowOff>
    </xdr:from>
    <xdr:to>
      <xdr:col>1</xdr:col>
      <xdr:colOff>4686300</xdr:colOff>
      <xdr:row>52</xdr:row>
      <xdr:rowOff>104775</xdr:rowOff>
    </xdr:to>
    <xdr:sp macro="" textlink="">
      <xdr:nvSpPr>
        <xdr:cNvPr id="18" name="Line 15">
          <a:extLst>
            <a:ext uri="{FF2B5EF4-FFF2-40B4-BE49-F238E27FC236}">
              <a16:creationId xmlns:a16="http://schemas.microsoft.com/office/drawing/2014/main" id="{00000000-0008-0000-1400-000012000000}"/>
            </a:ext>
          </a:extLst>
        </xdr:cNvPr>
        <xdr:cNvSpPr>
          <a:spLocks noChangeShapeType="1"/>
        </xdr:cNvSpPr>
      </xdr:nvSpPr>
      <xdr:spPr bwMode="auto">
        <a:xfrm>
          <a:off x="4476750" y="11649075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3438525</xdr:colOff>
      <xdr:row>53</xdr:row>
      <xdr:rowOff>114300</xdr:rowOff>
    </xdr:from>
    <xdr:to>
      <xdr:col>1</xdr:col>
      <xdr:colOff>4676775</xdr:colOff>
      <xdr:row>53</xdr:row>
      <xdr:rowOff>114300</xdr:rowOff>
    </xdr:to>
    <xdr:sp macro="" textlink="">
      <xdr:nvSpPr>
        <xdr:cNvPr id="19" name="Line 16">
          <a:extLst>
            <a:ext uri="{FF2B5EF4-FFF2-40B4-BE49-F238E27FC236}">
              <a16:creationId xmlns:a16="http://schemas.microsoft.com/office/drawing/2014/main" id="{00000000-0008-0000-1400-000013000000}"/>
            </a:ext>
          </a:extLst>
        </xdr:cNvPr>
        <xdr:cNvSpPr>
          <a:spLocks noChangeShapeType="1"/>
        </xdr:cNvSpPr>
      </xdr:nvSpPr>
      <xdr:spPr bwMode="auto">
        <a:xfrm flipV="1">
          <a:off x="5372100" y="11896725"/>
          <a:ext cx="1238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3705225</xdr:colOff>
      <xdr:row>54</xdr:row>
      <xdr:rowOff>142875</xdr:rowOff>
    </xdr:from>
    <xdr:to>
      <xdr:col>1</xdr:col>
      <xdr:colOff>4676775</xdr:colOff>
      <xdr:row>54</xdr:row>
      <xdr:rowOff>142875</xdr:rowOff>
    </xdr:to>
    <xdr:sp macro="" textlink="">
      <xdr:nvSpPr>
        <xdr:cNvPr id="20" name="Line 17">
          <a:extLst>
            <a:ext uri="{FF2B5EF4-FFF2-40B4-BE49-F238E27FC236}">
              <a16:creationId xmlns:a16="http://schemas.microsoft.com/office/drawing/2014/main" id="{00000000-0008-0000-1400-000014000000}"/>
            </a:ext>
          </a:extLst>
        </xdr:cNvPr>
        <xdr:cNvSpPr>
          <a:spLocks noChangeShapeType="1"/>
        </xdr:cNvSpPr>
      </xdr:nvSpPr>
      <xdr:spPr bwMode="auto">
        <a:xfrm>
          <a:off x="5638800" y="12163425"/>
          <a:ext cx="971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2971800</xdr:colOff>
      <xdr:row>55</xdr:row>
      <xdr:rowOff>114300</xdr:rowOff>
    </xdr:from>
    <xdr:to>
      <xdr:col>1</xdr:col>
      <xdr:colOff>4676775</xdr:colOff>
      <xdr:row>55</xdr:row>
      <xdr:rowOff>114300</xdr:rowOff>
    </xdr:to>
    <xdr:sp macro="" textlink="">
      <xdr:nvSpPr>
        <xdr:cNvPr id="21" name="Line 18">
          <a:extLst>
            <a:ext uri="{FF2B5EF4-FFF2-40B4-BE49-F238E27FC236}">
              <a16:creationId xmlns:a16="http://schemas.microsoft.com/office/drawing/2014/main" id="{00000000-0008-0000-1400-000015000000}"/>
            </a:ext>
          </a:extLst>
        </xdr:cNvPr>
        <xdr:cNvSpPr>
          <a:spLocks noChangeShapeType="1"/>
        </xdr:cNvSpPr>
      </xdr:nvSpPr>
      <xdr:spPr bwMode="auto">
        <a:xfrm flipV="1">
          <a:off x="4905375" y="12372975"/>
          <a:ext cx="1704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1866900</xdr:colOff>
      <xdr:row>57</xdr:row>
      <xdr:rowOff>142875</xdr:rowOff>
    </xdr:from>
    <xdr:to>
      <xdr:col>1</xdr:col>
      <xdr:colOff>4676775</xdr:colOff>
      <xdr:row>57</xdr:row>
      <xdr:rowOff>142875</xdr:rowOff>
    </xdr:to>
    <xdr:sp macro="" textlink="">
      <xdr:nvSpPr>
        <xdr:cNvPr id="22" name="Line 19">
          <a:extLst>
            <a:ext uri="{FF2B5EF4-FFF2-40B4-BE49-F238E27FC236}">
              <a16:creationId xmlns:a16="http://schemas.microsoft.com/office/drawing/2014/main" id="{00000000-0008-0000-1400-000016000000}"/>
            </a:ext>
          </a:extLst>
        </xdr:cNvPr>
        <xdr:cNvSpPr>
          <a:spLocks noChangeShapeType="1"/>
        </xdr:cNvSpPr>
      </xdr:nvSpPr>
      <xdr:spPr bwMode="auto">
        <a:xfrm>
          <a:off x="3800475" y="12877800"/>
          <a:ext cx="2809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2438400</xdr:colOff>
      <xdr:row>58</xdr:row>
      <xdr:rowOff>114300</xdr:rowOff>
    </xdr:from>
    <xdr:to>
      <xdr:col>1</xdr:col>
      <xdr:colOff>4676775</xdr:colOff>
      <xdr:row>58</xdr:row>
      <xdr:rowOff>114300</xdr:rowOff>
    </xdr:to>
    <xdr:sp macro="" textlink="">
      <xdr:nvSpPr>
        <xdr:cNvPr id="23" name="Line 20">
          <a:extLst>
            <a:ext uri="{FF2B5EF4-FFF2-40B4-BE49-F238E27FC236}">
              <a16:creationId xmlns:a16="http://schemas.microsoft.com/office/drawing/2014/main" id="{00000000-0008-0000-1400-000017000000}"/>
            </a:ext>
          </a:extLst>
        </xdr:cNvPr>
        <xdr:cNvSpPr>
          <a:spLocks noChangeShapeType="1"/>
        </xdr:cNvSpPr>
      </xdr:nvSpPr>
      <xdr:spPr bwMode="auto">
        <a:xfrm flipV="1">
          <a:off x="4371975" y="1308735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3438525</xdr:colOff>
      <xdr:row>59</xdr:row>
      <xdr:rowOff>123825</xdr:rowOff>
    </xdr:from>
    <xdr:to>
      <xdr:col>1</xdr:col>
      <xdr:colOff>4676775</xdr:colOff>
      <xdr:row>59</xdr:row>
      <xdr:rowOff>123825</xdr:rowOff>
    </xdr:to>
    <xdr:sp macro="" textlink="">
      <xdr:nvSpPr>
        <xdr:cNvPr id="24" name="Line 21">
          <a:extLst>
            <a:ext uri="{FF2B5EF4-FFF2-40B4-BE49-F238E27FC236}">
              <a16:creationId xmlns:a16="http://schemas.microsoft.com/office/drawing/2014/main" id="{00000000-0008-0000-1400-000018000000}"/>
            </a:ext>
          </a:extLst>
        </xdr:cNvPr>
        <xdr:cNvSpPr>
          <a:spLocks noChangeShapeType="1"/>
        </xdr:cNvSpPr>
      </xdr:nvSpPr>
      <xdr:spPr bwMode="auto">
        <a:xfrm>
          <a:off x="5372100" y="13335000"/>
          <a:ext cx="1238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3048000</xdr:colOff>
      <xdr:row>63</xdr:row>
      <xdr:rowOff>123825</xdr:rowOff>
    </xdr:from>
    <xdr:to>
      <xdr:col>1</xdr:col>
      <xdr:colOff>4676775</xdr:colOff>
      <xdr:row>63</xdr:row>
      <xdr:rowOff>123825</xdr:rowOff>
    </xdr:to>
    <xdr:sp macro="" textlink="">
      <xdr:nvSpPr>
        <xdr:cNvPr id="25" name="Line 33">
          <a:extLst>
            <a:ext uri="{FF2B5EF4-FFF2-40B4-BE49-F238E27FC236}">
              <a16:creationId xmlns:a16="http://schemas.microsoft.com/office/drawing/2014/main" id="{00000000-0008-0000-1400-000019000000}"/>
            </a:ext>
          </a:extLst>
        </xdr:cNvPr>
        <xdr:cNvSpPr>
          <a:spLocks noChangeShapeType="1"/>
        </xdr:cNvSpPr>
      </xdr:nvSpPr>
      <xdr:spPr bwMode="auto">
        <a:xfrm flipV="1">
          <a:off x="4981575" y="14268450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3924300</xdr:colOff>
      <xdr:row>13</xdr:row>
      <xdr:rowOff>104775</xdr:rowOff>
    </xdr:from>
    <xdr:to>
      <xdr:col>1</xdr:col>
      <xdr:colOff>4695825</xdr:colOff>
      <xdr:row>13</xdr:row>
      <xdr:rowOff>104775</xdr:rowOff>
    </xdr:to>
    <xdr:sp macro="" textlink="">
      <xdr:nvSpPr>
        <xdr:cNvPr id="26" name="Line 1">
          <a:extLst>
            <a:ext uri="{FF2B5EF4-FFF2-40B4-BE49-F238E27FC236}">
              <a16:creationId xmlns:a16="http://schemas.microsoft.com/office/drawing/2014/main" id="{00000000-0008-0000-1400-00001A000000}"/>
            </a:ext>
          </a:extLst>
        </xdr:cNvPr>
        <xdr:cNvSpPr>
          <a:spLocks noChangeShapeType="1"/>
        </xdr:cNvSpPr>
      </xdr:nvSpPr>
      <xdr:spPr bwMode="auto">
        <a:xfrm flipV="1">
          <a:off x="5857875" y="2695575"/>
          <a:ext cx="771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3990975</xdr:colOff>
      <xdr:row>19</xdr:row>
      <xdr:rowOff>142875</xdr:rowOff>
    </xdr:from>
    <xdr:to>
      <xdr:col>1</xdr:col>
      <xdr:colOff>4686300</xdr:colOff>
      <xdr:row>19</xdr:row>
      <xdr:rowOff>142875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id="{00000000-0008-0000-1400-00001B000000}"/>
            </a:ext>
          </a:extLst>
        </xdr:cNvPr>
        <xdr:cNvSpPr>
          <a:spLocks noChangeShapeType="1"/>
        </xdr:cNvSpPr>
      </xdr:nvSpPr>
      <xdr:spPr bwMode="auto">
        <a:xfrm flipV="1">
          <a:off x="5924550" y="3933825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3667125</xdr:colOff>
      <xdr:row>20</xdr:row>
      <xdr:rowOff>123825</xdr:rowOff>
    </xdr:from>
    <xdr:to>
      <xdr:col>1</xdr:col>
      <xdr:colOff>4695825</xdr:colOff>
      <xdr:row>20</xdr:row>
      <xdr:rowOff>123825</xdr:rowOff>
    </xdr:to>
    <xdr:sp macro="" textlink="">
      <xdr:nvSpPr>
        <xdr:cNvPr id="28" name="Line 8">
          <a:extLst>
            <a:ext uri="{FF2B5EF4-FFF2-40B4-BE49-F238E27FC236}">
              <a16:creationId xmlns:a16="http://schemas.microsoft.com/office/drawing/2014/main" id="{00000000-0008-0000-1400-00001C000000}"/>
            </a:ext>
          </a:extLst>
        </xdr:cNvPr>
        <xdr:cNvSpPr>
          <a:spLocks noChangeShapeType="1"/>
        </xdr:cNvSpPr>
      </xdr:nvSpPr>
      <xdr:spPr bwMode="auto">
        <a:xfrm flipV="1">
          <a:off x="5600700" y="4171950"/>
          <a:ext cx="1028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1638300</xdr:colOff>
      <xdr:row>21</xdr:row>
      <xdr:rowOff>104775</xdr:rowOff>
    </xdr:from>
    <xdr:to>
      <xdr:col>1</xdr:col>
      <xdr:colOff>4695825</xdr:colOff>
      <xdr:row>21</xdr:row>
      <xdr:rowOff>104775</xdr:rowOff>
    </xdr:to>
    <xdr:sp macro="" textlink="">
      <xdr:nvSpPr>
        <xdr:cNvPr id="29" name="Line 9">
          <a:extLst>
            <a:ext uri="{FF2B5EF4-FFF2-40B4-BE49-F238E27FC236}">
              <a16:creationId xmlns:a16="http://schemas.microsoft.com/office/drawing/2014/main" id="{00000000-0008-0000-1400-00001D000000}"/>
            </a:ext>
          </a:extLst>
        </xdr:cNvPr>
        <xdr:cNvSpPr>
          <a:spLocks noChangeShapeType="1"/>
        </xdr:cNvSpPr>
      </xdr:nvSpPr>
      <xdr:spPr bwMode="auto">
        <a:xfrm>
          <a:off x="3571875" y="4410075"/>
          <a:ext cx="3057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4381500</xdr:colOff>
      <xdr:row>22</xdr:row>
      <xdr:rowOff>152400</xdr:rowOff>
    </xdr:from>
    <xdr:to>
      <xdr:col>1</xdr:col>
      <xdr:colOff>4686300</xdr:colOff>
      <xdr:row>22</xdr:row>
      <xdr:rowOff>152400</xdr:rowOff>
    </xdr:to>
    <xdr:sp macro="" textlink="">
      <xdr:nvSpPr>
        <xdr:cNvPr id="30" name="Line 10">
          <a:extLst>
            <a:ext uri="{FF2B5EF4-FFF2-40B4-BE49-F238E27FC236}">
              <a16:creationId xmlns:a16="http://schemas.microsoft.com/office/drawing/2014/main" id="{00000000-0008-0000-1400-00001E000000}"/>
            </a:ext>
          </a:extLst>
        </xdr:cNvPr>
        <xdr:cNvSpPr>
          <a:spLocks noChangeShapeType="1"/>
        </xdr:cNvSpPr>
      </xdr:nvSpPr>
      <xdr:spPr bwMode="auto">
        <a:xfrm flipV="1">
          <a:off x="6315075" y="4657725"/>
          <a:ext cx="304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1514475</xdr:colOff>
      <xdr:row>24</xdr:row>
      <xdr:rowOff>123825</xdr:rowOff>
    </xdr:from>
    <xdr:to>
      <xdr:col>1</xdr:col>
      <xdr:colOff>4695825</xdr:colOff>
      <xdr:row>24</xdr:row>
      <xdr:rowOff>123825</xdr:rowOff>
    </xdr:to>
    <xdr:sp macro="" textlink="">
      <xdr:nvSpPr>
        <xdr:cNvPr id="31" name="Line 11">
          <a:extLst>
            <a:ext uri="{FF2B5EF4-FFF2-40B4-BE49-F238E27FC236}">
              <a16:creationId xmlns:a16="http://schemas.microsoft.com/office/drawing/2014/main" id="{00000000-0008-0000-1400-00001F000000}"/>
            </a:ext>
          </a:extLst>
        </xdr:cNvPr>
        <xdr:cNvSpPr>
          <a:spLocks noChangeShapeType="1"/>
        </xdr:cNvSpPr>
      </xdr:nvSpPr>
      <xdr:spPr bwMode="auto">
        <a:xfrm flipV="1">
          <a:off x="3448050" y="5124450"/>
          <a:ext cx="3181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3771900</xdr:colOff>
      <xdr:row>25</xdr:row>
      <xdr:rowOff>104775</xdr:rowOff>
    </xdr:from>
    <xdr:to>
      <xdr:col>1</xdr:col>
      <xdr:colOff>4686300</xdr:colOff>
      <xdr:row>25</xdr:row>
      <xdr:rowOff>104775</xdr:rowOff>
    </xdr:to>
    <xdr:sp macro="" textlink="">
      <xdr:nvSpPr>
        <xdr:cNvPr id="32" name="Line 36">
          <a:extLst>
            <a:ext uri="{FF2B5EF4-FFF2-40B4-BE49-F238E27FC236}">
              <a16:creationId xmlns:a16="http://schemas.microsoft.com/office/drawing/2014/main" id="{00000000-0008-0000-1400-000020000000}"/>
            </a:ext>
          </a:extLst>
        </xdr:cNvPr>
        <xdr:cNvSpPr>
          <a:spLocks noChangeShapeType="1"/>
        </xdr:cNvSpPr>
      </xdr:nvSpPr>
      <xdr:spPr bwMode="auto">
        <a:xfrm>
          <a:off x="5705475" y="5343525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2124075</xdr:colOff>
      <xdr:row>23</xdr:row>
      <xdr:rowOff>104775</xdr:rowOff>
    </xdr:from>
    <xdr:to>
      <xdr:col>1</xdr:col>
      <xdr:colOff>4695825</xdr:colOff>
      <xdr:row>23</xdr:row>
      <xdr:rowOff>104775</xdr:rowOff>
    </xdr:to>
    <xdr:sp macro="" textlink="">
      <xdr:nvSpPr>
        <xdr:cNvPr id="33" name="Line 37">
          <a:extLst>
            <a:ext uri="{FF2B5EF4-FFF2-40B4-BE49-F238E27FC236}">
              <a16:creationId xmlns:a16="http://schemas.microsoft.com/office/drawing/2014/main" id="{00000000-0008-0000-1400-000021000000}"/>
            </a:ext>
          </a:extLst>
        </xdr:cNvPr>
        <xdr:cNvSpPr>
          <a:spLocks noChangeShapeType="1"/>
        </xdr:cNvSpPr>
      </xdr:nvSpPr>
      <xdr:spPr bwMode="auto">
        <a:xfrm>
          <a:off x="4057650" y="490537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2771775</xdr:colOff>
      <xdr:row>64</xdr:row>
      <xdr:rowOff>123825</xdr:rowOff>
    </xdr:from>
    <xdr:to>
      <xdr:col>1</xdr:col>
      <xdr:colOff>4676775</xdr:colOff>
      <xdr:row>64</xdr:row>
      <xdr:rowOff>123825</xdr:rowOff>
    </xdr:to>
    <xdr:sp macro="" textlink="">
      <xdr:nvSpPr>
        <xdr:cNvPr id="34" name="Line 33">
          <a:extLst>
            <a:ext uri="{FF2B5EF4-FFF2-40B4-BE49-F238E27FC236}">
              <a16:creationId xmlns:a16="http://schemas.microsoft.com/office/drawing/2014/main" id="{00000000-0008-0000-1400-000022000000}"/>
            </a:ext>
          </a:extLst>
        </xdr:cNvPr>
        <xdr:cNvSpPr>
          <a:spLocks noChangeShapeType="1"/>
        </xdr:cNvSpPr>
      </xdr:nvSpPr>
      <xdr:spPr bwMode="auto">
        <a:xfrm flipV="1">
          <a:off x="4705350" y="1450657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3533775</xdr:colOff>
      <xdr:row>60</xdr:row>
      <xdr:rowOff>142875</xdr:rowOff>
    </xdr:from>
    <xdr:to>
      <xdr:col>1</xdr:col>
      <xdr:colOff>4676775</xdr:colOff>
      <xdr:row>60</xdr:row>
      <xdr:rowOff>142875</xdr:rowOff>
    </xdr:to>
    <xdr:sp macro="" textlink="">
      <xdr:nvSpPr>
        <xdr:cNvPr id="35" name="Line 21">
          <a:extLst>
            <a:ext uri="{FF2B5EF4-FFF2-40B4-BE49-F238E27FC236}">
              <a16:creationId xmlns:a16="http://schemas.microsoft.com/office/drawing/2014/main" id="{00000000-0008-0000-1400-000023000000}"/>
            </a:ext>
          </a:extLst>
        </xdr:cNvPr>
        <xdr:cNvSpPr>
          <a:spLocks noChangeShapeType="1"/>
        </xdr:cNvSpPr>
      </xdr:nvSpPr>
      <xdr:spPr bwMode="auto">
        <a:xfrm flipV="1">
          <a:off x="5467350" y="13592175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1943100</xdr:colOff>
      <xdr:row>62</xdr:row>
      <xdr:rowOff>114300</xdr:rowOff>
    </xdr:from>
    <xdr:to>
      <xdr:col>1</xdr:col>
      <xdr:colOff>4676775</xdr:colOff>
      <xdr:row>62</xdr:row>
      <xdr:rowOff>114300</xdr:rowOff>
    </xdr:to>
    <xdr:sp macro="" textlink="">
      <xdr:nvSpPr>
        <xdr:cNvPr id="36" name="Line 24">
          <a:extLst>
            <a:ext uri="{FF2B5EF4-FFF2-40B4-BE49-F238E27FC236}">
              <a16:creationId xmlns:a16="http://schemas.microsoft.com/office/drawing/2014/main" id="{00000000-0008-0000-1400-000024000000}"/>
            </a:ext>
          </a:extLst>
        </xdr:cNvPr>
        <xdr:cNvSpPr>
          <a:spLocks noChangeShapeType="1"/>
        </xdr:cNvSpPr>
      </xdr:nvSpPr>
      <xdr:spPr bwMode="auto">
        <a:xfrm>
          <a:off x="3876675" y="14030325"/>
          <a:ext cx="2733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1714500</xdr:colOff>
      <xdr:row>56</xdr:row>
      <xdr:rowOff>114300</xdr:rowOff>
    </xdr:from>
    <xdr:to>
      <xdr:col>1</xdr:col>
      <xdr:colOff>4676775</xdr:colOff>
      <xdr:row>56</xdr:row>
      <xdr:rowOff>114300</xdr:rowOff>
    </xdr:to>
    <xdr:sp macro="" textlink="">
      <xdr:nvSpPr>
        <xdr:cNvPr id="37" name="Line 34">
          <a:extLst>
            <a:ext uri="{FF2B5EF4-FFF2-40B4-BE49-F238E27FC236}">
              <a16:creationId xmlns:a16="http://schemas.microsoft.com/office/drawing/2014/main" id="{00000000-0008-0000-1400-000025000000}"/>
            </a:ext>
          </a:extLst>
        </xdr:cNvPr>
        <xdr:cNvSpPr>
          <a:spLocks noChangeShapeType="1"/>
        </xdr:cNvSpPr>
      </xdr:nvSpPr>
      <xdr:spPr bwMode="auto">
        <a:xfrm flipV="1">
          <a:off x="3648075" y="1261110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4305300</xdr:colOff>
      <xdr:row>61</xdr:row>
      <xdr:rowOff>114300</xdr:rowOff>
    </xdr:from>
    <xdr:to>
      <xdr:col>1</xdr:col>
      <xdr:colOff>4648200</xdr:colOff>
      <xdr:row>61</xdr:row>
      <xdr:rowOff>114300</xdr:rowOff>
    </xdr:to>
    <xdr:sp macro="" textlink="">
      <xdr:nvSpPr>
        <xdr:cNvPr id="38" name="Line 24">
          <a:extLst>
            <a:ext uri="{FF2B5EF4-FFF2-40B4-BE49-F238E27FC236}">
              <a16:creationId xmlns:a16="http://schemas.microsoft.com/office/drawing/2014/main" id="{00000000-0008-0000-1400-000026000000}"/>
            </a:ext>
          </a:extLst>
        </xdr:cNvPr>
        <xdr:cNvSpPr>
          <a:spLocks noChangeShapeType="1"/>
        </xdr:cNvSpPr>
      </xdr:nvSpPr>
      <xdr:spPr bwMode="auto">
        <a:xfrm>
          <a:off x="6238875" y="13792200"/>
          <a:ext cx="342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4333875</xdr:colOff>
      <xdr:row>38</xdr:row>
      <xdr:rowOff>114300</xdr:rowOff>
    </xdr:from>
    <xdr:to>
      <xdr:col>1</xdr:col>
      <xdr:colOff>4676775</xdr:colOff>
      <xdr:row>38</xdr:row>
      <xdr:rowOff>114300</xdr:rowOff>
    </xdr:to>
    <xdr:sp macro="" textlink="">
      <xdr:nvSpPr>
        <xdr:cNvPr id="39" name="Line 37">
          <a:extLst>
            <a:ext uri="{FF2B5EF4-FFF2-40B4-BE49-F238E27FC236}">
              <a16:creationId xmlns:a16="http://schemas.microsoft.com/office/drawing/2014/main" id="{00000000-0008-0000-1400-000027000000}"/>
            </a:ext>
          </a:extLst>
        </xdr:cNvPr>
        <xdr:cNvSpPr>
          <a:spLocks noChangeShapeType="1"/>
        </xdr:cNvSpPr>
      </xdr:nvSpPr>
      <xdr:spPr bwMode="auto">
        <a:xfrm>
          <a:off x="6267450" y="8591550"/>
          <a:ext cx="342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1828800</xdr:colOff>
      <xdr:row>36</xdr:row>
      <xdr:rowOff>114300</xdr:rowOff>
    </xdr:from>
    <xdr:to>
      <xdr:col>1</xdr:col>
      <xdr:colOff>4667250</xdr:colOff>
      <xdr:row>36</xdr:row>
      <xdr:rowOff>114300</xdr:rowOff>
    </xdr:to>
    <xdr:sp macro="" textlink="">
      <xdr:nvSpPr>
        <xdr:cNvPr id="40" name="Line 28">
          <a:extLst>
            <a:ext uri="{FF2B5EF4-FFF2-40B4-BE49-F238E27FC236}">
              <a16:creationId xmlns:a16="http://schemas.microsoft.com/office/drawing/2014/main" id="{00000000-0008-0000-1400-000028000000}"/>
            </a:ext>
          </a:extLst>
        </xdr:cNvPr>
        <xdr:cNvSpPr>
          <a:spLocks noChangeShapeType="1"/>
        </xdr:cNvSpPr>
      </xdr:nvSpPr>
      <xdr:spPr bwMode="auto">
        <a:xfrm>
          <a:off x="3762375" y="8191500"/>
          <a:ext cx="2838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32</xdr:row>
      <xdr:rowOff>352425</xdr:rowOff>
    </xdr:from>
    <xdr:to>
      <xdr:col>1</xdr:col>
      <xdr:colOff>4676775</xdr:colOff>
      <xdr:row>32</xdr:row>
      <xdr:rowOff>352425</xdr:rowOff>
    </xdr:to>
    <xdr:sp macro="" textlink="">
      <xdr:nvSpPr>
        <xdr:cNvPr id="41" name="Line 26">
          <a:extLst>
            <a:ext uri="{FF2B5EF4-FFF2-40B4-BE49-F238E27FC236}">
              <a16:creationId xmlns:a16="http://schemas.microsoft.com/office/drawing/2014/main" id="{00000000-0008-0000-1400-000029000000}"/>
            </a:ext>
          </a:extLst>
        </xdr:cNvPr>
        <xdr:cNvSpPr>
          <a:spLocks noChangeShapeType="1"/>
        </xdr:cNvSpPr>
      </xdr:nvSpPr>
      <xdr:spPr bwMode="auto">
        <a:xfrm>
          <a:off x="4838700" y="7353300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4314825</xdr:colOff>
      <xdr:row>31</xdr:row>
      <xdr:rowOff>123825</xdr:rowOff>
    </xdr:from>
    <xdr:to>
      <xdr:col>1</xdr:col>
      <xdr:colOff>4686300</xdr:colOff>
      <xdr:row>31</xdr:row>
      <xdr:rowOff>123825</xdr:rowOff>
    </xdr:to>
    <xdr:sp macro="" textlink="">
      <xdr:nvSpPr>
        <xdr:cNvPr id="42" name="Line 26">
          <a:extLst>
            <a:ext uri="{FF2B5EF4-FFF2-40B4-BE49-F238E27FC236}">
              <a16:creationId xmlns:a16="http://schemas.microsoft.com/office/drawing/2014/main" id="{00000000-0008-0000-1400-00002A000000}"/>
            </a:ext>
          </a:extLst>
        </xdr:cNvPr>
        <xdr:cNvSpPr>
          <a:spLocks noChangeShapeType="1"/>
        </xdr:cNvSpPr>
      </xdr:nvSpPr>
      <xdr:spPr bwMode="auto">
        <a:xfrm flipV="1">
          <a:off x="6248400" y="6867525"/>
          <a:ext cx="371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4114800</xdr:colOff>
      <xdr:row>30</xdr:row>
      <xdr:rowOff>190500</xdr:rowOff>
    </xdr:from>
    <xdr:to>
      <xdr:col>1</xdr:col>
      <xdr:colOff>4686300</xdr:colOff>
      <xdr:row>30</xdr:row>
      <xdr:rowOff>190500</xdr:rowOff>
    </xdr:to>
    <xdr:sp macro="" textlink="">
      <xdr:nvSpPr>
        <xdr:cNvPr id="43" name="Line 26">
          <a:extLst>
            <a:ext uri="{FF2B5EF4-FFF2-40B4-BE49-F238E27FC236}">
              <a16:creationId xmlns:a16="http://schemas.microsoft.com/office/drawing/2014/main" id="{00000000-0008-0000-1400-00002B000000}"/>
            </a:ext>
          </a:extLst>
        </xdr:cNvPr>
        <xdr:cNvSpPr>
          <a:spLocks noChangeShapeType="1"/>
        </xdr:cNvSpPr>
      </xdr:nvSpPr>
      <xdr:spPr bwMode="auto">
        <a:xfrm>
          <a:off x="6048375" y="6619875"/>
          <a:ext cx="571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0</xdr:rowOff>
    </xdr:from>
    <xdr:to>
      <xdr:col>0</xdr:col>
      <xdr:colOff>1857375</xdr:colOff>
      <xdr:row>7</xdr:row>
      <xdr:rowOff>57150</xdr:rowOff>
    </xdr:to>
    <xdr:pic>
      <xdr:nvPicPr>
        <xdr:cNvPr id="2" name="Picture 39" descr="logo SASCA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0"/>
          <a:ext cx="1771650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2543175</xdr:colOff>
      <xdr:row>14</xdr:row>
      <xdr:rowOff>104775</xdr:rowOff>
    </xdr:from>
    <xdr:to>
      <xdr:col>1</xdr:col>
      <xdr:colOff>4714875</xdr:colOff>
      <xdr:row>14</xdr:row>
      <xdr:rowOff>104775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SpPr>
          <a:spLocks noChangeShapeType="1"/>
        </xdr:cNvSpPr>
      </xdr:nvSpPr>
      <xdr:spPr bwMode="auto">
        <a:xfrm>
          <a:off x="4476750" y="289560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3076575</xdr:colOff>
      <xdr:row>17</xdr:row>
      <xdr:rowOff>104775</xdr:rowOff>
    </xdr:from>
    <xdr:to>
      <xdr:col>1</xdr:col>
      <xdr:colOff>4714875</xdr:colOff>
      <xdr:row>17</xdr:row>
      <xdr:rowOff>104775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SpPr>
          <a:spLocks noChangeShapeType="1"/>
        </xdr:cNvSpPr>
      </xdr:nvSpPr>
      <xdr:spPr bwMode="auto">
        <a:xfrm>
          <a:off x="5010150" y="3495675"/>
          <a:ext cx="1638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409575</xdr:colOff>
      <xdr:row>27</xdr:row>
      <xdr:rowOff>114300</xdr:rowOff>
    </xdr:from>
    <xdr:to>
      <xdr:col>1</xdr:col>
      <xdr:colOff>4686300</xdr:colOff>
      <xdr:row>27</xdr:row>
      <xdr:rowOff>142875</xdr:rowOff>
    </xdr:to>
    <xdr:sp macro="" textlink="">
      <xdr:nvSpPr>
        <xdr:cNvPr id="5" name="Line 14">
          <a:extLst>
            <a:ext uri="{FF2B5EF4-FFF2-40B4-BE49-F238E27FC236}">
              <a16:creationId xmlns:a16="http://schemas.microsoft.com/office/drawing/2014/main" id="{00000000-0008-0000-1500-000005000000}"/>
            </a:ext>
          </a:extLst>
        </xdr:cNvPr>
        <xdr:cNvSpPr>
          <a:spLocks noChangeShapeType="1"/>
        </xdr:cNvSpPr>
      </xdr:nvSpPr>
      <xdr:spPr bwMode="auto">
        <a:xfrm flipV="1">
          <a:off x="2343150" y="5829300"/>
          <a:ext cx="4276725" cy="285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2600325</xdr:colOff>
      <xdr:row>28</xdr:row>
      <xdr:rowOff>104775</xdr:rowOff>
    </xdr:from>
    <xdr:to>
      <xdr:col>1</xdr:col>
      <xdr:colOff>4686300</xdr:colOff>
      <xdr:row>28</xdr:row>
      <xdr:rowOff>104775</xdr:rowOff>
    </xdr:to>
    <xdr:sp macro="" textlink="">
      <xdr:nvSpPr>
        <xdr:cNvPr id="6" name="Line 15"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>
          <a:spLocks noChangeShapeType="1"/>
        </xdr:cNvSpPr>
      </xdr:nvSpPr>
      <xdr:spPr bwMode="auto">
        <a:xfrm>
          <a:off x="4533900" y="605790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33</xdr:row>
      <xdr:rowOff>104775</xdr:rowOff>
    </xdr:from>
    <xdr:to>
      <xdr:col>1</xdr:col>
      <xdr:colOff>4676775</xdr:colOff>
      <xdr:row>33</xdr:row>
      <xdr:rowOff>104775</xdr:rowOff>
    </xdr:to>
    <xdr:sp macro="" textlink="">
      <xdr:nvSpPr>
        <xdr:cNvPr id="7" name="Line 26">
          <a:extLst>
            <a:ext uri="{FF2B5EF4-FFF2-40B4-BE49-F238E27FC236}">
              <a16:creationId xmlns:a16="http://schemas.microsoft.com/office/drawing/2014/main" id="{00000000-0008-0000-1500-000007000000}"/>
            </a:ext>
          </a:extLst>
        </xdr:cNvPr>
        <xdr:cNvSpPr>
          <a:spLocks noChangeShapeType="1"/>
        </xdr:cNvSpPr>
      </xdr:nvSpPr>
      <xdr:spPr bwMode="auto">
        <a:xfrm>
          <a:off x="4838700" y="7591425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2667000</xdr:colOff>
      <xdr:row>34</xdr:row>
      <xdr:rowOff>114300</xdr:rowOff>
    </xdr:from>
    <xdr:to>
      <xdr:col>1</xdr:col>
      <xdr:colOff>4676775</xdr:colOff>
      <xdr:row>34</xdr:row>
      <xdr:rowOff>114300</xdr:rowOff>
    </xdr:to>
    <xdr:sp macro="" textlink="">
      <xdr:nvSpPr>
        <xdr:cNvPr id="8" name="Line 27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SpPr>
          <a:spLocks noChangeShapeType="1"/>
        </xdr:cNvSpPr>
      </xdr:nvSpPr>
      <xdr:spPr bwMode="auto">
        <a:xfrm>
          <a:off x="4600575" y="78009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2105025</xdr:colOff>
      <xdr:row>35</xdr:row>
      <xdr:rowOff>114300</xdr:rowOff>
    </xdr:from>
    <xdr:to>
      <xdr:col>1</xdr:col>
      <xdr:colOff>4676775</xdr:colOff>
      <xdr:row>35</xdr:row>
      <xdr:rowOff>114300</xdr:rowOff>
    </xdr:to>
    <xdr:sp macro="" textlink="">
      <xdr:nvSpPr>
        <xdr:cNvPr id="9" name="Line 28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SpPr>
          <a:spLocks noChangeShapeType="1"/>
        </xdr:cNvSpPr>
      </xdr:nvSpPr>
      <xdr:spPr bwMode="auto">
        <a:xfrm>
          <a:off x="4038600" y="8001000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1533525</xdr:colOff>
      <xdr:row>44</xdr:row>
      <xdr:rowOff>85725</xdr:rowOff>
    </xdr:from>
    <xdr:to>
      <xdr:col>1</xdr:col>
      <xdr:colOff>4657725</xdr:colOff>
      <xdr:row>44</xdr:row>
      <xdr:rowOff>85725</xdr:rowOff>
    </xdr:to>
    <xdr:sp macro="" textlink="">
      <xdr:nvSpPr>
        <xdr:cNvPr id="10" name="Line 29">
          <a:extLst>
            <a:ext uri="{FF2B5EF4-FFF2-40B4-BE49-F238E27FC236}">
              <a16:creationId xmlns:a16="http://schemas.microsoft.com/office/drawing/2014/main" id="{00000000-0008-0000-1500-00000A000000}"/>
            </a:ext>
          </a:extLst>
        </xdr:cNvPr>
        <xdr:cNvSpPr>
          <a:spLocks noChangeShapeType="1"/>
        </xdr:cNvSpPr>
      </xdr:nvSpPr>
      <xdr:spPr bwMode="auto">
        <a:xfrm>
          <a:off x="3467100" y="9734550"/>
          <a:ext cx="3124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3352800</xdr:colOff>
      <xdr:row>40</xdr:row>
      <xdr:rowOff>104775</xdr:rowOff>
    </xdr:from>
    <xdr:to>
      <xdr:col>1</xdr:col>
      <xdr:colOff>4676775</xdr:colOff>
      <xdr:row>40</xdr:row>
      <xdr:rowOff>104775</xdr:rowOff>
    </xdr:to>
    <xdr:sp macro="" textlink="">
      <xdr:nvSpPr>
        <xdr:cNvPr id="11" name="Line 31">
          <a:extLst>
            <a:ext uri="{FF2B5EF4-FFF2-40B4-BE49-F238E27FC236}">
              <a16:creationId xmlns:a16="http://schemas.microsoft.com/office/drawing/2014/main" id="{00000000-0008-0000-1500-00000B000000}"/>
            </a:ext>
          </a:extLst>
        </xdr:cNvPr>
        <xdr:cNvSpPr>
          <a:spLocks noChangeShapeType="1"/>
        </xdr:cNvSpPr>
      </xdr:nvSpPr>
      <xdr:spPr bwMode="auto">
        <a:xfrm>
          <a:off x="5286375" y="9029700"/>
          <a:ext cx="1323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3876675</xdr:colOff>
      <xdr:row>39</xdr:row>
      <xdr:rowOff>142875</xdr:rowOff>
    </xdr:from>
    <xdr:to>
      <xdr:col>1</xdr:col>
      <xdr:colOff>4686300</xdr:colOff>
      <xdr:row>39</xdr:row>
      <xdr:rowOff>142875</xdr:rowOff>
    </xdr:to>
    <xdr:sp macro="" textlink="">
      <xdr:nvSpPr>
        <xdr:cNvPr id="12" name="Line 37">
          <a:extLst>
            <a:ext uri="{FF2B5EF4-FFF2-40B4-BE49-F238E27FC236}">
              <a16:creationId xmlns:a16="http://schemas.microsoft.com/office/drawing/2014/main" id="{00000000-0008-0000-1500-00000C000000}"/>
            </a:ext>
          </a:extLst>
        </xdr:cNvPr>
        <xdr:cNvSpPr>
          <a:spLocks noChangeShapeType="1"/>
        </xdr:cNvSpPr>
      </xdr:nvSpPr>
      <xdr:spPr bwMode="auto">
        <a:xfrm flipV="1">
          <a:off x="5810250" y="882015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4124325</xdr:colOff>
      <xdr:row>41</xdr:row>
      <xdr:rowOff>123825</xdr:rowOff>
    </xdr:from>
    <xdr:to>
      <xdr:col>1</xdr:col>
      <xdr:colOff>4686300</xdr:colOff>
      <xdr:row>41</xdr:row>
      <xdr:rowOff>123825</xdr:rowOff>
    </xdr:to>
    <xdr:sp macro="" textlink="">
      <xdr:nvSpPr>
        <xdr:cNvPr id="13" name="Line 43">
          <a:extLst>
            <a:ext uri="{FF2B5EF4-FFF2-40B4-BE49-F238E27FC236}">
              <a16:creationId xmlns:a16="http://schemas.microsoft.com/office/drawing/2014/main" id="{00000000-0008-0000-1500-00000D000000}"/>
            </a:ext>
          </a:extLst>
        </xdr:cNvPr>
        <xdr:cNvSpPr>
          <a:spLocks noChangeShapeType="1"/>
        </xdr:cNvSpPr>
      </xdr:nvSpPr>
      <xdr:spPr bwMode="auto">
        <a:xfrm flipV="1">
          <a:off x="6057900" y="9248775"/>
          <a:ext cx="561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1866900</xdr:colOff>
      <xdr:row>16</xdr:row>
      <xdr:rowOff>104775</xdr:rowOff>
    </xdr:from>
    <xdr:to>
      <xdr:col>1</xdr:col>
      <xdr:colOff>4714875</xdr:colOff>
      <xdr:row>16</xdr:row>
      <xdr:rowOff>104775</xdr:rowOff>
    </xdr:to>
    <xdr:sp macro="" textlink="">
      <xdr:nvSpPr>
        <xdr:cNvPr id="14" name="Line 6">
          <a:extLst>
            <a:ext uri="{FF2B5EF4-FFF2-40B4-BE49-F238E27FC236}">
              <a16:creationId xmlns:a16="http://schemas.microsoft.com/office/drawing/2014/main" id="{00000000-0008-0000-1500-00000E000000}"/>
            </a:ext>
          </a:extLst>
        </xdr:cNvPr>
        <xdr:cNvSpPr>
          <a:spLocks noChangeShapeType="1"/>
        </xdr:cNvSpPr>
      </xdr:nvSpPr>
      <xdr:spPr bwMode="auto">
        <a:xfrm>
          <a:off x="3800475" y="3295650"/>
          <a:ext cx="2847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2657475</xdr:colOff>
      <xdr:row>49</xdr:row>
      <xdr:rowOff>123825</xdr:rowOff>
    </xdr:from>
    <xdr:to>
      <xdr:col>1</xdr:col>
      <xdr:colOff>4695825</xdr:colOff>
      <xdr:row>49</xdr:row>
      <xdr:rowOff>123825</xdr:rowOff>
    </xdr:to>
    <xdr:sp macro="" textlink="">
      <xdr:nvSpPr>
        <xdr:cNvPr id="15" name="Line 12">
          <a:extLst>
            <a:ext uri="{FF2B5EF4-FFF2-40B4-BE49-F238E27FC236}">
              <a16:creationId xmlns:a16="http://schemas.microsoft.com/office/drawing/2014/main" id="{00000000-0008-0000-1500-00000F000000}"/>
            </a:ext>
          </a:extLst>
        </xdr:cNvPr>
        <xdr:cNvSpPr>
          <a:spLocks noChangeShapeType="1"/>
        </xdr:cNvSpPr>
      </xdr:nvSpPr>
      <xdr:spPr bwMode="auto">
        <a:xfrm>
          <a:off x="4591050" y="10953750"/>
          <a:ext cx="2038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2790825</xdr:colOff>
      <xdr:row>50</xdr:row>
      <xdr:rowOff>114300</xdr:rowOff>
    </xdr:from>
    <xdr:to>
      <xdr:col>1</xdr:col>
      <xdr:colOff>4686300</xdr:colOff>
      <xdr:row>50</xdr:row>
      <xdr:rowOff>114300</xdr:rowOff>
    </xdr:to>
    <xdr:sp macro="" textlink="">
      <xdr:nvSpPr>
        <xdr:cNvPr id="16" name="Line 13">
          <a:extLst>
            <a:ext uri="{FF2B5EF4-FFF2-40B4-BE49-F238E27FC236}">
              <a16:creationId xmlns:a16="http://schemas.microsoft.com/office/drawing/2014/main" id="{00000000-0008-0000-1500-000010000000}"/>
            </a:ext>
          </a:extLst>
        </xdr:cNvPr>
        <xdr:cNvSpPr>
          <a:spLocks noChangeShapeType="1"/>
        </xdr:cNvSpPr>
      </xdr:nvSpPr>
      <xdr:spPr bwMode="auto">
        <a:xfrm flipV="1">
          <a:off x="4724400" y="111823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51</xdr:row>
      <xdr:rowOff>114300</xdr:rowOff>
    </xdr:from>
    <xdr:to>
      <xdr:col>1</xdr:col>
      <xdr:colOff>4676775</xdr:colOff>
      <xdr:row>51</xdr:row>
      <xdr:rowOff>114300</xdr:rowOff>
    </xdr:to>
    <xdr:sp macro="" textlink="">
      <xdr:nvSpPr>
        <xdr:cNvPr id="17" name="Line 14">
          <a:extLst>
            <a:ext uri="{FF2B5EF4-FFF2-40B4-BE49-F238E27FC236}">
              <a16:creationId xmlns:a16="http://schemas.microsoft.com/office/drawing/2014/main" id="{00000000-0008-0000-1500-000011000000}"/>
            </a:ext>
          </a:extLst>
        </xdr:cNvPr>
        <xdr:cNvSpPr>
          <a:spLocks noChangeShapeType="1"/>
        </xdr:cNvSpPr>
      </xdr:nvSpPr>
      <xdr:spPr bwMode="auto">
        <a:xfrm flipV="1">
          <a:off x="4838700" y="11420475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2543175</xdr:colOff>
      <xdr:row>52</xdr:row>
      <xdr:rowOff>104775</xdr:rowOff>
    </xdr:from>
    <xdr:to>
      <xdr:col>1</xdr:col>
      <xdr:colOff>4686300</xdr:colOff>
      <xdr:row>52</xdr:row>
      <xdr:rowOff>104775</xdr:rowOff>
    </xdr:to>
    <xdr:sp macro="" textlink="">
      <xdr:nvSpPr>
        <xdr:cNvPr id="18" name="Line 15">
          <a:extLst>
            <a:ext uri="{FF2B5EF4-FFF2-40B4-BE49-F238E27FC236}">
              <a16:creationId xmlns:a16="http://schemas.microsoft.com/office/drawing/2014/main" id="{00000000-0008-0000-1500-000012000000}"/>
            </a:ext>
          </a:extLst>
        </xdr:cNvPr>
        <xdr:cNvSpPr>
          <a:spLocks noChangeShapeType="1"/>
        </xdr:cNvSpPr>
      </xdr:nvSpPr>
      <xdr:spPr bwMode="auto">
        <a:xfrm>
          <a:off x="4476750" y="11649075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3438525</xdr:colOff>
      <xdr:row>53</xdr:row>
      <xdr:rowOff>114300</xdr:rowOff>
    </xdr:from>
    <xdr:to>
      <xdr:col>1</xdr:col>
      <xdr:colOff>4676775</xdr:colOff>
      <xdr:row>53</xdr:row>
      <xdr:rowOff>114300</xdr:rowOff>
    </xdr:to>
    <xdr:sp macro="" textlink="">
      <xdr:nvSpPr>
        <xdr:cNvPr id="19" name="Line 16">
          <a:extLst>
            <a:ext uri="{FF2B5EF4-FFF2-40B4-BE49-F238E27FC236}">
              <a16:creationId xmlns:a16="http://schemas.microsoft.com/office/drawing/2014/main" id="{00000000-0008-0000-1500-000013000000}"/>
            </a:ext>
          </a:extLst>
        </xdr:cNvPr>
        <xdr:cNvSpPr>
          <a:spLocks noChangeShapeType="1"/>
        </xdr:cNvSpPr>
      </xdr:nvSpPr>
      <xdr:spPr bwMode="auto">
        <a:xfrm flipV="1">
          <a:off x="5372100" y="11896725"/>
          <a:ext cx="1238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3705225</xdr:colOff>
      <xdr:row>54</xdr:row>
      <xdr:rowOff>142875</xdr:rowOff>
    </xdr:from>
    <xdr:to>
      <xdr:col>1</xdr:col>
      <xdr:colOff>4676775</xdr:colOff>
      <xdr:row>54</xdr:row>
      <xdr:rowOff>142875</xdr:rowOff>
    </xdr:to>
    <xdr:sp macro="" textlink="">
      <xdr:nvSpPr>
        <xdr:cNvPr id="20" name="Line 17">
          <a:extLst>
            <a:ext uri="{FF2B5EF4-FFF2-40B4-BE49-F238E27FC236}">
              <a16:creationId xmlns:a16="http://schemas.microsoft.com/office/drawing/2014/main" id="{00000000-0008-0000-1500-000014000000}"/>
            </a:ext>
          </a:extLst>
        </xdr:cNvPr>
        <xdr:cNvSpPr>
          <a:spLocks noChangeShapeType="1"/>
        </xdr:cNvSpPr>
      </xdr:nvSpPr>
      <xdr:spPr bwMode="auto">
        <a:xfrm>
          <a:off x="5638800" y="12163425"/>
          <a:ext cx="971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2971800</xdr:colOff>
      <xdr:row>55</xdr:row>
      <xdr:rowOff>114300</xdr:rowOff>
    </xdr:from>
    <xdr:to>
      <xdr:col>1</xdr:col>
      <xdr:colOff>4676775</xdr:colOff>
      <xdr:row>55</xdr:row>
      <xdr:rowOff>114300</xdr:rowOff>
    </xdr:to>
    <xdr:sp macro="" textlink="">
      <xdr:nvSpPr>
        <xdr:cNvPr id="21" name="Line 18">
          <a:extLst>
            <a:ext uri="{FF2B5EF4-FFF2-40B4-BE49-F238E27FC236}">
              <a16:creationId xmlns:a16="http://schemas.microsoft.com/office/drawing/2014/main" id="{00000000-0008-0000-1500-000015000000}"/>
            </a:ext>
          </a:extLst>
        </xdr:cNvPr>
        <xdr:cNvSpPr>
          <a:spLocks noChangeShapeType="1"/>
        </xdr:cNvSpPr>
      </xdr:nvSpPr>
      <xdr:spPr bwMode="auto">
        <a:xfrm flipV="1">
          <a:off x="4905375" y="12372975"/>
          <a:ext cx="1704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1866900</xdr:colOff>
      <xdr:row>57</xdr:row>
      <xdr:rowOff>142875</xdr:rowOff>
    </xdr:from>
    <xdr:to>
      <xdr:col>1</xdr:col>
      <xdr:colOff>4676775</xdr:colOff>
      <xdr:row>57</xdr:row>
      <xdr:rowOff>142875</xdr:rowOff>
    </xdr:to>
    <xdr:sp macro="" textlink="">
      <xdr:nvSpPr>
        <xdr:cNvPr id="22" name="Line 19">
          <a:extLst>
            <a:ext uri="{FF2B5EF4-FFF2-40B4-BE49-F238E27FC236}">
              <a16:creationId xmlns:a16="http://schemas.microsoft.com/office/drawing/2014/main" id="{00000000-0008-0000-1500-000016000000}"/>
            </a:ext>
          </a:extLst>
        </xdr:cNvPr>
        <xdr:cNvSpPr>
          <a:spLocks noChangeShapeType="1"/>
        </xdr:cNvSpPr>
      </xdr:nvSpPr>
      <xdr:spPr bwMode="auto">
        <a:xfrm>
          <a:off x="3800475" y="12877800"/>
          <a:ext cx="2809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2438400</xdr:colOff>
      <xdr:row>58</xdr:row>
      <xdr:rowOff>114300</xdr:rowOff>
    </xdr:from>
    <xdr:to>
      <xdr:col>1</xdr:col>
      <xdr:colOff>4676775</xdr:colOff>
      <xdr:row>58</xdr:row>
      <xdr:rowOff>114300</xdr:rowOff>
    </xdr:to>
    <xdr:sp macro="" textlink="">
      <xdr:nvSpPr>
        <xdr:cNvPr id="23" name="Line 20">
          <a:extLst>
            <a:ext uri="{FF2B5EF4-FFF2-40B4-BE49-F238E27FC236}">
              <a16:creationId xmlns:a16="http://schemas.microsoft.com/office/drawing/2014/main" id="{00000000-0008-0000-1500-000017000000}"/>
            </a:ext>
          </a:extLst>
        </xdr:cNvPr>
        <xdr:cNvSpPr>
          <a:spLocks noChangeShapeType="1"/>
        </xdr:cNvSpPr>
      </xdr:nvSpPr>
      <xdr:spPr bwMode="auto">
        <a:xfrm flipV="1">
          <a:off x="4371975" y="1308735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3438525</xdr:colOff>
      <xdr:row>59</xdr:row>
      <xdr:rowOff>123825</xdr:rowOff>
    </xdr:from>
    <xdr:to>
      <xdr:col>1</xdr:col>
      <xdr:colOff>4676775</xdr:colOff>
      <xdr:row>59</xdr:row>
      <xdr:rowOff>123825</xdr:rowOff>
    </xdr:to>
    <xdr:sp macro="" textlink="">
      <xdr:nvSpPr>
        <xdr:cNvPr id="24" name="Line 21">
          <a:extLst>
            <a:ext uri="{FF2B5EF4-FFF2-40B4-BE49-F238E27FC236}">
              <a16:creationId xmlns:a16="http://schemas.microsoft.com/office/drawing/2014/main" id="{00000000-0008-0000-1500-000018000000}"/>
            </a:ext>
          </a:extLst>
        </xdr:cNvPr>
        <xdr:cNvSpPr>
          <a:spLocks noChangeShapeType="1"/>
        </xdr:cNvSpPr>
      </xdr:nvSpPr>
      <xdr:spPr bwMode="auto">
        <a:xfrm>
          <a:off x="5372100" y="13335000"/>
          <a:ext cx="1238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3048000</xdr:colOff>
      <xdr:row>63</xdr:row>
      <xdr:rowOff>123825</xdr:rowOff>
    </xdr:from>
    <xdr:to>
      <xdr:col>1</xdr:col>
      <xdr:colOff>4676775</xdr:colOff>
      <xdr:row>63</xdr:row>
      <xdr:rowOff>123825</xdr:rowOff>
    </xdr:to>
    <xdr:sp macro="" textlink="">
      <xdr:nvSpPr>
        <xdr:cNvPr id="25" name="Line 33">
          <a:extLst>
            <a:ext uri="{FF2B5EF4-FFF2-40B4-BE49-F238E27FC236}">
              <a16:creationId xmlns:a16="http://schemas.microsoft.com/office/drawing/2014/main" id="{00000000-0008-0000-1500-000019000000}"/>
            </a:ext>
          </a:extLst>
        </xdr:cNvPr>
        <xdr:cNvSpPr>
          <a:spLocks noChangeShapeType="1"/>
        </xdr:cNvSpPr>
      </xdr:nvSpPr>
      <xdr:spPr bwMode="auto">
        <a:xfrm flipV="1">
          <a:off x="4981575" y="14268450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3924300</xdr:colOff>
      <xdr:row>13</xdr:row>
      <xdr:rowOff>104775</xdr:rowOff>
    </xdr:from>
    <xdr:to>
      <xdr:col>1</xdr:col>
      <xdr:colOff>4695825</xdr:colOff>
      <xdr:row>13</xdr:row>
      <xdr:rowOff>104775</xdr:rowOff>
    </xdr:to>
    <xdr:sp macro="" textlink="">
      <xdr:nvSpPr>
        <xdr:cNvPr id="26" name="Line 1">
          <a:extLst>
            <a:ext uri="{FF2B5EF4-FFF2-40B4-BE49-F238E27FC236}">
              <a16:creationId xmlns:a16="http://schemas.microsoft.com/office/drawing/2014/main" id="{00000000-0008-0000-1500-00001A000000}"/>
            </a:ext>
          </a:extLst>
        </xdr:cNvPr>
        <xdr:cNvSpPr>
          <a:spLocks noChangeShapeType="1"/>
        </xdr:cNvSpPr>
      </xdr:nvSpPr>
      <xdr:spPr bwMode="auto">
        <a:xfrm flipV="1">
          <a:off x="5857875" y="2695575"/>
          <a:ext cx="771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3990975</xdr:colOff>
      <xdr:row>19</xdr:row>
      <xdr:rowOff>142875</xdr:rowOff>
    </xdr:from>
    <xdr:to>
      <xdr:col>1</xdr:col>
      <xdr:colOff>4686300</xdr:colOff>
      <xdr:row>19</xdr:row>
      <xdr:rowOff>142875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id="{00000000-0008-0000-1500-00001B000000}"/>
            </a:ext>
          </a:extLst>
        </xdr:cNvPr>
        <xdr:cNvSpPr>
          <a:spLocks noChangeShapeType="1"/>
        </xdr:cNvSpPr>
      </xdr:nvSpPr>
      <xdr:spPr bwMode="auto">
        <a:xfrm flipV="1">
          <a:off x="5924550" y="3933825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3667125</xdr:colOff>
      <xdr:row>20</xdr:row>
      <xdr:rowOff>123825</xdr:rowOff>
    </xdr:from>
    <xdr:to>
      <xdr:col>1</xdr:col>
      <xdr:colOff>4695825</xdr:colOff>
      <xdr:row>20</xdr:row>
      <xdr:rowOff>123825</xdr:rowOff>
    </xdr:to>
    <xdr:sp macro="" textlink="">
      <xdr:nvSpPr>
        <xdr:cNvPr id="28" name="Line 8">
          <a:extLst>
            <a:ext uri="{FF2B5EF4-FFF2-40B4-BE49-F238E27FC236}">
              <a16:creationId xmlns:a16="http://schemas.microsoft.com/office/drawing/2014/main" id="{00000000-0008-0000-1500-00001C000000}"/>
            </a:ext>
          </a:extLst>
        </xdr:cNvPr>
        <xdr:cNvSpPr>
          <a:spLocks noChangeShapeType="1"/>
        </xdr:cNvSpPr>
      </xdr:nvSpPr>
      <xdr:spPr bwMode="auto">
        <a:xfrm flipV="1">
          <a:off x="5600700" y="4171950"/>
          <a:ext cx="1028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1638300</xdr:colOff>
      <xdr:row>21</xdr:row>
      <xdr:rowOff>104775</xdr:rowOff>
    </xdr:from>
    <xdr:to>
      <xdr:col>1</xdr:col>
      <xdr:colOff>4695825</xdr:colOff>
      <xdr:row>21</xdr:row>
      <xdr:rowOff>104775</xdr:rowOff>
    </xdr:to>
    <xdr:sp macro="" textlink="">
      <xdr:nvSpPr>
        <xdr:cNvPr id="29" name="Line 9">
          <a:extLst>
            <a:ext uri="{FF2B5EF4-FFF2-40B4-BE49-F238E27FC236}">
              <a16:creationId xmlns:a16="http://schemas.microsoft.com/office/drawing/2014/main" id="{00000000-0008-0000-1500-00001D000000}"/>
            </a:ext>
          </a:extLst>
        </xdr:cNvPr>
        <xdr:cNvSpPr>
          <a:spLocks noChangeShapeType="1"/>
        </xdr:cNvSpPr>
      </xdr:nvSpPr>
      <xdr:spPr bwMode="auto">
        <a:xfrm>
          <a:off x="3571875" y="4410075"/>
          <a:ext cx="3057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4381500</xdr:colOff>
      <xdr:row>22</xdr:row>
      <xdr:rowOff>152400</xdr:rowOff>
    </xdr:from>
    <xdr:to>
      <xdr:col>1</xdr:col>
      <xdr:colOff>4686300</xdr:colOff>
      <xdr:row>22</xdr:row>
      <xdr:rowOff>152400</xdr:rowOff>
    </xdr:to>
    <xdr:sp macro="" textlink="">
      <xdr:nvSpPr>
        <xdr:cNvPr id="30" name="Line 10">
          <a:extLst>
            <a:ext uri="{FF2B5EF4-FFF2-40B4-BE49-F238E27FC236}">
              <a16:creationId xmlns:a16="http://schemas.microsoft.com/office/drawing/2014/main" id="{00000000-0008-0000-1500-00001E000000}"/>
            </a:ext>
          </a:extLst>
        </xdr:cNvPr>
        <xdr:cNvSpPr>
          <a:spLocks noChangeShapeType="1"/>
        </xdr:cNvSpPr>
      </xdr:nvSpPr>
      <xdr:spPr bwMode="auto">
        <a:xfrm flipV="1">
          <a:off x="6315075" y="4657725"/>
          <a:ext cx="304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1514475</xdr:colOff>
      <xdr:row>24</xdr:row>
      <xdr:rowOff>123825</xdr:rowOff>
    </xdr:from>
    <xdr:to>
      <xdr:col>1</xdr:col>
      <xdr:colOff>4695825</xdr:colOff>
      <xdr:row>24</xdr:row>
      <xdr:rowOff>123825</xdr:rowOff>
    </xdr:to>
    <xdr:sp macro="" textlink="">
      <xdr:nvSpPr>
        <xdr:cNvPr id="31" name="Line 11">
          <a:extLst>
            <a:ext uri="{FF2B5EF4-FFF2-40B4-BE49-F238E27FC236}">
              <a16:creationId xmlns:a16="http://schemas.microsoft.com/office/drawing/2014/main" id="{00000000-0008-0000-1500-00001F000000}"/>
            </a:ext>
          </a:extLst>
        </xdr:cNvPr>
        <xdr:cNvSpPr>
          <a:spLocks noChangeShapeType="1"/>
        </xdr:cNvSpPr>
      </xdr:nvSpPr>
      <xdr:spPr bwMode="auto">
        <a:xfrm flipV="1">
          <a:off x="3448050" y="5124450"/>
          <a:ext cx="3181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3771900</xdr:colOff>
      <xdr:row>25</xdr:row>
      <xdr:rowOff>104775</xdr:rowOff>
    </xdr:from>
    <xdr:to>
      <xdr:col>1</xdr:col>
      <xdr:colOff>4686300</xdr:colOff>
      <xdr:row>25</xdr:row>
      <xdr:rowOff>104775</xdr:rowOff>
    </xdr:to>
    <xdr:sp macro="" textlink="">
      <xdr:nvSpPr>
        <xdr:cNvPr id="32" name="Line 36">
          <a:extLst>
            <a:ext uri="{FF2B5EF4-FFF2-40B4-BE49-F238E27FC236}">
              <a16:creationId xmlns:a16="http://schemas.microsoft.com/office/drawing/2014/main" id="{00000000-0008-0000-1500-000020000000}"/>
            </a:ext>
          </a:extLst>
        </xdr:cNvPr>
        <xdr:cNvSpPr>
          <a:spLocks noChangeShapeType="1"/>
        </xdr:cNvSpPr>
      </xdr:nvSpPr>
      <xdr:spPr bwMode="auto">
        <a:xfrm>
          <a:off x="5705475" y="5343525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2124075</xdr:colOff>
      <xdr:row>23</xdr:row>
      <xdr:rowOff>104775</xdr:rowOff>
    </xdr:from>
    <xdr:to>
      <xdr:col>1</xdr:col>
      <xdr:colOff>4695825</xdr:colOff>
      <xdr:row>23</xdr:row>
      <xdr:rowOff>104775</xdr:rowOff>
    </xdr:to>
    <xdr:sp macro="" textlink="">
      <xdr:nvSpPr>
        <xdr:cNvPr id="33" name="Line 37">
          <a:extLst>
            <a:ext uri="{FF2B5EF4-FFF2-40B4-BE49-F238E27FC236}">
              <a16:creationId xmlns:a16="http://schemas.microsoft.com/office/drawing/2014/main" id="{00000000-0008-0000-1500-000021000000}"/>
            </a:ext>
          </a:extLst>
        </xdr:cNvPr>
        <xdr:cNvSpPr>
          <a:spLocks noChangeShapeType="1"/>
        </xdr:cNvSpPr>
      </xdr:nvSpPr>
      <xdr:spPr bwMode="auto">
        <a:xfrm>
          <a:off x="4057650" y="490537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2771775</xdr:colOff>
      <xdr:row>64</xdr:row>
      <xdr:rowOff>123825</xdr:rowOff>
    </xdr:from>
    <xdr:to>
      <xdr:col>1</xdr:col>
      <xdr:colOff>4676775</xdr:colOff>
      <xdr:row>64</xdr:row>
      <xdr:rowOff>123825</xdr:rowOff>
    </xdr:to>
    <xdr:sp macro="" textlink="">
      <xdr:nvSpPr>
        <xdr:cNvPr id="34" name="Line 33">
          <a:extLst>
            <a:ext uri="{FF2B5EF4-FFF2-40B4-BE49-F238E27FC236}">
              <a16:creationId xmlns:a16="http://schemas.microsoft.com/office/drawing/2014/main" id="{00000000-0008-0000-1500-000022000000}"/>
            </a:ext>
          </a:extLst>
        </xdr:cNvPr>
        <xdr:cNvSpPr>
          <a:spLocks noChangeShapeType="1"/>
        </xdr:cNvSpPr>
      </xdr:nvSpPr>
      <xdr:spPr bwMode="auto">
        <a:xfrm flipV="1">
          <a:off x="4705350" y="1450657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3533775</xdr:colOff>
      <xdr:row>60</xdr:row>
      <xdr:rowOff>142875</xdr:rowOff>
    </xdr:from>
    <xdr:to>
      <xdr:col>1</xdr:col>
      <xdr:colOff>4676775</xdr:colOff>
      <xdr:row>60</xdr:row>
      <xdr:rowOff>142875</xdr:rowOff>
    </xdr:to>
    <xdr:sp macro="" textlink="">
      <xdr:nvSpPr>
        <xdr:cNvPr id="35" name="Line 21">
          <a:extLst>
            <a:ext uri="{FF2B5EF4-FFF2-40B4-BE49-F238E27FC236}">
              <a16:creationId xmlns:a16="http://schemas.microsoft.com/office/drawing/2014/main" id="{00000000-0008-0000-1500-000023000000}"/>
            </a:ext>
          </a:extLst>
        </xdr:cNvPr>
        <xdr:cNvSpPr>
          <a:spLocks noChangeShapeType="1"/>
        </xdr:cNvSpPr>
      </xdr:nvSpPr>
      <xdr:spPr bwMode="auto">
        <a:xfrm flipV="1">
          <a:off x="5467350" y="13592175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1943100</xdr:colOff>
      <xdr:row>62</xdr:row>
      <xdr:rowOff>114300</xdr:rowOff>
    </xdr:from>
    <xdr:to>
      <xdr:col>1</xdr:col>
      <xdr:colOff>4676775</xdr:colOff>
      <xdr:row>62</xdr:row>
      <xdr:rowOff>114300</xdr:rowOff>
    </xdr:to>
    <xdr:sp macro="" textlink="">
      <xdr:nvSpPr>
        <xdr:cNvPr id="36" name="Line 24">
          <a:extLst>
            <a:ext uri="{FF2B5EF4-FFF2-40B4-BE49-F238E27FC236}">
              <a16:creationId xmlns:a16="http://schemas.microsoft.com/office/drawing/2014/main" id="{00000000-0008-0000-1500-000024000000}"/>
            </a:ext>
          </a:extLst>
        </xdr:cNvPr>
        <xdr:cNvSpPr>
          <a:spLocks noChangeShapeType="1"/>
        </xdr:cNvSpPr>
      </xdr:nvSpPr>
      <xdr:spPr bwMode="auto">
        <a:xfrm>
          <a:off x="3876675" y="14030325"/>
          <a:ext cx="2733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1714500</xdr:colOff>
      <xdr:row>56</xdr:row>
      <xdr:rowOff>114300</xdr:rowOff>
    </xdr:from>
    <xdr:to>
      <xdr:col>1</xdr:col>
      <xdr:colOff>4676775</xdr:colOff>
      <xdr:row>56</xdr:row>
      <xdr:rowOff>114300</xdr:rowOff>
    </xdr:to>
    <xdr:sp macro="" textlink="">
      <xdr:nvSpPr>
        <xdr:cNvPr id="37" name="Line 34">
          <a:extLst>
            <a:ext uri="{FF2B5EF4-FFF2-40B4-BE49-F238E27FC236}">
              <a16:creationId xmlns:a16="http://schemas.microsoft.com/office/drawing/2014/main" id="{00000000-0008-0000-1500-000025000000}"/>
            </a:ext>
          </a:extLst>
        </xdr:cNvPr>
        <xdr:cNvSpPr>
          <a:spLocks noChangeShapeType="1"/>
        </xdr:cNvSpPr>
      </xdr:nvSpPr>
      <xdr:spPr bwMode="auto">
        <a:xfrm flipV="1">
          <a:off x="3648075" y="1261110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4305300</xdr:colOff>
      <xdr:row>61</xdr:row>
      <xdr:rowOff>114300</xdr:rowOff>
    </xdr:from>
    <xdr:to>
      <xdr:col>1</xdr:col>
      <xdr:colOff>4648200</xdr:colOff>
      <xdr:row>61</xdr:row>
      <xdr:rowOff>114300</xdr:rowOff>
    </xdr:to>
    <xdr:sp macro="" textlink="">
      <xdr:nvSpPr>
        <xdr:cNvPr id="38" name="Line 24">
          <a:extLst>
            <a:ext uri="{FF2B5EF4-FFF2-40B4-BE49-F238E27FC236}">
              <a16:creationId xmlns:a16="http://schemas.microsoft.com/office/drawing/2014/main" id="{00000000-0008-0000-1500-000026000000}"/>
            </a:ext>
          </a:extLst>
        </xdr:cNvPr>
        <xdr:cNvSpPr>
          <a:spLocks noChangeShapeType="1"/>
        </xdr:cNvSpPr>
      </xdr:nvSpPr>
      <xdr:spPr bwMode="auto">
        <a:xfrm>
          <a:off x="6238875" y="13792200"/>
          <a:ext cx="342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4333875</xdr:colOff>
      <xdr:row>38</xdr:row>
      <xdr:rowOff>114300</xdr:rowOff>
    </xdr:from>
    <xdr:to>
      <xdr:col>1</xdr:col>
      <xdr:colOff>4676775</xdr:colOff>
      <xdr:row>38</xdr:row>
      <xdr:rowOff>114300</xdr:rowOff>
    </xdr:to>
    <xdr:sp macro="" textlink="">
      <xdr:nvSpPr>
        <xdr:cNvPr id="39" name="Line 37">
          <a:extLst>
            <a:ext uri="{FF2B5EF4-FFF2-40B4-BE49-F238E27FC236}">
              <a16:creationId xmlns:a16="http://schemas.microsoft.com/office/drawing/2014/main" id="{00000000-0008-0000-1500-000027000000}"/>
            </a:ext>
          </a:extLst>
        </xdr:cNvPr>
        <xdr:cNvSpPr>
          <a:spLocks noChangeShapeType="1"/>
        </xdr:cNvSpPr>
      </xdr:nvSpPr>
      <xdr:spPr bwMode="auto">
        <a:xfrm>
          <a:off x="6267450" y="8591550"/>
          <a:ext cx="342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1828800</xdr:colOff>
      <xdr:row>36</xdr:row>
      <xdr:rowOff>114300</xdr:rowOff>
    </xdr:from>
    <xdr:to>
      <xdr:col>1</xdr:col>
      <xdr:colOff>4667250</xdr:colOff>
      <xdr:row>36</xdr:row>
      <xdr:rowOff>114300</xdr:rowOff>
    </xdr:to>
    <xdr:sp macro="" textlink="">
      <xdr:nvSpPr>
        <xdr:cNvPr id="40" name="Line 28">
          <a:extLst>
            <a:ext uri="{FF2B5EF4-FFF2-40B4-BE49-F238E27FC236}">
              <a16:creationId xmlns:a16="http://schemas.microsoft.com/office/drawing/2014/main" id="{00000000-0008-0000-1500-000028000000}"/>
            </a:ext>
          </a:extLst>
        </xdr:cNvPr>
        <xdr:cNvSpPr>
          <a:spLocks noChangeShapeType="1"/>
        </xdr:cNvSpPr>
      </xdr:nvSpPr>
      <xdr:spPr bwMode="auto">
        <a:xfrm>
          <a:off x="3762375" y="8191500"/>
          <a:ext cx="2838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2905125</xdr:colOff>
      <xdr:row>32</xdr:row>
      <xdr:rowOff>352425</xdr:rowOff>
    </xdr:from>
    <xdr:to>
      <xdr:col>1</xdr:col>
      <xdr:colOff>4676775</xdr:colOff>
      <xdr:row>32</xdr:row>
      <xdr:rowOff>352425</xdr:rowOff>
    </xdr:to>
    <xdr:sp macro="" textlink="">
      <xdr:nvSpPr>
        <xdr:cNvPr id="41" name="Line 26">
          <a:extLst>
            <a:ext uri="{FF2B5EF4-FFF2-40B4-BE49-F238E27FC236}">
              <a16:creationId xmlns:a16="http://schemas.microsoft.com/office/drawing/2014/main" id="{00000000-0008-0000-1500-000029000000}"/>
            </a:ext>
          </a:extLst>
        </xdr:cNvPr>
        <xdr:cNvSpPr>
          <a:spLocks noChangeShapeType="1"/>
        </xdr:cNvSpPr>
      </xdr:nvSpPr>
      <xdr:spPr bwMode="auto">
        <a:xfrm>
          <a:off x="4838700" y="7353300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4314825</xdr:colOff>
      <xdr:row>31</xdr:row>
      <xdr:rowOff>123825</xdr:rowOff>
    </xdr:from>
    <xdr:to>
      <xdr:col>1</xdr:col>
      <xdr:colOff>4686300</xdr:colOff>
      <xdr:row>31</xdr:row>
      <xdr:rowOff>123825</xdr:rowOff>
    </xdr:to>
    <xdr:sp macro="" textlink="">
      <xdr:nvSpPr>
        <xdr:cNvPr id="42" name="Line 26">
          <a:extLst>
            <a:ext uri="{FF2B5EF4-FFF2-40B4-BE49-F238E27FC236}">
              <a16:creationId xmlns:a16="http://schemas.microsoft.com/office/drawing/2014/main" id="{00000000-0008-0000-1500-00002A000000}"/>
            </a:ext>
          </a:extLst>
        </xdr:cNvPr>
        <xdr:cNvSpPr>
          <a:spLocks noChangeShapeType="1"/>
        </xdr:cNvSpPr>
      </xdr:nvSpPr>
      <xdr:spPr bwMode="auto">
        <a:xfrm flipV="1">
          <a:off x="6248400" y="6867525"/>
          <a:ext cx="371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4114800</xdr:colOff>
      <xdr:row>30</xdr:row>
      <xdr:rowOff>190500</xdr:rowOff>
    </xdr:from>
    <xdr:to>
      <xdr:col>1</xdr:col>
      <xdr:colOff>4686300</xdr:colOff>
      <xdr:row>30</xdr:row>
      <xdr:rowOff>190500</xdr:rowOff>
    </xdr:to>
    <xdr:sp macro="" textlink="">
      <xdr:nvSpPr>
        <xdr:cNvPr id="43" name="Line 26">
          <a:extLst>
            <a:ext uri="{FF2B5EF4-FFF2-40B4-BE49-F238E27FC236}">
              <a16:creationId xmlns:a16="http://schemas.microsoft.com/office/drawing/2014/main" id="{00000000-0008-0000-1500-00002B000000}"/>
            </a:ext>
          </a:extLst>
        </xdr:cNvPr>
        <xdr:cNvSpPr>
          <a:spLocks noChangeShapeType="1"/>
        </xdr:cNvSpPr>
      </xdr:nvSpPr>
      <xdr:spPr bwMode="auto">
        <a:xfrm>
          <a:off x="6048375" y="6619875"/>
          <a:ext cx="571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1857375</xdr:colOff>
      <xdr:row>7</xdr:row>
      <xdr:rowOff>123825</xdr:rowOff>
    </xdr:to>
    <xdr:pic>
      <xdr:nvPicPr>
        <xdr:cNvPr id="2" name="Picture 39" descr="logo SASCA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1771650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3171825</xdr:colOff>
      <xdr:row>131</xdr:row>
      <xdr:rowOff>0</xdr:rowOff>
    </xdr:from>
    <xdr:to>
      <xdr:col>3</xdr:col>
      <xdr:colOff>28575</xdr:colOff>
      <xdr:row>131</xdr:row>
      <xdr:rowOff>0</xdr:rowOff>
    </xdr:to>
    <xdr:sp macro="" textlink="">
      <xdr:nvSpPr>
        <xdr:cNvPr id="3" name="Line 15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>
          <a:spLocks noChangeShapeType="1"/>
        </xdr:cNvSpPr>
      </xdr:nvSpPr>
      <xdr:spPr bwMode="auto">
        <a:xfrm>
          <a:off x="5105400" y="2559367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2543175</xdr:colOff>
      <xdr:row>14</xdr:row>
      <xdr:rowOff>104775</xdr:rowOff>
    </xdr:from>
    <xdr:to>
      <xdr:col>1</xdr:col>
      <xdr:colOff>4714875</xdr:colOff>
      <xdr:row>14</xdr:row>
      <xdr:rowOff>104775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SpPr>
          <a:spLocks noChangeShapeType="1"/>
        </xdr:cNvSpPr>
      </xdr:nvSpPr>
      <xdr:spPr bwMode="auto">
        <a:xfrm>
          <a:off x="4476750" y="289560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3076575</xdr:colOff>
      <xdr:row>16</xdr:row>
      <xdr:rowOff>104775</xdr:rowOff>
    </xdr:from>
    <xdr:to>
      <xdr:col>1</xdr:col>
      <xdr:colOff>4714875</xdr:colOff>
      <xdr:row>16</xdr:row>
      <xdr:rowOff>104775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>
          <a:spLocks noChangeShapeType="1"/>
        </xdr:cNvSpPr>
      </xdr:nvSpPr>
      <xdr:spPr bwMode="auto">
        <a:xfrm>
          <a:off x="5010150" y="3295650"/>
          <a:ext cx="1638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419100</xdr:colOff>
      <xdr:row>29</xdr:row>
      <xdr:rowOff>123825</xdr:rowOff>
    </xdr:from>
    <xdr:to>
      <xdr:col>1</xdr:col>
      <xdr:colOff>4686300</xdr:colOff>
      <xdr:row>29</xdr:row>
      <xdr:rowOff>123825</xdr:rowOff>
    </xdr:to>
    <xdr:sp macro="" textlink="">
      <xdr:nvSpPr>
        <xdr:cNvPr id="4" name="Line 14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SpPr>
          <a:spLocks noChangeShapeType="1"/>
        </xdr:cNvSpPr>
      </xdr:nvSpPr>
      <xdr:spPr bwMode="auto">
        <a:xfrm flipV="1">
          <a:off x="2352675" y="6257925"/>
          <a:ext cx="4267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2581275</xdr:colOff>
      <xdr:row>30</xdr:row>
      <xdr:rowOff>114300</xdr:rowOff>
    </xdr:from>
    <xdr:to>
      <xdr:col>1</xdr:col>
      <xdr:colOff>4676775</xdr:colOff>
      <xdr:row>30</xdr:row>
      <xdr:rowOff>114300</xdr:rowOff>
    </xdr:to>
    <xdr:sp macro="" textlink="">
      <xdr:nvSpPr>
        <xdr:cNvPr id="5" name="Line 15">
          <a:extLst>
            <a:ext uri="{FF2B5EF4-FFF2-40B4-BE49-F238E27FC236}">
              <a16:creationId xmlns:a16="http://schemas.microsoft.com/office/drawing/2014/main" id="{00000000-0008-0000-1700-000005000000}"/>
            </a:ext>
          </a:extLst>
        </xdr:cNvPr>
        <xdr:cNvSpPr>
          <a:spLocks noChangeShapeType="1"/>
        </xdr:cNvSpPr>
      </xdr:nvSpPr>
      <xdr:spPr bwMode="auto">
        <a:xfrm>
          <a:off x="4514850" y="6486525"/>
          <a:ext cx="2095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4333875</xdr:colOff>
      <xdr:row>38</xdr:row>
      <xdr:rowOff>114300</xdr:rowOff>
    </xdr:from>
    <xdr:to>
      <xdr:col>1</xdr:col>
      <xdr:colOff>4676775</xdr:colOff>
      <xdr:row>38</xdr:row>
      <xdr:rowOff>114300</xdr:rowOff>
    </xdr:to>
    <xdr:sp macro="" textlink="">
      <xdr:nvSpPr>
        <xdr:cNvPr id="6" name="Line 30">
          <a:extLst>
            <a:ext uri="{FF2B5EF4-FFF2-40B4-BE49-F238E27FC236}">
              <a16:creationId xmlns:a16="http://schemas.microsoft.com/office/drawing/2014/main" id="{00000000-0008-0000-1700-000006000000}"/>
            </a:ext>
          </a:extLst>
        </xdr:cNvPr>
        <xdr:cNvSpPr>
          <a:spLocks noChangeShapeType="1"/>
        </xdr:cNvSpPr>
      </xdr:nvSpPr>
      <xdr:spPr bwMode="auto">
        <a:xfrm flipV="1">
          <a:off x="6267450" y="8753475"/>
          <a:ext cx="342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85725</xdr:colOff>
      <xdr:row>0</xdr:row>
      <xdr:rowOff>66675</xdr:rowOff>
    </xdr:from>
    <xdr:to>
      <xdr:col>0</xdr:col>
      <xdr:colOff>1857375</xdr:colOff>
      <xdr:row>7</xdr:row>
      <xdr:rowOff>123825</xdr:rowOff>
    </xdr:to>
    <xdr:pic>
      <xdr:nvPicPr>
        <xdr:cNvPr id="7" name="Picture 39" descr="logo SASCA">
          <a:extLst>
            <a:ext uri="{FF2B5EF4-FFF2-40B4-BE49-F238E27FC236}">
              <a16:creationId xmlns:a16="http://schemas.microsoft.com/office/drawing/2014/main" id="{00000000-0008-0000-17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1771650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1866900</xdr:colOff>
      <xdr:row>15</xdr:row>
      <xdr:rowOff>104775</xdr:rowOff>
    </xdr:from>
    <xdr:to>
      <xdr:col>1</xdr:col>
      <xdr:colOff>4714875</xdr:colOff>
      <xdr:row>15</xdr:row>
      <xdr:rowOff>104775</xdr:rowOff>
    </xdr:to>
    <xdr:sp macro="" textlink="">
      <xdr:nvSpPr>
        <xdr:cNvPr id="8" name="Line 6">
          <a:extLst>
            <a:ext uri="{FF2B5EF4-FFF2-40B4-BE49-F238E27FC236}">
              <a16:creationId xmlns:a16="http://schemas.microsoft.com/office/drawing/2014/main" id="{00000000-0008-0000-1700-000008000000}"/>
            </a:ext>
          </a:extLst>
        </xdr:cNvPr>
        <xdr:cNvSpPr>
          <a:spLocks noChangeShapeType="1"/>
        </xdr:cNvSpPr>
      </xdr:nvSpPr>
      <xdr:spPr bwMode="auto">
        <a:xfrm>
          <a:off x="3800475" y="3095625"/>
          <a:ext cx="2847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3857625</xdr:colOff>
      <xdr:row>13</xdr:row>
      <xdr:rowOff>104775</xdr:rowOff>
    </xdr:from>
    <xdr:to>
      <xdr:col>1</xdr:col>
      <xdr:colOff>4695825</xdr:colOff>
      <xdr:row>13</xdr:row>
      <xdr:rowOff>104775</xdr:rowOff>
    </xdr:to>
    <xdr:sp macro="" textlink="">
      <xdr:nvSpPr>
        <xdr:cNvPr id="9" name="Line 1">
          <a:extLst>
            <a:ext uri="{FF2B5EF4-FFF2-40B4-BE49-F238E27FC236}">
              <a16:creationId xmlns:a16="http://schemas.microsoft.com/office/drawing/2014/main" id="{00000000-0008-0000-1700-000009000000}"/>
            </a:ext>
          </a:extLst>
        </xdr:cNvPr>
        <xdr:cNvSpPr>
          <a:spLocks noChangeShapeType="1"/>
        </xdr:cNvSpPr>
      </xdr:nvSpPr>
      <xdr:spPr bwMode="auto">
        <a:xfrm>
          <a:off x="5791200" y="2695575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2886075</xdr:colOff>
      <xdr:row>36</xdr:row>
      <xdr:rowOff>114300</xdr:rowOff>
    </xdr:from>
    <xdr:to>
      <xdr:col>1</xdr:col>
      <xdr:colOff>4676775</xdr:colOff>
      <xdr:row>36</xdr:row>
      <xdr:rowOff>114300</xdr:rowOff>
    </xdr:to>
    <xdr:sp macro="" textlink="">
      <xdr:nvSpPr>
        <xdr:cNvPr id="10" name="Line 18">
          <a:extLst>
            <a:ext uri="{FF2B5EF4-FFF2-40B4-BE49-F238E27FC236}">
              <a16:creationId xmlns:a16="http://schemas.microsoft.com/office/drawing/2014/main" id="{00000000-0008-0000-1700-00000A000000}"/>
            </a:ext>
          </a:extLst>
        </xdr:cNvPr>
        <xdr:cNvSpPr>
          <a:spLocks noChangeShapeType="1"/>
        </xdr:cNvSpPr>
      </xdr:nvSpPr>
      <xdr:spPr bwMode="auto">
        <a:xfrm flipV="1">
          <a:off x="4819650" y="8296275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2667000</xdr:colOff>
      <xdr:row>37</xdr:row>
      <xdr:rowOff>114300</xdr:rowOff>
    </xdr:from>
    <xdr:to>
      <xdr:col>1</xdr:col>
      <xdr:colOff>4676775</xdr:colOff>
      <xdr:row>37</xdr:row>
      <xdr:rowOff>114300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1700-00000B000000}"/>
            </a:ext>
          </a:extLst>
        </xdr:cNvPr>
        <xdr:cNvSpPr>
          <a:spLocks noChangeShapeType="1"/>
        </xdr:cNvSpPr>
      </xdr:nvSpPr>
      <xdr:spPr bwMode="auto">
        <a:xfrm>
          <a:off x="4600575" y="85248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1819275</xdr:colOff>
      <xdr:row>39</xdr:row>
      <xdr:rowOff>123825</xdr:rowOff>
    </xdr:from>
    <xdr:to>
      <xdr:col>1</xdr:col>
      <xdr:colOff>4686300</xdr:colOff>
      <xdr:row>39</xdr:row>
      <xdr:rowOff>133350</xdr:rowOff>
    </xdr:to>
    <xdr:sp macro="" textlink="">
      <xdr:nvSpPr>
        <xdr:cNvPr id="12" name="Line 29">
          <a:extLst>
            <a:ext uri="{FF2B5EF4-FFF2-40B4-BE49-F238E27FC236}">
              <a16:creationId xmlns:a16="http://schemas.microsoft.com/office/drawing/2014/main" id="{00000000-0008-0000-1700-00000C000000}"/>
            </a:ext>
          </a:extLst>
        </xdr:cNvPr>
        <xdr:cNvSpPr>
          <a:spLocks noChangeShapeType="1"/>
        </xdr:cNvSpPr>
      </xdr:nvSpPr>
      <xdr:spPr bwMode="auto">
        <a:xfrm>
          <a:off x="3752850" y="8963025"/>
          <a:ext cx="286702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2857500</xdr:colOff>
      <xdr:row>46</xdr:row>
      <xdr:rowOff>104775</xdr:rowOff>
    </xdr:from>
    <xdr:to>
      <xdr:col>1</xdr:col>
      <xdr:colOff>4676775</xdr:colOff>
      <xdr:row>46</xdr:row>
      <xdr:rowOff>104775</xdr:rowOff>
    </xdr:to>
    <xdr:sp macro="" textlink="">
      <xdr:nvSpPr>
        <xdr:cNvPr id="13" name="Line 15">
          <a:extLst>
            <a:ext uri="{FF2B5EF4-FFF2-40B4-BE49-F238E27FC236}">
              <a16:creationId xmlns:a16="http://schemas.microsoft.com/office/drawing/2014/main" id="{00000000-0008-0000-1700-00000D000000}"/>
            </a:ext>
          </a:extLst>
        </xdr:cNvPr>
        <xdr:cNvSpPr>
          <a:spLocks noChangeShapeType="1"/>
        </xdr:cNvSpPr>
      </xdr:nvSpPr>
      <xdr:spPr bwMode="auto">
        <a:xfrm>
          <a:off x="4791075" y="11039475"/>
          <a:ext cx="1819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3019425</xdr:colOff>
      <xdr:row>48</xdr:row>
      <xdr:rowOff>104775</xdr:rowOff>
    </xdr:from>
    <xdr:to>
      <xdr:col>1</xdr:col>
      <xdr:colOff>4657725</xdr:colOff>
      <xdr:row>48</xdr:row>
      <xdr:rowOff>104775</xdr:rowOff>
    </xdr:to>
    <xdr:sp macro="" textlink="">
      <xdr:nvSpPr>
        <xdr:cNvPr id="14" name="Line 17">
          <a:extLst>
            <a:ext uri="{FF2B5EF4-FFF2-40B4-BE49-F238E27FC236}">
              <a16:creationId xmlns:a16="http://schemas.microsoft.com/office/drawing/2014/main" id="{00000000-0008-0000-1700-00000E000000}"/>
            </a:ext>
          </a:extLst>
        </xdr:cNvPr>
        <xdr:cNvSpPr>
          <a:spLocks noChangeShapeType="1"/>
        </xdr:cNvSpPr>
      </xdr:nvSpPr>
      <xdr:spPr bwMode="auto">
        <a:xfrm flipV="1">
          <a:off x="4953000" y="11515725"/>
          <a:ext cx="1638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2047875</xdr:colOff>
      <xdr:row>47</xdr:row>
      <xdr:rowOff>104775</xdr:rowOff>
    </xdr:from>
    <xdr:to>
      <xdr:col>1</xdr:col>
      <xdr:colOff>4676775</xdr:colOff>
      <xdr:row>47</xdr:row>
      <xdr:rowOff>104775</xdr:rowOff>
    </xdr:to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00000000-0008-0000-1700-00000F000000}"/>
            </a:ext>
          </a:extLst>
        </xdr:cNvPr>
        <xdr:cNvSpPr>
          <a:spLocks noChangeShapeType="1"/>
        </xdr:cNvSpPr>
      </xdr:nvSpPr>
      <xdr:spPr bwMode="auto">
        <a:xfrm>
          <a:off x="3981450" y="11277600"/>
          <a:ext cx="2628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2438400</xdr:colOff>
      <xdr:row>49</xdr:row>
      <xdr:rowOff>114300</xdr:rowOff>
    </xdr:from>
    <xdr:to>
      <xdr:col>1</xdr:col>
      <xdr:colOff>4657725</xdr:colOff>
      <xdr:row>49</xdr:row>
      <xdr:rowOff>114300</xdr:rowOff>
    </xdr:to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00000000-0008-0000-1700-000010000000}"/>
            </a:ext>
          </a:extLst>
        </xdr:cNvPr>
        <xdr:cNvSpPr>
          <a:spLocks noChangeShapeType="1"/>
        </xdr:cNvSpPr>
      </xdr:nvSpPr>
      <xdr:spPr bwMode="auto">
        <a:xfrm>
          <a:off x="4371975" y="11763375"/>
          <a:ext cx="2219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1762125</xdr:colOff>
      <xdr:row>50</xdr:row>
      <xdr:rowOff>114300</xdr:rowOff>
    </xdr:from>
    <xdr:to>
      <xdr:col>1</xdr:col>
      <xdr:colOff>4676775</xdr:colOff>
      <xdr:row>50</xdr:row>
      <xdr:rowOff>114300</xdr:rowOff>
    </xdr:to>
    <xdr:sp macro="" textlink="">
      <xdr:nvSpPr>
        <xdr:cNvPr id="17" name="Line 28">
          <a:extLst>
            <a:ext uri="{FF2B5EF4-FFF2-40B4-BE49-F238E27FC236}">
              <a16:creationId xmlns:a16="http://schemas.microsoft.com/office/drawing/2014/main" id="{00000000-0008-0000-1700-000011000000}"/>
            </a:ext>
          </a:extLst>
        </xdr:cNvPr>
        <xdr:cNvSpPr>
          <a:spLocks noChangeShapeType="1"/>
        </xdr:cNvSpPr>
      </xdr:nvSpPr>
      <xdr:spPr bwMode="auto">
        <a:xfrm>
          <a:off x="3695700" y="12001500"/>
          <a:ext cx="2914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2371725</xdr:colOff>
      <xdr:row>44</xdr:row>
      <xdr:rowOff>114300</xdr:rowOff>
    </xdr:from>
    <xdr:to>
      <xdr:col>1</xdr:col>
      <xdr:colOff>4667250</xdr:colOff>
      <xdr:row>44</xdr:row>
      <xdr:rowOff>114300</xdr:rowOff>
    </xdr:to>
    <xdr:sp macro="" textlink="">
      <xdr:nvSpPr>
        <xdr:cNvPr id="18" name="Line 34">
          <a:extLst>
            <a:ext uri="{FF2B5EF4-FFF2-40B4-BE49-F238E27FC236}">
              <a16:creationId xmlns:a16="http://schemas.microsoft.com/office/drawing/2014/main" id="{00000000-0008-0000-1700-000012000000}"/>
            </a:ext>
          </a:extLst>
        </xdr:cNvPr>
        <xdr:cNvSpPr>
          <a:spLocks noChangeShapeType="1"/>
        </xdr:cNvSpPr>
      </xdr:nvSpPr>
      <xdr:spPr bwMode="auto">
        <a:xfrm>
          <a:off x="4305300" y="10610850"/>
          <a:ext cx="2295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2581275</xdr:colOff>
      <xdr:row>45</xdr:row>
      <xdr:rowOff>114300</xdr:rowOff>
    </xdr:from>
    <xdr:to>
      <xdr:col>1</xdr:col>
      <xdr:colOff>4676775</xdr:colOff>
      <xdr:row>45</xdr:row>
      <xdr:rowOff>114300</xdr:rowOff>
    </xdr:to>
    <xdr:sp macro="" textlink="">
      <xdr:nvSpPr>
        <xdr:cNvPr id="19" name="Line 35">
          <a:extLst>
            <a:ext uri="{FF2B5EF4-FFF2-40B4-BE49-F238E27FC236}">
              <a16:creationId xmlns:a16="http://schemas.microsoft.com/office/drawing/2014/main" id="{00000000-0008-0000-1700-000013000000}"/>
            </a:ext>
          </a:extLst>
        </xdr:cNvPr>
        <xdr:cNvSpPr>
          <a:spLocks noChangeShapeType="1"/>
        </xdr:cNvSpPr>
      </xdr:nvSpPr>
      <xdr:spPr bwMode="auto">
        <a:xfrm flipV="1">
          <a:off x="4514850" y="10829925"/>
          <a:ext cx="2095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4114800</xdr:colOff>
      <xdr:row>40</xdr:row>
      <xdr:rowOff>123825</xdr:rowOff>
    </xdr:from>
    <xdr:to>
      <xdr:col>1</xdr:col>
      <xdr:colOff>4686300</xdr:colOff>
      <xdr:row>40</xdr:row>
      <xdr:rowOff>123825</xdr:rowOff>
    </xdr:to>
    <xdr:sp macro="" textlink="">
      <xdr:nvSpPr>
        <xdr:cNvPr id="20" name="Line 30">
          <a:extLst>
            <a:ext uri="{FF2B5EF4-FFF2-40B4-BE49-F238E27FC236}">
              <a16:creationId xmlns:a16="http://schemas.microsoft.com/office/drawing/2014/main" id="{00000000-0008-0000-1700-000014000000}"/>
            </a:ext>
          </a:extLst>
        </xdr:cNvPr>
        <xdr:cNvSpPr>
          <a:spLocks noChangeShapeType="1"/>
        </xdr:cNvSpPr>
      </xdr:nvSpPr>
      <xdr:spPr bwMode="auto">
        <a:xfrm flipV="1">
          <a:off x="6048375" y="9191625"/>
          <a:ext cx="571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2209800</xdr:colOff>
      <xdr:row>19</xdr:row>
      <xdr:rowOff>123825</xdr:rowOff>
    </xdr:from>
    <xdr:to>
      <xdr:col>1</xdr:col>
      <xdr:colOff>4695825</xdr:colOff>
      <xdr:row>19</xdr:row>
      <xdr:rowOff>123825</xdr:rowOff>
    </xdr:to>
    <xdr:sp macro="" textlink="">
      <xdr:nvSpPr>
        <xdr:cNvPr id="21" name="Line 7">
          <a:extLst>
            <a:ext uri="{FF2B5EF4-FFF2-40B4-BE49-F238E27FC236}">
              <a16:creationId xmlns:a16="http://schemas.microsoft.com/office/drawing/2014/main" id="{00000000-0008-0000-1700-000015000000}"/>
            </a:ext>
          </a:extLst>
        </xdr:cNvPr>
        <xdr:cNvSpPr>
          <a:spLocks noChangeShapeType="1"/>
        </xdr:cNvSpPr>
      </xdr:nvSpPr>
      <xdr:spPr bwMode="auto">
        <a:xfrm flipV="1">
          <a:off x="4143375" y="3914775"/>
          <a:ext cx="2486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3324225</xdr:colOff>
      <xdr:row>20</xdr:row>
      <xdr:rowOff>142875</xdr:rowOff>
    </xdr:from>
    <xdr:to>
      <xdr:col>1</xdr:col>
      <xdr:colOff>4695825</xdr:colOff>
      <xdr:row>20</xdr:row>
      <xdr:rowOff>142875</xdr:rowOff>
    </xdr:to>
    <xdr:sp macro="" textlink="">
      <xdr:nvSpPr>
        <xdr:cNvPr id="22" name="Line 8">
          <a:extLst>
            <a:ext uri="{FF2B5EF4-FFF2-40B4-BE49-F238E27FC236}">
              <a16:creationId xmlns:a16="http://schemas.microsoft.com/office/drawing/2014/main" id="{00000000-0008-0000-1700-000016000000}"/>
            </a:ext>
          </a:extLst>
        </xdr:cNvPr>
        <xdr:cNvSpPr>
          <a:spLocks noChangeShapeType="1"/>
        </xdr:cNvSpPr>
      </xdr:nvSpPr>
      <xdr:spPr bwMode="auto">
        <a:xfrm flipV="1">
          <a:off x="5257800" y="4181475"/>
          <a:ext cx="1371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1609725</xdr:colOff>
      <xdr:row>21</xdr:row>
      <xdr:rowOff>104775</xdr:rowOff>
    </xdr:from>
    <xdr:to>
      <xdr:col>1</xdr:col>
      <xdr:colOff>4695825</xdr:colOff>
      <xdr:row>21</xdr:row>
      <xdr:rowOff>104775</xdr:rowOff>
    </xdr:to>
    <xdr:sp macro="" textlink="">
      <xdr:nvSpPr>
        <xdr:cNvPr id="23" name="Line 9">
          <a:extLst>
            <a:ext uri="{FF2B5EF4-FFF2-40B4-BE49-F238E27FC236}">
              <a16:creationId xmlns:a16="http://schemas.microsoft.com/office/drawing/2014/main" id="{00000000-0008-0000-1700-000017000000}"/>
            </a:ext>
          </a:extLst>
        </xdr:cNvPr>
        <xdr:cNvSpPr>
          <a:spLocks noChangeShapeType="1"/>
        </xdr:cNvSpPr>
      </xdr:nvSpPr>
      <xdr:spPr bwMode="auto">
        <a:xfrm>
          <a:off x="3543300" y="4400550"/>
          <a:ext cx="3086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3590925</xdr:colOff>
      <xdr:row>22</xdr:row>
      <xdr:rowOff>152400</xdr:rowOff>
    </xdr:from>
    <xdr:to>
      <xdr:col>1</xdr:col>
      <xdr:colOff>4695825</xdr:colOff>
      <xdr:row>22</xdr:row>
      <xdr:rowOff>152400</xdr:rowOff>
    </xdr:to>
    <xdr:sp macro="" textlink="">
      <xdr:nvSpPr>
        <xdr:cNvPr id="24" name="Line 10">
          <a:extLst>
            <a:ext uri="{FF2B5EF4-FFF2-40B4-BE49-F238E27FC236}">
              <a16:creationId xmlns:a16="http://schemas.microsoft.com/office/drawing/2014/main" id="{00000000-0008-0000-1700-000018000000}"/>
            </a:ext>
          </a:extLst>
        </xdr:cNvPr>
        <xdr:cNvSpPr>
          <a:spLocks noChangeShapeType="1"/>
        </xdr:cNvSpPr>
      </xdr:nvSpPr>
      <xdr:spPr bwMode="auto">
        <a:xfrm>
          <a:off x="5524500" y="4648200"/>
          <a:ext cx="1104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1533525</xdr:colOff>
      <xdr:row>25</xdr:row>
      <xdr:rowOff>114300</xdr:rowOff>
    </xdr:from>
    <xdr:to>
      <xdr:col>1</xdr:col>
      <xdr:colOff>4695825</xdr:colOff>
      <xdr:row>25</xdr:row>
      <xdr:rowOff>114300</xdr:rowOff>
    </xdr:to>
    <xdr:sp macro="" textlink="">
      <xdr:nvSpPr>
        <xdr:cNvPr id="25" name="Line 11">
          <a:extLst>
            <a:ext uri="{FF2B5EF4-FFF2-40B4-BE49-F238E27FC236}">
              <a16:creationId xmlns:a16="http://schemas.microsoft.com/office/drawing/2014/main" id="{00000000-0008-0000-1700-000019000000}"/>
            </a:ext>
          </a:extLst>
        </xdr:cNvPr>
        <xdr:cNvSpPr>
          <a:spLocks noChangeShapeType="1"/>
        </xdr:cNvSpPr>
      </xdr:nvSpPr>
      <xdr:spPr bwMode="auto">
        <a:xfrm flipV="1">
          <a:off x="3467100" y="5305425"/>
          <a:ext cx="3162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3171825</xdr:colOff>
      <xdr:row>26</xdr:row>
      <xdr:rowOff>104775</xdr:rowOff>
    </xdr:from>
    <xdr:to>
      <xdr:col>1</xdr:col>
      <xdr:colOff>4686300</xdr:colOff>
      <xdr:row>26</xdr:row>
      <xdr:rowOff>104775</xdr:rowOff>
    </xdr:to>
    <xdr:sp macro="" textlink="">
      <xdr:nvSpPr>
        <xdr:cNvPr id="26" name="Line 36">
          <a:extLst>
            <a:ext uri="{FF2B5EF4-FFF2-40B4-BE49-F238E27FC236}">
              <a16:creationId xmlns:a16="http://schemas.microsoft.com/office/drawing/2014/main" id="{00000000-0008-0000-1700-00001A000000}"/>
            </a:ext>
          </a:extLst>
        </xdr:cNvPr>
        <xdr:cNvSpPr>
          <a:spLocks noChangeShapeType="1"/>
        </xdr:cNvSpPr>
      </xdr:nvSpPr>
      <xdr:spPr bwMode="auto">
        <a:xfrm>
          <a:off x="5105400" y="5534025"/>
          <a:ext cx="1514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2238375</xdr:colOff>
      <xdr:row>24</xdr:row>
      <xdr:rowOff>104775</xdr:rowOff>
    </xdr:from>
    <xdr:to>
      <xdr:col>1</xdr:col>
      <xdr:colOff>4705350</xdr:colOff>
      <xdr:row>24</xdr:row>
      <xdr:rowOff>104775</xdr:rowOff>
    </xdr:to>
    <xdr:sp macro="" textlink="">
      <xdr:nvSpPr>
        <xdr:cNvPr id="27" name="Line 25">
          <a:extLst>
            <a:ext uri="{FF2B5EF4-FFF2-40B4-BE49-F238E27FC236}">
              <a16:creationId xmlns:a16="http://schemas.microsoft.com/office/drawing/2014/main" id="{00000000-0008-0000-1700-00001B000000}"/>
            </a:ext>
          </a:extLst>
        </xdr:cNvPr>
        <xdr:cNvSpPr>
          <a:spLocks noChangeShapeType="1"/>
        </xdr:cNvSpPr>
      </xdr:nvSpPr>
      <xdr:spPr bwMode="auto">
        <a:xfrm>
          <a:off x="4171950" y="5095875"/>
          <a:ext cx="2466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1990725</xdr:colOff>
      <xdr:row>23</xdr:row>
      <xdr:rowOff>104775</xdr:rowOff>
    </xdr:from>
    <xdr:to>
      <xdr:col>1</xdr:col>
      <xdr:colOff>4695825</xdr:colOff>
      <xdr:row>23</xdr:row>
      <xdr:rowOff>104775</xdr:rowOff>
    </xdr:to>
    <xdr:sp macro="" textlink="">
      <xdr:nvSpPr>
        <xdr:cNvPr id="28" name="Line 37">
          <a:extLst>
            <a:ext uri="{FF2B5EF4-FFF2-40B4-BE49-F238E27FC236}">
              <a16:creationId xmlns:a16="http://schemas.microsoft.com/office/drawing/2014/main" id="{00000000-0008-0000-1700-00001C000000}"/>
            </a:ext>
          </a:extLst>
        </xdr:cNvPr>
        <xdr:cNvSpPr>
          <a:spLocks noChangeShapeType="1"/>
        </xdr:cNvSpPr>
      </xdr:nvSpPr>
      <xdr:spPr bwMode="auto">
        <a:xfrm>
          <a:off x="3924300" y="4895850"/>
          <a:ext cx="2705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2095500</xdr:colOff>
      <xdr:row>33</xdr:row>
      <xdr:rowOff>190500</xdr:rowOff>
    </xdr:from>
    <xdr:to>
      <xdr:col>1</xdr:col>
      <xdr:colOff>4695825</xdr:colOff>
      <xdr:row>33</xdr:row>
      <xdr:rowOff>190500</xdr:rowOff>
    </xdr:to>
    <xdr:sp macro="" textlink="">
      <xdr:nvSpPr>
        <xdr:cNvPr id="29" name="Line 36">
          <a:extLst>
            <a:ext uri="{FF2B5EF4-FFF2-40B4-BE49-F238E27FC236}">
              <a16:creationId xmlns:a16="http://schemas.microsoft.com/office/drawing/2014/main" id="{00000000-0008-0000-1700-00001D000000}"/>
            </a:ext>
          </a:extLst>
        </xdr:cNvPr>
        <xdr:cNvSpPr>
          <a:spLocks noChangeShapeType="1"/>
        </xdr:cNvSpPr>
      </xdr:nvSpPr>
      <xdr:spPr bwMode="auto">
        <a:xfrm flipV="1">
          <a:off x="4029075" y="7200900"/>
          <a:ext cx="2600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2466975</xdr:colOff>
      <xdr:row>34</xdr:row>
      <xdr:rowOff>190500</xdr:rowOff>
    </xdr:from>
    <xdr:to>
      <xdr:col>1</xdr:col>
      <xdr:colOff>4676775</xdr:colOff>
      <xdr:row>34</xdr:row>
      <xdr:rowOff>190500</xdr:rowOff>
    </xdr:to>
    <xdr:sp macro="" textlink="">
      <xdr:nvSpPr>
        <xdr:cNvPr id="30" name="Line 15">
          <a:extLst>
            <a:ext uri="{FF2B5EF4-FFF2-40B4-BE49-F238E27FC236}">
              <a16:creationId xmlns:a16="http://schemas.microsoft.com/office/drawing/2014/main" id="{00000000-0008-0000-1700-00001E000000}"/>
            </a:ext>
          </a:extLst>
        </xdr:cNvPr>
        <xdr:cNvSpPr>
          <a:spLocks noChangeShapeType="1"/>
        </xdr:cNvSpPr>
      </xdr:nvSpPr>
      <xdr:spPr bwMode="auto">
        <a:xfrm flipV="1">
          <a:off x="4400550" y="7553325"/>
          <a:ext cx="2209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3009900</xdr:colOff>
      <xdr:row>35</xdr:row>
      <xdr:rowOff>342900</xdr:rowOff>
    </xdr:from>
    <xdr:to>
      <xdr:col>1</xdr:col>
      <xdr:colOff>4686300</xdr:colOff>
      <xdr:row>35</xdr:row>
      <xdr:rowOff>342900</xdr:rowOff>
    </xdr:to>
    <xdr:sp macro="" textlink="">
      <xdr:nvSpPr>
        <xdr:cNvPr id="31" name="Line 15">
          <a:extLst>
            <a:ext uri="{FF2B5EF4-FFF2-40B4-BE49-F238E27FC236}">
              <a16:creationId xmlns:a16="http://schemas.microsoft.com/office/drawing/2014/main" id="{00000000-0008-0000-1700-00001F000000}"/>
            </a:ext>
          </a:extLst>
        </xdr:cNvPr>
        <xdr:cNvSpPr>
          <a:spLocks noChangeShapeType="1"/>
        </xdr:cNvSpPr>
      </xdr:nvSpPr>
      <xdr:spPr bwMode="auto">
        <a:xfrm flipV="1">
          <a:off x="4943475" y="8058150"/>
          <a:ext cx="1676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2771775</xdr:colOff>
      <xdr:row>51</xdr:row>
      <xdr:rowOff>123825</xdr:rowOff>
    </xdr:from>
    <xdr:to>
      <xdr:col>1</xdr:col>
      <xdr:colOff>4676775</xdr:colOff>
      <xdr:row>51</xdr:row>
      <xdr:rowOff>123825</xdr:rowOff>
    </xdr:to>
    <xdr:sp macro="" textlink="">
      <xdr:nvSpPr>
        <xdr:cNvPr id="32" name="Line 33">
          <a:extLst>
            <a:ext uri="{FF2B5EF4-FFF2-40B4-BE49-F238E27FC236}">
              <a16:creationId xmlns:a16="http://schemas.microsoft.com/office/drawing/2014/main" id="{00000000-0008-0000-1700-000020000000}"/>
            </a:ext>
          </a:extLst>
        </xdr:cNvPr>
        <xdr:cNvSpPr>
          <a:spLocks noChangeShapeType="1"/>
        </xdr:cNvSpPr>
      </xdr:nvSpPr>
      <xdr:spPr bwMode="auto">
        <a:xfrm flipV="1">
          <a:off x="4705350" y="12211050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2676525</xdr:colOff>
      <xdr:row>13</xdr:row>
      <xdr:rowOff>314325</xdr:rowOff>
    </xdr:from>
    <xdr:to>
      <xdr:col>1</xdr:col>
      <xdr:colOff>4657725</xdr:colOff>
      <xdr:row>13</xdr:row>
      <xdr:rowOff>314325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SpPr>
          <a:spLocks noChangeShapeType="1"/>
        </xdr:cNvSpPr>
      </xdr:nvSpPr>
      <xdr:spPr bwMode="auto">
        <a:xfrm>
          <a:off x="4610100" y="39719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3219450</xdr:colOff>
      <xdr:row>14</xdr:row>
      <xdr:rowOff>304800</xdr:rowOff>
    </xdr:from>
    <xdr:to>
      <xdr:col>1</xdr:col>
      <xdr:colOff>4648200</xdr:colOff>
      <xdr:row>14</xdr:row>
      <xdr:rowOff>304800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>
          <a:spLocks noChangeShapeType="1"/>
        </xdr:cNvSpPr>
      </xdr:nvSpPr>
      <xdr:spPr bwMode="auto">
        <a:xfrm>
          <a:off x="5153025" y="4467225"/>
          <a:ext cx="1428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2362200</xdr:colOff>
      <xdr:row>16</xdr:row>
      <xdr:rowOff>257175</xdr:rowOff>
    </xdr:from>
    <xdr:to>
      <xdr:col>1</xdr:col>
      <xdr:colOff>4648200</xdr:colOff>
      <xdr:row>16</xdr:row>
      <xdr:rowOff>257175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SpPr>
          <a:spLocks noChangeShapeType="1"/>
        </xdr:cNvSpPr>
      </xdr:nvSpPr>
      <xdr:spPr bwMode="auto">
        <a:xfrm>
          <a:off x="4295775" y="5429250"/>
          <a:ext cx="2286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3943350</xdr:colOff>
      <xdr:row>18</xdr:row>
      <xdr:rowOff>295275</xdr:rowOff>
    </xdr:from>
    <xdr:to>
      <xdr:col>1</xdr:col>
      <xdr:colOff>4648200</xdr:colOff>
      <xdr:row>18</xdr:row>
      <xdr:rowOff>295275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id="{00000000-0008-0000-1800-000005000000}"/>
            </a:ext>
          </a:extLst>
        </xdr:cNvPr>
        <xdr:cNvSpPr>
          <a:spLocks noChangeShapeType="1"/>
        </xdr:cNvSpPr>
      </xdr:nvSpPr>
      <xdr:spPr bwMode="auto">
        <a:xfrm>
          <a:off x="5876925" y="6477000"/>
          <a:ext cx="704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885825</xdr:colOff>
      <xdr:row>19</xdr:row>
      <xdr:rowOff>276225</xdr:rowOff>
    </xdr:from>
    <xdr:to>
      <xdr:col>1</xdr:col>
      <xdr:colOff>4610100</xdr:colOff>
      <xdr:row>19</xdr:row>
      <xdr:rowOff>276225</xdr:rowOff>
    </xdr:to>
    <xdr:sp macro="" textlink="">
      <xdr:nvSpPr>
        <xdr:cNvPr id="6" name="Line 6">
          <a:extLst>
            <a:ext uri="{FF2B5EF4-FFF2-40B4-BE49-F238E27FC236}">
              <a16:creationId xmlns:a16="http://schemas.microsoft.com/office/drawing/2014/main" id="{00000000-0008-0000-1800-000006000000}"/>
            </a:ext>
          </a:extLst>
        </xdr:cNvPr>
        <xdr:cNvSpPr>
          <a:spLocks noChangeShapeType="1"/>
        </xdr:cNvSpPr>
      </xdr:nvSpPr>
      <xdr:spPr bwMode="auto">
        <a:xfrm>
          <a:off x="2819400" y="6962775"/>
          <a:ext cx="3724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1866900</xdr:colOff>
      <xdr:row>21</xdr:row>
      <xdr:rowOff>295275</xdr:rowOff>
    </xdr:from>
    <xdr:to>
      <xdr:col>1</xdr:col>
      <xdr:colOff>4648200</xdr:colOff>
      <xdr:row>21</xdr:row>
      <xdr:rowOff>295275</xdr:rowOff>
    </xdr:to>
    <xdr:sp macro="" textlink="">
      <xdr:nvSpPr>
        <xdr:cNvPr id="7" name="Line 7">
          <a:extLst>
            <a:ext uri="{FF2B5EF4-FFF2-40B4-BE49-F238E27FC236}">
              <a16:creationId xmlns:a16="http://schemas.microsoft.com/office/drawing/2014/main" id="{00000000-0008-0000-1800-000007000000}"/>
            </a:ext>
          </a:extLst>
        </xdr:cNvPr>
        <xdr:cNvSpPr>
          <a:spLocks noChangeShapeType="1"/>
        </xdr:cNvSpPr>
      </xdr:nvSpPr>
      <xdr:spPr bwMode="auto">
        <a:xfrm>
          <a:off x="3800475" y="7991475"/>
          <a:ext cx="2781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4162425</xdr:colOff>
      <xdr:row>22</xdr:row>
      <xdr:rowOff>295275</xdr:rowOff>
    </xdr:from>
    <xdr:to>
      <xdr:col>1</xdr:col>
      <xdr:colOff>4638675</xdr:colOff>
      <xdr:row>22</xdr:row>
      <xdr:rowOff>295275</xdr:rowOff>
    </xdr:to>
    <xdr:sp macro="" textlink="">
      <xdr:nvSpPr>
        <xdr:cNvPr id="8" name="Line 8">
          <a:extLst>
            <a:ext uri="{FF2B5EF4-FFF2-40B4-BE49-F238E27FC236}">
              <a16:creationId xmlns:a16="http://schemas.microsoft.com/office/drawing/2014/main" id="{00000000-0008-0000-1800-000008000000}"/>
            </a:ext>
          </a:extLst>
        </xdr:cNvPr>
        <xdr:cNvSpPr>
          <a:spLocks noChangeShapeType="1"/>
        </xdr:cNvSpPr>
      </xdr:nvSpPr>
      <xdr:spPr bwMode="auto">
        <a:xfrm flipV="1">
          <a:off x="6096000" y="8496300"/>
          <a:ext cx="476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2733675</xdr:colOff>
      <xdr:row>23</xdr:row>
      <xdr:rowOff>295275</xdr:rowOff>
    </xdr:from>
    <xdr:to>
      <xdr:col>1</xdr:col>
      <xdr:colOff>4638675</xdr:colOff>
      <xdr:row>23</xdr:row>
      <xdr:rowOff>295275</xdr:rowOff>
    </xdr:to>
    <xdr:sp macro="" textlink="">
      <xdr:nvSpPr>
        <xdr:cNvPr id="9" name="Line 9">
          <a:extLst>
            <a:ext uri="{FF2B5EF4-FFF2-40B4-BE49-F238E27FC236}">
              <a16:creationId xmlns:a16="http://schemas.microsoft.com/office/drawing/2014/main" id="{00000000-0008-0000-1800-000009000000}"/>
            </a:ext>
          </a:extLst>
        </xdr:cNvPr>
        <xdr:cNvSpPr>
          <a:spLocks noChangeShapeType="1"/>
        </xdr:cNvSpPr>
      </xdr:nvSpPr>
      <xdr:spPr bwMode="auto">
        <a:xfrm>
          <a:off x="4667250" y="90011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1257300</xdr:colOff>
      <xdr:row>25</xdr:row>
      <xdr:rowOff>295275</xdr:rowOff>
    </xdr:from>
    <xdr:to>
      <xdr:col>1</xdr:col>
      <xdr:colOff>4648200</xdr:colOff>
      <xdr:row>25</xdr:row>
      <xdr:rowOff>295275</xdr:rowOff>
    </xdr:to>
    <xdr:sp macro="" textlink="">
      <xdr:nvSpPr>
        <xdr:cNvPr id="10" name="Line 11">
          <a:extLst>
            <a:ext uri="{FF2B5EF4-FFF2-40B4-BE49-F238E27FC236}">
              <a16:creationId xmlns:a16="http://schemas.microsoft.com/office/drawing/2014/main" id="{00000000-0008-0000-1800-00000A000000}"/>
            </a:ext>
          </a:extLst>
        </xdr:cNvPr>
        <xdr:cNvSpPr>
          <a:spLocks noChangeShapeType="1"/>
        </xdr:cNvSpPr>
      </xdr:nvSpPr>
      <xdr:spPr bwMode="auto">
        <a:xfrm>
          <a:off x="1257300" y="10010775"/>
          <a:ext cx="5324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1409700</xdr:colOff>
      <xdr:row>26</xdr:row>
      <xdr:rowOff>257175</xdr:rowOff>
    </xdr:from>
    <xdr:to>
      <xdr:col>1</xdr:col>
      <xdr:colOff>4638675</xdr:colOff>
      <xdr:row>26</xdr:row>
      <xdr:rowOff>257175</xdr:rowOff>
    </xdr:to>
    <xdr:sp macro="" textlink="">
      <xdr:nvSpPr>
        <xdr:cNvPr id="11" name="Line 12">
          <a:extLst>
            <a:ext uri="{FF2B5EF4-FFF2-40B4-BE49-F238E27FC236}">
              <a16:creationId xmlns:a16="http://schemas.microsoft.com/office/drawing/2014/main" id="{00000000-0008-0000-1800-00000B000000}"/>
            </a:ext>
          </a:extLst>
        </xdr:cNvPr>
        <xdr:cNvSpPr>
          <a:spLocks noChangeShapeType="1"/>
        </xdr:cNvSpPr>
      </xdr:nvSpPr>
      <xdr:spPr bwMode="auto">
        <a:xfrm>
          <a:off x="3343275" y="10477500"/>
          <a:ext cx="3228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3543300</xdr:colOff>
      <xdr:row>28</xdr:row>
      <xdr:rowOff>266700</xdr:rowOff>
    </xdr:from>
    <xdr:to>
      <xdr:col>1</xdr:col>
      <xdr:colOff>4667250</xdr:colOff>
      <xdr:row>28</xdr:row>
      <xdr:rowOff>266700</xdr:rowOff>
    </xdr:to>
    <xdr:sp macro="" textlink="">
      <xdr:nvSpPr>
        <xdr:cNvPr id="12" name="Line 13">
          <a:extLst>
            <a:ext uri="{FF2B5EF4-FFF2-40B4-BE49-F238E27FC236}">
              <a16:creationId xmlns:a16="http://schemas.microsoft.com/office/drawing/2014/main" id="{00000000-0008-0000-1800-00000C000000}"/>
            </a:ext>
          </a:extLst>
        </xdr:cNvPr>
        <xdr:cNvSpPr>
          <a:spLocks noChangeShapeType="1"/>
        </xdr:cNvSpPr>
      </xdr:nvSpPr>
      <xdr:spPr bwMode="auto">
        <a:xfrm>
          <a:off x="5476875" y="11496675"/>
          <a:ext cx="1123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3533775</xdr:colOff>
      <xdr:row>29</xdr:row>
      <xdr:rowOff>285750</xdr:rowOff>
    </xdr:from>
    <xdr:to>
      <xdr:col>1</xdr:col>
      <xdr:colOff>4657725</xdr:colOff>
      <xdr:row>29</xdr:row>
      <xdr:rowOff>285750</xdr:rowOff>
    </xdr:to>
    <xdr:sp macro="" textlink="">
      <xdr:nvSpPr>
        <xdr:cNvPr id="13" name="Line 18">
          <a:extLst>
            <a:ext uri="{FF2B5EF4-FFF2-40B4-BE49-F238E27FC236}">
              <a16:creationId xmlns:a16="http://schemas.microsoft.com/office/drawing/2014/main" id="{00000000-0008-0000-1800-00000D000000}"/>
            </a:ext>
          </a:extLst>
        </xdr:cNvPr>
        <xdr:cNvSpPr>
          <a:spLocks noChangeShapeType="1"/>
        </xdr:cNvSpPr>
      </xdr:nvSpPr>
      <xdr:spPr bwMode="auto">
        <a:xfrm>
          <a:off x="5467350" y="12020550"/>
          <a:ext cx="1123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85725</xdr:colOff>
      <xdr:row>0</xdr:row>
      <xdr:rowOff>66675</xdr:rowOff>
    </xdr:from>
    <xdr:to>
      <xdr:col>0</xdr:col>
      <xdr:colOff>1857375</xdr:colOff>
      <xdr:row>5</xdr:row>
      <xdr:rowOff>123825</xdr:rowOff>
    </xdr:to>
    <xdr:pic>
      <xdr:nvPicPr>
        <xdr:cNvPr id="14" name="Picture 19" descr="logo SASCA">
          <a:extLst>
            <a:ext uri="{FF2B5EF4-FFF2-40B4-BE49-F238E27FC236}">
              <a16:creationId xmlns:a16="http://schemas.microsoft.com/office/drawing/2014/main" id="{00000000-0008-0000-18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1771650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2409825</xdr:colOff>
      <xdr:row>15</xdr:row>
      <xdr:rowOff>295275</xdr:rowOff>
    </xdr:from>
    <xdr:to>
      <xdr:col>1</xdr:col>
      <xdr:colOff>4629150</xdr:colOff>
      <xdr:row>15</xdr:row>
      <xdr:rowOff>295275</xdr:rowOff>
    </xdr:to>
    <xdr:sp macro="" textlink="">
      <xdr:nvSpPr>
        <xdr:cNvPr id="15" name="Line 2">
          <a:extLst>
            <a:ext uri="{FF2B5EF4-FFF2-40B4-BE49-F238E27FC236}">
              <a16:creationId xmlns:a16="http://schemas.microsoft.com/office/drawing/2014/main" id="{00000000-0008-0000-1800-00000F000000}"/>
            </a:ext>
          </a:extLst>
        </xdr:cNvPr>
        <xdr:cNvSpPr>
          <a:spLocks noChangeShapeType="1"/>
        </xdr:cNvSpPr>
      </xdr:nvSpPr>
      <xdr:spPr bwMode="auto">
        <a:xfrm>
          <a:off x="4343400" y="4962525"/>
          <a:ext cx="2219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4105275</xdr:colOff>
      <xdr:row>20</xdr:row>
      <xdr:rowOff>285750</xdr:rowOff>
    </xdr:from>
    <xdr:to>
      <xdr:col>1</xdr:col>
      <xdr:colOff>4638675</xdr:colOff>
      <xdr:row>20</xdr:row>
      <xdr:rowOff>285750</xdr:rowOff>
    </xdr:to>
    <xdr:sp macro="" textlink="">
      <xdr:nvSpPr>
        <xdr:cNvPr id="16" name="Line 5">
          <a:extLst>
            <a:ext uri="{FF2B5EF4-FFF2-40B4-BE49-F238E27FC236}">
              <a16:creationId xmlns:a16="http://schemas.microsoft.com/office/drawing/2014/main" id="{00000000-0008-0000-1800-000010000000}"/>
            </a:ext>
          </a:extLst>
        </xdr:cNvPr>
        <xdr:cNvSpPr>
          <a:spLocks noChangeShapeType="1"/>
        </xdr:cNvSpPr>
      </xdr:nvSpPr>
      <xdr:spPr bwMode="auto">
        <a:xfrm flipV="1">
          <a:off x="6038850" y="7477125"/>
          <a:ext cx="533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2828925</xdr:colOff>
      <xdr:row>13</xdr:row>
      <xdr:rowOff>381000</xdr:rowOff>
    </xdr:from>
    <xdr:to>
      <xdr:col>1</xdr:col>
      <xdr:colOff>4657725</xdr:colOff>
      <xdr:row>13</xdr:row>
      <xdr:rowOff>381000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SpPr>
          <a:spLocks noChangeShapeType="1"/>
        </xdr:cNvSpPr>
      </xdr:nvSpPr>
      <xdr:spPr bwMode="auto">
        <a:xfrm>
          <a:off x="4762500" y="4067175"/>
          <a:ext cx="1828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3209925</xdr:colOff>
      <xdr:row>14</xdr:row>
      <xdr:rowOff>371475</xdr:rowOff>
    </xdr:from>
    <xdr:to>
      <xdr:col>1</xdr:col>
      <xdr:colOff>4638675</xdr:colOff>
      <xdr:row>14</xdr:row>
      <xdr:rowOff>371475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>
          <a:spLocks noChangeShapeType="1"/>
        </xdr:cNvSpPr>
      </xdr:nvSpPr>
      <xdr:spPr bwMode="auto">
        <a:xfrm>
          <a:off x="5143500" y="4562475"/>
          <a:ext cx="1428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2400300</xdr:colOff>
      <xdr:row>15</xdr:row>
      <xdr:rowOff>390525</xdr:rowOff>
    </xdr:from>
    <xdr:to>
      <xdr:col>1</xdr:col>
      <xdr:colOff>4638675</xdr:colOff>
      <xdr:row>15</xdr:row>
      <xdr:rowOff>390525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SpPr>
          <a:spLocks noChangeShapeType="1"/>
        </xdr:cNvSpPr>
      </xdr:nvSpPr>
      <xdr:spPr bwMode="auto">
        <a:xfrm flipV="1">
          <a:off x="4333875" y="508635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2352675</xdr:colOff>
      <xdr:row>16</xdr:row>
      <xdr:rowOff>381000</xdr:rowOff>
    </xdr:from>
    <xdr:to>
      <xdr:col>1</xdr:col>
      <xdr:colOff>4638675</xdr:colOff>
      <xdr:row>16</xdr:row>
      <xdr:rowOff>381000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1900-000005000000}"/>
            </a:ext>
          </a:extLst>
        </xdr:cNvPr>
        <xdr:cNvSpPr>
          <a:spLocks noChangeShapeType="1"/>
        </xdr:cNvSpPr>
      </xdr:nvSpPr>
      <xdr:spPr bwMode="auto">
        <a:xfrm>
          <a:off x="4286250" y="5581650"/>
          <a:ext cx="2286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3914775</xdr:colOff>
      <xdr:row>18</xdr:row>
      <xdr:rowOff>381000</xdr:rowOff>
    </xdr:from>
    <xdr:to>
      <xdr:col>1</xdr:col>
      <xdr:colOff>4619625</xdr:colOff>
      <xdr:row>18</xdr:row>
      <xdr:rowOff>381000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1900-000006000000}"/>
            </a:ext>
          </a:extLst>
        </xdr:cNvPr>
        <xdr:cNvSpPr>
          <a:spLocks noChangeShapeType="1"/>
        </xdr:cNvSpPr>
      </xdr:nvSpPr>
      <xdr:spPr bwMode="auto">
        <a:xfrm>
          <a:off x="5848350" y="6591300"/>
          <a:ext cx="704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2600325</xdr:colOff>
      <xdr:row>20</xdr:row>
      <xdr:rowOff>381000</xdr:rowOff>
    </xdr:from>
    <xdr:to>
      <xdr:col>1</xdr:col>
      <xdr:colOff>4648200</xdr:colOff>
      <xdr:row>20</xdr:row>
      <xdr:rowOff>381000</xdr:rowOff>
    </xdr:to>
    <xdr:sp macro="" textlink="">
      <xdr:nvSpPr>
        <xdr:cNvPr id="7" name="Line 7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SpPr>
          <a:spLocks noChangeShapeType="1"/>
        </xdr:cNvSpPr>
      </xdr:nvSpPr>
      <xdr:spPr bwMode="auto">
        <a:xfrm>
          <a:off x="4533900" y="76009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4152900</xdr:colOff>
      <xdr:row>21</xdr:row>
      <xdr:rowOff>381000</xdr:rowOff>
    </xdr:from>
    <xdr:to>
      <xdr:col>1</xdr:col>
      <xdr:colOff>4638675</xdr:colOff>
      <xdr:row>21</xdr:row>
      <xdr:rowOff>390525</xdr:rowOff>
    </xdr:to>
    <xdr:sp macro="" textlink="">
      <xdr:nvSpPr>
        <xdr:cNvPr id="8" name="Line 8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SpPr>
          <a:spLocks noChangeShapeType="1"/>
        </xdr:cNvSpPr>
      </xdr:nvSpPr>
      <xdr:spPr bwMode="auto">
        <a:xfrm flipV="1">
          <a:off x="6086475" y="8105775"/>
          <a:ext cx="4857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2733675</xdr:colOff>
      <xdr:row>22</xdr:row>
      <xdr:rowOff>390525</xdr:rowOff>
    </xdr:from>
    <xdr:to>
      <xdr:col>1</xdr:col>
      <xdr:colOff>4638675</xdr:colOff>
      <xdr:row>22</xdr:row>
      <xdr:rowOff>390525</xdr:rowOff>
    </xdr:to>
    <xdr:sp macro="" textlink="">
      <xdr:nvSpPr>
        <xdr:cNvPr id="9" name="Line 9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SpPr>
          <a:spLocks noChangeShapeType="1"/>
        </xdr:cNvSpPr>
      </xdr:nvSpPr>
      <xdr:spPr bwMode="auto">
        <a:xfrm>
          <a:off x="4667250" y="86201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1257300</xdr:colOff>
      <xdr:row>24</xdr:row>
      <xdr:rowOff>381000</xdr:rowOff>
    </xdr:from>
    <xdr:to>
      <xdr:col>1</xdr:col>
      <xdr:colOff>4648200</xdr:colOff>
      <xdr:row>24</xdr:row>
      <xdr:rowOff>381000</xdr:rowOff>
    </xdr:to>
    <xdr:sp macro="" textlink="">
      <xdr:nvSpPr>
        <xdr:cNvPr id="10" name="Line 11">
          <a:extLst>
            <a:ext uri="{FF2B5EF4-FFF2-40B4-BE49-F238E27FC236}">
              <a16:creationId xmlns:a16="http://schemas.microsoft.com/office/drawing/2014/main" id="{00000000-0008-0000-1900-00000A000000}"/>
            </a:ext>
          </a:extLst>
        </xdr:cNvPr>
        <xdr:cNvSpPr>
          <a:spLocks noChangeShapeType="1"/>
        </xdr:cNvSpPr>
      </xdr:nvSpPr>
      <xdr:spPr bwMode="auto">
        <a:xfrm>
          <a:off x="1257300" y="9620250"/>
          <a:ext cx="5324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3533775</xdr:colOff>
      <xdr:row>26</xdr:row>
      <xdr:rowOff>390525</xdr:rowOff>
    </xdr:from>
    <xdr:to>
      <xdr:col>1</xdr:col>
      <xdr:colOff>4657725</xdr:colOff>
      <xdr:row>26</xdr:row>
      <xdr:rowOff>390525</xdr:rowOff>
    </xdr:to>
    <xdr:sp macro="" textlink="">
      <xdr:nvSpPr>
        <xdr:cNvPr id="11" name="Line 13">
          <a:extLst>
            <a:ext uri="{FF2B5EF4-FFF2-40B4-BE49-F238E27FC236}">
              <a16:creationId xmlns:a16="http://schemas.microsoft.com/office/drawing/2014/main" id="{00000000-0008-0000-1900-00000B000000}"/>
            </a:ext>
          </a:extLst>
        </xdr:cNvPr>
        <xdr:cNvSpPr>
          <a:spLocks noChangeShapeType="1"/>
        </xdr:cNvSpPr>
      </xdr:nvSpPr>
      <xdr:spPr bwMode="auto">
        <a:xfrm>
          <a:off x="5467350" y="10639425"/>
          <a:ext cx="1123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3533775</xdr:colOff>
      <xdr:row>27</xdr:row>
      <xdr:rowOff>390525</xdr:rowOff>
    </xdr:from>
    <xdr:to>
      <xdr:col>1</xdr:col>
      <xdr:colOff>4657725</xdr:colOff>
      <xdr:row>27</xdr:row>
      <xdr:rowOff>390525</xdr:rowOff>
    </xdr:to>
    <xdr:sp macro="" textlink="">
      <xdr:nvSpPr>
        <xdr:cNvPr id="12" name="Line 15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SpPr>
          <a:spLocks noChangeShapeType="1"/>
        </xdr:cNvSpPr>
      </xdr:nvSpPr>
      <xdr:spPr bwMode="auto">
        <a:xfrm>
          <a:off x="5467350" y="11144250"/>
          <a:ext cx="1123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85725</xdr:colOff>
      <xdr:row>0</xdr:row>
      <xdr:rowOff>66675</xdr:rowOff>
    </xdr:from>
    <xdr:to>
      <xdr:col>0</xdr:col>
      <xdr:colOff>1857375</xdr:colOff>
      <xdr:row>5</xdr:row>
      <xdr:rowOff>114300</xdr:rowOff>
    </xdr:to>
    <xdr:pic>
      <xdr:nvPicPr>
        <xdr:cNvPr id="13" name="Picture 16" descr="logo SASCA">
          <a:extLst>
            <a:ext uri="{FF2B5EF4-FFF2-40B4-BE49-F238E27FC236}">
              <a16:creationId xmlns:a16="http://schemas.microsoft.com/office/drawing/2014/main" id="{00000000-0008-0000-19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177165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1800225</xdr:colOff>
      <xdr:row>13</xdr:row>
      <xdr:rowOff>381000</xdr:rowOff>
    </xdr:from>
    <xdr:to>
      <xdr:col>1</xdr:col>
      <xdr:colOff>4657725</xdr:colOff>
      <xdr:row>13</xdr:row>
      <xdr:rowOff>381000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SpPr>
          <a:spLocks noChangeShapeType="1"/>
        </xdr:cNvSpPr>
      </xdr:nvSpPr>
      <xdr:spPr bwMode="auto">
        <a:xfrm>
          <a:off x="3733800" y="4048125"/>
          <a:ext cx="2857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3209925</xdr:colOff>
      <xdr:row>14</xdr:row>
      <xdr:rowOff>371475</xdr:rowOff>
    </xdr:from>
    <xdr:to>
      <xdr:col>1</xdr:col>
      <xdr:colOff>4638675</xdr:colOff>
      <xdr:row>14</xdr:row>
      <xdr:rowOff>371475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>
          <a:spLocks noChangeShapeType="1"/>
        </xdr:cNvSpPr>
      </xdr:nvSpPr>
      <xdr:spPr bwMode="auto">
        <a:xfrm>
          <a:off x="5143500" y="4543425"/>
          <a:ext cx="1428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1876425</xdr:colOff>
      <xdr:row>15</xdr:row>
      <xdr:rowOff>390525</xdr:rowOff>
    </xdr:from>
    <xdr:to>
      <xdr:col>1</xdr:col>
      <xdr:colOff>4638675</xdr:colOff>
      <xdr:row>15</xdr:row>
      <xdr:rowOff>390525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SpPr>
          <a:spLocks noChangeShapeType="1"/>
        </xdr:cNvSpPr>
      </xdr:nvSpPr>
      <xdr:spPr bwMode="auto">
        <a:xfrm>
          <a:off x="3810000" y="5067300"/>
          <a:ext cx="2762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2352675</xdr:colOff>
      <xdr:row>16</xdr:row>
      <xdr:rowOff>381000</xdr:rowOff>
    </xdr:from>
    <xdr:to>
      <xdr:col>1</xdr:col>
      <xdr:colOff>4638675</xdr:colOff>
      <xdr:row>16</xdr:row>
      <xdr:rowOff>381000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1A00-000005000000}"/>
            </a:ext>
          </a:extLst>
        </xdr:cNvPr>
        <xdr:cNvSpPr>
          <a:spLocks noChangeShapeType="1"/>
        </xdr:cNvSpPr>
      </xdr:nvSpPr>
      <xdr:spPr bwMode="auto">
        <a:xfrm>
          <a:off x="4286250" y="5562600"/>
          <a:ext cx="2286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3914775</xdr:colOff>
      <xdr:row>18</xdr:row>
      <xdr:rowOff>381000</xdr:rowOff>
    </xdr:from>
    <xdr:to>
      <xdr:col>1</xdr:col>
      <xdr:colOff>4619625</xdr:colOff>
      <xdr:row>18</xdr:row>
      <xdr:rowOff>381000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1A00-000006000000}"/>
            </a:ext>
          </a:extLst>
        </xdr:cNvPr>
        <xdr:cNvSpPr>
          <a:spLocks noChangeShapeType="1"/>
        </xdr:cNvSpPr>
      </xdr:nvSpPr>
      <xdr:spPr bwMode="auto">
        <a:xfrm>
          <a:off x="5848350" y="6572250"/>
          <a:ext cx="704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2600325</xdr:colOff>
      <xdr:row>20</xdr:row>
      <xdr:rowOff>381000</xdr:rowOff>
    </xdr:from>
    <xdr:to>
      <xdr:col>1</xdr:col>
      <xdr:colOff>4648200</xdr:colOff>
      <xdr:row>20</xdr:row>
      <xdr:rowOff>381000</xdr:rowOff>
    </xdr:to>
    <xdr:sp macro="" textlink="">
      <xdr:nvSpPr>
        <xdr:cNvPr id="7" name="Line 7">
          <a:extLst>
            <a:ext uri="{FF2B5EF4-FFF2-40B4-BE49-F238E27FC236}">
              <a16:creationId xmlns:a16="http://schemas.microsoft.com/office/drawing/2014/main" id="{00000000-0008-0000-1A00-000007000000}"/>
            </a:ext>
          </a:extLst>
        </xdr:cNvPr>
        <xdr:cNvSpPr>
          <a:spLocks noChangeShapeType="1"/>
        </xdr:cNvSpPr>
      </xdr:nvSpPr>
      <xdr:spPr bwMode="auto">
        <a:xfrm>
          <a:off x="4533900" y="75819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3238500</xdr:colOff>
      <xdr:row>21</xdr:row>
      <xdr:rowOff>381000</xdr:rowOff>
    </xdr:from>
    <xdr:to>
      <xdr:col>1</xdr:col>
      <xdr:colOff>4638675</xdr:colOff>
      <xdr:row>21</xdr:row>
      <xdr:rowOff>381000</xdr:rowOff>
    </xdr:to>
    <xdr:sp macro="" textlink="">
      <xdr:nvSpPr>
        <xdr:cNvPr id="8" name="Line 8">
          <a:extLst>
            <a:ext uri="{FF2B5EF4-FFF2-40B4-BE49-F238E27FC236}">
              <a16:creationId xmlns:a16="http://schemas.microsoft.com/office/drawing/2014/main" id="{00000000-0008-0000-1A00-000008000000}"/>
            </a:ext>
          </a:extLst>
        </xdr:cNvPr>
        <xdr:cNvSpPr>
          <a:spLocks noChangeShapeType="1"/>
        </xdr:cNvSpPr>
      </xdr:nvSpPr>
      <xdr:spPr bwMode="auto">
        <a:xfrm>
          <a:off x="5172075" y="8086725"/>
          <a:ext cx="1400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2733675</xdr:colOff>
      <xdr:row>22</xdr:row>
      <xdr:rowOff>390525</xdr:rowOff>
    </xdr:from>
    <xdr:to>
      <xdr:col>1</xdr:col>
      <xdr:colOff>4638675</xdr:colOff>
      <xdr:row>22</xdr:row>
      <xdr:rowOff>390525</xdr:rowOff>
    </xdr:to>
    <xdr:sp macro="" textlink="">
      <xdr:nvSpPr>
        <xdr:cNvPr id="9" name="Line 9">
          <a:extLst>
            <a:ext uri="{FF2B5EF4-FFF2-40B4-BE49-F238E27FC236}">
              <a16:creationId xmlns:a16="http://schemas.microsoft.com/office/drawing/2014/main" id="{00000000-0008-0000-1A00-000009000000}"/>
            </a:ext>
          </a:extLst>
        </xdr:cNvPr>
        <xdr:cNvSpPr>
          <a:spLocks noChangeShapeType="1"/>
        </xdr:cNvSpPr>
      </xdr:nvSpPr>
      <xdr:spPr bwMode="auto">
        <a:xfrm>
          <a:off x="4667250" y="860107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1257300</xdr:colOff>
      <xdr:row>25</xdr:row>
      <xdr:rowOff>381000</xdr:rowOff>
    </xdr:from>
    <xdr:to>
      <xdr:col>1</xdr:col>
      <xdr:colOff>4648200</xdr:colOff>
      <xdr:row>25</xdr:row>
      <xdr:rowOff>381000</xdr:rowOff>
    </xdr:to>
    <xdr:sp macro="" textlink="">
      <xdr:nvSpPr>
        <xdr:cNvPr id="10" name="Line 11">
          <a:extLst>
            <a:ext uri="{FF2B5EF4-FFF2-40B4-BE49-F238E27FC236}">
              <a16:creationId xmlns:a16="http://schemas.microsoft.com/office/drawing/2014/main" id="{00000000-0008-0000-1A00-00000A000000}"/>
            </a:ext>
          </a:extLst>
        </xdr:cNvPr>
        <xdr:cNvSpPr>
          <a:spLocks noChangeShapeType="1"/>
        </xdr:cNvSpPr>
      </xdr:nvSpPr>
      <xdr:spPr bwMode="auto">
        <a:xfrm>
          <a:off x="1257300" y="10106025"/>
          <a:ext cx="5324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3533775</xdr:colOff>
      <xdr:row>27</xdr:row>
      <xdr:rowOff>390525</xdr:rowOff>
    </xdr:from>
    <xdr:to>
      <xdr:col>1</xdr:col>
      <xdr:colOff>4657725</xdr:colOff>
      <xdr:row>27</xdr:row>
      <xdr:rowOff>390525</xdr:rowOff>
    </xdr:to>
    <xdr:sp macro="" textlink="">
      <xdr:nvSpPr>
        <xdr:cNvPr id="11" name="Line 13">
          <a:extLst>
            <a:ext uri="{FF2B5EF4-FFF2-40B4-BE49-F238E27FC236}">
              <a16:creationId xmlns:a16="http://schemas.microsoft.com/office/drawing/2014/main" id="{00000000-0008-0000-1A00-00000B000000}"/>
            </a:ext>
          </a:extLst>
        </xdr:cNvPr>
        <xdr:cNvSpPr>
          <a:spLocks noChangeShapeType="1"/>
        </xdr:cNvSpPr>
      </xdr:nvSpPr>
      <xdr:spPr bwMode="auto">
        <a:xfrm>
          <a:off x="5467350" y="11125200"/>
          <a:ext cx="1123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66675</xdr:colOff>
      <xdr:row>15</xdr:row>
      <xdr:rowOff>257175</xdr:rowOff>
    </xdr:from>
    <xdr:to>
      <xdr:col>4</xdr:col>
      <xdr:colOff>495300</xdr:colOff>
      <xdr:row>15</xdr:row>
      <xdr:rowOff>257175</xdr:rowOff>
    </xdr:to>
    <xdr:sp macro="" textlink="">
      <xdr:nvSpPr>
        <xdr:cNvPr id="12" name="Line 14">
          <a:extLst>
            <a:ext uri="{FF2B5EF4-FFF2-40B4-BE49-F238E27FC236}">
              <a16:creationId xmlns:a16="http://schemas.microsoft.com/office/drawing/2014/main" id="{00000000-0008-0000-1A00-00000C000000}"/>
            </a:ext>
          </a:extLst>
        </xdr:cNvPr>
        <xdr:cNvSpPr>
          <a:spLocks noChangeShapeType="1"/>
        </xdr:cNvSpPr>
      </xdr:nvSpPr>
      <xdr:spPr bwMode="auto">
        <a:xfrm flipH="1">
          <a:off x="7496175" y="4933950"/>
          <a:ext cx="428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3533775</xdr:colOff>
      <xdr:row>28</xdr:row>
      <xdr:rowOff>390525</xdr:rowOff>
    </xdr:from>
    <xdr:to>
      <xdr:col>1</xdr:col>
      <xdr:colOff>4657725</xdr:colOff>
      <xdr:row>28</xdr:row>
      <xdr:rowOff>390525</xdr:rowOff>
    </xdr:to>
    <xdr:sp macro="" textlink="">
      <xdr:nvSpPr>
        <xdr:cNvPr id="13" name="Line 15">
          <a:extLst>
            <a:ext uri="{FF2B5EF4-FFF2-40B4-BE49-F238E27FC236}">
              <a16:creationId xmlns:a16="http://schemas.microsoft.com/office/drawing/2014/main" id="{00000000-0008-0000-1A00-00000D000000}"/>
            </a:ext>
          </a:extLst>
        </xdr:cNvPr>
        <xdr:cNvSpPr>
          <a:spLocks noChangeShapeType="1"/>
        </xdr:cNvSpPr>
      </xdr:nvSpPr>
      <xdr:spPr bwMode="auto">
        <a:xfrm>
          <a:off x="5467350" y="11630025"/>
          <a:ext cx="1123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85725</xdr:colOff>
      <xdr:row>0</xdr:row>
      <xdr:rowOff>66675</xdr:rowOff>
    </xdr:from>
    <xdr:to>
      <xdr:col>0</xdr:col>
      <xdr:colOff>1857375</xdr:colOff>
      <xdr:row>5</xdr:row>
      <xdr:rowOff>104775</xdr:rowOff>
    </xdr:to>
    <xdr:pic>
      <xdr:nvPicPr>
        <xdr:cNvPr id="14" name="Picture 16" descr="logo SASCA">
          <a:extLst>
            <a:ext uri="{FF2B5EF4-FFF2-40B4-BE49-F238E27FC236}">
              <a16:creationId xmlns:a16="http://schemas.microsoft.com/office/drawing/2014/main" id="{00000000-0008-0000-1A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1771650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952500</xdr:colOff>
      <xdr:row>13</xdr:row>
      <xdr:rowOff>219075</xdr:rowOff>
    </xdr:from>
    <xdr:to>
      <xdr:col>1</xdr:col>
      <xdr:colOff>4657725</xdr:colOff>
      <xdr:row>13</xdr:row>
      <xdr:rowOff>219075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SpPr>
          <a:spLocks noChangeShapeType="1"/>
        </xdr:cNvSpPr>
      </xdr:nvSpPr>
      <xdr:spPr bwMode="auto">
        <a:xfrm>
          <a:off x="952500" y="3524250"/>
          <a:ext cx="5638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990600</xdr:colOff>
      <xdr:row>14</xdr:row>
      <xdr:rowOff>219075</xdr:rowOff>
    </xdr:from>
    <xdr:to>
      <xdr:col>1</xdr:col>
      <xdr:colOff>4629150</xdr:colOff>
      <xdr:row>14</xdr:row>
      <xdr:rowOff>219075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SpPr>
          <a:spLocks noChangeShapeType="1"/>
        </xdr:cNvSpPr>
      </xdr:nvSpPr>
      <xdr:spPr bwMode="auto">
        <a:xfrm>
          <a:off x="2924175" y="3905250"/>
          <a:ext cx="3638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1438275</xdr:colOff>
      <xdr:row>19</xdr:row>
      <xdr:rowOff>180975</xdr:rowOff>
    </xdr:from>
    <xdr:to>
      <xdr:col>1</xdr:col>
      <xdr:colOff>4619625</xdr:colOff>
      <xdr:row>19</xdr:row>
      <xdr:rowOff>180975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SpPr>
          <a:spLocks noChangeShapeType="1"/>
        </xdr:cNvSpPr>
      </xdr:nvSpPr>
      <xdr:spPr bwMode="auto">
        <a:xfrm flipV="1">
          <a:off x="3371850" y="5772150"/>
          <a:ext cx="3181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457200</xdr:colOff>
      <xdr:row>22</xdr:row>
      <xdr:rowOff>228600</xdr:rowOff>
    </xdr:from>
    <xdr:to>
      <xdr:col>1</xdr:col>
      <xdr:colOff>4648200</xdr:colOff>
      <xdr:row>22</xdr:row>
      <xdr:rowOff>228600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SpPr>
          <a:spLocks noChangeShapeType="1"/>
        </xdr:cNvSpPr>
      </xdr:nvSpPr>
      <xdr:spPr bwMode="auto">
        <a:xfrm>
          <a:off x="2390775" y="6962775"/>
          <a:ext cx="4191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1362075</xdr:colOff>
      <xdr:row>23</xdr:row>
      <xdr:rowOff>219075</xdr:rowOff>
    </xdr:from>
    <xdr:to>
      <xdr:col>1</xdr:col>
      <xdr:colOff>4638675</xdr:colOff>
      <xdr:row>23</xdr:row>
      <xdr:rowOff>219075</xdr:rowOff>
    </xdr:to>
    <xdr:sp macro="" textlink="">
      <xdr:nvSpPr>
        <xdr:cNvPr id="6" name="Line 6"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SpPr>
          <a:spLocks noChangeShapeType="1"/>
        </xdr:cNvSpPr>
      </xdr:nvSpPr>
      <xdr:spPr bwMode="auto">
        <a:xfrm flipV="1">
          <a:off x="3295650" y="7334250"/>
          <a:ext cx="3276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1304925</xdr:colOff>
      <xdr:row>15</xdr:row>
      <xdr:rowOff>190500</xdr:rowOff>
    </xdr:from>
    <xdr:to>
      <xdr:col>1</xdr:col>
      <xdr:colOff>4629150</xdr:colOff>
      <xdr:row>15</xdr:row>
      <xdr:rowOff>200025</xdr:rowOff>
    </xdr:to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SpPr>
          <a:spLocks noChangeShapeType="1"/>
        </xdr:cNvSpPr>
      </xdr:nvSpPr>
      <xdr:spPr bwMode="auto">
        <a:xfrm>
          <a:off x="3238500" y="4257675"/>
          <a:ext cx="332422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2143125</xdr:colOff>
      <xdr:row>16</xdr:row>
      <xdr:rowOff>180975</xdr:rowOff>
    </xdr:from>
    <xdr:to>
      <xdr:col>1</xdr:col>
      <xdr:colOff>4629150</xdr:colOff>
      <xdr:row>16</xdr:row>
      <xdr:rowOff>190500</xdr:rowOff>
    </xdr:to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00000000-0008-0000-1B00-000008000000}"/>
            </a:ext>
          </a:extLst>
        </xdr:cNvPr>
        <xdr:cNvSpPr>
          <a:spLocks noChangeShapeType="1"/>
        </xdr:cNvSpPr>
      </xdr:nvSpPr>
      <xdr:spPr bwMode="auto">
        <a:xfrm>
          <a:off x="4076700" y="4629150"/>
          <a:ext cx="248602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2133600</xdr:colOff>
      <xdr:row>17</xdr:row>
      <xdr:rowOff>180975</xdr:rowOff>
    </xdr:from>
    <xdr:to>
      <xdr:col>1</xdr:col>
      <xdr:colOff>4619625</xdr:colOff>
      <xdr:row>17</xdr:row>
      <xdr:rowOff>190500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00000000-0008-0000-1B00-000009000000}"/>
            </a:ext>
          </a:extLst>
        </xdr:cNvPr>
        <xdr:cNvSpPr>
          <a:spLocks noChangeShapeType="1"/>
        </xdr:cNvSpPr>
      </xdr:nvSpPr>
      <xdr:spPr bwMode="auto">
        <a:xfrm>
          <a:off x="4067175" y="5010150"/>
          <a:ext cx="248602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1152525</xdr:colOff>
      <xdr:row>20</xdr:row>
      <xdr:rowOff>200025</xdr:rowOff>
    </xdr:from>
    <xdr:to>
      <xdr:col>1</xdr:col>
      <xdr:colOff>4619625</xdr:colOff>
      <xdr:row>20</xdr:row>
      <xdr:rowOff>200025</xdr:rowOff>
    </xdr:to>
    <xdr:sp macro="" textlink="">
      <xdr:nvSpPr>
        <xdr:cNvPr id="10" name="Line 1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SpPr>
          <a:spLocks noChangeShapeType="1"/>
        </xdr:cNvSpPr>
      </xdr:nvSpPr>
      <xdr:spPr bwMode="auto">
        <a:xfrm>
          <a:off x="3086100" y="6172200"/>
          <a:ext cx="3467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85725</xdr:colOff>
      <xdr:row>0</xdr:row>
      <xdr:rowOff>66675</xdr:rowOff>
    </xdr:from>
    <xdr:to>
      <xdr:col>0</xdr:col>
      <xdr:colOff>1857375</xdr:colOff>
      <xdr:row>5</xdr:row>
      <xdr:rowOff>85725</xdr:rowOff>
    </xdr:to>
    <xdr:pic>
      <xdr:nvPicPr>
        <xdr:cNvPr id="11" name="Picture 12" descr="logo SASCA">
          <a:extLst>
            <a:ext uri="{FF2B5EF4-FFF2-40B4-BE49-F238E27FC236}">
              <a16:creationId xmlns:a16="http://schemas.microsoft.com/office/drawing/2014/main" id="{00000000-0008-0000-1B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177165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3314700</xdr:colOff>
      <xdr:row>24</xdr:row>
      <xdr:rowOff>219075</xdr:rowOff>
    </xdr:from>
    <xdr:to>
      <xdr:col>1</xdr:col>
      <xdr:colOff>4638675</xdr:colOff>
      <xdr:row>24</xdr:row>
      <xdr:rowOff>219075</xdr:rowOff>
    </xdr:to>
    <xdr:sp macro="" textlink="">
      <xdr:nvSpPr>
        <xdr:cNvPr id="12" name="Line 13">
          <a:extLst>
            <a:ext uri="{FF2B5EF4-FFF2-40B4-BE49-F238E27FC236}">
              <a16:creationId xmlns:a16="http://schemas.microsoft.com/office/drawing/2014/main" id="{00000000-0008-0000-1B00-00000C000000}"/>
            </a:ext>
          </a:extLst>
        </xdr:cNvPr>
        <xdr:cNvSpPr>
          <a:spLocks noChangeShapeType="1"/>
        </xdr:cNvSpPr>
      </xdr:nvSpPr>
      <xdr:spPr bwMode="auto">
        <a:xfrm flipV="1">
          <a:off x="5248275" y="7715250"/>
          <a:ext cx="1323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egasus\piste\Users\Josette%20ELEDO\Desktop\CALENDRIER%20DES%20T&#194;CHES%202018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U PERSONNEL"/>
      <sheetName val="REPARTITION DES TACHES"/>
      <sheetName val="Feuil1"/>
      <sheetName val="AKILI"/>
      <sheetName val="RECAPITULATIF"/>
      <sheetName val="MENU"/>
      <sheetName val="04101"/>
      <sheetName val="0161"/>
      <sheetName val="0162"/>
      <sheetName val="0171"/>
      <sheetName val="0172"/>
      <sheetName val="0173"/>
      <sheetName val="0163"/>
      <sheetName val="04104"/>
      <sheetName val="04107"/>
      <sheetName val="04108"/>
      <sheetName val="04109"/>
      <sheetName val="04110"/>
      <sheetName val="04111"/>
      <sheetName val="04112"/>
      <sheetName val="04114"/>
      <sheetName val="ZACHER"/>
      <sheetName val="AH185"/>
      <sheetName val="TRAFIC"/>
      <sheetName val="BERLINGO"/>
      <sheetName val="XX"/>
      <sheetName val="LOCAL A PURGES"/>
      <sheetName val="B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A1" t="str">
            <v>nom</v>
          </cell>
        </row>
        <row r="2">
          <cell r="A2" t="str">
            <v>AKILI</v>
          </cell>
        </row>
        <row r="3">
          <cell r="A3" t="str">
            <v>BABLEE</v>
          </cell>
        </row>
        <row r="4">
          <cell r="A4" t="str">
            <v>BEHILLIL</v>
          </cell>
        </row>
        <row r="5">
          <cell r="A5" t="str">
            <v>BELKACI</v>
          </cell>
        </row>
        <row r="6">
          <cell r="A6" t="str">
            <v>BOISSIERE</v>
          </cell>
        </row>
        <row r="7">
          <cell r="A7" t="str">
            <v>BOUABID</v>
          </cell>
        </row>
        <row r="8">
          <cell r="A8" t="str">
            <v>CHARBONNIER</v>
          </cell>
        </row>
        <row r="9">
          <cell r="A9" t="str">
            <v>COULIBALY</v>
          </cell>
        </row>
        <row r="10">
          <cell r="A10" t="str">
            <v>D'AVOLIO</v>
          </cell>
        </row>
        <row r="11">
          <cell r="A11" t="str">
            <v>DECOURCELLE</v>
          </cell>
        </row>
        <row r="12">
          <cell r="A12" t="str">
            <v>DELORME</v>
          </cell>
        </row>
        <row r="13">
          <cell r="A13" t="str">
            <v>DUPUIS</v>
          </cell>
        </row>
        <row r="14">
          <cell r="A14" t="str">
            <v>ELEDO</v>
          </cell>
        </row>
        <row r="15">
          <cell r="A15" t="str">
            <v>FORESTIER</v>
          </cell>
        </row>
        <row r="16">
          <cell r="A16" t="str">
            <v>GARAGE</v>
          </cell>
        </row>
        <row r="17">
          <cell r="A17" t="str">
            <v>GERARDO CAMPOS</v>
          </cell>
        </row>
        <row r="18">
          <cell r="A18" t="str">
            <v>GUILBAUD</v>
          </cell>
        </row>
        <row r="19">
          <cell r="A19" t="str">
            <v>HOARAU</v>
          </cell>
        </row>
        <row r="20">
          <cell r="A20" t="str">
            <v>ILCI</v>
          </cell>
        </row>
        <row r="21">
          <cell r="A21" t="str">
            <v>LABEAU</v>
          </cell>
        </row>
        <row r="22">
          <cell r="A22" t="str">
            <v>LE GOUYEN</v>
          </cell>
        </row>
        <row r="23">
          <cell r="A23" t="str">
            <v>LUTCHMAN</v>
          </cell>
        </row>
        <row r="24">
          <cell r="A24" t="str">
            <v>MAJERI</v>
          </cell>
        </row>
        <row r="25">
          <cell r="A25" t="str">
            <v>MALINCONICO</v>
          </cell>
        </row>
        <row r="26">
          <cell r="A26" t="str">
            <v>MARCHWIAK</v>
          </cell>
        </row>
        <row r="27">
          <cell r="A27" t="str">
            <v>M'BARKI</v>
          </cell>
        </row>
        <row r="28">
          <cell r="A28" t="str">
            <v>MOREL</v>
          </cell>
        </row>
        <row r="29">
          <cell r="A29" t="str">
            <v>NAKAI</v>
          </cell>
        </row>
        <row r="30">
          <cell r="A30" t="str">
            <v>PARREIRA</v>
          </cell>
        </row>
        <row r="31">
          <cell r="A31" t="str">
            <v>MABROUK</v>
          </cell>
        </row>
        <row r="32">
          <cell r="A32" t="str">
            <v>POPULIER</v>
          </cell>
        </row>
        <row r="33">
          <cell r="A33" t="str">
            <v>RETOUR</v>
          </cell>
        </row>
        <row r="34">
          <cell r="A34" t="str">
            <v>RICHOUX</v>
          </cell>
        </row>
        <row r="35">
          <cell r="A35" t="str">
            <v>RIGOLET</v>
          </cell>
        </row>
        <row r="36">
          <cell r="A36" t="str">
            <v>RIVIERE</v>
          </cell>
        </row>
        <row r="37">
          <cell r="A37" t="str">
            <v>ROUSSEAU</v>
          </cell>
        </row>
        <row r="38">
          <cell r="A38" t="str">
            <v>SAMINADIN</v>
          </cell>
        </row>
        <row r="39">
          <cell r="A39" t="str">
            <v>SCHUSTER</v>
          </cell>
        </row>
        <row r="40">
          <cell r="A40" t="str">
            <v>SILVESTRO</v>
          </cell>
        </row>
        <row r="41">
          <cell r="A41" t="str">
            <v>STEPANOV</v>
          </cell>
        </row>
        <row r="42">
          <cell r="A42" t="str">
            <v>SZATNY</v>
          </cell>
        </row>
        <row r="43">
          <cell r="A43" t="str">
            <v>THOMAS</v>
          </cell>
        </row>
        <row r="44">
          <cell r="A44" t="str">
            <v>VANDENKOORNHUYSE</v>
          </cell>
        </row>
        <row r="45">
          <cell r="A45" t="str">
            <v>VICENTE</v>
          </cell>
        </row>
        <row r="46">
          <cell r="A46" t="str">
            <v>YESSAD</v>
          </cell>
        </row>
        <row r="47">
          <cell r="A47" t="str">
            <v>ZERIZER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pageSetUpPr fitToPage="1"/>
  </sheetPr>
  <dimension ref="A1:AB87"/>
  <sheetViews>
    <sheetView showGridLines="0" showRowColHeaders="0" zoomScaleNormal="100" workbookViewId="0">
      <selection activeCell="W67" sqref="W67"/>
    </sheetView>
  </sheetViews>
  <sheetFormatPr baseColWidth="10" defaultColWidth="10.7109375" defaultRowHeight="18.75" x14ac:dyDescent="0.3"/>
  <cols>
    <col min="1" max="1" width="10.7109375" style="607" customWidth="1"/>
    <col min="2" max="2" width="5.5703125" style="555" customWidth="1"/>
    <col min="3" max="4" width="8.5703125" style="519" customWidth="1"/>
    <col min="5" max="5" width="8.5703125" style="626" customWidth="1"/>
    <col min="6" max="6" width="8.5703125" style="519" hidden="1" customWidth="1"/>
    <col min="7" max="8" width="8.5703125" style="519" customWidth="1"/>
    <col min="9" max="9" width="11.85546875" style="519" hidden="1" customWidth="1"/>
    <col min="10" max="10" width="1.28515625" style="555" customWidth="1"/>
    <col min="11" max="11" width="10.7109375" style="607"/>
    <col min="12" max="12" width="5.5703125" style="519" customWidth="1"/>
    <col min="13" max="15" width="8.5703125" style="519" customWidth="1"/>
    <col min="16" max="16" width="8.5703125" style="519" hidden="1" customWidth="1"/>
    <col min="17" max="18" width="8.5703125" style="519" customWidth="1"/>
    <col min="19" max="19" width="12" style="519" hidden="1" customWidth="1"/>
    <col min="20" max="20" width="1.28515625" style="519" customWidth="1"/>
    <col min="21" max="21" width="10.7109375" style="519"/>
    <col min="22" max="22" width="5.5703125" style="519" customWidth="1"/>
    <col min="23" max="25" width="8.5703125" style="519" customWidth="1"/>
    <col min="26" max="26" width="8.5703125" style="519" hidden="1" customWidth="1"/>
    <col min="27" max="28" width="8.5703125" style="519" customWidth="1"/>
    <col min="29" max="16384" width="10.7109375" style="519"/>
  </cols>
  <sheetData>
    <row r="1" spans="1:28" ht="28.15" customHeight="1" thickBot="1" x14ac:dyDescent="0.3">
      <c r="A1" s="553" t="s">
        <v>313</v>
      </c>
      <c r="B1" s="609">
        <f>WEEKNUM(A2,2)</f>
        <v>36</v>
      </c>
      <c r="C1" s="1209" t="s">
        <v>325</v>
      </c>
      <c r="D1" s="1210"/>
      <c r="E1" s="628" t="s">
        <v>326</v>
      </c>
      <c r="F1" s="51" t="s">
        <v>2</v>
      </c>
      <c r="G1" s="629" t="s">
        <v>3</v>
      </c>
      <c r="H1" s="864" t="s">
        <v>4</v>
      </c>
      <c r="I1" s="554" t="s">
        <v>5</v>
      </c>
      <c r="K1" s="553" t="s">
        <v>313</v>
      </c>
      <c r="L1" s="743">
        <f>WEEKNUM(K2,2)</f>
        <v>38</v>
      </c>
      <c r="M1" s="1209" t="s">
        <v>325</v>
      </c>
      <c r="N1" s="1210"/>
      <c r="O1" s="628" t="s">
        <v>326</v>
      </c>
      <c r="P1" s="51" t="s">
        <v>2</v>
      </c>
      <c r="Q1" s="119" t="s">
        <v>3</v>
      </c>
      <c r="R1" s="864" t="s">
        <v>4</v>
      </c>
      <c r="S1" s="554" t="s">
        <v>5</v>
      </c>
      <c r="U1" s="553" t="s">
        <v>313</v>
      </c>
      <c r="V1" s="609">
        <f>WEEKNUM(U2,2)</f>
        <v>40</v>
      </c>
      <c r="W1" s="1209" t="s">
        <v>325</v>
      </c>
      <c r="X1" s="1210"/>
      <c r="Y1" s="628" t="s">
        <v>326</v>
      </c>
      <c r="Z1" s="51" t="s">
        <v>2</v>
      </c>
      <c r="AA1" s="119" t="s">
        <v>3</v>
      </c>
      <c r="AB1" s="864" t="s">
        <v>4</v>
      </c>
    </row>
    <row r="2" spans="1:28" ht="20.100000000000001" customHeight="1" thickTop="1" thickBot="1" x14ac:dyDescent="0.3">
      <c r="A2" s="1218">
        <v>43346</v>
      </c>
      <c r="B2" s="720"/>
      <c r="C2" s="726" t="str">
        <f>INDEX('REPARTITION DES TACHES'!$A$2:$I$2402,MATCH($A$2,'REPARTITION DES TACHES'!$A$2:$A$2402,0),3)</f>
        <v>04114</v>
      </c>
      <c r="D2" s="759" t="str">
        <f>INDEX('REPARTITION DES TACHES'!$A$2:$I$2402,MATCH($A$2,'REPARTITION DES TACHES'!$A$2:$A$2402,0),4)</f>
        <v>04112</v>
      </c>
      <c r="E2" s="760" t="str">
        <f>INDEX('REPARTITION DES TACHES'!$A$2:$I$2402,MATCH($A$2,'REPARTITION DES TACHES'!$A$2:$A$2402,0),5)</f>
        <v xml:space="preserve">REMPLIR LE BANC D'ESSAI </v>
      </c>
      <c r="F2" s="761">
        <f>INDEX('REPARTITION DES TACHES'!$A$2:$I$2402,MATCH($A$2,'REPARTITION DES TACHES'!$A$2:$A$2402,0),6)</f>
        <v>0</v>
      </c>
      <c r="G2" s="762" t="str">
        <f>IF(INDEX('REPARTITION DES TACHES'!$A$2:$I$2402,MATCH($A$2,'REPARTITION DES TACHES'!$A$2:$A$2402,0),7)=0,"",INDEX('REPARTITION DES TACHES'!$A$2:$I$2402,MATCH($A$2,'REPARTITION DES TACHES'!$A$2:$A$2402,0),7))</f>
        <v/>
      </c>
      <c r="H2" s="726" t="str">
        <f>IF(INDEX('REPARTITION DES TACHES'!$A$2:$I$2402,MATCH($A$2,'REPARTITION DES TACHES'!$A$2:$A$2402,0),8)=0,"",INDEX('REPARTITION DES TACHES'!$A$2:$I$2402,MATCH($A$2,'REPARTITION DES TACHES'!$A$2:$A$2402,0),8))</f>
        <v/>
      </c>
      <c r="I2" s="556">
        <f>INDEX('REPARTITION DES TACHES'!$A$2:$I$2402,MATCH($A$2,'REPARTITION DES TACHES'!$A$2:$A$2402,0),9)</f>
        <v>0</v>
      </c>
      <c r="K2" s="1215">
        <f>A76+2</f>
        <v>43360</v>
      </c>
      <c r="L2" s="611"/>
      <c r="M2" s="653" t="str">
        <f>INDEX('REPARTITION DES TACHES'!$A$2:$I$2402,MATCH($K$2,'REPARTITION DES TACHES'!$A$2:$A$2402,0),3)</f>
        <v>04114</v>
      </c>
      <c r="N2" s="691" t="str">
        <f>INDEX('REPARTITION DES TACHES'!$A$2:$I$2402,MATCH($K$2,'REPARTITION DES TACHES'!$A$2:$A$2402,0),4)</f>
        <v>04112</v>
      </c>
      <c r="O2" s="676" t="str">
        <f>INDEX('REPARTITION DES TACHES'!$A$2:$I$2402,MATCH($K$2,'REPARTITION DES TACHES'!$A$2:$A$2402,0),5)</f>
        <v xml:space="preserve">REMPLIR LE BANC D'ESSAI </v>
      </c>
      <c r="P2" s="570">
        <f>INDEX('REPARTITION DES TACHES'!$A$2:$I$2402,MATCH($K$2,'REPARTITION DES TACHES'!$A$2:$A$2402,0),6)</f>
        <v>0</v>
      </c>
      <c r="Q2" s="691" t="str">
        <f>IF(INDEX('REPARTITION DES TACHES'!$A$2:$I$2402,MATCH($K$2,'REPARTITION DES TACHES'!$A$2:$A$2402,0),7)=0,"",INDEX('REPARTITION DES TACHES'!$A$2:$I$2402,MATCH($K$2,'REPARTITION DES TACHES'!$A$2:$A$2402,0),7))</f>
        <v>04112</v>
      </c>
      <c r="R2" s="653" t="str">
        <f>IF(INDEX('REPARTITION DES TACHES'!$A$2:$I$2402,MATCH($K$2,'REPARTITION DES TACHES'!$A$2:$A$2402,0),8)=0,"",INDEX('REPARTITION DES TACHES'!$A$2:$I$2402,MATCH($K$2,'REPARTITION DES TACHES'!$A$2:$A$2402,0),8))</f>
        <v/>
      </c>
      <c r="S2" s="558">
        <f>INDEX('REPARTITION DES TACHES'!$A$2:$I$2402,MATCH($K$2,'REPARTITION DES TACHES'!$A$2:$A$2402,0),9)</f>
        <v>0</v>
      </c>
      <c r="U2" s="1186">
        <f>K76+2</f>
        <v>43374</v>
      </c>
      <c r="V2" s="611"/>
      <c r="W2" s="653" t="str">
        <f>INDEX('REPARTITION DES TACHES'!$A$2:$I$2402,MATCH($U$2,'REPARTITION DES TACHES'!$A$2:$A$2402,0),3)</f>
        <v>04114</v>
      </c>
      <c r="X2" s="691" t="str">
        <f>INDEX('REPARTITION DES TACHES'!$A$2:$I$2402,MATCH($U$2,'REPARTITION DES TACHES'!$A$2:$A$2402,0),4)</f>
        <v>04112</v>
      </c>
      <c r="Y2" s="676" t="str">
        <f>INDEX('REPARTITION DES TACHES'!$A$2:$I$2402,MATCH($U$2,'REPARTITION DES TACHES'!$A$2:$A$2402,0),5)</f>
        <v xml:space="preserve">REMPLIR LE BANC D'ESSAI </v>
      </c>
      <c r="Z2" s="570">
        <f>INDEX('REPARTITION DES TACHES'!$A$2:$I$2402,MATCH($U$2,'REPARTITION DES TACHES'!$A$2:$A$2402,0),6)</f>
        <v>0</v>
      </c>
      <c r="AA2" s="1109" t="str">
        <f>IF(INDEX('REPARTITION DES TACHES'!$A$2:$I$2402,MATCH($U$2,'REPARTITION DES TACHES'!$A$2:$A$2402,0),7)=0,"",INDEX('REPARTITION DES TACHES'!$A$2:$I$2402,MATCH($U$2,'REPARTITION DES TACHES'!$A$2:$A$2402,0),7))</f>
        <v>0161</v>
      </c>
      <c r="AB2" s="653" t="str">
        <f>IF(INDEX('REPARTITION DES TACHES'!$A$2:$I$2402,MATCH($U$2,'REPARTITION DES TACHES'!$A$2:$A$2402,0),8)=0,"",INDEX('REPARTITION DES TACHES'!$A$2:$I$2402,MATCH($U$2,'REPARTITION DES TACHES'!$A$2:$A$2402,0),8))</f>
        <v/>
      </c>
    </row>
    <row r="3" spans="1:28" ht="20.100000000000001" hidden="1" customHeight="1" thickBot="1" x14ac:dyDescent="0.3">
      <c r="A3" s="1219"/>
      <c r="B3" s="1184" t="s">
        <v>8</v>
      </c>
      <c r="C3" s="763" t="str">
        <f ca="1">IF(OFFSET(INDEX('REPARTITION DES TACHES'!$A$2:$I$2402,MATCH($A$2,'REPARTITION DES TACHES'!$A$2:$A$2402,0),3),1,0)=0,"",OFFSET(INDEX('REPARTITION DES TACHES'!$A$2:$I$2402,MATCH($A$2,'REPARTITION DES TACHES'!$A$2:$A$2402,0),3),1,0))</f>
        <v>BEHILLIL</v>
      </c>
      <c r="D3" s="764" t="str">
        <f ca="1">IF(OFFSET(INDEX('REPARTITION DES TACHES'!$A$2:$I$2402,MATCH($A$2,'REPARTITION DES TACHES'!$A$2:$A$2402,0),4),1,0)=0,"",OFFSET(INDEX('REPARTITION DES TACHES'!$A$2:$I$2402,MATCH($A$2,'REPARTITION DES TACHES'!$A$2:$A$2402,0),4),1,0))</f>
        <v>MAJERI</v>
      </c>
      <c r="E3" s="765" t="str">
        <f ca="1">IF(OFFSET(INDEX('REPARTITION DES TACHES'!$A$2:$I$2402,MATCH($A$2,'REPARTITION DES TACHES'!$A$2:$A$2402,0),5),1,0)=0,"",OFFSET(INDEX('REPARTITION DES TACHES'!$A$2:$I$2402,MATCH($A$2,'REPARTITION DES TACHES'!$A$2:$A$2402,0),5),1,0))</f>
        <v/>
      </c>
      <c r="F3" s="766">
        <f ca="1">OFFSET(INDEX('REPARTITION DES TACHES'!$A$2:$I$2402,MATCH($A$2,'REPARTITION DES TACHES'!$A$2:$A$2402,0),6),1,0)</f>
        <v>0</v>
      </c>
      <c r="G3" s="767" t="str">
        <f ca="1">IF(OFFSET(INDEX('REPARTITION DES TACHES'!$A$2:$I$2402,MATCH($A$2,'REPARTITION DES TACHES'!$A$2:$A$2402,0),7),1,0)=0,"",OFFSET(INDEX('REPARTITION DES TACHES'!$A$2:$I$2402,MATCH($A$2,'REPARTITION DES TACHES'!$A$2:$A$2402,0),7),1,0))</f>
        <v/>
      </c>
      <c r="H3" s="765" t="str">
        <f ca="1">IF(OFFSET(INDEX('REPARTITION DES TACHES'!$A$2:$I$2402,MATCH($A$2,'REPARTITION DES TACHES'!$A$2:$A$2402,0),8),1,0)=0,"",OFFSET(INDEX('REPARTITION DES TACHES'!$A$2:$I$2402,MATCH($A$2,'REPARTITION DES TACHES'!$A$2:$A$2402,0),8),1,0))</f>
        <v/>
      </c>
      <c r="I3" s="559" t="str">
        <f ca="1">OFFSET(INDEX('REPARTITION DES TACHES'!$A$2:$I$2402,MATCH($A$2,'REPARTITION DES TACHES'!$A$2:$A$2402,0),9),1,0)</f>
        <v>PARREIRA</v>
      </c>
      <c r="K3" s="1216"/>
      <c r="L3" s="1184" t="s">
        <v>8</v>
      </c>
      <c r="M3" s="578" t="str">
        <f ca="1">IF(OFFSET(INDEX('REPARTITION DES TACHES'!$A$2:$I$2402,MATCH($K$2,'REPARTITION DES TACHES'!$A$2:$A$2402,0),3),1,0)=0,"",OFFSET(INDEX('REPARTITION DES TACHES'!$A$2:$I$2402,MATCH($K$2,'REPARTITION DES TACHES'!$A$2:$A$2402,0),3),1,0))</f>
        <v/>
      </c>
      <c r="N3" s="686" t="str">
        <f ca="1">IF(OFFSET(INDEX('REPARTITION DES TACHES'!$A$2:$I$2402,MATCH($K$2,'REPARTITION DES TACHES'!$A$2:$A$2402,0),4),1,0)=0,"",OFFSET(INDEX('REPARTITION DES TACHES'!$A$2:$I$2402,MATCH($K$2,'REPARTITION DES TACHES'!$A$2:$A$2402,0),4),1,0))</f>
        <v/>
      </c>
      <c r="O3" s="578" t="str">
        <f ca="1">IF(OFFSET(INDEX('REPARTITION DES TACHES'!$A$2:$I$2402,MATCH($K$2,'REPARTITION DES TACHES'!$A$2:$A$2402,0),5),1,0)=0,"",OFFSET(INDEX('REPARTITION DES TACHES'!$A$2:$I$2402,MATCH($K$2,'REPARTITION DES TACHES'!$A$2:$A$2402,0),5),1,0))</f>
        <v/>
      </c>
      <c r="P3" s="560">
        <f ca="1">OFFSET(INDEX('REPARTITION DES TACHES'!$A$2:$I$2402,MATCH($K$2,'REPARTITION DES TACHES'!$A$2:$A$2402,0),6),1,0)</f>
        <v>0</v>
      </c>
      <c r="Q3" s="648" t="str">
        <f ca="1">IF(OFFSET(INDEX('REPARTITION DES TACHES'!$A$2:$I$2402,MATCH($K$2,'REPARTITION DES TACHES'!$A$2:$A$2402,0),7),1,0)=0,"",OFFSET(INDEX('REPARTITION DES TACHES'!$A$2:$I$2402,MATCH($K$2,'REPARTITION DES TACHES'!$A$2:$A$2402,0),7),1,0))</f>
        <v/>
      </c>
      <c r="R3" s="578" t="str">
        <f ca="1">IF(OFFSET(INDEX('REPARTITION DES TACHES'!$A$2:$I$2402,MATCH($K$2,'REPARTITION DES TACHES'!$A$2:$A$2402,0),8),1,0)=0,"",OFFSET(INDEX('REPARTITION DES TACHES'!$A$2:$I$2402,MATCH($K$2,'REPARTITION DES TACHES'!$A$2:$A$2402,0),8),1,0))</f>
        <v/>
      </c>
      <c r="S3" s="560">
        <f ca="1">OFFSET(INDEX('REPARTITION DES TACHES'!$A$2:$I$2402,MATCH($K$2,'REPARTITION DES TACHES'!$A$2:$A$2402,0),9),1,0)</f>
        <v>0</v>
      </c>
      <c r="U3" s="1187"/>
      <c r="V3" s="730" t="s">
        <v>8</v>
      </c>
      <c r="W3" s="624" t="str">
        <f ca="1">IF(OFFSET(INDEX('REPARTITION DES TACHES'!$A$2:$I$2402,MATCH($U$2,'REPARTITION DES TACHES'!$A$2:$A$2402,0),3),1,0)=0,"",OFFSET(INDEX('REPARTITION DES TACHES'!$A$2:$I$2402,MATCH($U$2,'REPARTITION DES TACHES'!$A$2:$A$2402,0),3),1,0))</f>
        <v/>
      </c>
      <c r="X3" s="667" t="str">
        <f ca="1">IF(OFFSET(INDEX('REPARTITION DES TACHES'!$A$2:$I$2402,MATCH($U$2,'REPARTITION DES TACHES'!$A$2:$A$2402,0),4),1,0)=0,"",OFFSET(INDEX('REPARTITION DES TACHES'!$A$2:$I$2402,MATCH($U$2,'REPARTITION DES TACHES'!$A$2:$A$2402,0),4),1,0))</f>
        <v/>
      </c>
      <c r="Y3" s="624" t="str">
        <f ca="1">IF(OFFSET(INDEX('REPARTITION DES TACHES'!$A$2:$I$2402,MATCH($U$2,'REPARTITION DES TACHES'!$A$2:$A$2402,0),5),1,0)=0,"",OFFSET(INDEX('REPARTITION DES TACHES'!$A$2:$I$2402,MATCH($U$2,'REPARTITION DES TACHES'!$A$2:$A$2402,0),5),1,0))</f>
        <v/>
      </c>
      <c r="Z3" s="562">
        <f ca="1">OFFSET(INDEX('REPARTITION DES TACHES'!$A$2:$I$2402,MATCH($U$2,'REPARTITION DES TACHES'!$A$2:$A$2402,0),6),1,0)</f>
        <v>0</v>
      </c>
      <c r="AA3" s="1110" t="str">
        <f ca="1">IF(OFFSET(INDEX('REPARTITION DES TACHES'!$A$2:$I$2402,MATCH($U$2,'REPARTITION DES TACHES'!$A$2:$A$2402,0),7),1,0)=0,"",OFFSET(INDEX('REPARTITION DES TACHES'!$A$2:$I$2402,MATCH($U$2,'REPARTITION DES TACHES'!$A$2:$A$2402,0),7),1,0))</f>
        <v/>
      </c>
      <c r="AB3" s="624" t="str">
        <f ca="1">IF(OFFSET(INDEX('REPARTITION DES TACHES'!$A$2:$I$2402,MATCH($U$2,'REPARTITION DES TACHES'!$A$2:$A$2402,0),8),1,0)=0,"",OFFSET(INDEX('REPARTITION DES TACHES'!$A$2:$I$2402,MATCH($U$2,'REPARTITION DES TACHES'!$A$2:$A$2402,0),8),1,0))</f>
        <v/>
      </c>
    </row>
    <row r="4" spans="1:28" ht="20.100000000000001" hidden="1" customHeight="1" thickBot="1" x14ac:dyDescent="0.3">
      <c r="A4" s="1219"/>
      <c r="B4" s="1184"/>
      <c r="C4" s="765" t="str">
        <f ca="1">OFFSET(INDEX('REPARTITION DES TACHES'!$A$2:$I$2402,MATCH($A$2,'REPARTITION DES TACHES'!$A$2:$A$2402,0),3),2,0)</f>
        <v>RIVIERE</v>
      </c>
      <c r="D4" s="764" t="str">
        <f ca="1">OFFSET(INDEX('REPARTITION DES TACHES'!$A$2:$I$2402,MATCH($A$2,'REPARTITION DES TACHES'!$A$2:$A$2402,0),4),2,0)</f>
        <v>PARREIRA</v>
      </c>
      <c r="E4" s="765">
        <f ca="1">OFFSET(INDEX('REPARTITION DES TACHES'!$A$2:$I$2402,MATCH($A$2,'REPARTITION DES TACHES'!$A$2:$A$2402,0),5),2,0)</f>
        <v>0</v>
      </c>
      <c r="F4" s="766">
        <f ca="1">OFFSET(INDEX('REPARTITION DES TACHES'!$A$2:$I$2402,MATCH($A$2,'REPARTITION DES TACHES'!$A$2:$A$2402,0),6),2,0)</f>
        <v>0</v>
      </c>
      <c r="G4" s="767">
        <f ca="1">OFFSET(INDEX('REPARTITION DES TACHES'!$A$2:$I$2402,MATCH($A$2,'REPARTITION DES TACHES'!$A$2:$A$2402,0),7),2,0)</f>
        <v>0</v>
      </c>
      <c r="H4" s="765">
        <f ca="1">OFFSET(INDEX('REPARTITION DES TACHES'!$A$2:$I$2402,MATCH($A$2,'REPARTITION DES TACHES'!$A$2:$A$2402,0),8),2,0)</f>
        <v>0</v>
      </c>
      <c r="I4" s="559" t="str">
        <f ca="1">OFFSET(INDEX('REPARTITION DES TACHES'!$A$2:$I$2402,MATCH($A$2,'REPARTITION DES TACHES'!$A$2:$A$2402,0),9),2,0)</f>
        <v>THOMAS</v>
      </c>
      <c r="K4" s="1216"/>
      <c r="L4" s="1184"/>
      <c r="M4" s="624" t="s">
        <v>327</v>
      </c>
      <c r="N4" s="667"/>
      <c r="O4" s="624"/>
      <c r="P4" s="667" t="s">
        <v>10</v>
      </c>
      <c r="Q4" s="564"/>
      <c r="R4" s="624"/>
      <c r="S4" s="586"/>
      <c r="U4" s="1187"/>
      <c r="V4" s="865"/>
      <c r="W4" s="624" t="s">
        <v>10</v>
      </c>
      <c r="X4" s="667"/>
      <c r="Y4" s="624"/>
      <c r="Z4" s="562" t="s">
        <v>10</v>
      </c>
      <c r="AA4" s="1110"/>
      <c r="AB4" s="624"/>
    </row>
    <row r="5" spans="1:28" ht="20.100000000000001" customHeight="1" thickBot="1" x14ac:dyDescent="0.3">
      <c r="A5" s="1219"/>
      <c r="B5" s="867"/>
      <c r="C5" s="727" t="str">
        <f ca="1">OFFSET(INDEX('REPARTITION DES TACHES'!$A$2:$I$2402,MATCH($A$2,'REPARTITION DES TACHES'!$A$2:$A$2402,0),3),3,0)</f>
        <v>04111</v>
      </c>
      <c r="D5" s="768" t="str">
        <f ca="1">IF(OFFSET(INDEX('REPARTITION DES TACHES'!$A$2:$I$2402,MATCH($A$2,'REPARTITION DES TACHES'!$A$2:$A$2402,0),4),3,0)=0,"",OFFSET(INDEX('REPARTITION DES TACHES'!$A$2:$I$2402,MATCH($A$2,'REPARTITION DES TACHES'!$A$2:$A$2402,0),4),3,0))</f>
        <v/>
      </c>
      <c r="E5" s="769" t="str">
        <f ca="1">IF(OFFSET(INDEX('REPARTITION DES TACHES'!$A$2:$I$2402,MATCH($A$2,'REPARTITION DES TACHES'!$A$2:$A$2402,0),5),3,0)=0,"",OFFSET(INDEX('REPARTITION DES TACHES'!$A$2:$I$2402,MATCH($A$2,'REPARTITION DES TACHES'!$A$2:$A$2402,0),5),3,0))</f>
        <v>0161</v>
      </c>
      <c r="F5" s="770">
        <f ca="1">OFFSET(INDEX('REPARTITION DES TACHES'!$A$2:$I$2402,MATCH($A$2,'REPARTITION DES TACHES'!$A$2:$A$2402,0),6),3,0)</f>
        <v>0</v>
      </c>
      <c r="G5" s="771" t="str">
        <f ca="1">IF(OFFSET(INDEX('REPARTITION DES TACHES'!$A$2:$I$2402,MATCH($A$2,'REPARTITION DES TACHES'!$A$2:$A$2402,0),7),3,0)=0,"",OFFSET(INDEX('REPARTITION DES TACHES'!$A$2:$I$2402,MATCH($A$2,'REPARTITION DES TACHES'!$A$2:$A$2402,0),7),3,0))</f>
        <v/>
      </c>
      <c r="H5" s="727" t="str">
        <f ca="1">IF(OFFSET(INDEX('REPARTITION DES TACHES'!$A$2:$I$2402,MATCH($A$2,'REPARTITION DES TACHES'!$A$2:$A$2402,0),8),3,0)=0,"",OFFSET(INDEX('REPARTITION DES TACHES'!$A$2:$I$2402,MATCH($A$2,'REPARTITION DES TACHES'!$A$2:$A$2402,0),8),3,0))</f>
        <v/>
      </c>
      <c r="I5" s="556">
        <f ca="1">OFFSET(INDEX('REPARTITION DES TACHES'!$A$2:$I$2402,MATCH($A$2,'REPARTITION DES TACHES'!$A$2:$A$2402,0),9),3,0)</f>
        <v>0</v>
      </c>
      <c r="K5" s="1216"/>
      <c r="L5" s="867"/>
      <c r="M5" s="655" t="str">
        <f ca="1">OFFSET(INDEX('REPARTITION DES TACHES'!$A$2:$I$2402,MATCH($K$2,'REPARTITION DES TACHES'!$A$2:$A$2402,0),3),3,0)</f>
        <v>04111</v>
      </c>
      <c r="N5" s="683" t="str">
        <f ca="1">IF(OFFSET(INDEX('REPARTITION DES TACHES'!$A$2:$I$2402,MATCH($K$2,'REPARTITION DES TACHES'!$A$2:$A$2402,0),4),3,0)=0,"",OFFSET(INDEX('REPARTITION DES TACHES'!$A$2:$I$2402,MATCH($K$2,'REPARTITION DES TACHES'!$A$2:$A$2402,0),4),3,0))</f>
        <v/>
      </c>
      <c r="O5" s="655" t="str">
        <f ca="1">IF(OFFSET(INDEX('REPARTITION DES TACHES'!$A$2:$I$2402,MATCH($K$2,'REPARTITION DES TACHES'!$A$2:$A$2402,0),5),3,0)=0,"",OFFSET(INDEX('REPARTITION DES TACHES'!$A$2:$I$2402,MATCH($K$2,'REPARTITION DES TACHES'!$A$2:$A$2402,0),5),3,0))</f>
        <v>04109</v>
      </c>
      <c r="P5" s="566">
        <f ca="1">OFFSET(INDEX('REPARTITION DES TACHES'!$A$2:$I$2402,MATCH($K$2,'REPARTITION DES TACHES'!$A$2:$A$2402,0),6),3,0)</f>
        <v>0</v>
      </c>
      <c r="Q5" s="638" t="str">
        <f ca="1">IF(OFFSET(INDEX('REPARTITION DES TACHES'!$A$2:$I$2402,MATCH($K$2,'REPARTITION DES TACHES'!$A$2:$A$2402,0),7),3,0)=0,"",OFFSET(INDEX('REPARTITION DES TACHES'!$A$2:$I$2402,MATCH($K$2,'REPARTITION DES TACHES'!$A$2:$A$2402,0),7),3,0))</f>
        <v/>
      </c>
      <c r="R5" s="655" t="str">
        <f ca="1">IF(OFFSET(INDEX('REPARTITION DES TACHES'!$A$2:$I$2402,MATCH($K$2,'REPARTITION DES TACHES'!$A$2:$A$2402,0),8),3,0)=0,"",OFFSET(INDEX('REPARTITION DES TACHES'!$A$2:$I$2402,MATCH($K$2,'REPARTITION DES TACHES'!$A$2:$A$2402,0),8),3,0))</f>
        <v>04107</v>
      </c>
      <c r="S5" s="566">
        <f ca="1">OFFSET(INDEX('REPARTITION DES TACHES'!$A$2:$I$2402,MATCH($K$2,'REPARTITION DES TACHES'!$A$2:$A$2402,0),9),3,0)</f>
        <v>0</v>
      </c>
      <c r="U5" s="1187"/>
      <c r="V5" s="867"/>
      <c r="W5" s="718" t="str">
        <f ca="1">OFFSET(INDEX('REPARTITION DES TACHES'!$A$2:$I$2402,MATCH($U$2,'REPARTITION DES TACHES'!$A$2:$A$2402,0),3),3,0)</f>
        <v>04111</v>
      </c>
      <c r="X5" s="725" t="str">
        <f ca="1">IF(OFFSET(INDEX('REPARTITION DES TACHES'!$A$2:$I$2402,MATCH($U$2,'REPARTITION DES TACHES'!$A$2:$A$2402,0),4),3,0)=0,"",OFFSET(INDEX('REPARTITION DES TACHES'!$A$2:$I$2402,MATCH($U$2,'REPARTITION DES TACHES'!$A$2:$A$2402,0),4),3,0))</f>
        <v/>
      </c>
      <c r="Y5" s="718" t="str">
        <f ca="1">IF(OFFSET(INDEX('REPARTITION DES TACHES'!$A$2:$I$2402,MATCH($U$2,'REPARTITION DES TACHES'!$A$2:$A$2402,0),5),3,0)=0,"",OFFSET(INDEX('REPARTITION DES TACHES'!$A$2:$I$2402,MATCH($U$2,'REPARTITION DES TACHES'!$A$2:$A$2402,0),5),3,0))</f>
        <v>0161</v>
      </c>
      <c r="Z5" s="719">
        <f ca="1">OFFSET(INDEX('REPARTITION DES TACHES'!$A$2:$I$2402,MATCH($U$2,'REPARTITION DES TACHES'!$A$2:$A$2402,0),6),3,0)</f>
        <v>0</v>
      </c>
      <c r="AA5" s="1111" t="str">
        <f ca="1">IF(OFFSET(INDEX('REPARTITION DES TACHES'!$A$2:$I$2402,MATCH($U$2,'REPARTITION DES TACHES'!$A$2:$A$2402,0),7),3,0)=0,"",OFFSET(INDEX('REPARTITION DES TACHES'!$A$2:$I$2402,MATCH($U$2,'REPARTITION DES TACHES'!$A$2:$A$2402,0),7),3,0))</f>
        <v/>
      </c>
      <c r="AB5" s="718" t="str">
        <f ca="1">IF(OFFSET(INDEX('REPARTITION DES TACHES'!$A$2:$I$2402,MATCH($U$2,'REPARTITION DES TACHES'!$A$2:$A$2402,0),8),3,0)=0,"",OFFSET(INDEX('REPARTITION DES TACHES'!$A$2:$I$2402,MATCH($U$2,'REPARTITION DES TACHES'!$A$2:$A$2402,0),8),3,0))</f>
        <v>0161</v>
      </c>
    </row>
    <row r="6" spans="1:28" ht="20.100000000000001" hidden="1" customHeight="1" thickBot="1" x14ac:dyDescent="0.3">
      <c r="A6" s="1220"/>
      <c r="B6" s="1222" t="s">
        <v>8</v>
      </c>
      <c r="C6" s="772" t="str">
        <f ca="1">IF(OFFSET(INDEX('REPARTITION DES TACHES'!$A$2:$I$2402,MATCH($A$2,'REPARTITION DES TACHES'!$A$2:$A$2402,0),3),4,0)=0,"",OFFSET(INDEX('REPARTITION DES TACHES'!$A$2:$I$2402,MATCH($A$2,'REPARTITION DES TACHES'!$A$2:$A$2402,0),3),4,0))</f>
        <v>GARAGE</v>
      </c>
      <c r="D6" s="773" t="str">
        <f ca="1">IF(OFFSET(INDEX('REPARTITION DES TACHES'!$A$2:$I$2402,MATCH($A$2,'REPARTITION DES TACHES'!$A$2:$A$2402,0),4),4,0)=0,"",OFFSET(INDEX('REPARTITION DES TACHES'!$A$2:$I$2402,MATCH($A$2,'REPARTITION DES TACHES'!$A$2:$A$2402,0),4),4,0))</f>
        <v/>
      </c>
      <c r="E6" s="774" t="str">
        <f ca="1">IF(OFFSET(INDEX('REPARTITION DES TACHES'!$A$2:$I$2402,MATCH($A$2,'REPARTITION DES TACHES'!$A$2:$A$2402,0),5),4,0)=0,"",OFFSET(INDEX('REPARTITION DES TACHES'!$A$2:$I$2402,MATCH($A$2,'REPARTITION DES TACHES'!$A$2:$A$2402,0),5),4,0))</f>
        <v/>
      </c>
      <c r="F6" s="775">
        <f ca="1">OFFSET(INDEX('REPARTITION DES TACHES'!$A$2:$I$2402,MATCH($A$2,'REPARTITION DES TACHES'!$A$2:$A$2402,0),6),4,0)</f>
        <v>0</v>
      </c>
      <c r="G6" s="776" t="str">
        <f ca="1">IF(OFFSET(INDEX('REPARTITION DES TACHES'!$A$2:$I$2402,MATCH($A$2,'REPARTITION DES TACHES'!$A$2:$A$2402,0),7),4,0)=0,"",)</f>
        <v/>
      </c>
      <c r="H6" s="772" t="str">
        <f ca="1">IF(OFFSET(INDEX('REPARTITION DES TACHES'!$A$2:$I$2402,MATCH($A$2,'REPARTITION DES TACHES'!$A$2:$A$2402,0),8),4,0)=0,"",OFFSET(INDEX('REPARTITION DES TACHES'!$A$2:$I$2402,MATCH($A$2,'REPARTITION DES TACHES'!$A$2:$A$2402,0),8),4,0))</f>
        <v/>
      </c>
      <c r="I6" s="567">
        <f ca="1">OFFSET(INDEX('REPARTITION DES TACHES'!$A$2:$I$2402,MATCH($A$2,'REPARTITION DES TACHES'!$A$2:$A$2402,0),9),4,0)</f>
        <v>0</v>
      </c>
      <c r="K6" s="1216"/>
      <c r="L6" s="1192" t="s">
        <v>8</v>
      </c>
      <c r="M6" s="575" t="str">
        <f ca="1">IF(OFFSET(INDEX('REPARTITION DES TACHES'!$A$2:$I$2402,MATCH($K$2,'REPARTITION DES TACHES'!$A$2:$A$2402,0),3),4,0)=0,"",OFFSET(INDEX('REPARTITION DES TACHES'!$A$2:$I$2402,MATCH($K$2,'REPARTITION DES TACHES'!$A$2:$A$2402,0),3),4,0))</f>
        <v/>
      </c>
      <c r="N6" s="701" t="str">
        <f ca="1">IF(OFFSET(INDEX('REPARTITION DES TACHES'!$A$2:$I$2402,MATCH($K$2,'REPARTITION DES TACHES'!$A$2:$A$2402,0),4),4,0)=0,"",OFFSET(INDEX('REPARTITION DES TACHES'!$A$2:$I$2402,MATCH($K$2,'REPARTITION DES TACHES'!$A$2:$A$2402,0),4),4,0))</f>
        <v/>
      </c>
      <c r="O6" s="575" t="str">
        <f ca="1">IF(OFFSET(INDEX('REPARTITION DES TACHES'!$A$2:$I$2402,MATCH($K$2,'REPARTITION DES TACHES'!$A$2:$A$2402,0),5),4,0)=0,"",OFFSET(INDEX('REPARTITION DES TACHES'!$A$2:$I$2402,MATCH($K$2,'REPARTITION DES TACHES'!$A$2:$A$2402,0),5),4,0))</f>
        <v/>
      </c>
      <c r="P6" s="568">
        <f ca="1">OFFSET(INDEX('REPARTITION DES TACHES'!$A$2:$I$2402,MATCH($K$2,'REPARTITION DES TACHES'!$A$2:$A$2402,0),6),4,0)</f>
        <v>0</v>
      </c>
      <c r="Q6" s="701" t="str">
        <f ca="1">IF(OFFSET(INDEX('REPARTITION DES TACHES'!$A$2:$I$2402,MATCH($K$2,'REPARTITION DES TACHES'!$A$2:$A$2402,0),7),4,0)=0,"",OFFSET(INDEX('REPARTITION DES TACHES'!$A$2:$I$2402,MATCH($K$2,'REPARTITION DES TACHES'!$A$2:$A$2402,0),7),4,0))</f>
        <v/>
      </c>
      <c r="R6" s="575" t="str">
        <f ca="1">IF(OFFSET(INDEX('REPARTITION DES TACHES'!$A$2:$I$2402,MATCH($K$2,'REPARTITION DES TACHES'!$A$2:$A$2402,0),8),4,0)=0,"",OFFSET(INDEX('REPARTITION DES TACHES'!$A$2:$I$2402,MATCH($K$2,'REPARTITION DES TACHES'!$A$2:$A$2402,0),8),4,0))</f>
        <v/>
      </c>
      <c r="S6" s="568">
        <f ca="1">OFFSET(INDEX('REPARTITION DES TACHES'!$A$2:$I$2402,MATCH($K$2,'REPARTITION DES TACHES'!$A$2:$A$2402,0),9),4,0)</f>
        <v>0</v>
      </c>
      <c r="U6" s="1187"/>
      <c r="V6" s="866" t="s">
        <v>8</v>
      </c>
      <c r="W6" s="578" t="str">
        <f ca="1">IF(OFFSET(INDEX('REPARTITION DES TACHES'!$A$2:$I$2402,MATCH($U$2,'REPARTITION DES TACHES'!$A$2:$A$2402,0),3),4,0)=0,"",OFFSET(INDEX('REPARTITION DES TACHES'!$A$2:$I$2402,MATCH($U$2,'REPARTITION DES TACHES'!$A$2:$A$2402,0),3),4,0))</f>
        <v/>
      </c>
      <c r="X6" s="686" t="str">
        <f ca="1">IF(OFFSET(INDEX('REPARTITION DES TACHES'!$A$2:$I$2402,MATCH($U$2,'REPARTITION DES TACHES'!$A$2:$A$2402,0),4),4,0)=0,"",OFFSET(INDEX('REPARTITION DES TACHES'!$A$2:$I$2402,MATCH($U$2,'REPARTITION DES TACHES'!$A$2:$A$2402,0),4),4,0))</f>
        <v/>
      </c>
      <c r="Y6" s="578" t="str">
        <f ca="1">IF(OFFSET(INDEX('REPARTITION DES TACHES'!$A$2:$I$2402,MATCH($U$2,'REPARTITION DES TACHES'!$A$2:$A$2402,0),5),4,0)=0,"",OFFSET(INDEX('REPARTITION DES TACHES'!$A$2:$I$2402,MATCH($U$2,'REPARTITION DES TACHES'!$A$2:$A$2402,0),5),4,0))</f>
        <v/>
      </c>
      <c r="Z6" s="560">
        <f ca="1">OFFSET(INDEX('REPARTITION DES TACHES'!$A$2:$I$2402,MATCH($U$2,'REPARTITION DES TACHES'!$A$2:$A$2402,0),6),4,0)</f>
        <v>0</v>
      </c>
      <c r="AA6" s="732" t="str">
        <f ca="1">IF(OFFSET(INDEX('REPARTITION DES TACHES'!$A$2:$I$2402,MATCH($U$2,'REPARTITION DES TACHES'!$A$2:$A$2402,0),7),4,0)=0,"",OFFSET(INDEX('REPARTITION DES TACHES'!$A$2:$I$2402,MATCH($U$2,'REPARTITION DES TACHES'!$A$2:$A$2402,0),7),4,0))</f>
        <v/>
      </c>
      <c r="AB6" s="578" t="str">
        <f ca="1">IF(OFFSET(INDEX('REPARTITION DES TACHES'!$A$2:$I$2402,MATCH($U$2,'REPARTITION DES TACHES'!$A$2:$A$2402,0),8),4,0)=0,"",OFFSET(INDEX('REPARTITION DES TACHES'!$A$2:$I$2402,MATCH($U$2,'REPARTITION DES TACHES'!$A$2:$A$2402,0),8),4,0))</f>
        <v/>
      </c>
    </row>
    <row r="7" spans="1:28" ht="20.100000000000001" hidden="1" customHeight="1" thickBot="1" x14ac:dyDescent="0.3">
      <c r="A7" s="1221"/>
      <c r="B7" s="1223"/>
      <c r="C7" s="777">
        <f ca="1">OFFSET(INDEX('REPARTITION DES TACHES'!$A$2:$I$2402,MATCH($A$2,'REPARTITION DES TACHES'!$A$2:$A$2402,0),3),5,0)</f>
        <v>0</v>
      </c>
      <c r="D7" s="778" t="str">
        <f ca="1">OFFSET(INDEX('REPARTITION DES TACHES'!$A$2:$I$2402,MATCH($A$2,'REPARTITION DES TACHES'!$A$2:$A$2402,0),4),2,0)</f>
        <v>PARREIRA</v>
      </c>
      <c r="E7" s="779">
        <f ca="1">OFFSET(INDEX('REPARTITION DES TACHES'!$A$2:$I$2402,MATCH($A$2,'REPARTITION DES TACHES'!$A$2:$A$2402,0),5),5,0)</f>
        <v>0</v>
      </c>
      <c r="F7" s="780"/>
      <c r="G7" s="781">
        <f ca="1">OFFSET(INDEX('REPARTITION DES TACHES'!$A$2:$I$2402,MATCH($A$2,'REPARTITION DES TACHES'!$A$2:$A$2402,0),7),5,0)</f>
        <v>0</v>
      </c>
      <c r="H7" s="777">
        <f ca="1">OFFSET(INDEX('REPARTITION DES TACHES'!$A$2:$I$2402,MATCH($A$2,'REPARTITION DES TACHES'!$A$2:$A$2402,0),8),5,0)</f>
        <v>0</v>
      </c>
      <c r="I7" s="567">
        <f ca="1">OFFSET(INDEX('REPARTITION DES TACHES'!$A$2:$I$2402,MATCH($A$2,'REPARTITION DES TACHES'!$A$2:$A$2402,0),9),5,0)</f>
        <v>0</v>
      </c>
      <c r="K7" s="1217"/>
      <c r="L7" s="1185"/>
      <c r="M7" s="603" t="s">
        <v>10</v>
      </c>
      <c r="N7" s="736"/>
      <c r="O7" s="603"/>
      <c r="P7" s="736"/>
      <c r="Q7" s="602"/>
      <c r="R7" s="603"/>
      <c r="S7" s="729"/>
      <c r="U7" s="1187"/>
      <c r="V7" s="869"/>
      <c r="W7" s="581" t="s">
        <v>10</v>
      </c>
      <c r="X7" s="699"/>
      <c r="Y7" s="581"/>
      <c r="Z7" s="579"/>
      <c r="AA7" s="580"/>
      <c r="AB7" s="581"/>
    </row>
    <row r="8" spans="1:28" ht="20.100000000000001" customHeight="1" x14ac:dyDescent="0.25">
      <c r="A8" s="1194">
        <f>A2+1</f>
        <v>43347</v>
      </c>
      <c r="B8" s="722"/>
      <c r="C8" s="744" t="str">
        <f>INDEX('REPARTITION DES TACHES'!$A$2:$I$2402,MATCH($A$8,'REPARTITION DES TACHES'!$A$2:$A$2402,0),3)</f>
        <v>04110</v>
      </c>
      <c r="D8" s="782" t="str">
        <f>INDEX('REPARTITION DES TACHES'!$A$2:$I$2402,MATCH($A$8,'REPARTITION DES TACHES'!$A$2:$A$2402,0),4)</f>
        <v>04109</v>
      </c>
      <c r="E8" s="744" t="str">
        <f>IF(INDEX('REPARTITION DES TACHES'!$A$2:$I$2402,MATCH($A$8,'REPARTITION DES TACHES'!$A$2:$A$2402,0),5)=0,"",INDEX('REPARTITION DES TACHES'!$A$2:$I$2402,MATCH($A$8,'REPARTITION DES TACHES'!$A$2:$A$2402,0),5))</f>
        <v/>
      </c>
      <c r="F8" s="783">
        <f>INDEX('REPARTITION DES TACHES'!$A$2:$I$2402,MATCH($A$8,'REPARTITION DES TACHES'!$A$2:$A$2402,0),6)</f>
        <v>0</v>
      </c>
      <c r="G8" s="784" t="str">
        <f>IF(INDEX('REPARTITION DES TACHES'!$A$2:$I$2402,MATCH($A$8,'REPARTITION DES TACHES'!$A$2:$A$2402,0),7)=0,"",INDEX('REPARTITION DES TACHES'!$A$2:$I$2402,MATCH($A$8,'REPARTITION DES TACHES'!$A$2:$A$2402,0),7))</f>
        <v>0163</v>
      </c>
      <c r="H8" s="744" t="str">
        <f>IF(INDEX('REPARTITION DES TACHES'!$A$2:$I$2402,MATCH($A$8,'REPARTITION DES TACHES'!$A$2:$A$2402,0),8)=0,"",INDEX('REPARTITION DES TACHES'!$A$2:$I$2402,MATCH($A$8,'REPARTITION DES TACHES'!$A$2:$A$2402,0),8))</f>
        <v/>
      </c>
      <c r="I8" s="570">
        <f>INDEX('REPARTITION DES TACHES'!$A$2:$I$2402,MATCH($A$8,'REPARTITION DES TACHES'!$A$2:$A$2402,0),9)</f>
        <v>0</v>
      </c>
      <c r="K8" s="1228">
        <f>+K2+1</f>
        <v>43361</v>
      </c>
      <c r="L8" s="620"/>
      <c r="M8" s="737" t="str">
        <f>INDEX('REPARTITION DES TACHES'!$A$2:$I$2402,MATCH($K$8,'REPARTITION DES TACHES'!$A$2:$A$2402,0),3)</f>
        <v>04110</v>
      </c>
      <c r="N8" s="738" t="str">
        <f>INDEX('REPARTITION DES TACHES'!$A$2:$I$2402,MATCH($K$8,'REPARTITION DES TACHES'!$A$2:$A$2402,0),4)</f>
        <v>04109</v>
      </c>
      <c r="O8" s="737" t="str">
        <f>IF(INDEX('REPARTITION DES TACHES'!$A$2:$I$2402,MATCH($K$8,'REPARTITION DES TACHES'!$A$2:$A$2402,0),5)=0,"",INDEX('REPARTITION DES TACHES'!$A$2:$I$2402,MATCH($K$8,'REPARTITION DES TACHES'!$A$2:$A$2402,0),5))</f>
        <v/>
      </c>
      <c r="P8" s="739">
        <f>INDEX('REPARTITION DES TACHES'!$A$2:$I$2402,MATCH($K$8,'REPARTITION DES TACHES'!$A$2:$A$2402,0),6)</f>
        <v>0</v>
      </c>
      <c r="Q8" s="740" t="str">
        <f>IF(INDEX('REPARTITION DES TACHES'!$A$2:$I$2402,MATCH($K$8,'REPARTITION DES TACHES'!$A$2:$A$2402,0),7)=0,"",INDEX('REPARTITION DES TACHES'!$A$2:$I$2402,MATCH($K$8,'REPARTITION DES TACHES'!$A$2:$A$2402,0),7))</f>
        <v>04114</v>
      </c>
      <c r="R8" s="737" t="str">
        <f>IF(INDEX('REPARTITION DES TACHES'!$A$2:$I$2402,MATCH($K$8,'REPARTITION DES TACHES'!$A$2:$A$2402,0),8)=0,"",INDEX('REPARTITION DES TACHES'!$A$2:$I$2402,MATCH($K$8,'REPARTITION DES TACHES'!$A$2:$A$2402,0),8))</f>
        <v/>
      </c>
      <c r="S8" s="709">
        <f>INDEX('REPARTITION DES TACHES'!$A$2:$I$2402,MATCH($K$8,'REPARTITION DES TACHES'!$A$2:$A$2402,0),9)</f>
        <v>0</v>
      </c>
      <c r="U8" s="1207">
        <f>+U2+1</f>
        <v>43375</v>
      </c>
      <c r="V8" s="722"/>
      <c r="W8" s="697" t="str">
        <f>INDEX('REPARTITION DES TACHES'!$A$2:$I$2402,MATCH($U$8,'REPARTITION DES TACHES'!$A$2:$A$2402,0),3)</f>
        <v>04110</v>
      </c>
      <c r="X8" s="700" t="str">
        <f>INDEX('REPARTITION DES TACHES'!$A$2:$I$2402,MATCH($U$8,'REPARTITION DES TACHES'!$A$2:$A$2402,0),4)</f>
        <v>04109</v>
      </c>
      <c r="Y8" s="697" t="str">
        <f>IF(INDEX('REPARTITION DES TACHES'!$A$2:$I$2402,MATCH($U$8,'REPARTITION DES TACHES'!$A$2:$A$2402,0),5)=0,"",INDEX('REPARTITION DES TACHES'!$A$2:$I$2402,MATCH($U$8,'REPARTITION DES TACHES'!$A$2:$A$2402,0),5))</f>
        <v/>
      </c>
      <c r="Z8" s="583">
        <f>INDEX('REPARTITION DES TACHES'!$A$2:$I$2402,MATCH($U$8,'REPARTITION DES TACHES'!$A$2:$A$2402,0),6)</f>
        <v>0</v>
      </c>
      <c r="AA8" s="707" t="str">
        <f>IF(INDEX('REPARTITION DES TACHES'!$A$2:$I$2402,MATCH($U$8,'REPARTITION DES TACHES'!$A$2:$A$2402,0),7)=0,"",INDEX('REPARTITION DES TACHES'!$A$2:$I$2402,MATCH($U$8,'REPARTITION DES TACHES'!$A$2:$A$2402,0),7))</f>
        <v/>
      </c>
      <c r="AB8" s="697" t="str">
        <f>IF(INDEX('REPARTITION DES TACHES'!$A$2:$I$2402,MATCH($U$8,'REPARTITION DES TACHES'!$A$2:$A$2402,0),8)=0,"",INDEX('REPARTITION DES TACHES'!$A$2:$I$2402,MATCH($U$8,'REPARTITION DES TACHES'!$A$2:$A$2402,0),8))</f>
        <v/>
      </c>
    </row>
    <row r="9" spans="1:28" ht="20.100000000000001" hidden="1" customHeight="1" thickBot="1" x14ac:dyDescent="0.3">
      <c r="A9" s="1194"/>
      <c r="B9" s="1212" t="s">
        <v>8</v>
      </c>
      <c r="C9" s="785" t="str">
        <f ca="1">IF(OFFSET(INDEX('REPARTITION DES TACHES'!$A$2:$I$2402,MATCH($A$8,'REPARTITION DES TACHES'!$A$2:$A$2402,0),3),1,0)=0,"",OFFSET(INDEX('REPARTITION DES TACHES'!$A$2:$I$2402,MATCH($A$8,'REPARTITION DES TACHES'!$A$2:$A$2402,0),3),1,0))</f>
        <v>ZERIZER</v>
      </c>
      <c r="D9" s="786" t="str">
        <f ca="1">IF(OFFSET(INDEX('REPARTITION DES TACHES'!$A$2:$I$2402,MATCH($A$8,'REPARTITION DES TACHES'!$A$2:$A$2402,0),4),1,0)=0,"",OFFSET(INDEX('REPARTITION DES TACHES'!$A$2:$I$2402,MATCH($A$8,'REPARTITION DES TACHES'!$A$2:$A$2402,0),4),1,0))</f>
        <v>MABROUCK</v>
      </c>
      <c r="E9" s="785" t="str">
        <f ca="1">IF(OFFSET(INDEX('REPARTITION DES TACHES'!$A$2:$I$2402,MATCH($A$8,'REPARTITION DES TACHES'!$A$2:$A$2402,0),5),1,0)=0,"",OFFSET(INDEX('REPARTITION DES TACHES'!$A$2:$I$2402,MATCH($A$8,'REPARTITION DES TACHES'!$A$2:$A$2402,0),5),1,0))</f>
        <v/>
      </c>
      <c r="F9" s="787">
        <f ca="1">OFFSET(INDEX('REPARTITION DES TACHES'!$A$2:$I$2402,MATCH($A$8,'REPARTITION DES TACHES'!$A$2:$A$2402,0),6),1,0)</f>
        <v>0</v>
      </c>
      <c r="G9" s="788" t="str">
        <f ca="1">IF(OFFSET(INDEX('REPARTITION DES TACHES'!$A$2:$I$2402,MATCH($A$8,'REPARTITION DES TACHES'!$A$2:$A$2402,0),7),1,0)=0,"",OFFSET(INDEX('REPARTITION DES TACHES'!$A$2:$I$2402,MATCH($A$8,'REPARTITION DES TACHES'!$A$2:$A$2402,0),7),1,0))</f>
        <v>STEPANOV</v>
      </c>
      <c r="H9" s="785" t="str">
        <f ca="1">IF(OFFSET(INDEX('REPARTITION DES TACHES'!$A$2:$I$2402,MATCH($A$8,'REPARTITION DES TACHES'!$A$2:$A$2402,0),8),1,0)=0,"",OFFSET(INDEX('REPARTITION DES TACHES'!$A$2:$I$2402,MATCH($A$8,'REPARTITION DES TACHES'!$A$2:$A$2402,0),8),1,0))</f>
        <v/>
      </c>
      <c r="I9" s="556" t="str">
        <f ca="1">OFFSET(INDEX('REPARTITION DES TACHES'!$A$2:$I$2402,MATCH($A$8,'REPARTITION DES TACHES'!$A$2:$A$2402,0),9),1,0)</f>
        <v>MABROUCK</v>
      </c>
      <c r="K9" s="1228"/>
      <c r="L9" s="1212" t="s">
        <v>8</v>
      </c>
      <c r="M9" s="585" t="str">
        <f ca="1">IF(OFFSET(INDEX('REPARTITION DES TACHES'!$A$2:$I$2402,MATCH($K$8,'REPARTITION DES TACHES'!$A$2:$A$2402,0),3),1,0)=0,"",OFFSET(INDEX('REPARTITION DES TACHES'!$A$2:$I$2402,MATCH($K$8,'REPARTITION DES TACHES'!$A$2:$A$2402,0),3),1,0))</f>
        <v/>
      </c>
      <c r="N9" s="670" t="str">
        <f ca="1">IF(OFFSET(INDEX('REPARTITION DES TACHES'!$A$2:$I$2402,MATCH($K$8,'REPARTITION DES TACHES'!$A$2:$A$2402,0),4),1,0)=0,"",OFFSET(INDEX('REPARTITION DES TACHES'!$A$2:$I$2402,MATCH($K$8,'REPARTITION DES TACHES'!$A$2:$A$2402,0),4),1,0))</f>
        <v/>
      </c>
      <c r="O9" s="585" t="str">
        <f ca="1">IF(OFFSET(INDEX('REPARTITION DES TACHES'!$A$2:$I$2402,MATCH($K$8,'REPARTITION DES TACHES'!$A$2:$A$2402,0),5),1,0)=0,"",OFFSET(INDEX('REPARTITION DES TACHES'!$A$2:$I$2402,MATCH($K$8,'REPARTITION DES TACHES'!$A$2:$A$2402,0),5),1,0))</f>
        <v/>
      </c>
      <c r="P9" s="622">
        <f ca="1">OFFSET(INDEX('REPARTITION DES TACHES'!$A$2:$I$2402,MATCH($K$8,'REPARTITION DES TACHES'!$A$2:$A$2402,0),6),1,0)</f>
        <v>0</v>
      </c>
      <c r="Q9" s="587" t="str">
        <f ca="1">IF(OFFSET(INDEX('REPARTITION DES TACHES'!$A$2:$I$2402,MATCH($K$8,'REPARTITION DES TACHES'!$A$2:$A$2402,0),7),1,0)=0,"",OFFSET(INDEX('REPARTITION DES TACHES'!$A$2:$I$2402,MATCH($K$8,'REPARTITION DES TACHES'!$A$2:$A$2402,0),7),1,0))</f>
        <v/>
      </c>
      <c r="R9" s="585" t="str">
        <f ca="1">IF(OFFSET(INDEX('REPARTITION DES TACHES'!$A$2:$I$2402,MATCH($K$8,'REPARTITION DES TACHES'!$A$2:$A$2402,0),8),1,0)=0,"",OFFSET(INDEX('REPARTITION DES TACHES'!$A$2:$I$2402,MATCH($K$8,'REPARTITION DES TACHES'!$A$2:$A$2402,0),8),1,0))</f>
        <v/>
      </c>
      <c r="S9" s="673">
        <f ca="1">OFFSET(INDEX('REPARTITION DES TACHES'!$A$2:$I$2402,MATCH($K$8,'REPARTITION DES TACHES'!$A$2:$A$2402,0),9),1,0)</f>
        <v>0</v>
      </c>
      <c r="U9" s="1196"/>
      <c r="V9" s="868" t="s">
        <v>8</v>
      </c>
      <c r="W9" s="585" t="str">
        <f ca="1">IF(OFFSET(INDEX('REPARTITION DES TACHES'!$A$2:$I$2402,MATCH($U$8,'REPARTITION DES TACHES'!$A$2:$A$2402,0),3),1,0)=0,"",OFFSET(INDEX('REPARTITION DES TACHES'!$A$2:$I$2402,MATCH($U$8,'REPARTITION DES TACHES'!$A$2:$A$2402,0),3),1,0))</f>
        <v/>
      </c>
      <c r="X9" s="670" t="str">
        <f ca="1">IF(OFFSET(INDEX('REPARTITION DES TACHES'!$A$2:$I$2402,MATCH($U$8,'REPARTITION DES TACHES'!$A$2:$A$2402,0),4),1,0)=0,"",OFFSET(INDEX('REPARTITION DES TACHES'!$A$2:$I$2402,MATCH($U$8,'REPARTITION DES TACHES'!$A$2:$A$2402,0),4),1,0))</f>
        <v/>
      </c>
      <c r="Y9" s="585" t="str">
        <f ca="1">IF(OFFSET(INDEX('REPARTITION DES TACHES'!$A$2:$I$2402,MATCH($U$8,'REPARTITION DES TACHES'!$A$2:$A$2402,0),5),1,0)=0,"",OFFSET(INDEX('REPARTITION DES TACHES'!$A$2:$I$2402,MATCH($U$8,'REPARTITION DES TACHES'!$A$2:$A$2402,0),5),1,0))</f>
        <v/>
      </c>
      <c r="Z9" s="622">
        <f ca="1">OFFSET(INDEX('REPARTITION DES TACHES'!$A$2:$I$2402,MATCH($U$8,'REPARTITION DES TACHES'!$A$2:$A$2402,0),6),1,0)</f>
        <v>0</v>
      </c>
      <c r="AA9" s="587" t="str">
        <f ca="1">IF(OFFSET(INDEX('REPARTITION DES TACHES'!$A$2:$I$2402,MATCH($U$8,'REPARTITION DES TACHES'!$A$2:$A$2402,0),7),1,0)=0,"",OFFSET(INDEX('REPARTITION DES TACHES'!$A$2:$I$2402,MATCH($U$8,'REPARTITION DES TACHES'!$A$2:$A$2402,0),7),1,0))</f>
        <v/>
      </c>
      <c r="AB9" s="585" t="str">
        <f ca="1">IF(OFFSET(INDEX('REPARTITION DES TACHES'!$A$2:$I$2402,MATCH($U$8,'REPARTITION DES TACHES'!$A$2:$A$2402,0),8),1,0)=0,"",OFFSET(INDEX('REPARTITION DES TACHES'!$A$2:$I$2402,MATCH($U$8,'REPARTITION DES TACHES'!$A$2:$A$2402,0),8),1,0))</f>
        <v/>
      </c>
    </row>
    <row r="10" spans="1:28" ht="20.100000000000001" hidden="1" customHeight="1" x14ac:dyDescent="0.25">
      <c r="A10" s="1194"/>
      <c r="B10" s="1212"/>
      <c r="C10" s="785">
        <f ca="1">OFFSET(INDEX('REPARTITION DES TACHES'!$A$2:$I$2402,MATCH($A$8,'REPARTITION DES TACHES'!$A$2:$A$2402,0),3),2,0)</f>
        <v>0</v>
      </c>
      <c r="D10" s="786">
        <f ca="1">OFFSET(INDEX('REPARTITION DES TACHES'!$A$2:$I$2402,MATCH($A$8,'REPARTITION DES TACHES'!$A$2:$A$2402,0),4),2,0)</f>
        <v>0</v>
      </c>
      <c r="E10" s="785">
        <f ca="1">OFFSET(INDEX('REPARTITION DES TACHES'!$A$2:$I$2402,MATCH($A$8,'REPARTITION DES TACHES'!$A$2:$A$2402,0),5),2,0)</f>
        <v>0</v>
      </c>
      <c r="F10" s="787">
        <f ca="1">OFFSET(INDEX('REPARTITION DES TACHES'!$A$2:$I$2402,MATCH($A$8,'REPARTITION DES TACHES'!$A$2:$A$2402,0),6),2,0)</f>
        <v>0</v>
      </c>
      <c r="G10" s="788">
        <f ca="1">OFFSET(INDEX('REPARTITION DES TACHES'!$A$2:$I$2402,MATCH($A$8,'REPARTITION DES TACHES'!$A$2:$A$2402,0),7),2,0)</f>
        <v>0</v>
      </c>
      <c r="H10" s="785">
        <f ca="1">OFFSET(INDEX('REPARTITION DES TACHES'!$A$2:$I$2402,MATCH($A$8,'REPARTITION DES TACHES'!$A$2:$A$2402,0),8),2,0)</f>
        <v>0</v>
      </c>
      <c r="I10" s="556" t="str">
        <f ca="1">OFFSET(INDEX('REPARTITION DES TACHES'!$A$2:$I$2402,MATCH($A$8,'REPARTITION DES TACHES'!$A$2:$A$2402,0),9),2,0)</f>
        <v>THOMAS</v>
      </c>
      <c r="K10" s="1228"/>
      <c r="L10" s="1212"/>
      <c r="M10" s="585" t="s">
        <v>10</v>
      </c>
      <c r="N10" s="670"/>
      <c r="O10" s="585"/>
      <c r="P10" s="622" t="s">
        <v>10</v>
      </c>
      <c r="Q10" s="587"/>
      <c r="R10" s="585"/>
      <c r="S10" s="673"/>
      <c r="U10" s="1196"/>
      <c r="V10" s="868"/>
      <c r="W10" s="681" t="s">
        <v>10</v>
      </c>
      <c r="X10" s="688"/>
      <c r="Y10" s="681"/>
      <c r="Z10" s="731" t="s">
        <v>10</v>
      </c>
      <c r="AA10" s="733"/>
      <c r="AB10" s="666"/>
    </row>
    <row r="11" spans="1:28" ht="20.100000000000001" customHeight="1" thickBot="1" x14ac:dyDescent="0.3">
      <c r="A11" s="1194"/>
      <c r="B11" s="723"/>
      <c r="C11" s="789" t="str">
        <f ca="1">OFFSET(INDEX('REPARTITION DES TACHES'!$A$2:$I$2402,MATCH($A$8,'REPARTITION DES TACHES'!$A$2:$A$2402,0),3),3,0)</f>
        <v>04112</v>
      </c>
      <c r="D11" s="790" t="str">
        <f ca="1">IF(OFFSET(INDEX('REPARTITION DES TACHES'!$A$2:$I$2402,MATCH($A$8,'REPARTITION DES TACHES'!$A$2:$A$2402,0),4),3,0)=0,"",OFFSET(INDEX('REPARTITION DES TACHES'!$A$2:$I$2402,MATCH($A$8,'REPARTITION DES TACHES'!$A$2:$A$2402,0),4),3,0))</f>
        <v/>
      </c>
      <c r="E11" s="789" t="str">
        <f ca="1">IF(OFFSET(INDEX('REPARTITION DES TACHES'!$A$2:$I$2402,MATCH($A$8,'REPARTITION DES TACHES'!$A$2:$A$2402,0),5),3,0)=0,"",OFFSET(INDEX('REPARTITION DES TACHES'!$A$2:$I$2402,MATCH($A$8,'REPARTITION DES TACHES'!$A$2:$A$2402,0),5),3,0))</f>
        <v>0163</v>
      </c>
      <c r="F11" s="791">
        <f ca="1">OFFSET(INDEX('REPARTITION DES TACHES'!$A$2:$I$2402,MATCH($A$8,'REPARTITION DES TACHES'!$A$2:$A$2402,0),6),3,0)</f>
        <v>0</v>
      </c>
      <c r="G11" s="792" t="str">
        <f ca="1">IF(OFFSET(INDEX('REPARTITION DES TACHES'!$A$2:$I$2402,MATCH($A$8,'REPARTITION DES TACHES'!$A$2:$A$2402,0),7),3,0)=0,"",OFFSET(INDEX('REPARTITION DES TACHES'!$A$2:$I$2402,MATCH($A$8,'REPARTITION DES TACHES'!$A$2:$A$2402,0),7),3,0))</f>
        <v/>
      </c>
      <c r="H11" s="789">
        <f ca="1">OFFSET(INDEX('REPARTITION DES TACHES'!$A$2:$I$2402,MATCH($A$8,'REPARTITION DES TACHES'!$A$2:$A$2402,0),8),3,0)</f>
        <v>0</v>
      </c>
      <c r="I11" s="566">
        <f ca="1">OFFSET(INDEX('REPARTITION DES TACHES'!$A$2:$I$2402,MATCH($A$8,'REPARTITION DES TACHES'!$A$2:$A$2402,0),9),3,0)</f>
        <v>0</v>
      </c>
      <c r="K11" s="1228"/>
      <c r="L11" s="868"/>
      <c r="M11" s="659" t="str">
        <f ca="1">OFFSET(INDEX('REPARTITION DES TACHES'!$A$2:$I$2402,MATCH($K$8,'REPARTITION DES TACHES'!$A$2:$A$2402,0),3),3,0)</f>
        <v>04108</v>
      </c>
      <c r="N11" s="646" t="str">
        <f ca="1">IF(OFFSET(INDEX('REPARTITION DES TACHES'!$A$2:$I$2402,MATCH($K$8,'REPARTITION DES TACHES'!$A$2:$A$2402,0),4),3,0)=0,"",OFFSET(INDEX('REPARTITION DES TACHES'!$A$2:$I$2402,MATCH($K$8,'REPARTITION DES TACHES'!$A$2:$A$2402,0),4),3,0))</f>
        <v/>
      </c>
      <c r="O11" s="659" t="str">
        <f ca="1">IF(OFFSET(INDEX('REPARTITION DES TACHES'!$A$2:$I$2402,MATCH($K$8,'REPARTITION DES TACHES'!$A$2:$A$2402,0),5),3,0)=0,"",OFFSET(INDEX('REPARTITION DES TACHES'!$A$2:$I$2402,MATCH($K$8,'REPARTITION DES TACHES'!$A$2:$A$2402,0),5),3,0))</f>
        <v>04110</v>
      </c>
      <c r="P11" s="623">
        <f ca="1">OFFSET(INDEX('REPARTITION DES TACHES'!$A$2:$I$2402,MATCH($K$8,'REPARTITION DES TACHES'!$A$2:$A$2402,0),6),3,0)</f>
        <v>0</v>
      </c>
      <c r="Q11" s="708" t="str">
        <f ca="1">IF(OFFSET(INDEX('REPARTITION DES TACHES'!$A$2:$I$2402,MATCH($K$8,'REPARTITION DES TACHES'!$A$2:$A$2402,0),7),3,0)=0,"",OFFSET(INDEX('REPARTITION DES TACHES'!$A$2:$I$2402,MATCH($K$8,'REPARTITION DES TACHES'!$A$2:$A$2402,0),7),3,0))</f>
        <v/>
      </c>
      <c r="R11" s="714" t="str">
        <f ca="1">IF(OFFSET(INDEX('REPARTITION DES TACHES'!$A$2:$I$2402,MATCH($K$8,'REPARTITION DES TACHES'!$A$2:$A$2402,0),8),3,0)=0,"",OFFSET(INDEX('REPARTITION DES TACHES'!$A$2:$I$2402,MATCH($K$8,'REPARTITION DES TACHES'!$A$2:$A$2402,0),8),3,0))</f>
        <v>04108</v>
      </c>
      <c r="S11" s="710">
        <f ca="1">OFFSET(INDEX('REPARTITION DES TACHES'!$A$2:$I$2402,MATCH($K$8,'REPARTITION DES TACHES'!$A$2:$A$2402,0),9),3,0)</f>
        <v>0</v>
      </c>
      <c r="U11" s="1196"/>
      <c r="V11" s="723"/>
      <c r="W11" s="590" t="str">
        <f ca="1">OFFSET(INDEX('REPARTITION DES TACHES'!$A$2:$I$2402,MATCH($U$8,'REPARTITION DES TACHES'!$A$2:$A$2402,0),3),3,0)</f>
        <v>04108</v>
      </c>
      <c r="X11" s="724" t="str">
        <f ca="1">IF(OFFSET(INDEX('REPARTITION DES TACHES'!$A$2:$I$2402,MATCH($U$8,'REPARTITION DES TACHES'!$A$2:$A$2402,0),4),3,0)=0,"",OFFSET(INDEX('REPARTITION DES TACHES'!$A$2:$I$2402,MATCH($U$8,'REPARTITION DES TACHES'!$A$2:$A$2402,0),4),3,0))</f>
        <v/>
      </c>
      <c r="Y11" s="590" t="str">
        <f ca="1">IF(OFFSET(INDEX('REPARTITION DES TACHES'!$A$2:$I$2402,MATCH($U$8,'REPARTITION DES TACHES'!$A$2:$A$2402,0),5),3,0)=0,"",OFFSET(INDEX('REPARTITION DES TACHES'!$A$2:$I$2402,MATCH($U$8,'REPARTITION DES TACHES'!$A$2:$A$2402,0),5),3,0))</f>
        <v/>
      </c>
      <c r="Z11" s="693">
        <f ca="1">OFFSET(INDEX('REPARTITION DES TACHES'!$A$2:$I$2402,MATCH($U$8,'REPARTITION DES TACHES'!$A$2:$A$2402,0),6),3,0)</f>
        <v>0</v>
      </c>
      <c r="AA11" s="715" t="str">
        <f ca="1">IF(OFFSET(INDEX('REPARTITION DES TACHES'!$A$2:$I$2402,MATCH($U$8,'REPARTITION DES TACHES'!$A$2:$A$2402,0),7),3,0)=0,"",OFFSET(INDEX('REPARTITION DES TACHES'!$A$2:$I$2402,MATCH($U$8,'REPARTITION DES TACHES'!$A$2:$A$2402,0),7),3,0))</f>
        <v/>
      </c>
      <c r="AB11" s="734" t="str">
        <f ca="1">IF(OFFSET(INDEX('REPARTITION DES TACHES'!$A$2:$I$2402,MATCH($U$8,'REPARTITION DES TACHES'!$A$2:$A$2402,0),8),3,0)=0,"",OFFSET(INDEX('REPARTITION DES TACHES'!$A$2:$I$2402,MATCH($U$8,'REPARTITION DES TACHES'!$A$2:$A$2402,0),8),3,0))</f>
        <v/>
      </c>
    </row>
    <row r="12" spans="1:28" ht="20.100000000000001" hidden="1" customHeight="1" thickBot="1" x14ac:dyDescent="0.3">
      <c r="A12" s="1226"/>
      <c r="B12" s="1214" t="s">
        <v>8</v>
      </c>
      <c r="C12" s="772" t="str">
        <f ca="1">IF(OFFSET(INDEX('REPARTITION DES TACHES'!$A$2:$I$2402,MATCH($A$8,'REPARTITION DES TACHES'!$A$2:$A$2402,0),3),4,0)=0,"",OFFSET(INDEX('REPARTITION DES TACHES'!$A$2:$I$2402,MATCH($A$8,'REPARTITION DES TACHES'!$A$2:$A$2402,0),3),4,0))</f>
        <v>MAJERI</v>
      </c>
      <c r="D12" s="793" t="str">
        <f ca="1">IF(OFFSET(INDEX('REPARTITION DES TACHES'!$A$2:$I$2402,MATCH($A$8,'REPARTITION DES TACHES'!$A$2:$A$2402,0),4),4,0)=0,"",OFFSET(INDEX('REPARTITION DES TACHES'!$A$2:$I$2402,MATCH($A$8,'REPARTITION DES TACHES'!$A$2:$A$2402,0),4),4,0))</f>
        <v/>
      </c>
      <c r="E12" s="772" t="str">
        <f ca="1">IF(OFFSET(INDEX('REPARTITION DES TACHES'!$A$2:$I$2402,MATCH($A$8,'REPARTITION DES TACHES'!$A$2:$A$2402,0),5),4,0)=0,"",OFFSET(INDEX('REPARTITION DES TACHES'!$A$2:$I$2402,MATCH($A$8,'REPARTITION DES TACHES'!$A$2:$A$2402,0),5),4,0))</f>
        <v>RETOUR</v>
      </c>
      <c r="F12" s="794" t="str">
        <f ca="1">OFFSET(INDEX('REPARTITION DES TACHES'!$A$2:$I$2402,MATCH($A$8,'REPARTITION DES TACHES'!$A$2:$A$2402,0),6),4,0)</f>
        <v>ELEDO</v>
      </c>
      <c r="G12" s="776" t="str">
        <f ca="1">IF(OFFSET(INDEX('REPARTITION DES TACHES'!$A$2:$I$2402,MATCH($A$8,'REPARTITION DES TACHES'!$A$2:$A$2402,0),7),4,0)=0,"",OFFSET(INDEX('REPARTITION DES TACHES'!$A$2:$I$2402,MATCH($A$8,'REPARTITION DES TACHES'!$A$2:$A$2402,0),7),4,0))</f>
        <v/>
      </c>
      <c r="H12" s="772" t="str">
        <f ca="1">IF(OFFSET(INDEX('REPARTITION DES TACHES'!$A$2:$I$2402,MATCH($A$8,'REPARTITION DES TACHES'!$A$2:$A$2402,0),8),4,0)=0,"",OFFSET(INDEX('REPARTITION DES TACHES'!$A$2:$I$2402,MATCH($A$8,'REPARTITION DES TACHES'!$A$2:$A$2402,0),8),4,0))</f>
        <v/>
      </c>
      <c r="I12" s="567">
        <f ca="1">OFFSET(INDEX('REPARTITION DES TACHES'!$A$2:$I$2402,MATCH($A$8,'REPARTITION DES TACHES'!$A$2:$A$2402,0),9),4,0)</f>
        <v>0</v>
      </c>
      <c r="K12" s="1228"/>
      <c r="L12" s="1184" t="s">
        <v>8</v>
      </c>
      <c r="M12" s="677" t="str">
        <f ca="1">IF(OFFSET(INDEX('REPARTITION DES TACHES'!$A$2:$I$2402,MATCH($K$8,'REPARTITION DES TACHES'!$A$2:$A$2402,0),3),4,0)=0,"",OFFSET(INDEX('REPARTITION DES TACHES'!$A$2:$I$2402,MATCH($K$8,'REPARTITION DES TACHES'!$A$2:$A$2402,0),3),4,0))</f>
        <v/>
      </c>
      <c r="N12" s="698" t="str">
        <f ca="1">IF(OFFSET(INDEX('REPARTITION DES TACHES'!$A$2:$I$2402,MATCH($K$8,'REPARTITION DES TACHES'!$A$2:$A$2402,0),4),4,0)=0,"",OFFSET(INDEX('REPARTITION DES TACHES'!$A$2:$I$2402,MATCH($K$8,'REPARTITION DES TACHES'!$A$2:$A$2402,0),4),4,0))</f>
        <v/>
      </c>
      <c r="O12" s="677" t="str">
        <f ca="1">IF(OFFSET(INDEX('REPARTITION DES TACHES'!$A$2:$I$2402,MATCH($K$8,'REPARTITION DES TACHES'!$A$2:$A$2402,0),5),4,0)=0,"",OFFSET(INDEX('REPARTITION DES TACHES'!$A$2:$I$2402,MATCH($K$8,'REPARTITION DES TACHES'!$A$2:$A$2402,0),5),4,0))</f>
        <v/>
      </c>
      <c r="P12" s="695">
        <f ca="1">OFFSET(INDEX('REPARTITION DES TACHES'!$A$2:$I$2402,MATCH($K$8,'REPARTITION DES TACHES'!$A$2:$A$2402,0),6),4,0)</f>
        <v>0</v>
      </c>
      <c r="Q12" s="706" t="str">
        <f ca="1">IF(OFFSET(INDEX('REPARTITION DES TACHES'!$A$2:$I$2402,MATCH($K$8,'REPARTITION DES TACHES'!$A$2:$A$2402,0),7),4,0)=0,"",OFFSET(INDEX('REPARTITION DES TACHES'!$A$2:$I$2402,MATCH($K$8,'REPARTITION DES TACHES'!$A$2:$A$2402,0),7),4,0))</f>
        <v/>
      </c>
      <c r="R12" s="677" t="str">
        <f ca="1">IF(OFFSET(INDEX('REPARTITION DES TACHES'!$A$2:$I$2402,MATCH($K$8,'REPARTITION DES TACHES'!$A$2:$A$2402,0),8),4,0)=0,"",OFFSET(INDEX('REPARTITION DES TACHES'!$A$2:$I$2402,MATCH($K$8,'REPARTITION DES TACHES'!$A$2:$A$2402,0),8),4,0))</f>
        <v/>
      </c>
      <c r="S12" s="711">
        <f ca="1">OFFSET(INDEX('REPARTITION DES TACHES'!$A$2:$I$2402,MATCH($K$8,'REPARTITION DES TACHES'!$A$2:$A$2402,0),9),4,0)</f>
        <v>0</v>
      </c>
      <c r="U12" s="1196"/>
      <c r="V12" s="866" t="s">
        <v>8</v>
      </c>
      <c r="W12" s="578" t="str">
        <f ca="1">IF(OFFSET(INDEX('REPARTITION DES TACHES'!$A$2:$I$2402,MATCH($U$8,'REPARTITION DES TACHES'!$A$2:$A$2402,0),3),4,0)=0,"",OFFSET(INDEX('REPARTITION DES TACHES'!$A$2:$I$2402,MATCH($U$8,'REPARTITION DES TACHES'!$A$2:$A$2402,0),3),4,0))</f>
        <v/>
      </c>
      <c r="X12" s="686" t="str">
        <f ca="1">IF(OFFSET(INDEX('REPARTITION DES TACHES'!$A$2:$I$2402,MATCH($U$8,'REPARTITION DES TACHES'!$A$2:$A$2402,0),4),4,0)=0,"",OFFSET(INDEX('REPARTITION DES TACHES'!$A$2:$I$2402,MATCH($U$8,'REPARTITION DES TACHES'!$A$2:$A$2402,0),4),4,0))</f>
        <v/>
      </c>
      <c r="Y12" s="578" t="str">
        <f ca="1">IF(OFFSET(INDEX('REPARTITION DES TACHES'!$A$2:$I$2402,MATCH($U$8,'REPARTITION DES TACHES'!$A$2:$A$2402,0),5),4,0)=0,"",OFFSET(INDEX('REPARTITION DES TACHES'!$A$2:$I$2402,MATCH($U$8,'REPARTITION DES TACHES'!$A$2:$A$2402,0),5),4,0))</f>
        <v/>
      </c>
      <c r="Z12" s="560">
        <f ca="1">OFFSET(INDEX('REPARTITION DES TACHES'!$A$2:$I$2402,MATCH($U$8,'REPARTITION DES TACHES'!$A$2:$A$2402,0),3),4,0)</f>
        <v>0</v>
      </c>
      <c r="AA12" s="732" t="str">
        <f ca="1">IF(OFFSET(INDEX('REPARTITION DES TACHES'!$A$2:$I$2402,MATCH($U$8,'REPARTITION DES TACHES'!$A$2:$A$2402,0),7),4,0)=0,"",OFFSET(INDEX('REPARTITION DES TACHES'!$A$2:$I$2402,MATCH($U$8,'REPARTITION DES TACHES'!$A$2:$A$2402,0),7),4,0))</f>
        <v/>
      </c>
      <c r="AB12" s="578" t="str">
        <f ca="1">IF(OFFSET(INDEX('REPARTITION DES TACHES'!$A$2:$I$2402,MATCH($U$8,'REPARTITION DES TACHES'!$A$2:$A$2402,0),8),4,0)=0,"",OFFSET(INDEX('REPARTITION DES TACHES'!$A$2:$I$2402,MATCH($U$8,'REPARTITION DES TACHES'!$A$2:$A$2402,0),8),4,0))</f>
        <v/>
      </c>
    </row>
    <row r="13" spans="1:28" ht="20.100000000000001" hidden="1" customHeight="1" thickBot="1" x14ac:dyDescent="0.3">
      <c r="A13" s="1227"/>
      <c r="B13" s="1214"/>
      <c r="C13" s="777">
        <f ca="1">OFFSET(INDEX('REPARTITION DES TACHES'!$A$2:$I$2402,MATCH($A$8,'REPARTITION DES TACHES'!$A$2:$A$2402,0),3),5,0)</f>
        <v>0</v>
      </c>
      <c r="D13" s="795">
        <f ca="1">OFFSET(INDEX('REPARTITION DES TACHES'!$A$2:$I$2402,MATCH($A$8,'REPARTITION DES TACHES'!$A$2:$A$2402,0),4),5,0)</f>
        <v>0</v>
      </c>
      <c r="E13" s="777" t="str">
        <f ca="1">OFFSET(INDEX('REPARTITION DES TACHES'!$A$2:$I$2402,MATCH($A$8,'REPARTITION DES TACHES'!$A$2:$A$2402,0),5),5,0)</f>
        <v>MARCHWIAK</v>
      </c>
      <c r="F13" s="796">
        <f ca="1">OFFSET(INDEX('REPARTITION DES TACHES'!$A$2:$I$2402,MATCH($A$8,'REPARTITION DES TACHES'!$A$2:$A$2402,0),6),5,0)</f>
        <v>0</v>
      </c>
      <c r="G13" s="781">
        <f ca="1">OFFSET(INDEX('REPARTITION DES TACHES'!$A$2:$I$2402,MATCH($A$8,'REPARTITION DES TACHES'!$A$2:$A$2402,0),7),5,0)</f>
        <v>0</v>
      </c>
      <c r="H13" s="777">
        <f ca="1">OFFSET(INDEX('REPARTITION DES TACHES'!$A$2:$I$2402,MATCH($A$8,'REPARTITION DES TACHES'!$A$2:$A$2402,0),8),5,0)</f>
        <v>0</v>
      </c>
      <c r="I13" s="567">
        <f ca="1">OFFSET(INDEX('REPARTITION DES TACHES'!$A$2:$I$2402,MATCH($A$8,'REPARTITION DES TACHES'!$A$2:$A$2402,0),9),5,0)</f>
        <v>0</v>
      </c>
      <c r="K13" s="1229"/>
      <c r="L13" s="1211"/>
      <c r="M13" s="581" t="s">
        <v>10</v>
      </c>
      <c r="N13" s="699"/>
      <c r="O13" s="581"/>
      <c r="P13" s="579"/>
      <c r="Q13" s="580"/>
      <c r="R13" s="581"/>
      <c r="S13" s="712"/>
      <c r="U13" s="1208"/>
      <c r="V13" s="867"/>
      <c r="W13" s="603" t="s">
        <v>10</v>
      </c>
      <c r="X13" s="736"/>
      <c r="Y13" s="603"/>
      <c r="Z13" s="600"/>
      <c r="AA13" s="601"/>
      <c r="AB13" s="603"/>
    </row>
    <row r="14" spans="1:28" ht="20.100000000000001" customHeight="1" thickTop="1" x14ac:dyDescent="0.25">
      <c r="A14" s="1199">
        <f>A8+1</f>
        <v>43348</v>
      </c>
      <c r="B14" s="611"/>
      <c r="C14" s="797" t="str">
        <f>INDEX('REPARTITION DES TACHES'!$A$2:$I$2402,MATCH($A$14,'REPARTITION DES TACHES'!$A$2:$A$2402,0),3)</f>
        <v>04107</v>
      </c>
      <c r="D14" s="798">
        <f>INDEX('REPARTITION DES TACHES'!$A$2:$I$2402,MATCH($A$14,'REPARTITION DES TACHES'!$A$2:$A$2402,0),4)</f>
        <v>0</v>
      </c>
      <c r="E14" s="797" t="str">
        <f>IF(INDEX('REPARTITION DES TACHES'!$A$2:$I$2402,MATCH($A$14,'REPARTITION DES TACHES'!$A$2:$A$2402,0),5)=0,"",INDEX('REPARTITION DES TACHES'!$A$2:$I$2402,MATCH($A$14,'REPARTITION DES TACHES'!$A$2:$A$2402,0),5))</f>
        <v/>
      </c>
      <c r="F14" s="799">
        <f>INDEX('REPARTITION DES TACHES'!$A$2:$I$2402,MATCH($A$14,'REPARTITION DES TACHES'!$A$2:$A$2402,0),6)</f>
        <v>0</v>
      </c>
      <c r="G14" s="800" t="str">
        <f>IF(INDEX('REPARTITION DES TACHES'!$A$2:$I$2402,MATCH($A$14,'REPARTITION DES TACHES'!$A$2:$A$2402,0),7)=0,"",INDEX('REPARTITION DES TACHES'!$A$2:$I$2402,MATCH($A$14,'REPARTITION DES TACHES'!$A$2:$A$2402,0),7))</f>
        <v>0171</v>
      </c>
      <c r="H14" s="797" t="str">
        <f>IF(INDEX('REPARTITION DES TACHES'!$A$2:$I$2402,MATCH($A$14,'REPARTITION DES TACHES'!$A$2:$A$2402,0),8)=0,"",INDEX('REPARTITION DES TACHES'!$A$2:$I$2402,MATCH($A$14,'REPARTITION DES TACHES'!$A$2:$A$2402,0),8))</f>
        <v/>
      </c>
      <c r="I14" s="573">
        <f>INDEX('REPARTITION DES TACHES'!$A$2:$I$2402,MATCH($A$14,'REPARTITION DES TACHES'!$A$2:$A$2402,0),9)</f>
        <v>0</v>
      </c>
      <c r="K14" s="1199">
        <f>+K8+1</f>
        <v>43362</v>
      </c>
      <c r="L14" s="574"/>
      <c r="M14" s="653" t="str">
        <f>INDEX('REPARTITION DES TACHES'!$A$2:$I$2402,MATCH($K$14,'REPARTITION DES TACHES'!$A$2:$A$2402,0),3)</f>
        <v>04107</v>
      </c>
      <c r="N14" s="691">
        <f>INDEX('REPARTITION DES TACHES'!$A$2:$I$2402,MATCH($K$14,'REPARTITION DES TACHES'!$A$2:$A$2402,0),4)</f>
        <v>0</v>
      </c>
      <c r="O14" s="653" t="str">
        <f>IF(INDEX('REPARTITION DES TACHES'!$A$2:$I$2402,MATCH($K$14,'REPARTITION DES TACHES'!$A$2:$A$2402,0),5)=0,"",INDEX('REPARTITION DES TACHES'!$A$2:$I$2402,MATCH($K$14,'REPARTITION DES TACHES'!$A$2:$A$2402,0),5))</f>
        <v/>
      </c>
      <c r="P14" s="570">
        <f>INDEX('REPARTITION DES TACHES'!$A$2:$I$2402,MATCH($K$14,'REPARTITION DES TACHES'!$A$2:$A$2402,0),6)</f>
        <v>0</v>
      </c>
      <c r="Q14" s="704" t="str">
        <f>IF(INDEX('REPARTITION DES TACHES'!$A$2:$I$2402,MATCH($K$14,'REPARTITION DES TACHES'!$A$2:$A$2402,0),7)=0,"",INDEX('REPARTITION DES TACHES'!$A$2:$I$2402,MATCH($K$14,'REPARTITION DES TACHES'!$A$2:$A$2402,0),7))</f>
        <v>AH185</v>
      </c>
      <c r="R14" s="653" t="str">
        <f>IF(INDEX('REPARTITION DES TACHES'!$A$2:$I$2402,MATCH($K$14,'REPARTITION DES TACHES'!$A$2:$A$2402,0),8)=0,"",INDEX('REPARTITION DES TACHES'!$A$2:$I$2402,MATCH($K$14,'REPARTITION DES TACHES'!$A$2:$A$2402,0),8))</f>
        <v/>
      </c>
      <c r="S14" s="709">
        <f>INDEX('REPARTITION DES TACHES'!$A$2:$I$2402,MATCH($K$14,'REPARTITION DES TACHES'!$A$2:$A$2402,0),9)</f>
        <v>0</v>
      </c>
      <c r="U14" s="1187">
        <f>+U8+1</f>
        <v>43376</v>
      </c>
      <c r="V14" s="866"/>
      <c r="W14" s="663" t="str">
        <f>INDEX('REPARTITION DES TACHES'!$A$2:$I$2402,MATCH($U$14,'REPARTITION DES TACHES'!$A$2:$A$2402,0),3)</f>
        <v>04107</v>
      </c>
      <c r="X14" s="643">
        <f>INDEX('REPARTITION DES TACHES'!$A$2:$I$2402,MATCH($U$14,'REPARTITION DES TACHES'!$A$2:$A$2402,0),4)</f>
        <v>0</v>
      </c>
      <c r="Y14" s="663" t="str">
        <f>IF(INDEX('REPARTITION DES TACHES'!$A$2:$I$2402,MATCH($U$14,'REPARTITION DES TACHES'!$A$2:$A$2402,0),5)=0,"",INDEX('REPARTITION DES TACHES'!$A$2:$I$2402,MATCH($U$14,'REPARTITION DES TACHES'!$A$2:$A$2402,0),5))</f>
        <v/>
      </c>
      <c r="Z14" s="573">
        <f>INDEX('REPARTITION DES TACHES'!$A$2:$I$2402,MATCH($U$14,'REPARTITION DES TACHES'!$A$2:$A$2402,0),6)</f>
        <v>0</v>
      </c>
      <c r="AA14" s="735" t="str">
        <f>IF(INDEX('REPARTITION DES TACHES'!$A$2:$I$2402,MATCH($U$14,'REPARTITION DES TACHES'!$A$2:$A$2402,0),7)=0,"",INDEX('REPARTITION DES TACHES'!$A$2:$I$2402,MATCH($U$14,'REPARTITION DES TACHES'!$A$2:$A$2402,0),7))</f>
        <v>0163</v>
      </c>
      <c r="AB14" s="663" t="str">
        <f>IF(INDEX('REPARTITION DES TACHES'!$A$2:$I$2402,MATCH($U$14,'REPARTITION DES TACHES'!$A$2:$A$2402,0),8)=0,"",INDEX('REPARTITION DES TACHES'!$A$2:$I$2402,MATCH($U$14,'REPARTITION DES TACHES'!$A$2:$A$2402,0),8))</f>
        <v/>
      </c>
    </row>
    <row r="15" spans="1:28" ht="20.100000000000001" hidden="1" customHeight="1" thickBot="1" x14ac:dyDescent="0.3">
      <c r="A15" s="1200"/>
      <c r="B15" s="1184" t="s">
        <v>8</v>
      </c>
      <c r="C15" s="801" t="str">
        <f ca="1">IF(OFFSET(INDEX('REPARTITION DES TACHES'!$A$2:$I$2402,MATCH($A$14,'REPARTITION DES TACHES'!$A$2:$A$2402,0),3),1,0)=0,"",OFFSET(INDEX('REPARTITION DES TACHES'!$A$2:$I$2402,MATCH($A$14,'REPARTITION DES TACHES'!$A$2:$A$2402,0),3),1,0))</f>
        <v>THOMAS</v>
      </c>
      <c r="D15" s="802" t="str">
        <f ca="1">IF(OFFSET(INDEX('REPARTITION DES TACHES'!$A$2:$I$2402,MATCH($A$14,'REPARTITION DES TACHES'!$A$2:$A$2402,0),4),1,0)=0,"",OFFSET(INDEX('REPARTITION DES TACHES'!$A$2:$I$2402,MATCH($A$14,'REPARTITION DES TACHES'!$A$2:$A$2402,0),4),1,0))</f>
        <v/>
      </c>
      <c r="E15" s="801" t="str">
        <f ca="1">IF(OFFSET(INDEX('REPARTITION DES TACHES'!$A$2:$I$2402,MATCH($A$14,'REPARTITION DES TACHES'!$A$2:$A$2402,0),5),1,0)=0,"",OFFSET(INDEX('REPARTITION DES TACHES'!$A$2:$I$2402,MATCH($A$14,'REPARTITION DES TACHES'!$A$2:$A$2402,0),5),1,0))</f>
        <v/>
      </c>
      <c r="F15" s="803">
        <f ca="1">OFFSET(INDEX('REPARTITION DES TACHES'!$A$2:$I$2402,MATCH($A$14,'REPARTITION DES TACHES'!$A$2:$A$2402,0),6),1,0)</f>
        <v>0</v>
      </c>
      <c r="G15" s="804" t="str">
        <f ca="1">IF(OFFSET(INDEX('REPARTITION DES TACHES'!$A$2:$I$2402,MATCH($A$14,'REPARTITION DES TACHES'!$A$2:$A$2402,0),7),1,0)=0,"",OFFSET(INDEX('REPARTITION DES TACHES'!$A$2:$I$2402,MATCH($A$14,'REPARTITION DES TACHES'!$A$2:$A$2402,0),7),1,0))</f>
        <v>LE GOUYEN</v>
      </c>
      <c r="H15" s="801" t="str">
        <f ca="1">IF(OFFSET(INDEX('REPARTITION DES TACHES'!$A$2:$I$2402,MATCH($A$14,'REPARTITION DES TACHES'!$A$2:$A$2402,0),8),1,0)=0,"",OFFSET(INDEX('REPARTITION DES TACHES'!$A$2:$I$2402,MATCH($A$14,'REPARTITION DES TACHES'!$A$2:$A$2402,0),8),1,0))</f>
        <v/>
      </c>
      <c r="I15" s="556" t="str">
        <f ca="1">OFFSET(INDEX('REPARTITION DES TACHES'!$A$2:$I$2402,MATCH($A$14,'REPARTITION DES TACHES'!$A$2:$A$2402,0),9),1,0)</f>
        <v>BEHILLIL</v>
      </c>
      <c r="K15" s="1200"/>
      <c r="L15" s="1184" t="s">
        <v>8</v>
      </c>
      <c r="M15" s="624" t="str">
        <f ca="1">IF(OFFSET(INDEX('REPARTITION DES TACHES'!$A$2:$I$2402,MATCH($K$14,'REPARTITION DES TACHES'!$A$2:$A$2402,0),3),1,0)=0,"",OFFSET(INDEX('REPARTITION DES TACHES'!$A$2:$I$2402,MATCH($K$14,'REPARTITION DES TACHES'!$A$2:$A$2402,0),3),1,0))</f>
        <v/>
      </c>
      <c r="N15" s="667" t="str">
        <f ca="1">IF(OFFSET(INDEX('REPARTITION DES TACHES'!$A$2:$I$2402,MATCH($K$14,'REPARTITION DES TACHES'!$A$2:$A$2402,0),4),1,0)=0,"",OFFSET(INDEX('REPARTITION DES TACHES'!$A$2:$I$2402,MATCH($K$14,'REPARTITION DES TACHES'!$A$2:$A$2402,0),4),1,0))</f>
        <v/>
      </c>
      <c r="O15" s="624" t="str">
        <f ca="1">IF(OFFSET(INDEX('REPARTITION DES TACHES'!$A$2:$I$2402,MATCH($K$14,'REPARTITION DES TACHES'!$A$2:$A$2402,0),5),1,0)=0,"",OFFSET(INDEX('REPARTITION DES TACHES'!$A$2:$I$2402,MATCH($K$14,'REPARTITION DES TACHES'!$A$2:$A$2402,0),5),1,0))</f>
        <v/>
      </c>
      <c r="P15" s="562">
        <f ca="1">OFFSET(INDEX('REPARTITION DES TACHES'!$A$2:$I$2402,MATCH($K$14,'REPARTITION DES TACHES'!$A$2:$A$2402,0),6),1,0)</f>
        <v>0</v>
      </c>
      <c r="Q15" s="563" t="str">
        <f ca="1">IF(OFFSET(INDEX('REPARTITION DES TACHES'!$A$2:$I$2402,MATCH($K$14,'REPARTITION DES TACHES'!$A$2:$A$2402,0),7),1,0)=0,"",OFFSET(INDEX('REPARTITION DES TACHES'!$A$2:$I$2402,MATCH($K$14,'REPARTITION DES TACHES'!$A$2:$A$2402,0),7),1,0))</f>
        <v/>
      </c>
      <c r="R15" s="624" t="str">
        <f ca="1">IF(OFFSET(INDEX('REPARTITION DES TACHES'!$A$2:$I$2402,MATCH($K$14,'REPARTITION DES TACHES'!$A$2:$A$2402,0),8),1,0)=0,"",OFFSET(INDEX('REPARTITION DES TACHES'!$A$2:$I$2402,MATCH($K$14,'REPARTITION DES TACHES'!$A$2:$A$2402,0),8),1,0))</f>
        <v/>
      </c>
      <c r="S15" s="673">
        <f ca="1">OFFSET(INDEX('REPARTITION DES TACHES'!$A$2:$I$2402,MATCH($K$14,'REPARTITION DES TACHES'!$A$2:$A$2402,0),9),1,0)</f>
        <v>0</v>
      </c>
      <c r="U15" s="1187"/>
      <c r="V15" s="865" t="s">
        <v>8</v>
      </c>
      <c r="W15" s="624" t="str">
        <f ca="1">IF(OFFSET(INDEX('REPARTITION DES TACHES'!$A$2:$I$2402,MATCH($U$14,'REPARTITION DES TACHES'!$A$2:$A$2402,0),3),1,0)=0,"",OFFSET(INDEX('REPARTITION DES TACHES'!$A$2:$I$2402,MATCH($U$14,'REPARTITION DES TACHES'!$A$2:$A$2402,0),3),1,0))</f>
        <v/>
      </c>
      <c r="X15" s="667" t="str">
        <f ca="1">IF(OFFSET(INDEX('REPARTITION DES TACHES'!$A$2:$I$2402,MATCH($U$14,'REPARTITION DES TACHES'!$A$2:$A$2402,0),4),1,0)=0,"",OFFSET(INDEX('REPARTITION DES TACHES'!$A$2:$I$2402,MATCH($U$14,'REPARTITION DES TACHES'!$A$2:$A$2402,0),4),1,0))</f>
        <v/>
      </c>
      <c r="Y15" s="624" t="str">
        <f ca="1">IF(OFFSET(INDEX('REPARTITION DES TACHES'!$A$2:$I$2402,MATCH($U$14,'REPARTITION DES TACHES'!$A$2:$A$2402,0),5),1,0)=0,"",OFFSET(INDEX('REPARTITION DES TACHES'!$A$2:$I$2402,MATCH($U$14,'REPARTITION DES TACHES'!$A$2:$A$2402,0),5),1,0))</f>
        <v/>
      </c>
      <c r="Z15" s="562">
        <f ca="1">OFFSET(INDEX('REPARTITION DES TACHES'!$A$2:$I$2402,MATCH($U$14,'REPARTITION DES TACHES'!$A$2:$A$2402,0),3),1,0)</f>
        <v>0</v>
      </c>
      <c r="AA15" s="563" t="str">
        <f ca="1">IF(OFFSET(INDEX('REPARTITION DES TACHES'!$A$2:$I$2402,MATCH($U$14,'REPARTITION DES TACHES'!$A$2:$A$2402,0),7),1,0)=0,"",OFFSET(INDEX('REPARTITION DES TACHES'!$A$2:$I$2402,MATCH($U$14,'REPARTITION DES TACHES'!$A$2:$A$2402,0),7),1,0))</f>
        <v/>
      </c>
      <c r="AB15" s="624" t="str">
        <f ca="1">IF(OFFSET(INDEX('REPARTITION DES TACHES'!$A$2:$I$2402,MATCH($U$14,'REPARTITION DES TACHES'!$A$2:$A$2402,0),8),1,0)=0,"",OFFSET(INDEX('REPARTITION DES TACHES'!$A$2:$I$2402,MATCH($U$14,'REPARTITION DES TACHES'!$A$2:$A$2402,0),8),1,0))</f>
        <v/>
      </c>
    </row>
    <row r="16" spans="1:28" ht="20.100000000000001" hidden="1" customHeight="1" x14ac:dyDescent="0.25">
      <c r="A16" s="1200"/>
      <c r="B16" s="1184"/>
      <c r="C16" s="801">
        <f ca="1">OFFSET(INDEX('REPARTITION DES TACHES'!$A$2:$I$2402,MATCH($A$14,'REPARTITION DES TACHES'!$A$2:$A$2402,0),3),2,0)</f>
        <v>0</v>
      </c>
      <c r="D16" s="802">
        <f ca="1">OFFSET(INDEX('REPARTITION DES TACHES'!$A$2:$I$2402,MATCH($A$14,'REPARTITION DES TACHES'!$A$2:$A$2402,0),4),2,0)</f>
        <v>0</v>
      </c>
      <c r="E16" s="801">
        <f ca="1">OFFSET(INDEX('REPARTITION DES TACHES'!$A$2:$I$2402,MATCH($A$14,'REPARTITION DES TACHES'!$A$2:$A$2402,0),5),2,0)</f>
        <v>0</v>
      </c>
      <c r="F16" s="803">
        <f ca="1">OFFSET(INDEX('REPARTITION DES TACHES'!$A$2:$I$2402,MATCH($A$14,'REPARTITION DES TACHES'!$A$2:$A$2402,0),6),2,0)</f>
        <v>0</v>
      </c>
      <c r="G16" s="804">
        <f ca="1">OFFSET(INDEX('REPARTITION DES TACHES'!$A$2:$I$2402,MATCH($A$14,'REPARTITION DES TACHES'!$A$2:$A$2402,0),7),2,0)</f>
        <v>0</v>
      </c>
      <c r="H16" s="801">
        <f ca="1">OFFSET(INDEX('REPARTITION DES TACHES'!$A$2:$I$2402,MATCH($A$14,'REPARTITION DES TACHES'!$A$2:$A$2402,0),8),2,0)</f>
        <v>0</v>
      </c>
      <c r="I16" s="556" t="str">
        <f ca="1">OFFSET(INDEX('REPARTITION DES TACHES'!$A$2:$I$2402,MATCH($A$14,'REPARTITION DES TACHES'!$A$2:$A$2402,0),9),2,0)</f>
        <v>DE SOUSA</v>
      </c>
      <c r="K16" s="1200"/>
      <c r="L16" s="1184"/>
      <c r="M16" s="624" t="s">
        <v>10</v>
      </c>
      <c r="N16" s="667"/>
      <c r="O16" s="624"/>
      <c r="P16" s="562" t="s">
        <v>10</v>
      </c>
      <c r="Q16" s="563"/>
      <c r="R16" s="624"/>
      <c r="S16" s="673"/>
      <c r="U16" s="1187"/>
      <c r="V16" s="865"/>
      <c r="W16" s="624" t="s">
        <v>10</v>
      </c>
      <c r="X16" s="667"/>
      <c r="Y16" s="624"/>
      <c r="Z16" s="562" t="s">
        <v>10</v>
      </c>
      <c r="AA16" s="563"/>
      <c r="AB16" s="624"/>
    </row>
    <row r="17" spans="1:28" ht="20.100000000000001" customHeight="1" thickBot="1" x14ac:dyDescent="0.3">
      <c r="A17" s="1200"/>
      <c r="B17" s="867"/>
      <c r="C17" s="769" t="str">
        <f ca="1">OFFSET(INDEX('REPARTITION DES TACHES'!$A$2:$I$2402,MATCH($A$14,'REPARTITION DES TACHES'!$A$2:$A$2402,0),3),3,0)</f>
        <v>04101</v>
      </c>
      <c r="D17" s="805" t="str">
        <f ca="1">IF(OFFSET(INDEX('REPARTITION DES TACHES'!$A$2:$I$2402,MATCH($A$14,'REPARTITION DES TACHES'!$A$2:$A$2402,0),4),3,0)=0,"",OFFSET(INDEX('REPARTITION DES TACHES'!$A$2:$I$2402,MATCH($A$14,'REPARTITION DES TACHES'!$A$2:$A$2402,0),4),3,0))</f>
        <v/>
      </c>
      <c r="E17" s="769" t="str">
        <f ca="1">IF(OFFSET(INDEX('REPARTITION DES TACHES'!$A$2:$I$2402,MATCH($A$14,'REPARTITION DES TACHES'!$A$2:$A$2402,0),5),3,0)=0,"",OFFSET(INDEX('REPARTITION DES TACHES'!$A$2:$I$2402,MATCH($A$14,'REPARTITION DES TACHES'!$A$2:$A$2402,0),5),3,0))</f>
        <v>0172</v>
      </c>
      <c r="F17" s="806">
        <f ca="1">OFFSET(INDEX('REPARTITION DES TACHES'!$A$2:$I$2402,MATCH($A$14,'REPARTITION DES TACHES'!$A$2:$A$2402,0),6),3,0)</f>
        <v>0</v>
      </c>
      <c r="G17" s="807" t="str">
        <f ca="1">IF(OFFSET(INDEX('REPARTITION DES TACHES'!$A$2:$I$2402,MATCH($A$14,'REPARTITION DES TACHES'!$A$2:$A$2402,0),7),3,0)=0,"",OFFSET(INDEX('REPARTITION DES TACHES'!$A$2:$I$2402,MATCH($A$14,'REPARTITION DES TACHES'!$A$2:$A$2402,0),7),3,0))</f>
        <v/>
      </c>
      <c r="H17" s="718" t="str">
        <f ca="1">IF(OFFSET(INDEX('REPARTITION DES TACHES'!$A$2:$I$2402,MATCH($A$14,'REPARTITION DES TACHES'!$A$2:$A$2402,0),8),3,0)=0,"",OFFSET(INDEX('REPARTITION DES TACHES'!$A$2:$I$2402,MATCH($A$14,'REPARTITION DES TACHES'!$A$2:$A$2402,0),8),3,0))</f>
        <v>0163</v>
      </c>
      <c r="I17" s="573">
        <f ca="1">OFFSET(INDEX('REPARTITION DES TACHES'!$A$2:$I$2402,MATCH($A$14,'REPARTITION DES TACHES'!$A$2:$A$2402,0),9),3,0)</f>
        <v>0</v>
      </c>
      <c r="K17" s="1200"/>
      <c r="L17" s="865"/>
      <c r="M17" s="655" t="str">
        <f ca="1">OFFSET(INDEX('REPARTITION DES TACHES'!$A$2:$I$2402,MATCH($K$14,'REPARTITION DES TACHES'!$A$2:$A$2402,0),3),3,0)</f>
        <v>04101</v>
      </c>
      <c r="N17" s="683" t="str">
        <f ca="1">IF(OFFSET(INDEX('REPARTITION DES TACHES'!$A$2:$I$2402,MATCH($K$14,'REPARTITION DES TACHES'!$A$2:$A$2402,0),4),3,0)=0,"",OFFSET(INDEX('REPARTITION DES TACHES'!$A$2:$I$2402,MATCH($K$14,'REPARTITION DES TACHES'!$A$2:$A$2402,0),4),3,0))</f>
        <v/>
      </c>
      <c r="O17" s="690" t="str">
        <f ca="1">IF(OFFSET(INDEX('REPARTITION DES TACHES'!$A$2:$I$2402,MATCH($K$14,'REPARTITION DES TACHES'!$A$2:$A$2402,0),5),3,0)=0,"",OFFSET(INDEX('REPARTITION DES TACHES'!$A$2:$I$2402,MATCH($K$14,'REPARTITION DES TACHES'!$A$2:$A$2402,0),5),3,0))</f>
        <v>04111</v>
      </c>
      <c r="P17" s="566">
        <f ca="1">OFFSET(INDEX('REPARTITION DES TACHES'!$A$2:$I$2402,MATCH($K$14,'REPARTITION DES TACHES'!$A$2:$A$2402,0),6),3,0)</f>
        <v>0</v>
      </c>
      <c r="Q17" s="705" t="str">
        <f ca="1">IF(OFFSET(INDEX('REPARTITION DES TACHES'!$A$2:$I$2402,MATCH($K$14,'REPARTITION DES TACHES'!$A$2:$A$2402,0),7),3,0)=0,"",OFFSET(INDEX('REPARTITION DES TACHES'!$A$2:$I$2402,MATCH($K$14,'REPARTITION DES TACHES'!$A$2:$A$2402,0),7),3,0))</f>
        <v/>
      </c>
      <c r="R17" s="655" t="str">
        <f ca="1">IF(OFFSET(INDEX('REPARTITION DES TACHES'!$A$2:$I$2402,MATCH($K$14,'REPARTITION DES TACHES'!$A$2:$A$2402,0),8),3,0)=0,"",OFFSET(INDEX('REPARTITION DES TACHES'!$A$2:$I$2402,MATCH($K$14,'REPARTITION DES TACHES'!$A$2:$A$2402,0),8),3,0))</f>
        <v>04109</v>
      </c>
      <c r="S17" s="710">
        <f ca="1">OFFSET(INDEX('REPARTITION DES TACHES'!$A$2:$I$2402,MATCH($K$14,'REPARTITION DES TACHES'!$A$2:$A$2402,0),9),3,0)</f>
        <v>0</v>
      </c>
      <c r="U17" s="1187"/>
      <c r="V17" s="867"/>
      <c r="W17" s="718" t="str">
        <f ca="1">OFFSET(INDEX('REPARTITION DES TACHES'!$A$2:$I$2402,MATCH($U$14,'REPARTITION DES TACHES'!$A$2:$A$2402,0),3),3,0)</f>
        <v>04101</v>
      </c>
      <c r="X17" s="725" t="str">
        <f ca="1">IF(OFFSET(INDEX('REPARTITION DES TACHES'!$A$2:$I$2402,MATCH($U$14,'REPARTITION DES TACHES'!$A$2:$A$2402,0),4),3,0)=0,"",OFFSET(INDEX('REPARTITION DES TACHES'!$A$2:$I$2402,MATCH($U$14,'REPARTITION DES TACHES'!$A$2:$A$2402,0),4),3,0))</f>
        <v/>
      </c>
      <c r="Y17" s="718" t="str">
        <f ca="1">IF(OFFSET(INDEX('REPARTITION DES TACHES'!$A$2:$I$2402,MATCH($U$14,'REPARTITION DES TACHES'!$A$2:$A$2402,0),5),3,0)=0,"",OFFSET(INDEX('REPARTITION DES TACHES'!$A$2:$I$2402,MATCH($U$14,'REPARTITION DES TACHES'!$A$2:$A$2402,0),5),3,0))</f>
        <v>0163</v>
      </c>
      <c r="Z17" s="719">
        <f ca="1">OFFSET(INDEX('REPARTITION DES TACHES'!$A$2:$I$2402,MATCH($U$14,'REPARTITION DES TACHES'!$A$2:$A$2402,0),6),3,0)</f>
        <v>0</v>
      </c>
      <c r="AA17" s="717" t="str">
        <f ca="1">IF(OFFSET(INDEX('REPARTITION DES TACHES'!$A$2:$I$2402,MATCH($U$14,'REPARTITION DES TACHES'!$A$2:$A$2402,0),7),3,0)=0,"",OFFSET(INDEX('REPARTITION DES TACHES'!$A$2:$I$2402,MATCH($U$14,'REPARTITION DES TACHES'!$A$2:$A$2402,0),7),3,0))</f>
        <v/>
      </c>
      <c r="AB17" s="718" t="str">
        <f ca="1">IF(OFFSET(INDEX('REPARTITION DES TACHES'!$A$2:$I$2402,MATCH($U$14,'REPARTITION DES TACHES'!$A$2:$A$2402,0),8),3,0)=0,"",OFFSET(INDEX('REPARTITION DES TACHES'!$A$2:$I$2402,MATCH($U$14,'REPARTITION DES TACHES'!$A$2:$A$2402,0),8),3,0))</f>
        <v>0163</v>
      </c>
    </row>
    <row r="18" spans="1:28" ht="20.100000000000001" hidden="1" customHeight="1" x14ac:dyDescent="0.25">
      <c r="A18" s="1230"/>
      <c r="B18" s="1214" t="s">
        <v>8</v>
      </c>
      <c r="C18" s="772" t="str">
        <f ca="1">IF(OFFSET(INDEX('REPARTITION DES TACHES'!$A$2:$I$2402,MATCH($A$14,'REPARTITION DES TACHES'!$A$2:$A$2402,0),3),4,0)=0,"",OFFSET(INDEX('REPARTITION DES TACHES'!$A$2:$I$2402,MATCH($A$14,'REPARTITION DES TACHES'!$A$2:$A$2402,0),3),4,0))</f>
        <v>MABROUCK</v>
      </c>
      <c r="D18" s="793" t="str">
        <f ca="1">IF(OFFSET(INDEX('REPARTITION DES TACHES'!$A$2:$I$2402,MATCH($A$14,'REPARTITION DES TACHES'!$A$2:$A$2402,0),4),4,0)=0,"",OFFSET(INDEX('REPARTITION DES TACHES'!$A$2:$I$2402,MATCH($A$14,'REPARTITION DES TACHES'!$A$2:$A$2402,0),4),4,0))</f>
        <v/>
      </c>
      <c r="E18" s="772" t="str">
        <f ca="1">IF(OFFSET(INDEX('REPARTITION DES TACHES'!$A$2:$I$2402,MATCH($A$14,'REPARTITION DES TACHES'!$A$2:$A$2402,0),5),4,0)=0,"",OFFSET(INDEX('REPARTITION DES TACHES'!$A$2:$I$2402,MATCH($A$14,'REPARTITION DES TACHES'!$A$2:$A$2402,0),5),4,0))</f>
        <v>NAKAI</v>
      </c>
      <c r="F18" s="794" t="str">
        <f ca="1">OFFSET(INDEX('REPARTITION DES TACHES'!$A$2:$I$2402,MATCH($A$14,'REPARTITION DES TACHES'!$A$2:$A$2402,0),6),4,0)</f>
        <v>ELEDO</v>
      </c>
      <c r="G18" s="776" t="str">
        <f ca="1">IF(OFFSET(INDEX('REPARTITION DES TACHES'!$A$2:$I$2402,MATCH($A$14,'REPARTITION DES TACHES'!$A$2:$A$2402,0),7),4,0)=0,"",OFFSET(INDEX('REPARTITION DES TACHES'!$A$2:$I$2402,MATCH($A$14,'REPARTITION DES TACHES'!$A$2:$A$2402,0),7),4,0))</f>
        <v/>
      </c>
      <c r="H18" s="772" t="str">
        <f ca="1">IF(OFFSET(INDEX('REPARTITION DES TACHES'!$A$2:$I$2402,MATCH($A$14,'REPARTITION DES TACHES'!$A$2:$A$2402,0),8),4,0)=0,"",OFFSET(INDEX('REPARTITION DES TACHES'!$A$2:$I$2402,MATCH($A$14,'REPARTITION DES TACHES'!$A$2:$A$2402,0),8),4,0))</f>
        <v/>
      </c>
      <c r="I18" s="567">
        <f ca="1">OFFSET(INDEX('REPARTITION DES TACHES'!$A$2:$I$2402,MATCH($A$14,'REPARTITION DES TACHES'!$A$2:$A$2402,0),9),4,0)</f>
        <v>0</v>
      </c>
      <c r="K18" s="1200"/>
      <c r="L18" s="1184" t="s">
        <v>8</v>
      </c>
      <c r="M18" s="677" t="str">
        <f ca="1">IF(OFFSET(INDEX('REPARTITION DES TACHES'!$A$2:$I$2402,MATCH($K$14,'REPARTITION DES TACHES'!$A$2:$A$2402,0),3),4,0)=0,"",OFFSET(INDEX('REPARTITION DES TACHES'!$A$2:$I$2402,MATCH($K$14,'REPARTITION DES TACHES'!$A$2:$A$2402,0),3),4,0))</f>
        <v/>
      </c>
      <c r="N18" s="698" t="str">
        <f ca="1">IF(OFFSET(INDEX('REPARTITION DES TACHES'!$A$2:$I$2402,MATCH($K$14,'REPARTITION DES TACHES'!$A$2:$A$2402,0),4),4,0)=0,"",OFFSET(INDEX('REPARTITION DES TACHES'!$A$2:$I$2402,MATCH($K$14,'REPARTITION DES TACHES'!$A$2:$A$2402,0),4),4,0))</f>
        <v/>
      </c>
      <c r="O18" s="677" t="str">
        <f ca="1">IF(OFFSET(INDEX('REPARTITION DES TACHES'!$A$2:$I$2402,MATCH($K$14,'REPARTITION DES TACHES'!$A$2:$A$2402,0),5),4,0)=0,"",OFFSET(INDEX('REPARTITION DES TACHES'!$A$2:$I$2402,MATCH($K$14,'REPARTITION DES TACHES'!$A$2:$A$2402,0),5),4,0))</f>
        <v/>
      </c>
      <c r="P18" s="695">
        <f ca="1">OFFSET(INDEX('REPARTITION DES TACHES'!$A$2:$I$2402,MATCH($K$14,'REPARTITION DES TACHES'!$A$2:$A$2402,0),6),4,0)</f>
        <v>0</v>
      </c>
      <c r="Q18" s="706" t="str">
        <f ca="1">IF(OFFSET(INDEX('REPARTITION DES TACHES'!$A$2:$I$2402,MATCH($K$14,'REPARTITION DES TACHES'!$A$2:$A$2402,0),7),4,0)=0,"",OFFSET(INDEX('REPARTITION DES TACHES'!$A$2:$I$2402,MATCH($K$14,'REPARTITION DES TACHES'!$A$2:$A$2402,0),7),4,0))</f>
        <v/>
      </c>
      <c r="R18" s="677" t="str">
        <f ca="1">IF(OFFSET(INDEX('REPARTITION DES TACHES'!$A$2:$I$2402,MATCH($K$14,'REPARTITION DES TACHES'!$A$2:$A$2402,0),8),4,0)=0,"",OFFSET(INDEX('REPARTITION DES TACHES'!$A$2:$I$2402,MATCH($K$14,'REPARTITION DES TACHES'!$A$2:$A$2402,0),8),4,0))</f>
        <v/>
      </c>
      <c r="S18" s="711">
        <f ca="1">OFFSET(INDEX('REPARTITION DES TACHES'!$A$2:$I$2402,MATCH($K$14,'REPARTITION DES TACHES'!$A$2:$A$2402,0),9),4,0)</f>
        <v>0</v>
      </c>
      <c r="U18" s="1187"/>
      <c r="V18" s="866" t="s">
        <v>8</v>
      </c>
      <c r="W18" s="578" t="str">
        <f ca="1">IF(OFFSET(INDEX('REPARTITION DES TACHES'!$A$2:$I$2402,MATCH($U$14,'REPARTITION DES TACHES'!$A$2:$A$2402,0),3),4,0)=0,"",OFFSET(INDEX('REPARTITION DES TACHES'!$A$2:$I$2402,MATCH($U$14,'REPARTITION DES TACHES'!$A$2:$A$2402,0),3),4,0))</f>
        <v/>
      </c>
      <c r="X18" s="686" t="str">
        <f ca="1">IF(OFFSET(INDEX('REPARTITION DES TACHES'!$A$2:$I$2402,MATCH($U$14,'REPARTITION DES TACHES'!$A$2:$A$2402,0),4),4,0)=0,"",OFFSET(INDEX('REPARTITION DES TACHES'!$A$2:$I$2402,MATCH($U$14,'REPARTITION DES TACHES'!$A$2:$A$2402,0),4),4,0))</f>
        <v/>
      </c>
      <c r="Y18" s="578" t="str">
        <f ca="1">IF(OFFSET(INDEX('REPARTITION DES TACHES'!$A$2:$I$2402,MATCH($U$14,'REPARTITION DES TACHES'!$A$2:$A$2402,0),5),4,0)=0,"",OFFSET(INDEX('REPARTITION DES TACHES'!$A$2:$I$2402,MATCH($U$14,'REPARTITION DES TACHES'!$A$2:$A$2402,0),5),4,0))</f>
        <v/>
      </c>
      <c r="Z18" s="560">
        <f ca="1">OFFSET(INDEX('REPARTITION DES TACHES'!$A$2:$I$2402,MATCH($U$14,'REPARTITION DES TACHES'!$A$2:$A$2402,0),3),4,0)</f>
        <v>0</v>
      </c>
      <c r="AA18" s="732" t="str">
        <f ca="1">IF(OFFSET(INDEX('REPARTITION DES TACHES'!$A$2:$I$2402,MATCH($U$14,'REPARTITION DES TACHES'!$A$2:$A$2402,0),7),4,0)=0,"",OFFSET(INDEX('REPARTITION DES TACHES'!$A$2:$I$2402,MATCH($U$14,'REPARTITION DES TACHES'!$A$2:$A$2402,0),7),4,0))</f>
        <v/>
      </c>
      <c r="AB18" s="578" t="str">
        <f ca="1">IF(OFFSET(INDEX('REPARTITION DES TACHES'!$A$2:$I$2402,MATCH($U$14,'REPARTITION DES TACHES'!$A$2:$A$2402,0),8),4,0)=0,"",OFFSET(INDEX('REPARTITION DES TACHES'!$A$2:$I$2402,MATCH($U$14,'REPARTITION DES TACHES'!$A$2:$A$2402,0),8),4,0))</f>
        <v/>
      </c>
    </row>
    <row r="19" spans="1:28" ht="20.100000000000001" hidden="1" customHeight="1" thickBot="1" x14ac:dyDescent="0.3">
      <c r="A19" s="1231"/>
      <c r="B19" s="1214"/>
      <c r="C19" s="808"/>
      <c r="D19" s="809"/>
      <c r="E19" s="810"/>
      <c r="F19" s="780"/>
      <c r="G19" s="811"/>
      <c r="H19" s="812"/>
      <c r="I19" s="576"/>
      <c r="K19" s="1200"/>
      <c r="L19" s="1198"/>
      <c r="M19" s="581" t="s">
        <v>10</v>
      </c>
      <c r="N19" s="699"/>
      <c r="O19" s="581"/>
      <c r="P19" s="579"/>
      <c r="Q19" s="580"/>
      <c r="R19" s="581"/>
      <c r="S19" s="712"/>
      <c r="U19" s="1187"/>
      <c r="V19" s="869"/>
      <c r="W19" s="581" t="s">
        <v>10</v>
      </c>
      <c r="X19" s="699"/>
      <c r="Y19" s="581"/>
      <c r="Z19" s="579"/>
      <c r="AA19" s="580"/>
      <c r="AB19" s="581"/>
    </row>
    <row r="20" spans="1:28" ht="20.100000000000001" customHeight="1" thickTop="1" x14ac:dyDescent="0.25">
      <c r="A20" s="1193">
        <f t="shared" ref="A20" si="0">A14+1</f>
        <v>43349</v>
      </c>
      <c r="B20" s="722"/>
      <c r="C20" s="744" t="str">
        <f>INDEX('REPARTITION DES TACHES'!$A$2:$I$2402,MATCH($A$20,'REPARTITION DES TACHES'!$A$2:$A$2402,0),3)</f>
        <v>0161</v>
      </c>
      <c r="D20" s="782" t="str">
        <f>IF(INDEX('REPARTITION DES TACHES'!$A$2:$I$2402,MATCH($A$20,'REPARTITION DES TACHES'!$A$2:$A$2402,0),4)=0,"",INDEX('REPARTITION DES TACHES'!$A$2:$I$2402,MATCH($A$20,'REPARTITION DES TACHES'!$A$2:$A$2402,0),4))</f>
        <v/>
      </c>
      <c r="E20" s="744" t="str">
        <f>IF(INDEX('REPARTITION DES TACHES'!$A$2:$I$2402,MATCH($A$20,'REPARTITION DES TACHES'!$A$2:$A$2402,0),5)=0,"",INDEX('REPARTITION DES TACHES'!$A$2:$I$2402,MATCH($A$20,'REPARTITION DES TACHES'!$A$2:$A$2402,0),5))</f>
        <v/>
      </c>
      <c r="F20" s="783">
        <f>INDEX('REPARTITION DES TACHES'!$A$2:$I$2402,MATCH($A$20,'REPARTITION DES TACHES'!$A$2:$A$2402,0),6)</f>
        <v>0</v>
      </c>
      <c r="G20" s="784" t="str">
        <f>IF(INDEX('REPARTITION DES TACHES'!$A$2:$I$2402,MATCH($A$20,'REPARTITION DES TACHES'!$A$2:$A$2402,0),7)=0,"",INDEX('REPARTITION DES TACHES'!$A$2:$I$2402,MATCH($A$20,'REPARTITION DES TACHES'!$A$2:$A$2402,0),7))</f>
        <v>0172</v>
      </c>
      <c r="H20" s="744" t="str">
        <f>IF(INDEX('REPARTITION DES TACHES'!$A$2:$I$2402,MATCH($A$20,'REPARTITION DES TACHES'!$A$2:$A$2402,0),8)=0,"",INDEX('REPARTITION DES TACHES'!$A$2:$I$2402,MATCH($A$20,'REPARTITION DES TACHES'!$A$2:$A$2402,0),8))</f>
        <v/>
      </c>
      <c r="I20" s="558">
        <f>INDEX('REPARTITION DES TACHES'!$A$2:$I$2402,MATCH($A$20,'REPARTITION DES TACHES'!$A$2:$A$2402,0),9)</f>
        <v>0</v>
      </c>
      <c r="K20" s="1232">
        <f>+K14+1</f>
        <v>43363</v>
      </c>
      <c r="L20" s="722"/>
      <c r="M20" s="697" t="str">
        <f>INDEX('REPARTITION DES TACHES'!$A$2:$I$2402,MATCH($K$20,'REPARTITION DES TACHES'!$A$2:$A$2402,0),3)</f>
        <v>0161</v>
      </c>
      <c r="N20" s="782" t="str">
        <f>IF(INDEX('REPARTITION DES TACHES'!$A$2:$I$2402,MATCH($K$20,'REPARTITION DES TACHES'!$A$2:$A$2402,0),4)=0,"",INDEX('REPARTITION DES TACHES'!$A$2:$I$2402,MATCH($K$20,'REPARTITION DES TACHES'!$A$2:$A$2402,0),4))</f>
        <v/>
      </c>
      <c r="O20" s="697" t="str">
        <f>IF(INDEX('REPARTITION DES TACHES'!$A$2:$I$2402,MATCH($K$20,'REPARTITION DES TACHES'!$A$2:$A$2402,0),5)=0,"",INDEX('REPARTITION DES TACHES'!$A$2:$I$2402,MATCH($K$20,'REPARTITION DES TACHES'!$A$2:$A$2402,0),5))</f>
        <v/>
      </c>
      <c r="P20" s="583">
        <f>INDEX('REPARTITION DES TACHES'!$A$2:$I$2402,MATCH($K$20,'REPARTITION DES TACHES'!$A$2:$A$2402,0),6)</f>
        <v>0</v>
      </c>
      <c r="Q20" s="707" t="str">
        <f>IF(INDEX('REPARTITION DES TACHES'!$A$2:$I$2402,MATCH($K$20,'REPARTITION DES TACHES'!$A$2:$A$2402,0),7)=0,"",INDEX('REPARTITION DES TACHES'!$A$2:$I$2402,MATCH($K$20,'REPARTITION DES TACHES'!$A$2:$A$2402,0),7))</f>
        <v/>
      </c>
      <c r="R20" s="697" t="str">
        <f>IF(INDEX('REPARTITION DES TACHES'!$A$2:$I$2402,MATCH($K$20,'REPARTITION DES TACHES'!$A$2:$A$2402,0),8)=0,"",INDEX('REPARTITION DES TACHES'!$A$2:$I$2402,MATCH($K$20,'REPARTITION DES TACHES'!$A$2:$A$2402,0),8))</f>
        <v/>
      </c>
      <c r="S20" s="709">
        <f>INDEX('REPARTITION DES TACHES'!$A$2:$I$2402,MATCH($K$20,'REPARTITION DES TACHES'!$A$2:$A$2402,0),9)</f>
        <v>0</v>
      </c>
      <c r="U20" s="1207">
        <f>+U14+1</f>
        <v>43377</v>
      </c>
      <c r="V20" s="722"/>
      <c r="W20" s="697" t="str">
        <f>INDEX('REPARTITION DES TACHES'!$A$2:$I$2402,MATCH($U$20,'REPARTITION DES TACHES'!$A$2:$A$2402,0),3)</f>
        <v>0161</v>
      </c>
      <c r="X20" s="782" t="str">
        <f>IF(INDEX('REPARTITION DES TACHES'!$A$2:$I$2402,MATCH($U$20,'REPARTITION DES TACHES'!$A$2:$A$2402,0),4)=0,"",INDEX('REPARTITION DES TACHES'!$A$2:$I$2402,MATCH($U$20,'REPARTITION DES TACHES'!$A$2:$A$2402,0),4))</f>
        <v/>
      </c>
      <c r="Y20" s="697" t="str">
        <f>IF(INDEX('REPARTITION DES TACHES'!$A$2:$I$2402,MATCH($U$20,'REPARTITION DES TACHES'!$A$2:$A$2402,0),5)=0,"",INDEX('REPARTITION DES TACHES'!$A$2:$I$2402,MATCH($U$20,'REPARTITION DES TACHES'!$A$2:$A$2402,0),5))</f>
        <v/>
      </c>
      <c r="Z20" s="583">
        <f>INDEX('REPARTITION DES TACHES'!$A$2:$I$2402,MATCH($U$20,'REPARTITION DES TACHES'!$A$2:$A$2402,0),6)</f>
        <v>0</v>
      </c>
      <c r="AA20" s="707" t="str">
        <f>IF(INDEX('REPARTITION DES TACHES'!$A$2:$I$2402,MATCH($U$20,'REPARTITION DES TACHES'!$A$2:$A$2402,0),7)=0,"",INDEX('REPARTITION DES TACHES'!$A$2:$I$2402,MATCH($U$20,'REPARTITION DES TACHES'!$A$2:$A$2402,0),7))</f>
        <v>0171</v>
      </c>
      <c r="AB20" s="697" t="str">
        <f>IF(INDEX('REPARTITION DES TACHES'!$A$2:$I$2402,MATCH($U$20,'REPARTITION DES TACHES'!$A$2:$A$2402,0),8)=0,"",INDEX('REPARTITION DES TACHES'!$A$2:$I$2402,MATCH($U$20,'REPARTITION DES TACHES'!$A$2:$A$2402,0),8))</f>
        <v/>
      </c>
    </row>
    <row r="21" spans="1:28" ht="20.100000000000001" hidden="1" customHeight="1" x14ac:dyDescent="0.25">
      <c r="A21" s="1194"/>
      <c r="B21" s="1212" t="s">
        <v>8</v>
      </c>
      <c r="C21" s="785" t="str">
        <f ca="1">IF(OFFSET(INDEX('REPARTITION DES TACHES'!$A$2:$I$2402,MATCH($A$20,'REPARTITION DES TACHES'!$A$2:$A$2402,0),3),1,0)=0,"",OFFSET(INDEX('REPARTITION DES TACHES'!$A$2:$I$2402,MATCH($A$20,'REPARTITION DES TACHES'!$A$2:$A$2402,0),3),1,0))</f>
        <v>MABROUCK</v>
      </c>
      <c r="D21" s="786" t="str">
        <f ca="1">IF(OFFSET(INDEX('REPARTITION DES TACHES'!$A$2:$I$2402,MATCH($A$20,'REPARTITION DES TACHES'!$A$2:$A$2402,0),4),1,0)=0,"",OFFSET(INDEX('REPARTITION DES TACHES'!$A$2:$I$2402,MATCH($A$20,'REPARTITION DES TACHES'!$A$2:$A$2402,0),4),1,0))</f>
        <v/>
      </c>
      <c r="E21" s="785" t="str">
        <f ca="1">IF(OFFSET(INDEX('REPARTITION DES TACHES'!$A$2:$I$2402,MATCH($A$20,'REPARTITION DES TACHES'!$A$2:$A$2402,0),5),1,0)=0,"",OFFSET(INDEX('REPARTITION DES TACHES'!$A$2:$I$2402,MATCH($A$20,'REPARTITION DES TACHES'!$A$2:$A$2402,0),5),1,0))</f>
        <v/>
      </c>
      <c r="F21" s="787">
        <f ca="1">OFFSET(INDEX('REPARTITION DES TACHES'!$A$2:$I$2402,MATCH($A$20,'REPARTITION DES TACHES'!$A$2:$A$2402,0),6),1,0)</f>
        <v>0</v>
      </c>
      <c r="G21" s="788" t="str">
        <f ca="1">IF(OFFSET(INDEX('REPARTITION DES TACHES'!$A$2:$I$2402,MATCH($A$20,'REPARTITION DES TACHES'!$A$2:$A$2402,0),7),1,0)=0,"",OFFSET(INDEX('REPARTITION DES TACHES'!$A$2:$I$2402,MATCH($A$20,'REPARTITION DES TACHES'!$A$2:$A$2402,0),7),1,0))</f>
        <v>BOISSIERE</v>
      </c>
      <c r="H21" s="785" t="str">
        <f ca="1">IF(OFFSET(INDEX('REPARTITION DES TACHES'!$A$2:$I$2402,MATCH($A$20,'REPARTITION DES TACHES'!$A$2:$A$2402,0),8),1,0)=0,"",OFFSET(INDEX('REPARTITION DES TACHES'!$A$2:$I$2402,MATCH($A$20,'REPARTITION DES TACHES'!$A$2:$A$2402,0),8),1,0))</f>
        <v/>
      </c>
      <c r="I21" s="556" t="str">
        <f ca="1">OFFSET(INDEX('REPARTITION DES TACHES'!$A$2:$I$2402,MATCH($A$20,'REPARTITION DES TACHES'!$A$2:$A$2402,0),9),1,0)</f>
        <v>LUTCHMAN</v>
      </c>
      <c r="K21" s="1233"/>
      <c r="L21" s="1212" t="s">
        <v>8</v>
      </c>
      <c r="M21" s="585" t="str">
        <f ca="1">IF(OFFSET(INDEX('REPARTITION DES TACHES'!$A$2:$I$2402,MATCH($K$20,'REPARTITION DES TACHES'!$A$2:$A$2402,0),3),1,0)=0,"",OFFSET(INDEX('REPARTITION DES TACHES'!$A$2:$I$2402,MATCH($K$20,'REPARTITION DES TACHES'!$A$2:$A$2402,0),3),1,0))</f>
        <v/>
      </c>
      <c r="N21" s="670" t="str">
        <f ca="1">IF(OFFSET(INDEX('REPARTITION DES TACHES'!$A$2:$I$2402,MATCH($K$20,'REPARTITION DES TACHES'!$A$2:$A$2402,0),4),1,0)=0,"",OFFSET(INDEX('REPARTITION DES TACHES'!$A$2:$I$2402,MATCH($K$20,'REPARTITION DES TACHES'!$A$2:$A$2402,0),4),1,0))</f>
        <v/>
      </c>
      <c r="O21" s="585" t="str">
        <f ca="1">IF(OFFSET(INDEX('REPARTITION DES TACHES'!$A$2:$I$2402,MATCH($K$20,'REPARTITION DES TACHES'!$A$2:$A$2402,0),5),1,0)=0,"",OFFSET(INDEX('REPARTITION DES TACHES'!$A$2:$I$2402,MATCH($K$20,'REPARTITION DES TACHES'!$A$2:$A$2402,0),5),1,0))</f>
        <v/>
      </c>
      <c r="P21" s="622">
        <f ca="1">OFFSET(INDEX('REPARTITION DES TACHES'!$A$2:$I$2402,MATCH($K$20,'REPARTITION DES TACHES'!$A$2:$A$2402,0),6),1,0)</f>
        <v>0</v>
      </c>
      <c r="Q21" s="587" t="str">
        <f ca="1">IF(OFFSET(INDEX('REPARTITION DES TACHES'!$A$2:$I$2402,MATCH($K$20,'REPARTITION DES TACHES'!$A$2:$A$2402,0),7),1,0)=0,"",OFFSET(INDEX('REPARTITION DES TACHES'!$A$2:$I$2402,MATCH($K$20,'REPARTITION DES TACHES'!$A$2:$A$2402,0),7),1,0))</f>
        <v/>
      </c>
      <c r="R21" s="585" t="str">
        <f ca="1">IF(OFFSET(INDEX('REPARTITION DES TACHES'!$A$2:$I$2402,MATCH($K$20,'REPARTITION DES TACHES'!$A$2:$A$2402,0),8),1,0)=0,"",OFFSET(INDEX('REPARTITION DES TACHES'!$A$2:$I$2402,MATCH($K$20,'REPARTITION DES TACHES'!$A$2:$A$2402,0),8),1,0))</f>
        <v/>
      </c>
      <c r="S21" s="673">
        <f ca="1">OFFSET(INDEX('REPARTITION DES TACHES'!$A$2:$I$2402,MATCH($K$20,'REPARTITION DES TACHES'!$A$2:$A$2402,0),9),1,0)</f>
        <v>0</v>
      </c>
      <c r="U21" s="1196"/>
      <c r="V21" s="868" t="s">
        <v>8</v>
      </c>
      <c r="W21" s="585" t="str">
        <f ca="1">IF(OFFSET(INDEX('REPARTITION DES TACHES'!$A$2:$I$2402,MATCH($U$20,'REPARTITION DES TACHES'!$A$2:$A$2402,0),3),1,0)=0,"",OFFSET(INDEX('REPARTITION DES TACHES'!$A$2:$I$2402,MATCH($U$20,'REPARTITION DES TACHES'!$A$2:$A$2402,0),3),1,0))</f>
        <v/>
      </c>
      <c r="X21" s="670" t="str">
        <f ca="1">IF(OFFSET(INDEX('REPARTITION DES TACHES'!$A$2:$I$2402,MATCH($U$20,'REPARTITION DES TACHES'!$A$2:$A$2402,0),4),1,0)=0,"",OFFSET(INDEX('REPARTITION DES TACHES'!$A$2:$I$2402,MATCH($U$20,'REPARTITION DES TACHES'!$A$2:$A$2402,0),4),1,0))</f>
        <v/>
      </c>
      <c r="Y21" s="585" t="str">
        <f ca="1">IF(OFFSET(INDEX('REPARTITION DES TACHES'!$A$2:$I$2402,MATCH($U$20,'REPARTITION DES TACHES'!$A$2:$A$2402,0),5),1,0)=0,"",OFFSET(INDEX('REPARTITION DES TACHES'!$A$2:$I$2402,MATCH($U$20,'REPARTITION DES TACHES'!$A$2:$A$2402,0),5),1,0))</f>
        <v/>
      </c>
      <c r="Z21" s="622">
        <f ca="1">OFFSET(INDEX('REPARTITION DES TACHES'!$A$2:$I$2402,MATCH($U$20,'REPARTITION DES TACHES'!$A$2:$A$2402,0),6),1,0)</f>
        <v>0</v>
      </c>
      <c r="AA21" s="587" t="str">
        <f ca="1">IF(OFFSET(INDEX('REPARTITION DES TACHES'!$A$2:$I$2402,MATCH($U$20,'REPARTITION DES TACHES'!$A$2:$A$2402,0),7),1,0)=0,"",OFFSET(INDEX('REPARTITION DES TACHES'!$A$2:$I$2402,MATCH($U$20,'REPARTITION DES TACHES'!$A$2:$A$2402,0),7),1,0))</f>
        <v/>
      </c>
      <c r="AB21" s="585" t="str">
        <f ca="1">IF(OFFSET(INDEX('REPARTITION DES TACHES'!$A$2:$I$2402,MATCH($U$20,'REPARTITION DES TACHES'!$A$2:$A$2402,0),8),1,0)=0,"",OFFSET(INDEX('REPARTITION DES TACHES'!$A$2:$I$2402,MATCH($U$20,'REPARTITION DES TACHES'!$A$2:$A$2402,0),8),1,0))</f>
        <v/>
      </c>
    </row>
    <row r="22" spans="1:28" ht="20.100000000000001" hidden="1" customHeight="1" x14ac:dyDescent="0.25">
      <c r="A22" s="1194"/>
      <c r="B22" s="1212"/>
      <c r="C22" s="813"/>
      <c r="D22" s="814"/>
      <c r="E22" s="815"/>
      <c r="F22" s="816"/>
      <c r="G22" s="817"/>
      <c r="H22" s="818"/>
      <c r="I22" s="577"/>
      <c r="K22" s="1233"/>
      <c r="L22" s="1212"/>
      <c r="M22" s="585" t="s">
        <v>10</v>
      </c>
      <c r="N22" s="670"/>
      <c r="O22" s="585"/>
      <c r="P22" s="622" t="s">
        <v>10</v>
      </c>
      <c r="Q22" s="587"/>
      <c r="R22" s="585"/>
      <c r="S22" s="673"/>
      <c r="U22" s="1196"/>
      <c r="V22" s="868"/>
      <c r="W22" s="585" t="s">
        <v>10</v>
      </c>
      <c r="X22" s="670"/>
      <c r="Y22" s="585"/>
      <c r="Z22" s="622" t="s">
        <v>10</v>
      </c>
      <c r="AA22" s="587"/>
      <c r="AB22" s="585"/>
    </row>
    <row r="23" spans="1:28" ht="20.100000000000001" customHeight="1" thickBot="1" x14ac:dyDescent="0.3">
      <c r="A23" s="1194"/>
      <c r="B23" s="723"/>
      <c r="C23" s="789" t="str">
        <f ca="1">OFFSET(INDEX('REPARTITION DES TACHES'!$A$2:$I$2402,MATCH($A$20,'REPARTITION DES TACHES'!$A$2:$A$2402,0),3),3,0)</f>
        <v>0163</v>
      </c>
      <c r="D23" s="790" t="str">
        <f ca="1">IF(OFFSET(INDEX('REPARTITION DES TACHES'!$A$2:$I$2402,MATCH($A$20,'REPARTITION DES TACHES'!$A$2:$A$2402,0),4),3,0)=0,"",OFFSET(INDEX('REPARTITION DES TACHES'!$A$2:$I$2402,MATCH($A$20,'REPARTITION DES TACHES'!$A$2:$A$2402,0),4),3,0))</f>
        <v/>
      </c>
      <c r="E23" s="789" t="str">
        <f ca="1">IF(OFFSET(INDEX('REPARTITION DES TACHES'!$A$2:$I$2402,MATCH($A$20,'REPARTITION DES TACHES'!$A$2:$A$2402,0),5),3,0)=0,"",OFFSET(INDEX('REPARTITION DES TACHES'!$A$2:$I$2402,MATCH($A$20,'REPARTITION DES TACHES'!$A$2:$A$2402,0),5),3,0))</f>
        <v>0171</v>
      </c>
      <c r="F23" s="791">
        <f ca="1">OFFSET(INDEX('REPARTITION DES TACHES'!$A$2:$I$2402,MATCH($A$20,'REPARTITION DES TACHES'!$A$2:$A$2402,0),6),3,0)</f>
        <v>0</v>
      </c>
      <c r="G23" s="792" t="str">
        <f ca="1">IF(OFFSET(INDEX('REPARTITION DES TACHES'!$A$2:$I$2402,MATCH($A$20,'REPARTITION DES TACHES'!$A$2:$A$2402,0),7),3,0)=0,"",OFFSET(INDEX('REPARTITION DES TACHES'!$A$2:$I$2402,MATCH($A$20,'REPARTITION DES TACHES'!$A$2:$A$2402,0),7),3,0))</f>
        <v/>
      </c>
      <c r="H23" s="789" t="str">
        <f ca="1">IF(OFFSET(INDEX('REPARTITION DES TACHES'!$A$2:$I$2402,MATCH($A$20,'REPARTITION DES TACHES'!$A$2:$A$2402,0),8),3,0)=0,"",OFFSET(INDEX('REPARTITION DES TACHES'!$A$2:$I$2402,MATCH($A$20,'REPARTITION DES TACHES'!$A$2:$A$2402,0),8),3,0))</f>
        <v>0171</v>
      </c>
      <c r="I23" s="566">
        <f ca="1">OFFSET(INDEX('REPARTITION DES TACHES'!$A$2:$I$2402,MATCH($A$20,'REPARTITION DES TACHES'!$A$2:$A$2402,0),9),3,0)</f>
        <v>0</v>
      </c>
      <c r="K23" s="1233"/>
      <c r="L23" s="868"/>
      <c r="M23" s="659" t="str">
        <f ca="1">OFFSET(INDEX('REPARTITION DES TACHES'!$A$2:$I$2402,MATCH($K$20,'REPARTITION DES TACHES'!$A$2:$A$2402,0),3),3,0)</f>
        <v>0163</v>
      </c>
      <c r="N23" s="646" t="str">
        <f ca="1">IF(OFFSET(INDEX('REPARTITION DES TACHES'!$A$2:$I$2402,MATCH($K$20,'REPARTITION DES TACHES'!$A$2:$A$2402,0),4),3,0)=0,"",OFFSET(INDEX('REPARTITION DES TACHES'!$A$2:$I$2402,MATCH($K$20,'REPARTITION DES TACHES'!$A$2:$A$2402,0),4),3,0))</f>
        <v/>
      </c>
      <c r="O23" s="659" t="str">
        <f ca="1">IF(OFFSET(INDEX('REPARTITION DES TACHES'!$A$2:$I$2402,MATCH($K$20,'REPARTITION DES TACHES'!$A$2:$A$2402,0),5),3,0)=0,"",OFFSET(INDEX('REPARTITION DES TACHES'!$A$2:$I$2402,MATCH($K$20,'REPARTITION DES TACHES'!$A$2:$A$2402,0),5),3,0))</f>
        <v>04112</v>
      </c>
      <c r="P23" s="623">
        <f ca="1">OFFSET(INDEX('REPARTITION DES TACHES'!$A$2:$I$2402,MATCH($K$20,'REPARTITION DES TACHES'!$A$2:$A$2402,0),6),3,0)</f>
        <v>0</v>
      </c>
      <c r="Q23" s="708" t="str">
        <f ca="1">IF(OFFSET(INDEX('REPARTITION DES TACHES'!$A$2:$I$2402,MATCH($K$20,'REPARTITION DES TACHES'!$A$2:$A$2402,0),7),3,0)=0,"",OFFSET(INDEX('REPARTITION DES TACHES'!$A$2:$I$2402,MATCH($K$20,'REPARTITION DES TACHES'!$A$2:$A$2402,0),7),3,0))</f>
        <v/>
      </c>
      <c r="R23" s="659" t="str">
        <f ca="1">IF(OFFSET(INDEX('REPARTITION DES TACHES'!$A$2:$I$2402,MATCH($K$20,'REPARTITION DES TACHES'!$A$2:$A$2402,0),8),3,0)=0,"",OFFSET(INDEX('REPARTITION DES TACHES'!$A$2:$I$2402,MATCH($K$20,'REPARTITION DES TACHES'!$A$2:$A$2402,0),8),3,0))</f>
        <v>04110</v>
      </c>
      <c r="S23" s="710">
        <f ca="1">OFFSET(INDEX('REPARTITION DES TACHES'!$A$2:$I$2402,MATCH($K$20,'REPARTITION DES TACHES'!$A$2:$A$2402,0),9),3,0)</f>
        <v>0</v>
      </c>
      <c r="U23" s="1196"/>
      <c r="V23" s="723"/>
      <c r="W23" s="590" t="str">
        <f ca="1">OFFSET(INDEX('REPARTITION DES TACHES'!$A$2:$I$2402,MATCH($U$20,'REPARTITION DES TACHES'!$A$2:$A$2402,0),3),3,0)</f>
        <v>0163</v>
      </c>
      <c r="X23" s="724" t="str">
        <f ca="1">IF(OFFSET(INDEX('REPARTITION DES TACHES'!$A$2:$I$2402,MATCH($U$20,'REPARTITION DES TACHES'!$A$2:$A$2402,0),4),3,0)=0,"",OFFSET(INDEX('REPARTITION DES TACHES'!$A$2:$I$2402,MATCH($U$20,'REPARTITION DES TACHES'!$A$2:$A$2402,0),4),3,0))</f>
        <v/>
      </c>
      <c r="Y23" s="590" t="str">
        <f ca="1">IF(OFFSET(INDEX('REPARTITION DES TACHES'!$A$2:$I$2402,MATCH($U$20,'REPARTITION DES TACHES'!$A$2:$A$2402,0),5),3,0)=0,"",OFFSET(INDEX('REPARTITION DES TACHES'!$A$2:$I$2402,MATCH($U$20,'REPARTITION DES TACHES'!$A$2:$A$2402,0),5),3,0))</f>
        <v>0171</v>
      </c>
      <c r="Z23" s="693">
        <f ca="1">OFFSET(INDEX('REPARTITION DES TACHES'!$A$2:$I$2402,MATCH($U$20,'REPARTITION DES TACHES'!$A$2:$A$2402,0),6),3,0)</f>
        <v>0</v>
      </c>
      <c r="AA23" s="715" t="str">
        <f ca="1">IF(OFFSET(INDEX('REPARTITION DES TACHES'!$A$2:$I$2402,MATCH($U$20,'REPARTITION DES TACHES'!$A$2:$A$2402,0),7),3,0)=0,"",OFFSET(INDEX('REPARTITION DES TACHES'!$A$2:$I$2402,MATCH($U$20,'REPARTITION DES TACHES'!$A$2:$A$2402,0),7),3,0))</f>
        <v/>
      </c>
      <c r="AB23" s="590" t="str">
        <f ca="1">IF(OFFSET(INDEX('REPARTITION DES TACHES'!$A$2:$I$2402,MATCH($U$20,'REPARTITION DES TACHES'!$A$2:$A$2402,0),8),3,0)=0,"",OFFSET(INDEX('REPARTITION DES TACHES'!$A$2:$I$2402,MATCH($U$20,'REPARTITION DES TACHES'!$A$2:$A$2402,0),8),3,0))</f>
        <v>0171</v>
      </c>
    </row>
    <row r="24" spans="1:28" ht="20.100000000000001" hidden="1" customHeight="1" x14ac:dyDescent="0.25">
      <c r="A24" s="1226"/>
      <c r="B24" s="1214" t="s">
        <v>8</v>
      </c>
      <c r="C24" s="772" t="str">
        <f ca="1">IF(OFFSET(INDEX('REPARTITION DES TACHES'!$A$2:$I$2402,MATCH($A$20,'REPARTITION DES TACHES'!$A$2:$A$2402,0),3),4,0)=0,"",OFFSET(INDEX('REPARTITION DES TACHES'!$A$2:$I$2402,MATCH($A$20,'REPARTITION DES TACHES'!$A$2:$A$2402,0),3),4,0))</f>
        <v>DE SOUSA</v>
      </c>
      <c r="D24" s="793" t="str">
        <f ca="1">IF(OFFSET(INDEX('REPARTITION DES TACHES'!$A$2:$I$2402,MATCH($A$20,'REPARTITION DES TACHES'!$A$2:$A$2402,0),4),4,0)=0,"",OFFSET(INDEX('REPARTITION DES TACHES'!$A$2:$I$2402,MATCH($A$20,'REPARTITION DES TACHES'!$A$2:$A$2402,0),4),4,0))</f>
        <v/>
      </c>
      <c r="E24" s="772" t="str">
        <f ca="1">IF(OFFSET(INDEX('REPARTITION DES TACHES'!$A$2:$I$2402,MATCH($A$20,'REPARTITION DES TACHES'!$A$2:$A$2402,0),5),4,0)=0,"",OFFSET(INDEX('REPARTITION DES TACHES'!$A$2:$I$2402,MATCH($A$20,'REPARTITION DES TACHES'!$A$2:$A$2402,0),5),4,0))</f>
        <v>VANDENKOORNHUYSE</v>
      </c>
      <c r="F24" s="794" t="str">
        <f ca="1">OFFSET(INDEX('REPARTITION DES TACHES'!$A$2:$I$2402,MATCH($A$20,'REPARTITION DES TACHES'!$A$2:$A$2402,0),6),4,0)</f>
        <v>D'AVOLIO</v>
      </c>
      <c r="G24" s="776" t="str">
        <f ca="1">IF(OFFSET(INDEX('REPARTITION DES TACHES'!$A$2:$I$2402,MATCH($A$20,'REPARTITION DES TACHES'!$A$2:$A$2402,0),7),4,0)=0,"",OFFSET(INDEX('REPARTITION DES TACHES'!$A$2:$I$2402,MATCH($A$20,'REPARTITION DES TACHES'!$A$2:$A$2402,0),7),4,0))</f>
        <v/>
      </c>
      <c r="H24" s="772" t="str">
        <f ca="1">IF(OFFSET(INDEX('REPARTITION DES TACHES'!$A$2:$I$2402,MATCH($A$20,'REPARTITION DES TACHES'!$A$2:$A$2402,0),8),4,0)=0,"",OFFSET(INDEX('REPARTITION DES TACHES'!$A$2:$I$2402,MATCH($A$20,'REPARTITION DES TACHES'!$A$2:$A$2402,0),8),4,0))</f>
        <v>VANDENKOORNHUYSE</v>
      </c>
      <c r="I24" s="567">
        <f ca="1">OFFSET(INDEX('REPARTITION DES TACHES'!$A$2:$I$2402,MATCH($A$20,'REPARTITION DES TACHES'!$A$2:$A$2402,0),9),4,0)</f>
        <v>0</v>
      </c>
      <c r="K24" s="1233"/>
      <c r="L24" s="1184" t="s">
        <v>8</v>
      </c>
      <c r="M24" s="677" t="str">
        <f ca="1">IF(OFFSET(INDEX('REPARTITION DES TACHES'!$A$2:$I$2402,MATCH($K$20,'REPARTITION DES TACHES'!$A$2:$A$2402,0),3),4,0)=0,"",OFFSET(INDEX('REPARTITION DES TACHES'!$A$2:$I$2402,MATCH($K$20,'REPARTITION DES TACHES'!$A$2:$A$2402,0),3),4,0))</f>
        <v/>
      </c>
      <c r="N24" s="698" t="str">
        <f ca="1">IF(OFFSET(INDEX('REPARTITION DES TACHES'!$A$2:$I$2402,MATCH($K$20,'REPARTITION DES TACHES'!$A$2:$A$2402,0),4),4,0)=0,"",OFFSET(INDEX('REPARTITION DES TACHES'!$A$2:$I$2402,MATCH($K$20,'REPARTITION DES TACHES'!$A$2:$A$2402,0),4),4,0))</f>
        <v/>
      </c>
      <c r="O24" s="677" t="str">
        <f ca="1">IF(OFFSET(INDEX('REPARTITION DES TACHES'!$A$2:$I$2402,MATCH($K$20,'REPARTITION DES TACHES'!$A$2:$A$2402,0),5),4,0)=0,"",OFFSET(INDEX('REPARTITION DES TACHES'!$A$2:$I$2402,MATCH($K$20,'REPARTITION DES TACHES'!$A$2:$A$2402,0),5),4,0))</f>
        <v/>
      </c>
      <c r="P24" s="695">
        <f ca="1">OFFSET(INDEX('REPARTITION DES TACHES'!$A$2:$I$2402,MATCH($K$20,'REPARTITION DES TACHES'!$A$2:$A$2402,0),6),4,0)</f>
        <v>0</v>
      </c>
      <c r="Q24" s="706" t="str">
        <f ca="1">IF(OFFSET(INDEX('REPARTITION DES TACHES'!$A$2:$I$2402,MATCH($K$20,'REPARTITION DES TACHES'!$A$2:$A$2402,0),7),4,0)=0,"",OFFSET(INDEX('REPARTITION DES TACHES'!$A$2:$I$2402,MATCH($K$20,'REPARTITION DES TACHES'!$A$2:$A$2402,0),7),4,0))</f>
        <v/>
      </c>
      <c r="R24" s="677" t="str">
        <f ca="1">IF(OFFSET(INDEX('REPARTITION DES TACHES'!$A$2:$I$2402,MATCH($K$20,'REPARTITION DES TACHES'!$A$2:$A$2402,0),8),4,0)=0,"",OFFSET(INDEX('REPARTITION DES TACHES'!$A$2:$I$2402,MATCH($K$20,'REPARTITION DES TACHES'!$A$2:$A$2402,0),8),4,0))</f>
        <v/>
      </c>
      <c r="S24" s="711">
        <f ca="1">OFFSET(INDEX('REPARTITION DES TACHES'!$A$2:$I$2402,MATCH($K$20,'REPARTITION DES TACHES'!$A$2:$A$2402,0),9),4,0)</f>
        <v>0</v>
      </c>
      <c r="U24" s="1196"/>
      <c r="V24" s="866" t="s">
        <v>8</v>
      </c>
      <c r="W24" s="578" t="str">
        <f ca="1">IF(OFFSET(INDEX('REPARTITION DES TACHES'!$A$2:$I$2402,MATCH($U$20,'REPARTITION DES TACHES'!$A$2:$A$2402,0),3),4,0)=0,"",OFFSET(INDEX('REPARTITION DES TACHES'!$A$2:$I$2402,MATCH($U$20,'REPARTITION DES TACHES'!$A$2:$A$2402,0),3),4,0))</f>
        <v/>
      </c>
      <c r="X24" s="686" t="str">
        <f ca="1">IF(OFFSET(INDEX('REPARTITION DES TACHES'!$A$2:$I$2402,MATCH($U$20,'REPARTITION DES TACHES'!$A$2:$A$2402,0),4),4,0)=0,"",OFFSET(INDEX('REPARTITION DES TACHES'!$A$2:$I$2402,MATCH($U$20,'REPARTITION DES TACHES'!$A$2:$A$2402,0),4),4,0))</f>
        <v/>
      </c>
      <c r="Y24" s="578" t="str">
        <f ca="1">IF(OFFSET(INDEX('REPARTITION DES TACHES'!$A$2:$I$2402,MATCH($U$20,'REPARTITION DES TACHES'!$A$2:$A$2402,0),5),4,0)=0,"",OFFSET(INDEX('REPARTITION DES TACHES'!$A$2:$I$2402,MATCH($U$20,'REPARTITION DES TACHES'!$A$2:$A$2402,0),5),4,0))</f>
        <v/>
      </c>
      <c r="Z24" s="560">
        <f ca="1">OFFSET(INDEX('REPARTITION DES TACHES'!$A$2:$I$2402,MATCH($U$20,'REPARTITION DES TACHES'!$A$2:$A$2402,0),6),4,0)</f>
        <v>0</v>
      </c>
      <c r="AA24" s="648" t="str">
        <f ca="1">IF(OFFSET(INDEX('REPARTITION DES TACHES'!$A$2:$I$2402,MATCH($U$20,'REPARTITION DES TACHES'!$A$2:$A$2402,0),7),4,0)=0,"",OFFSET(INDEX('REPARTITION DES TACHES'!$A$2:$I$2402,MATCH($U$20,'REPARTITION DES TACHES'!$A$2:$A$2402,0),7),4,0))</f>
        <v/>
      </c>
      <c r="AB24" s="578" t="str">
        <f ca="1">IF(OFFSET(INDEX('REPARTITION DES TACHES'!$A$2:$I$2402,MATCH($U$20,'REPARTITION DES TACHES'!$A$2:$A$2402,0),8),4,0)=0,"",OFFSET(INDEX('REPARTITION DES TACHES'!$A$2:$I$2402,MATCH($U$20,'REPARTITION DES TACHES'!$A$2:$A$2402,0),8),4,0))</f>
        <v/>
      </c>
    </row>
    <row r="25" spans="1:28" ht="20.100000000000001" hidden="1" customHeight="1" thickBot="1" x14ac:dyDescent="0.3">
      <c r="A25" s="1227"/>
      <c r="B25" s="1214"/>
      <c r="C25" s="808"/>
      <c r="D25" s="809"/>
      <c r="E25" s="810"/>
      <c r="F25" s="780"/>
      <c r="G25" s="819"/>
      <c r="H25" s="808"/>
      <c r="I25" s="576"/>
      <c r="K25" s="1234"/>
      <c r="L25" s="1185"/>
      <c r="M25" s="603" t="s">
        <v>10</v>
      </c>
      <c r="N25" s="736"/>
      <c r="O25" s="603"/>
      <c r="P25" s="600"/>
      <c r="Q25" s="601"/>
      <c r="R25" s="603"/>
      <c r="S25" s="712"/>
      <c r="U25" s="1208"/>
      <c r="V25" s="867"/>
      <c r="W25" s="603" t="s">
        <v>10</v>
      </c>
      <c r="X25" s="736"/>
      <c r="Y25" s="603"/>
      <c r="Z25" s="736"/>
      <c r="AA25" s="602"/>
      <c r="AB25" s="603"/>
    </row>
    <row r="26" spans="1:28" ht="20.100000000000001" customHeight="1" thickTop="1" x14ac:dyDescent="0.25">
      <c r="A26" s="1199">
        <f t="shared" ref="A26" si="1">A20+1</f>
        <v>43350</v>
      </c>
      <c r="B26" s="611"/>
      <c r="C26" s="797" t="str">
        <f>INDEX('REPARTITION DES TACHES'!$A$2:$I$2402,MATCH($A$26,'REPARTITION DES TACHES'!$A$2:$A$2402,0),3)</f>
        <v>AH185</v>
      </c>
      <c r="D26" s="798" t="str">
        <f>INDEX('REPARTITION DES TACHES'!$A$2:$I$2402,MATCH($A$26,'REPARTITION DES TACHES'!$A$2:$A$2402,0),4)</f>
        <v>ZACHER</v>
      </c>
      <c r="E26" s="797" t="str">
        <f>IF(INDEX('REPARTITION DES TACHES'!$A$2:$I$2402,MATCH($A$26,'REPARTITION DES TACHES'!$A$2:$A$2402,0),5)=0,"",INDEX('REPARTITION DES TACHES'!$A$2:$I$2402,MATCH($A$26,'REPARTITION DES TACHES'!$A$2:$A$2402,0),5))</f>
        <v/>
      </c>
      <c r="F26" s="799">
        <f>INDEX('REPARTITION DES TACHES'!$A$2:$I$2402,MATCH($A$26,'REPARTITION DES TACHES'!$A$2:$A$2402,0),6)</f>
        <v>0</v>
      </c>
      <c r="G26" s="800" t="str">
        <f>IF(INDEX('REPARTITION DES TACHES'!$A$2:$I$2402,MATCH($A$26,'REPARTITION DES TACHES'!$A$2:$A$2402,0),7)=0,"",INDEX('REPARTITION DES TACHES'!$A$2:$I$2402,MATCH($A$26,'REPARTITION DES TACHES'!$A$2:$A$2402,0),7))</f>
        <v>0173</v>
      </c>
      <c r="H26" s="797" t="str">
        <f>IF(INDEX('REPARTITION DES TACHES'!$A$2:$I$2402,MATCH($A$26,'REPARTITION DES TACHES'!$A$2:$A$2402,0),8)=0,"",INDEX('REPARTITION DES TACHES'!$A$2:$I$2402,MATCH($A$26,'REPARTITION DES TACHES'!$A$2:$A$2402,0),8))</f>
        <v/>
      </c>
      <c r="I26" s="558">
        <f>INDEX('REPARTITION DES TACHES'!$A$2:$I$2402,MATCH($A$26,'REPARTITION DES TACHES'!$A$2:$A$2402,0),9)</f>
        <v>0</v>
      </c>
      <c r="K26" s="1200">
        <f>+K20+1</f>
        <v>43364</v>
      </c>
      <c r="L26" s="866"/>
      <c r="M26" s="663" t="str">
        <f>INDEX('REPARTITION DES TACHES'!$A$2:$I$2402,MATCH($K$26,'REPARTITION DES TACHES'!$A$2:$A$2402,0),3)</f>
        <v>AH185</v>
      </c>
      <c r="N26" s="643" t="str">
        <f>INDEX('REPARTITION DES TACHES'!$A$2:$I$2402,MATCH($K$26,'REPARTITION DES TACHES'!$A$2:$A$2402,0),4)</f>
        <v>ZACHER</v>
      </c>
      <c r="O26" s="663" t="str">
        <f>IF(INDEX('REPARTITION DES TACHES'!$A$2:$I$2402,MATCH($K$26,'REPARTITION DES TACHES'!$A$2:$A$2402,0),5)=0,"",INDEX('REPARTITION DES TACHES'!$A$2:$I$2402,MATCH($K$26,'REPARTITION DES TACHES'!$A$2:$A$2402,0),5))</f>
        <v/>
      </c>
      <c r="P26" s="573">
        <f>INDEX('REPARTITION DES TACHES'!$A$2:$I$2402,MATCH($K$26,'REPARTITION DES TACHES'!$A$2:$A$2402,0),6)</f>
        <v>0</v>
      </c>
      <c r="Q26" s="735" t="str">
        <f>IF(INDEX('REPARTITION DES TACHES'!$A$2:$I$2402,MATCH($K$26,'REPARTITION DES TACHES'!$A$2:$A$2402,0),7)=0,"",INDEX('REPARTITION DES TACHES'!$A$2:$I$2402,MATCH($K$26,'REPARTITION DES TACHES'!$A$2:$A$2402,0),7))</f>
        <v/>
      </c>
      <c r="R26" s="663" t="str">
        <f>IF(INDEX('REPARTITION DES TACHES'!$A$2:$I$2402,MATCH($K$26,'REPARTITION DES TACHES'!$A$2:$A$2402,0),8)=0,"",INDEX('REPARTITION DES TACHES'!$A$2:$I$2402,MATCH($K$26,'REPARTITION DES TACHES'!$A$2:$A$2402,0),8))</f>
        <v/>
      </c>
      <c r="S26" s="709">
        <f>INDEX('REPARTITION DES TACHES'!$A$2:$I$2402,MATCH($K$26,'REPARTITION DES TACHES'!$A$2:$A$2402,0),9)</f>
        <v>0</v>
      </c>
      <c r="U26" s="1187">
        <f>+U20+1</f>
        <v>43378</v>
      </c>
      <c r="V26" s="866"/>
      <c r="W26" s="663" t="str">
        <f>INDEX('REPARTITION DES TACHES'!$A$2:$I$2402,MATCH($U$26,'REPARTITION DES TACHES'!$A$2:$A$2402,0),3)</f>
        <v>AH185</v>
      </c>
      <c r="X26" s="643" t="str">
        <f>INDEX('REPARTITION DES TACHES'!$A$2:$I$2402,MATCH($U$26,'REPARTITION DES TACHES'!$A$2:$A$2402,0),4)</f>
        <v>ZACHER</v>
      </c>
      <c r="Y26" s="663" t="str">
        <f>IF(INDEX('REPARTITION DES TACHES'!$A$2:$I$2402,MATCH($U$26,'REPARTITION DES TACHES'!$A$2:$A$2402,0),5)=0,"",INDEX('REPARTITION DES TACHES'!$A$2:$I$2402,MATCH($U$26,'REPARTITION DES TACHES'!$A$2:$A$2402,0),5))</f>
        <v/>
      </c>
      <c r="Z26" s="573">
        <f>INDEX('REPARTITION DES TACHES'!$A$2:$I$2402,MATCH($U$26,'REPARTITION DES TACHES'!$A$2:$A$2402,0),6)</f>
        <v>0</v>
      </c>
      <c r="AA26" s="735" t="str">
        <f>IF(INDEX('REPARTITION DES TACHES'!$A$2:$I$2402,MATCH($U$26,'REPARTITION DES TACHES'!$A$2:$A$2402,0),7)=0,"",INDEX('REPARTITION DES TACHES'!$A$2:$I$2402,MATCH($U$26,'REPARTITION DES TACHES'!$A$2:$A$2402,0),7))</f>
        <v>0172</v>
      </c>
      <c r="AB26" s="663" t="str">
        <f>IF(INDEX('REPARTITION DES TACHES'!$A$2:$I$2402,MATCH($U$26,'REPARTITION DES TACHES'!$A$2:$A$2402,0),8)=0,"",INDEX('REPARTITION DES TACHES'!$A$2:$I$2402,MATCH($U$26,'REPARTITION DES TACHES'!$A$2:$A$2402,0),8))</f>
        <v/>
      </c>
    </row>
    <row r="27" spans="1:28" ht="20.100000000000001" hidden="1" customHeight="1" x14ac:dyDescent="0.25">
      <c r="A27" s="1200"/>
      <c r="B27" s="1184" t="s">
        <v>8</v>
      </c>
      <c r="C27" s="801" t="str">
        <f ca="1">IF(OFFSET(INDEX('REPARTITION DES TACHES'!$A$2:$I$2402,MATCH($A$26,'REPARTITION DES TACHES'!$A$2:$A$2402,0),3),1,0)=0,"",OFFSET(INDEX('REPARTITION DES TACHES'!$A$2:$I$2402,MATCH($A$26,'REPARTITION DES TACHES'!$A$2:$A$2402,0),3),1,0))</f>
        <v>SCHUSTER</v>
      </c>
      <c r="D27" s="802" t="str">
        <f ca="1">IF(OFFSET(INDEX('REPARTITION DES TACHES'!$A$2:$I$2402,MATCH($A$26,'REPARTITION DES TACHES'!$A$2:$A$2402,0),4),1,0)=0,"",OFFSET(INDEX('REPARTITION DES TACHES'!$A$2:$I$2402,MATCH($A$26,'REPARTITION DES TACHES'!$A$2:$A$2402,0),4),1,0))</f>
        <v>SCHUSTER</v>
      </c>
      <c r="E27" s="801" t="str">
        <f ca="1">IF(OFFSET(INDEX('REPARTITION DES TACHES'!$A$2:$I$2402,MATCH($A$26,'REPARTITION DES TACHES'!$A$2:$A$2402,0),5),1,0)=0,"",OFFSET(INDEX('REPARTITION DES TACHES'!$A$2:$I$2402,MATCH($A$26,'REPARTITION DES TACHES'!$A$2:$A$2402,0),5),1,0))</f>
        <v/>
      </c>
      <c r="F27" s="803" t="str">
        <f ca="1">OFFSET(INDEX('REPARTITION DES TACHES'!$A$2:$I$2402,MATCH($A$26,'REPARTITION DES TACHES'!$A$2:$A$2402,0),3),1,0)</f>
        <v>SCHUSTER</v>
      </c>
      <c r="G27" s="804" t="str">
        <f ca="1">IF(OFFSET(INDEX('REPARTITION DES TACHES'!$A$2:$I$2402,MATCH($A$26,'REPARTITION DES TACHES'!$A$2:$A$2402,0),7),1,0)=0,"",OFFSET(INDEX('REPARTITION DES TACHES'!$A$2:$I$2402,MATCH($A$26,'REPARTITION DES TACHES'!$A$2:$A$2402,0),7),1,0))</f>
        <v>GARAGE</v>
      </c>
      <c r="H27" s="801" t="str">
        <f ca="1">IF(OFFSET(INDEX('REPARTITION DES TACHES'!$A$2:$I$2402,MATCH($A$26,'REPARTITION DES TACHES'!$A$2:$A$2402,0),8),1,0)=0,"",OFFSET(INDEX('REPARTITION DES TACHES'!$A$2:$I$2402,MATCH($A$26,'REPARTITION DES TACHES'!$A$2:$A$2402,0),8),1,0))</f>
        <v/>
      </c>
      <c r="I27" s="556" t="str">
        <f ca="1">OFFSET(INDEX('REPARTITION DES TACHES'!$A$2:$I$2402,MATCH($A$26,'REPARTITION DES TACHES'!$A$2:$A$2402,0),9),1,0)</f>
        <v>AKILI</v>
      </c>
      <c r="K27" s="1200"/>
      <c r="L27" s="1184" t="s">
        <v>8</v>
      </c>
      <c r="M27" s="624" t="str">
        <f ca="1">IF(OFFSET(INDEX('REPARTITION DES TACHES'!$A$2:$I$2402,MATCH($K$26,'REPARTITION DES TACHES'!$A$2:$A$2402,0),3),1,0)=0,"",OFFSET(INDEX('REPARTITION DES TACHES'!$A$2:$I$2402,MATCH($K$26,'REPARTITION DES TACHES'!$A$2:$A$2402,0),3),1,0))</f>
        <v/>
      </c>
      <c r="N27" s="667" t="str">
        <f ca="1">IF(OFFSET(INDEX('REPARTITION DES TACHES'!$A$2:$I$2402,MATCH($K$26,'REPARTITION DES TACHES'!$A$2:$A$2402,0),4),1,0)=0,"",OFFSET(INDEX('REPARTITION DES TACHES'!$A$2:$I$2402,MATCH($K$26,'REPARTITION DES TACHES'!$A$2:$A$2402,0),4),1,0))</f>
        <v/>
      </c>
      <c r="O27" s="624" t="str">
        <f ca="1">IF(OFFSET(INDEX('REPARTITION DES TACHES'!$A$2:$I$2402,MATCH($K$26,'REPARTITION DES TACHES'!$A$2:$A$2402,0),5),1,0)=0,"",OFFSET(INDEX('REPARTITION DES TACHES'!$A$2:$I$2402,MATCH($K$26,'REPARTITION DES TACHES'!$A$2:$A$2402,0),5),1,0))</f>
        <v/>
      </c>
      <c r="P27" s="562">
        <f ca="1">OFFSET(INDEX('REPARTITION DES TACHES'!$A$2:$I$2402,MATCH($K$26,'REPARTITION DES TACHES'!$A$2:$A$2402,0),6),1,0)</f>
        <v>0</v>
      </c>
      <c r="Q27" s="563" t="str">
        <f ca="1">IF(OFFSET(INDEX('REPARTITION DES TACHES'!$A$2:$I$2402,MATCH($K$26,'REPARTITION DES TACHES'!$A$2:$A$2402,0),7),1,0)=0,"",OFFSET(INDEX('REPARTITION DES TACHES'!$A$2:$I$2402,MATCH($K$26,'REPARTITION DES TACHES'!$A$2:$A$2402,0),7),1,0))</f>
        <v/>
      </c>
      <c r="R27" s="624" t="str">
        <f ca="1">IF(OFFSET(INDEX('REPARTITION DES TACHES'!$A$2:$I$2402,MATCH($K$26,'REPARTITION DES TACHES'!$A$2:$A$2402,0),8),1,0)=0,"",OFFSET(INDEX('REPARTITION DES TACHES'!$A$2:$I$2402,MATCH($K$26,'REPARTITION DES TACHES'!$A$2:$A$2402,0),8),1,0))</f>
        <v/>
      </c>
      <c r="S27" s="673">
        <f ca="1">OFFSET(INDEX('REPARTITION DES TACHES'!$A$2:$I$2402,MATCH($K$26,'REPARTITION DES TACHES'!$A$2:$A$2402,0),9),1,0)</f>
        <v>0</v>
      </c>
      <c r="U27" s="1187"/>
      <c r="V27" s="865" t="s">
        <v>8</v>
      </c>
      <c r="W27" s="624" t="str">
        <f ca="1">IF(OFFSET(INDEX('REPARTITION DES TACHES'!$A$2:$I$2402,MATCH($U$26,'REPARTITION DES TACHES'!$A$2:$A$2402,0),3),1,0)=0,"",OFFSET(INDEX('REPARTITION DES TACHES'!$A$2:$I$2402,MATCH($U$26,'REPARTITION DES TACHES'!$A$2:$A$2402,0),3),1,0))</f>
        <v/>
      </c>
      <c r="X27" s="667" t="str">
        <f ca="1">IF(OFFSET(INDEX('REPARTITION DES TACHES'!$A$2:$I$2402,MATCH($U$26,'REPARTITION DES TACHES'!$A$2:$A$2402,0),4),1,0)=0,"",OFFSET(INDEX('REPARTITION DES TACHES'!$A$2:$I$2402,MATCH($U$26,'REPARTITION DES TACHES'!$A$2:$A$2402,0),4),1,0))</f>
        <v/>
      </c>
      <c r="Y27" s="624" t="str">
        <f ca="1">IF(OFFSET(INDEX('REPARTITION DES TACHES'!$A$2:$I$2402,MATCH($U$26,'REPARTITION DES TACHES'!$A$2:$A$2402,0),5),1,0)=0,"",OFFSET(INDEX('REPARTITION DES TACHES'!$A$2:$I$2402,MATCH($U$26,'REPARTITION DES TACHES'!$A$2:$A$2402,0),5),1,0))</f>
        <v/>
      </c>
      <c r="Z27" s="562">
        <f ca="1">OFFSET(INDEX('REPARTITION DES TACHES'!$A$2:$I$2402,MATCH($U$26,'REPARTITION DES TACHES'!$A$2:$A$2402,0),6),1,0)</f>
        <v>0</v>
      </c>
      <c r="AA27" s="563" t="str">
        <f ca="1">IF(OFFSET(INDEX('REPARTITION DES TACHES'!$A$2:$I$2402,MATCH($U$26,'REPARTITION DES TACHES'!$A$2:$A$2402,0),7),1,0)=0,"",OFFSET(INDEX('REPARTITION DES TACHES'!$A$2:$I$2402,MATCH($U$26,'REPARTITION DES TACHES'!$A$2:$A$2402,0),7),1,0))</f>
        <v/>
      </c>
      <c r="AB27" s="624" t="str">
        <f ca="1">IF(OFFSET(INDEX('REPARTITION DES TACHES'!$A$2:$I$2402,MATCH($U$26,'REPARTITION DES TACHES'!$A$2:$A$2402,0),8),1,0)=0,"",OFFSET(INDEX('REPARTITION DES TACHES'!$A$2:$I$2402,MATCH($U$26,'REPARTITION DES TACHES'!$A$2:$A$2402,0),8),1,0))</f>
        <v/>
      </c>
    </row>
    <row r="28" spans="1:28" ht="20.100000000000001" hidden="1" customHeight="1" x14ac:dyDescent="0.25">
      <c r="A28" s="1200"/>
      <c r="B28" s="1184"/>
      <c r="C28" s="820"/>
      <c r="D28" s="821"/>
      <c r="E28" s="822"/>
      <c r="F28" s="823"/>
      <c r="G28" s="824"/>
      <c r="H28" s="822"/>
      <c r="I28" s="577"/>
      <c r="K28" s="1200"/>
      <c r="L28" s="1184"/>
      <c r="M28" s="624" t="s">
        <v>10</v>
      </c>
      <c r="N28" s="667"/>
      <c r="O28" s="624"/>
      <c r="P28" s="562" t="s">
        <v>10</v>
      </c>
      <c r="Q28" s="563"/>
      <c r="R28" s="624"/>
      <c r="S28" s="673"/>
      <c r="U28" s="1187"/>
      <c r="V28" s="865"/>
      <c r="W28" s="624" t="s">
        <v>10</v>
      </c>
      <c r="X28" s="667"/>
      <c r="Y28" s="624"/>
      <c r="Z28" s="562" t="s">
        <v>10</v>
      </c>
      <c r="AA28" s="563"/>
      <c r="AB28" s="624"/>
    </row>
    <row r="29" spans="1:28" ht="20.100000000000001" customHeight="1" thickBot="1" x14ac:dyDescent="0.3">
      <c r="A29" s="1200"/>
      <c r="B29" s="867"/>
      <c r="C29" s="825" t="str">
        <f ca="1">OFFSET(INDEX('REPARTITION DES TACHES'!$A$2:$I$2402,MATCH($A$26,'REPARTITION DES TACHES'!$A$2:$A$2402,0),3),3,0)</f>
        <v>LOCAL PURGES</v>
      </c>
      <c r="D29" s="805" t="str">
        <f ca="1">IF(OFFSET(INDEX('REPARTITION DES TACHES'!$A$2:$I$2402,MATCH($A$26,'REPARTITION DES TACHES'!$A$2:$A$2402,0),4),3,0)=0,"",OFFSET(INDEX('REPARTITION DES TACHES'!$A$2:$I$2402,MATCH($A$26,'REPARTITION DES TACHES'!$A$2:$A$2402,0),4),3,0))</f>
        <v>04108</v>
      </c>
      <c r="E29" s="769" t="str">
        <f ca="1">IF(OFFSET(INDEX('REPARTITION DES TACHES'!$A$2:$I$2402,MATCH($A$26,'REPARTITION DES TACHES'!$A$2:$A$2402,0),5),3,0)=0,"",OFFSET(INDEX('REPARTITION DES TACHES'!$A$2:$I$2402,MATCH($A$26,'REPARTITION DES TACHES'!$A$2:$A$2402,0),5),3,0))</f>
        <v/>
      </c>
      <c r="F29" s="806">
        <f ca="1">OFFSET(INDEX('REPARTITION DES TACHES'!$A$2:$I$2402,MATCH($A$26,'REPARTITION DES TACHES'!$A$2:$A$2402,0),6),3,0)</f>
        <v>0</v>
      </c>
      <c r="G29" s="807" t="str">
        <f ca="1">IF(OFFSET(INDEX('REPARTITION DES TACHES'!$A$2:$I$2402,MATCH($A$26,'REPARTITION DES TACHES'!$A$2:$A$2402,0),7),3,0)=0,"",OFFSET(INDEX('REPARTITION DES TACHES'!$A$2:$I$2402,MATCH($A$26,'REPARTITION DES TACHES'!$A$2:$A$2402,0),7),3,0))</f>
        <v/>
      </c>
      <c r="H29" s="769" t="str">
        <f ca="1">IF(OFFSET(INDEX('REPARTITION DES TACHES'!$A$2:$I$2402,MATCH($A$26,'REPARTITION DES TACHES'!$A$2:$A$2402,0),8),3,0)=0,"",OFFSET(INDEX('REPARTITION DES TACHES'!$A$2:$I$2402,MATCH($A$26,'REPARTITION DES TACHES'!$A$2:$A$2402,0),8),3,0))</f>
        <v>0161</v>
      </c>
      <c r="I29" s="566">
        <f ca="1">OFFSET(INDEX('REPARTITION DES TACHES'!$A$2:$I$2402,MATCH($A$26,'REPARTITION DES TACHES'!$A$2:$A$2402,0),9),3,0)</f>
        <v>0</v>
      </c>
      <c r="K29" s="1200"/>
      <c r="L29" s="865"/>
      <c r="M29" s="690" t="str">
        <f ca="1">OFFSET(INDEX('REPARTITION DES TACHES'!$A$2:$I$2402,MATCH($K$26,'REPARTITION DES TACHES'!$A$2:$A$2402,0),3),3,0)</f>
        <v>LOCAL PURGES</v>
      </c>
      <c r="N29" s="683" t="str">
        <f ca="1">IF(OFFSET(INDEX('REPARTITION DES TACHES'!$A$2:$I$2402,MATCH($K$26,'REPARTITION DES TACHES'!$A$2:$A$2402,0),4),3,0)=0,"",OFFSET(INDEX('REPARTITION DES TACHES'!$A$2:$I$2402,MATCH($K$26,'REPARTITION DES TACHES'!$A$2:$A$2402,0),4),3,0))</f>
        <v/>
      </c>
      <c r="O29" s="898" t="str">
        <f ca="1">IF(OFFSET(INDEX('REPARTITION DES TACHES'!$A$2:$I$2402,MATCH($K$26,'REPARTITION DES TACHES'!$A$2:$A$2402,0),5),3,0)=0,"",OFFSET(INDEX('REPARTITION DES TACHES'!$A$2:$I$2402,MATCH($K$26,'REPARTITION DES TACHES'!$A$2:$A$2402,0),5),3,0))</f>
        <v>04114</v>
      </c>
      <c r="P29" s="566">
        <f ca="1">OFFSET(INDEX('REPARTITION DES TACHES'!$A$2:$I$2402,MATCH($K$26,'REPARTITION DES TACHES'!$A$2:$A$2402,0),6),3,0)</f>
        <v>0</v>
      </c>
      <c r="Q29" s="705" t="str">
        <f ca="1">IF(OFFSET(INDEX('REPARTITION DES TACHES'!$A$2:$I$2402,MATCH($K$26,'REPARTITION DES TACHES'!$A$2:$A$2402,0),7),3,0)=0,"",OFFSET(INDEX('REPARTITION DES TACHES'!$A$2:$I$2402,MATCH($K$26,'REPARTITION DES TACHES'!$A$2:$A$2402,0),7),3,0))</f>
        <v/>
      </c>
      <c r="R29" s="655" t="str">
        <f ca="1">IF(OFFSET(INDEX('REPARTITION DES TACHES'!$A$2:$I$2402,MATCH($K$26,'REPARTITION DES TACHES'!$A$2:$A$2402,0),8),3,0)=0,"",OFFSET(INDEX('REPARTITION DES TACHES'!$A$2:$I$2402,MATCH($K$26,'REPARTITION DES TACHES'!$A$2:$A$2402,0),8),3,0))</f>
        <v/>
      </c>
      <c r="S29" s="710">
        <f ca="1">OFFSET(INDEX('REPARTITION DES TACHES'!$A$2:$I$2402,MATCH($K$26,'REPARTITION DES TACHES'!$A$2:$A$2402,0),9),3,0)</f>
        <v>0</v>
      </c>
      <c r="U29" s="1187"/>
      <c r="V29" s="867"/>
      <c r="W29" s="728" t="str">
        <f ca="1">IF(OFFSET(INDEX('REPARTITION DES TACHES'!$A$2:$I$2402,MATCH($U$26,'REPARTITION DES TACHES'!$A$2:$A$2402,0),3),3,0)=0,"",OFFSET(INDEX('REPARTITION DES TACHES'!$A$2:$I$2402,MATCH($U$26,'REPARTITION DES TACHES'!$A$2:$A$2402,0),3),3,0))</f>
        <v>LOCAL PURGES</v>
      </c>
      <c r="X29" s="725" t="str">
        <f ca="1">IF(OFFSET(INDEX('REPARTITION DES TACHES'!$A$2:$I$2402,MATCH($U$26,'REPARTITION DES TACHES'!$A$2:$A$2402,0),4),3,0)=0,"",OFFSET(INDEX('REPARTITION DES TACHES'!$A$2:$I$2402,MATCH($U$26,'REPARTITION DES TACHES'!$A$2:$A$2402,0),4),3,0))</f>
        <v/>
      </c>
      <c r="Y29" s="718" t="str">
        <f ca="1">IF(OFFSET(INDEX('REPARTITION DES TACHES'!$A$2:$I$2402,MATCH($U$26,'REPARTITION DES TACHES'!$A$2:$A$2402,0),5),3,0)=0,"",OFFSET(INDEX('REPARTITION DES TACHES'!$A$2:$I$2402,MATCH($U$26,'REPARTITION DES TACHES'!$A$2:$A$2402,0),5),3,0))</f>
        <v>0172</v>
      </c>
      <c r="Z29" s="719">
        <f ca="1">OFFSET(INDEX('REPARTITION DES TACHES'!$A$2:$I$2402,MATCH($U$26,'REPARTITION DES TACHES'!$A$2:$A$2402,0),6),3,0)</f>
        <v>0</v>
      </c>
      <c r="AA29" s="717" t="str">
        <f ca="1">IF(OFFSET(INDEX('REPARTITION DES TACHES'!$A$2:$I$2402,MATCH($U$26,'REPARTITION DES TACHES'!$A$2:$A$2402,0),7),3,0)=0,"",OFFSET(INDEX('REPARTITION DES TACHES'!$A$2:$I$2402,MATCH($U$26,'REPARTITION DES TACHES'!$A$2:$A$2402,0),7),3,0))</f>
        <v/>
      </c>
      <c r="AB29" s="718" t="str">
        <f ca="1">IF(OFFSET(INDEX('REPARTITION DES TACHES'!$A$2:$I$2402,MATCH($U$26,'REPARTITION DES TACHES'!$A$2:$A$2402,0),8),3,0)=0,"",OFFSET(INDEX('REPARTITION DES TACHES'!$A$2:$I$2402,MATCH($U$26,'REPARTITION DES TACHES'!$A$2:$A$2402,0),8),3,0))</f>
        <v/>
      </c>
    </row>
    <row r="30" spans="1:28" ht="20.100000000000001" hidden="1" customHeight="1" x14ac:dyDescent="0.25">
      <c r="A30" s="1230"/>
      <c r="B30" s="1214" t="s">
        <v>8</v>
      </c>
      <c r="C30" s="772" t="str">
        <f ca="1">IF(OFFSET(INDEX('REPARTITION DES TACHES'!$A$2:$I$2402,MATCH($A$26,'REPARTITION DES TACHES'!$A$2:$A$2402,0),3),4,0)=0,"",OFFSET(INDEX('REPARTITION DES TACHES'!$A$2:$I$2402,MATCH($A$26,'REPARTITION DES TACHES'!$A$2:$A$2402,0),3),4,0))</f>
        <v>AKILI</v>
      </c>
      <c r="D30" s="793" t="str">
        <f ca="1">IF(OFFSET(INDEX('REPARTITION DES TACHES'!$A$2:$I$2402,MATCH($A$26,'REPARTITION DES TACHES'!$A$2:$A$2402,0),4),4,0)=0,"",OFFSET(INDEX('REPARTITION DES TACHES'!$A$2:$I$2402,MATCH($A$26,'REPARTITION DES TACHES'!$A$2:$A$2402,0),4),4,0))</f>
        <v>MABROUCK</v>
      </c>
      <c r="E30" s="772" t="str">
        <f ca="1">IF(OFFSET(INDEX('REPARTITION DES TACHES'!$A$2:$I$2402,MATCH($A$26,'REPARTITION DES TACHES'!$A$2:$A$2402,0),5),4,0)=0,"",OFFSET(INDEX('REPARTITION DES TACHES'!$A$2:$I$2402,MATCH($A$26,'REPARTITION DES TACHES'!$A$2:$A$2402,0),5),4,0))</f>
        <v/>
      </c>
      <c r="F30" s="794" t="str">
        <f ca="1">OFFSET(INDEX('REPARTITION DES TACHES'!$A$2:$I$2402,MATCH($A$26,'REPARTITION DES TACHES'!$A$2:$A$2402,0),3),4,0)</f>
        <v>AKILI</v>
      </c>
      <c r="G30" s="776" t="str">
        <f ca="1">IF(OFFSET(INDEX('REPARTITION DES TACHES'!$A$2:$I$2402,MATCH($A$26,'REPARTITION DES TACHES'!$A$2:$A$2402,0),7),4,0)=0,"",OFFSET(INDEX('REPARTITION DES TACHES'!$A$2:$I$2402,MATCH($A$26,'REPARTITION DES TACHES'!$A$2:$A$2402,0),7),4,0))</f>
        <v/>
      </c>
      <c r="H30" s="772" t="str">
        <f ca="1">IF(OFFSET(INDEX('REPARTITION DES TACHES'!$A$2:$I$2402,MATCH($A$26,'REPARTITION DES TACHES'!$A$2:$A$2402,0),8),4,0)=0,"",OFFSET(INDEX('REPARTITION DES TACHES'!$A$2:$I$2402,MATCH($A$26,'REPARTITION DES TACHES'!$A$2:$A$2402,0),8),4,0))</f>
        <v>BEHILLIL</v>
      </c>
      <c r="I30" s="567">
        <f ca="1">OFFSET(INDEX('REPARTITION DES TACHES'!$A$2:$I$2402,MATCH($A$26,'REPARTITION DES TACHES'!$A$2:$A$2402,0),9),4,0)</f>
        <v>0</v>
      </c>
      <c r="K30" s="1200"/>
      <c r="L30" s="1184" t="s">
        <v>8</v>
      </c>
      <c r="M30" s="677" t="str">
        <f ca="1">IF(OFFSET(INDEX('REPARTITION DES TACHES'!$A$2:$I$2402,MATCH($K$26,'REPARTITION DES TACHES'!$A$2:$A$2402,0),3),4,0)=0,"",OFFSET(INDEX('REPARTITION DES TACHES'!$A$2:$I$2402,MATCH($K$26,'REPARTITION DES TACHES'!$A$2:$A$2402,0),3),4,0))</f>
        <v/>
      </c>
      <c r="N30" s="698" t="str">
        <f ca="1">IF(OFFSET(INDEX('REPARTITION DES TACHES'!$A$2:$I$2402,MATCH($K$26,'REPARTITION DES TACHES'!$A$2:$A$2402,0),4),4,0)=0,"",OFFSET(INDEX('REPARTITION DES TACHES'!$A$2:$I$2402,MATCH($K$26,'REPARTITION DES TACHES'!$A$2:$A$2402,0),4),4,0))</f>
        <v/>
      </c>
      <c r="O30" s="677" t="str">
        <f ca="1">IF(OFFSET(INDEX('REPARTITION DES TACHES'!$A$2:$I$2402,MATCH($K$26,'REPARTITION DES TACHES'!$A$2:$A$2402,0),5),4,0)=0,"",OFFSET(INDEX('REPARTITION DES TACHES'!$A$2:$I$2402,MATCH($K$26,'REPARTITION DES TACHES'!$A$2:$A$2402,0),5),4,0))</f>
        <v/>
      </c>
      <c r="P30" s="695">
        <f ca="1">OFFSET(INDEX('REPARTITION DES TACHES'!$A$2:$I$2402,MATCH($K$26,'REPARTITION DES TACHES'!$A$2:$A$2402,0),6),4,0)</f>
        <v>0</v>
      </c>
      <c r="Q30" s="706" t="str">
        <f ca="1">IF(OFFSET(INDEX('REPARTITION DES TACHES'!$A$2:$I$2402,MATCH($K$26,'REPARTITION DES TACHES'!$A$2:$A$2402,0),7),4,0)=0,"",OFFSET(INDEX('REPARTITION DES TACHES'!$A$2:$I$2402,MATCH($K$26,'REPARTITION DES TACHES'!$A$2:$A$2402,0),7),4,0))</f>
        <v/>
      </c>
      <c r="R30" s="677" t="str">
        <f ca="1">IF(OFFSET(INDEX('REPARTITION DES TACHES'!$A$2:$I$2402,MATCH($K$26,'REPARTITION DES TACHES'!$A$2:$A$2402,0),8),4,0)=0,"",OFFSET(INDEX('REPARTITION DES TACHES'!$A$2:$I$2402,MATCH($K$26,'REPARTITION DES TACHES'!$A$2:$A$2402,0),8),4,0))</f>
        <v/>
      </c>
      <c r="S30" s="711">
        <f ca="1">OFFSET(INDEX('REPARTITION DES TACHES'!$A$2:$I$2402,MATCH($K$26,'REPARTITION DES TACHES'!$A$2:$A$2402,0),9),4,0)</f>
        <v>0</v>
      </c>
      <c r="U30" s="1187"/>
      <c r="V30" s="866" t="s">
        <v>8</v>
      </c>
      <c r="W30" s="578" t="str">
        <f ca="1">IF(OFFSET(INDEX('REPARTITION DES TACHES'!$A$2:$I$2402,MATCH($U$26,'REPARTITION DES TACHES'!$A$2:$A$2402,0),3),4,0)=0,"",OFFSET(INDEX('REPARTITION DES TACHES'!$A$2:$I$2402,MATCH($U$26,'REPARTITION DES TACHES'!$A$2:$A$2402,0),3),4,0))</f>
        <v/>
      </c>
      <c r="X30" s="686" t="str">
        <f ca="1">IF(OFFSET(INDEX('REPARTITION DES TACHES'!$A$2:$I$2402,MATCH($U$26,'REPARTITION DES TACHES'!$A$2:$A$2402,0),4),4,0)=0,"",OFFSET(INDEX('REPARTITION DES TACHES'!$A$2:$I$2402,MATCH($U$26,'REPARTITION DES TACHES'!$A$2:$A$2402,0),4),4,0))</f>
        <v/>
      </c>
      <c r="Y30" s="578" t="str">
        <f ca="1">IF(OFFSET(INDEX('REPARTITION DES TACHES'!$A$2:$I$2402,MATCH($U$26,'REPARTITION DES TACHES'!$A$2:$A$2402,0),5),4,0)=0,"",OFFSET(INDEX('REPARTITION DES TACHES'!$A$2:$I$2402,MATCH($U$26,'REPARTITION DES TACHES'!$A$2:$A$2402,0),5),4,0))</f>
        <v/>
      </c>
      <c r="Z30" s="560">
        <f ca="1">OFFSET(INDEX('REPARTITION DES TACHES'!$A$2:$I$2402,MATCH($U$26,'REPARTITION DES TACHES'!$A$2:$A$2402,0),6),4,0)</f>
        <v>0</v>
      </c>
      <c r="AA30" s="732" t="str">
        <f ca="1">IF(OFFSET(INDEX('REPARTITION DES TACHES'!$A$2:$I$2402,MATCH($U$26,'REPARTITION DES TACHES'!$A$2:$A$2402,0),7),4,0)=0,"",OFFSET(INDEX('REPARTITION DES TACHES'!$A$2:$I$2402,MATCH($U$26,'REPARTITION DES TACHES'!$A$2:$A$2402,0),7),4,0))</f>
        <v/>
      </c>
      <c r="AB30" s="578" t="str">
        <f ca="1">IF(OFFSET(INDEX('REPARTITION DES TACHES'!$A$2:$I$2402,MATCH($U$26,'REPARTITION DES TACHES'!$A$2:$A$2402,0),8),4,0)=0,"",OFFSET(INDEX('REPARTITION DES TACHES'!$A$2:$I$2402,MATCH($U$26,'REPARTITION DES TACHES'!$A$2:$A$2402,0),8),4,0))</f>
        <v/>
      </c>
    </row>
    <row r="31" spans="1:28" ht="20.100000000000001" hidden="1" customHeight="1" thickBot="1" x14ac:dyDescent="0.3">
      <c r="A31" s="1231"/>
      <c r="B31" s="1214"/>
      <c r="C31" s="826"/>
      <c r="D31" s="827"/>
      <c r="E31" s="826"/>
      <c r="F31" s="828"/>
      <c r="G31" s="829"/>
      <c r="H31" s="826"/>
      <c r="I31" s="582"/>
      <c r="K31" s="1200"/>
      <c r="L31" s="1198"/>
      <c r="M31" s="581" t="s">
        <v>10</v>
      </c>
      <c r="N31" s="699"/>
      <c r="O31" s="581"/>
      <c r="P31" s="579"/>
      <c r="Q31" s="580"/>
      <c r="R31" s="581"/>
      <c r="S31" s="712"/>
      <c r="U31" s="1187"/>
      <c r="V31" s="869"/>
      <c r="W31" s="581" t="s">
        <v>10</v>
      </c>
      <c r="X31" s="699"/>
      <c r="Y31" s="581"/>
      <c r="Z31" s="579"/>
      <c r="AA31" s="580"/>
      <c r="AB31" s="581"/>
    </row>
    <row r="32" spans="1:28" ht="20.100000000000001" customHeight="1" thickTop="1" x14ac:dyDescent="0.25">
      <c r="A32" s="1193">
        <f>A26+1</f>
        <v>43351</v>
      </c>
      <c r="B32" s="722"/>
      <c r="C32" s="744" t="str">
        <f>INDEX('REPARTITION DES TACHES'!$A$2:$I$2402,MATCH($A$32,'REPARTITION DES TACHES'!$A$2:$A$2402,0),3)</f>
        <v>0171</v>
      </c>
      <c r="D32" s="782" t="str">
        <f>INDEX('REPARTITION DES TACHES'!$A$2:$I$2402,MATCH($A$32,'REPARTITION DES TACHES'!$A$2:$A$2402,0),4)</f>
        <v>0172</v>
      </c>
      <c r="E32" s="830" t="str">
        <f>INDEX('REPARTITION DES TACHES'!$A$2:$I$2402,MATCH($A$32,'REPARTITION DES TACHES'!$A$2:$A$2402,0),5)</f>
        <v>VIDER LE BANC D'ESSAI</v>
      </c>
      <c r="F32" s="783">
        <f>INDEX('REPARTITION DES TACHES'!$A$2:$I$2402,MATCH($A$32,'REPARTITION DES TACHES'!$A$2:$A$2402,0),6)</f>
        <v>0</v>
      </c>
      <c r="G32" s="784" t="str">
        <f>IF(INDEX('REPARTITION DES TACHES'!$A$2:$I$2402,MATCH($A$32,'REPARTITION DES TACHES'!$A$2:$A$2402,0),7)=0,"",INDEX('REPARTITION DES TACHES'!$A$2:$I$2402,MATCH($A$32,'REPARTITION DES TACHES'!$A$2:$A$2402,0),7))</f>
        <v>04101</v>
      </c>
      <c r="H32" s="744" t="str">
        <f>IF(INDEX('REPARTITION DES TACHES'!$A$2:$I$2402,MATCH($A$32,'REPARTITION DES TACHES'!$A$2:$A$2402,0),8)=0,"",INDEX('REPARTITION DES TACHES'!$A$2:$I$2402,MATCH($A$32,'REPARTITION DES TACHES'!$A$2:$A$2402,0),8))</f>
        <v/>
      </c>
      <c r="I32" s="558">
        <f>INDEX('REPARTITION DES TACHES'!$A$2:$I$2402,MATCH($A$32,'REPARTITION DES TACHES'!$A$2:$A$2402,0),9)</f>
        <v>0</v>
      </c>
      <c r="K32" s="1232">
        <f>+K26+1</f>
        <v>43365</v>
      </c>
      <c r="L32" s="722"/>
      <c r="M32" s="697" t="str">
        <f>INDEX('REPARTITION DES TACHES'!$A$2:$I$2402,MATCH($K$32,'REPARTITION DES TACHES'!$A$2:$A$2402,0),3)</f>
        <v>0171</v>
      </c>
      <c r="N32" s="700" t="str">
        <f>INDEX('REPARTITION DES TACHES'!$A$2:$I$2402,MATCH($K$32,'REPARTITION DES TACHES'!$A$2:$A$2402,0),4)</f>
        <v>0172</v>
      </c>
      <c r="O32" s="703" t="str">
        <f>INDEX('REPARTITION DES TACHES'!$A$2:$I$2402,MATCH($K$32,'REPARTITION DES TACHES'!$A$2:$A$2402,0),5)</f>
        <v>VIDER LE BANC D'ESSAI</v>
      </c>
      <c r="P32" s="583">
        <f>INDEX('REPARTITION DES TACHES'!$A$2:$I$2402,MATCH($K$32,'REPARTITION DES TACHES'!$A$2:$A$2402,0),6)</f>
        <v>0</v>
      </c>
      <c r="Q32" s="707" t="str">
        <f>IF(INDEX('REPARTITION DES TACHES'!$A$2:$I$2402,MATCH($K$32,'REPARTITION DES TACHES'!$A$2:$A$2402,0),7)=0,"",INDEX('REPARTITION DES TACHES'!$A$2:$I$2402,MATCH($K$32,'REPARTITION DES TACHES'!$A$2:$A$2402,0),7))</f>
        <v/>
      </c>
      <c r="R32" s="697" t="str">
        <f>IF(INDEX('REPARTITION DES TACHES'!$A$2:$I$2402,MATCH($K$32,'REPARTITION DES TACHES'!$A$2:$A$2402,0),8)=0,"",INDEX('REPARTITION DES TACHES'!$A$2:$I$2402,MATCH($K$32,'REPARTITION DES TACHES'!$A$2:$A$2402,0),8))</f>
        <v/>
      </c>
      <c r="S32" s="709">
        <f>INDEX('REPARTITION DES TACHES'!$A$2:$I$2402,MATCH($K$32,'REPARTITION DES TACHES'!$A$2:$A$2402,0),9)</f>
        <v>0</v>
      </c>
      <c r="U32" s="1207">
        <f>+U26+1</f>
        <v>43379</v>
      </c>
      <c r="V32" s="722"/>
      <c r="W32" s="697" t="str">
        <f>INDEX('REPARTITION DES TACHES'!$A$2:$I$2402,MATCH($U$32,'REPARTITION DES TACHES'!$A$2:$A$2402,0),3)</f>
        <v>0171</v>
      </c>
      <c r="X32" s="700" t="str">
        <f>INDEX('REPARTITION DES TACHES'!$A$2:$I$2402,MATCH($U$32,'REPARTITION DES TACHES'!$A$2:$A$2402,0),4)</f>
        <v>0172</v>
      </c>
      <c r="Y32" s="703" t="str">
        <f>INDEX('REPARTITION DES TACHES'!$A$2:$I$2402,MATCH($U$32,'REPARTITION DES TACHES'!$A$2:$A$2402,0),5)</f>
        <v>VIDER LE BANC D'ESSAI</v>
      </c>
      <c r="Z32" s="583">
        <f>INDEX('REPARTITION DES TACHES'!$A$2:$I$2402,MATCH($U$32,'REPARTITION DES TACHES'!$A$2:$A$2402,0),6)</f>
        <v>0</v>
      </c>
      <c r="AA32" s="700" t="str">
        <f>IF(INDEX('REPARTITION DES TACHES'!$A$2:$I$2402,MATCH($U$32,'REPARTITION DES TACHES'!$A$2:$A$2402,0),7)=0,"",INDEX('REPARTITION DES TACHES'!$A$2:$I$2402,MATCH($U$32,'REPARTITION DES TACHES'!$A$2:$A$2402,0),7))</f>
        <v>0173</v>
      </c>
      <c r="AB32" s="697" t="str">
        <f>IF(INDEX('REPARTITION DES TACHES'!$A$2:$I$2402,MATCH($U$32,'REPARTITION DES TACHES'!$A$2:$A$2402,0),8)=0,"",INDEX('REPARTITION DES TACHES'!$A$2:$I$2402,MATCH($U$32,'REPARTITION DES TACHES'!$A$2:$A$2402,0),8))</f>
        <v/>
      </c>
    </row>
    <row r="33" spans="1:28" ht="20.100000000000001" hidden="1" customHeight="1" x14ac:dyDescent="0.25">
      <c r="A33" s="1194"/>
      <c r="B33" s="1212" t="s">
        <v>8</v>
      </c>
      <c r="C33" s="785" t="str">
        <f ca="1">IF(OFFSET(INDEX('REPARTITION DES TACHES'!$A$2:$I$2402,MATCH($A$32,'REPARTITION DES TACHES'!$A$2:$A$2402,0),3),1,0)=0,"",OFFSET(INDEX('REPARTITION DES TACHES'!$A$2:$I$2402,MATCH($A$32,'REPARTITION DES TACHES'!$A$2:$A$2402,0),3),1,0))</f>
        <v>MARCHWIAK</v>
      </c>
      <c r="D33" s="786" t="str">
        <f ca="1">IF(OFFSET(INDEX('REPARTITION DES TACHES'!$A$2:$I$2402,MATCH($A$32,'REPARTITION DES TACHES'!$A$2:$A$2402,0),4),1,0)=0,"",OFFSET(INDEX('REPARTITION DES TACHES'!$A$2:$I$2402,MATCH($A$32,'REPARTITION DES TACHES'!$A$2:$A$2402,0),4),1,0))</f>
        <v>SCHUSTER</v>
      </c>
      <c r="E33" s="785" t="str">
        <f ca="1">IF(OFFSET(INDEX('REPARTITION DES TACHES'!$A$2:$I$2402,MATCH($A$32,'REPARTITION DES TACHES'!$A$2:$A$2402,0),5),1,0)=0,"",OFFSET(INDEX('REPARTITION DES TACHES'!$A$2:$I$2402,MATCH($A$32,'REPARTITION DES TACHES'!$A$2:$A$2402,0),5),1,0))</f>
        <v/>
      </c>
      <c r="F33" s="787" t="str">
        <f ca="1">OFFSET(INDEX('REPARTITION DES TACHES'!$A$2:$I$2402,MATCH($A$32,'REPARTITION DES TACHES'!$A$2:$A$2402,0),3),1,0)</f>
        <v>MARCHWIAK</v>
      </c>
      <c r="G33" s="788" t="str">
        <f ca="1">IF(OFFSET(INDEX('REPARTITION DES TACHES'!$A$2:$I$2402,MATCH($A$32,'REPARTITION DES TACHES'!$A$2:$A$2402,0),7),1,0)=0,"",OFFSET(INDEX('REPARTITION DES TACHES'!$A$2:$I$2402,MATCH($A$32,'REPARTITION DES TACHES'!$A$2:$A$2402,0),7),1,0))</f>
        <v>STEPANOV</v>
      </c>
      <c r="H33" s="785" t="str">
        <f ca="1">IF(OFFSET(INDEX('REPARTITION DES TACHES'!$A$2:$I$2402,MATCH($A$32,'REPARTITION DES TACHES'!$A$2:$A$2402,0),8),1,0)=0,"",OFFSET(INDEX('REPARTITION DES TACHES'!$A$2:$I$2402,MATCH($A$32,'REPARTITION DES TACHES'!$A$2:$A$2402,0),8),1,0))</f>
        <v/>
      </c>
      <c r="I33" s="556" t="str">
        <f ca="1">OFFSET(INDEX('REPARTITION DES TACHES'!$A$2:$I$2402,MATCH($A$32,'REPARTITION DES TACHES'!$A$2:$A$2402,0),9),1,0)</f>
        <v>RETOUR</v>
      </c>
      <c r="K33" s="1233"/>
      <c r="L33" s="1212" t="s">
        <v>8</v>
      </c>
      <c r="M33" s="585" t="str">
        <f ca="1">IF(OFFSET(INDEX('REPARTITION DES TACHES'!$A$2:$I$2402,MATCH($K$32,'REPARTITION DES TACHES'!$A$2:$A$2402,0),3),1,0)=0,"",OFFSET(INDEX('REPARTITION DES TACHES'!$A$2:$I$2402,MATCH($K$32,'REPARTITION DES TACHES'!$A$2:$A$2402,0),3),1,0))</f>
        <v/>
      </c>
      <c r="N33" s="670" t="str">
        <f ca="1">IF(OFFSET(INDEX('REPARTITION DES TACHES'!$A$2:$I$2402,MATCH($K$32,'REPARTITION DES TACHES'!$A$2:$A$2402,0),4),1,0)=0,"",OFFSET(INDEX('REPARTITION DES TACHES'!$A$2:$I$2402,MATCH($K$32,'REPARTITION DES TACHES'!$A$2:$A$2402,0),4),1,0))</f>
        <v/>
      </c>
      <c r="O33" s="585" t="str">
        <f ca="1">IF(OFFSET(INDEX('REPARTITION DES TACHES'!$A$2:$I$2402,MATCH($K$32,'REPARTITION DES TACHES'!$A$2:$A$2402,0),5),1,0)=0,"",OFFSET(INDEX('REPARTITION DES TACHES'!$A$2:$I$2402,MATCH($K$32,'REPARTITION DES TACHES'!$A$2:$A$2402,0),5),1,0))</f>
        <v/>
      </c>
      <c r="P33" s="622"/>
      <c r="Q33" s="587" t="str">
        <f ca="1">IF(OFFSET(INDEX('REPARTITION DES TACHES'!$A$2:$I$2402,MATCH($K$32,'REPARTITION DES TACHES'!$A$2:$A$2402,0),7),1,0)=0,"",OFFSET(INDEX('REPARTITION DES TACHES'!$A$2:$I$2402,MATCH($K$32,'REPARTITION DES TACHES'!$A$2:$A$2402,0),7),1,0))</f>
        <v/>
      </c>
      <c r="R33" s="585" t="str">
        <f ca="1">IF(OFFSET(INDEX('REPARTITION DES TACHES'!$A$2:$I$2402,MATCH($K$32,'REPARTITION DES TACHES'!$A$2:$A$2402,0),8),1,0)=0,"",OFFSET(INDEX('REPARTITION DES TACHES'!$A$2:$I$2402,MATCH($K$32,'REPARTITION DES TACHES'!$A$2:$A$2402,0),8),1,0))</f>
        <v/>
      </c>
      <c r="S33" s="673">
        <f ca="1">OFFSET(INDEX('REPARTITION DES TACHES'!$A$2:$I$2402,MATCH($K$32,'REPARTITION DES TACHES'!$A$2:$A$2402,0),9),1,0)</f>
        <v>0</v>
      </c>
      <c r="U33" s="1196"/>
      <c r="V33" s="868" t="s">
        <v>8</v>
      </c>
      <c r="W33" s="585" t="str">
        <f ca="1">IF(OFFSET(INDEX('REPARTITION DES TACHES'!$A$2:$I$2402,MATCH($U$32,'REPARTITION DES TACHES'!$A$2:$A$2402,0),3),1,0)=0,"",OFFSET(INDEX('REPARTITION DES TACHES'!$A$2:$I$2402,MATCH($U$32,'REPARTITION DES TACHES'!$A$2:$A$2402,0),3),1,0))</f>
        <v/>
      </c>
      <c r="X33" s="670" t="str">
        <f ca="1">IF(OFFSET(INDEX('REPARTITION DES TACHES'!$A$2:$I$2402,MATCH($U$32,'REPARTITION DES TACHES'!$A$2:$A$2402,0),4),1,0)=0,"",OFFSET(INDEX('REPARTITION DES TACHES'!$A$2:$I$2402,MATCH($U$32,'REPARTITION DES TACHES'!$A$2:$A$2402,0),4),1,0))</f>
        <v/>
      </c>
      <c r="Y33" s="585" t="str">
        <f ca="1">IF(OFFSET(INDEX('REPARTITION DES TACHES'!$A$2:$I$2402,MATCH($U$32,'REPARTITION DES TACHES'!$A$2:$A$2402,0),5),1,0)=0,"",OFFSET(INDEX('REPARTITION DES TACHES'!$A$2:$I$2402,MATCH($U$32,'REPARTITION DES TACHES'!$A$2:$A$2402,0),5),1,0))</f>
        <v/>
      </c>
      <c r="Z33" s="622">
        <f ca="1">OFFSET(INDEX('REPARTITION DES TACHES'!$A$2:$I$2402,MATCH($U$32,'REPARTITION DES TACHES'!$A$2:$A$2402,0),6),1,0)</f>
        <v>0</v>
      </c>
      <c r="AA33" s="588" t="str">
        <f ca="1">IF(OFFSET(INDEX('REPARTITION DES TACHES'!$A$2:$I$2402,MATCH($U$32,'REPARTITION DES TACHES'!$A$2:$A$2402,0),7),1,0)=0,"",OFFSET(INDEX('REPARTITION DES TACHES'!$A$2:$I$2402,MATCH($U$32,'REPARTITION DES TACHES'!$A$2:$A$2402,0),7),1,0))</f>
        <v/>
      </c>
      <c r="AB33" s="585" t="str">
        <f ca="1">IF(OFFSET(INDEX('REPARTITION DES TACHES'!$A$2:$I$2402,MATCH($U$32,'REPARTITION DES TACHES'!$A$2:$A$2402,0),8),1,0)=0,"",OFFSET(INDEX('REPARTITION DES TACHES'!$A$2:$I$2402,MATCH($U$32,'REPARTITION DES TACHES'!$A$2:$A$2402,0),8),1,0))</f>
        <v/>
      </c>
    </row>
    <row r="34" spans="1:28" ht="20.100000000000001" hidden="1" customHeight="1" x14ac:dyDescent="0.25">
      <c r="A34" s="1194"/>
      <c r="B34" s="1212"/>
      <c r="C34" s="831" t="s">
        <v>10</v>
      </c>
      <c r="D34" s="832"/>
      <c r="E34" s="831"/>
      <c r="F34" s="833"/>
      <c r="G34" s="834"/>
      <c r="H34" s="831"/>
      <c r="I34" s="586"/>
      <c r="K34" s="1233"/>
      <c r="L34" s="1212"/>
      <c r="M34" s="585" t="s">
        <v>10</v>
      </c>
      <c r="N34" s="670"/>
      <c r="O34" s="585"/>
      <c r="P34" s="622" t="s">
        <v>10</v>
      </c>
      <c r="Q34" s="587"/>
      <c r="R34" s="585"/>
      <c r="S34" s="673"/>
      <c r="U34" s="1196"/>
      <c r="V34" s="868"/>
      <c r="W34" s="585" t="s">
        <v>10</v>
      </c>
      <c r="X34" s="670"/>
      <c r="Y34" s="585"/>
      <c r="Z34" s="670" t="s">
        <v>10</v>
      </c>
      <c r="AA34" s="588"/>
      <c r="AB34" s="585"/>
    </row>
    <row r="35" spans="1:28" ht="20.100000000000001" customHeight="1" thickBot="1" x14ac:dyDescent="0.3">
      <c r="A35" s="1194"/>
      <c r="B35" s="723"/>
      <c r="C35" s="789" t="str">
        <f ca="1">OFFSET(INDEX('REPARTITION DES TACHES'!$A$2:$I$2402,MATCH($A$32,'REPARTITION DES TACHES'!$A$2:$A$2402,0),3),3,0)</f>
        <v>0173</v>
      </c>
      <c r="D35" s="835" t="str">
        <f ca="1">IF(OFFSET(INDEX('REPARTITION DES TACHES'!$A$2:$I$2402,MATCH($A$32,'REPARTITION DES TACHES'!$A$2:$A$2402,0),4),3,0)=0,"",OFFSET(INDEX('REPARTITION DES TACHES'!$A$2:$I$2402,MATCH($A$32,'REPARTITION DES TACHES'!$A$2:$A$2402,0),4),3,0))</f>
        <v>MENSUEL BERLINGOT</v>
      </c>
      <c r="E35" s="789" t="str">
        <f ca="1">IF(OFFSET(INDEX('REPARTITION DES TACHES'!$A$2:$I$2402,MATCH($A$32,'REPARTITION DES TACHES'!$A$2:$A$2402,0),5),3,0)=0,"",OFFSET(INDEX('REPARTITION DES TACHES'!$A$2:$I$2402,MATCH($A$32,'REPARTITION DES TACHES'!$A$2:$A$2402,0),5),3,0))</f>
        <v/>
      </c>
      <c r="F35" s="791">
        <f ca="1">OFFSET(INDEX('REPARTITION DES TACHES'!$A$2:$I$2402,MATCH($A$32,'REPARTITION DES TACHES'!$A$2:$A$2402,0),6),3,0)</f>
        <v>0</v>
      </c>
      <c r="G35" s="792" t="str">
        <f ca="1">IF(OFFSET(INDEX('REPARTITION DES TACHES'!$A$2:$I$2402,MATCH($A$32,'REPARTITION DES TACHES'!$A$2:$A$2402,0),7),3,0)=0,"",OFFSET(INDEX('REPARTITION DES TACHES'!$A$2:$I$2402,MATCH($A$32,'REPARTITION DES TACHES'!$A$2:$A$2402,0),7),3,0))</f>
        <v/>
      </c>
      <c r="H35" s="789" t="str">
        <f ca="1">IF(OFFSET(INDEX('REPARTITION DES TACHES'!$A$2:$I$2402,MATCH($A$32,'REPARTITION DES TACHES'!$A$2:$A$2402,0),8),3,0)=0,"",OFFSET(INDEX('REPARTITION DES TACHES'!$A$2:$I$2402,MATCH($A$32,'REPARTITION DES TACHES'!$A$2:$A$2402,0),8),3,0))</f>
        <v/>
      </c>
      <c r="I35" s="566">
        <f ca="1">OFFSET(INDEX('REPARTITION DES TACHES'!$A$2:$I$2402,MATCH($A$32,'REPARTITION DES TACHES'!$A$2:$A$2402,0),9),3,0)</f>
        <v>0</v>
      </c>
      <c r="K35" s="1233"/>
      <c r="L35" s="868"/>
      <c r="M35" s="590" t="str">
        <f ca="1">OFFSET(INDEX('REPARTITION DES TACHES'!$A$2:$I$2402,MATCH($K$32,'REPARTITION DES TACHES'!$A$2:$A$2402,0),3),3,0)</f>
        <v>0173</v>
      </c>
      <c r="N35" s="692" t="str">
        <f ca="1">IF(OFFSET(INDEX('REPARTITION DES TACHES'!$A$2:$I$2402,MATCH($K$32,'REPARTITION DES TACHES'!$A$2:$A$2402,0),4),3,0)=0,"",OFFSET(INDEX('REPARTITION DES TACHES'!$A$2:$I$2402,MATCH($K$32,'REPARTITION DES TACHES'!$A$2:$A$2402,0),4),3,0))</f>
        <v/>
      </c>
      <c r="O35" s="590" t="str">
        <f ca="1">IF(OFFSET(INDEX('REPARTITION DES TACHES'!$A$2:$I$2402,MATCH($K$32,'REPARTITION DES TACHES'!$A$2:$A$2402,0),5),3,0)=0,"",OFFSET(INDEX('REPARTITION DES TACHES'!$A$2:$I$2402,MATCH($K$32,'REPARTITION DES TACHES'!$A$2:$A$2402,0),5),3,0))</f>
        <v/>
      </c>
      <c r="P35" s="693">
        <f ca="1">OFFSET(INDEX('REPARTITION DES TACHES'!$A$2:$I$2402,MATCH($K$32,'REPARTITION DES TACHES'!$A$2:$A$2402,0),6),3,0)</f>
        <v>0</v>
      </c>
      <c r="Q35" s="715" t="str">
        <f ca="1">IF(OFFSET(INDEX('REPARTITION DES TACHES'!$A$2:$I$2402,MATCH($K$32,'REPARTITION DES TACHES'!$A$2:$A$2402,0),7),3,0)=0,"",OFFSET(INDEX('REPARTITION DES TACHES'!$A$2:$I$2402,MATCH($K$32,'REPARTITION DES TACHES'!$A$2:$A$2402,0),7),3,0))</f>
        <v/>
      </c>
      <c r="R35" s="590" t="str">
        <f ca="1">IF(OFFSET(INDEX('REPARTITION DES TACHES'!$A$2:$I$2402,MATCH($K$32,'REPARTITION DES TACHES'!$A$2:$A$2402,0),8),3,0)=0,"",OFFSET(INDEX('REPARTITION DES TACHES'!$A$2:$I$2402,MATCH($K$32,'REPARTITION DES TACHES'!$A$2:$A$2402,0),8),3,0))</f>
        <v/>
      </c>
      <c r="S35" s="710">
        <f ca="1">OFFSET(INDEX('REPARTITION DES TACHES'!$A$2:$I$2402,MATCH($K$32,'REPARTITION DES TACHES'!$A$2:$A$2402,0),9),3,0)</f>
        <v>0</v>
      </c>
      <c r="U35" s="1196"/>
      <c r="V35" s="723"/>
      <c r="W35" s="590" t="str">
        <f ca="1">OFFSET(INDEX('REPARTITION DES TACHES'!$A$2:$I$2402,MATCH($U$32,'REPARTITION DES TACHES'!$A$2:$A$2402,0),3),3,0)</f>
        <v>0173</v>
      </c>
      <c r="X35" s="692" t="str">
        <f ca="1">IF(OFFSET(INDEX('REPARTITION DES TACHES'!$A$2:$I$2402,MATCH($U$32,'REPARTITION DES TACHES'!$A$2:$A$2402,0),4),3,0)=0,"",OFFSET(INDEX('REPARTITION DES TACHES'!$A$2:$I$2402,MATCH($U$32,'REPARTITION DES TACHES'!$A$2:$A$2402,0),4),3,0))</f>
        <v>MENSUEL TRAFIC</v>
      </c>
      <c r="Y35" s="590" t="str">
        <f ca="1">IF(OFFSET(INDEX('REPARTITION DES TACHES'!$A$2:$I$2402,MATCH($U$32,'REPARTITION DES TACHES'!$A$2:$A$2402,0),5),3,0)=0,"",OFFSET(INDEX('REPARTITION DES TACHES'!$A$2:$I$2402,MATCH($U$32,'REPARTITION DES TACHES'!$A$2:$A$2402,0),5),3,0))</f>
        <v/>
      </c>
      <c r="Z35" s="693">
        <f ca="1">OFFSET(INDEX('REPARTITION DES TACHES'!$A$2:$I$2402,MATCH($U$32,'REPARTITION DES TACHES'!$A$2:$A$2402,0),6),3,0)</f>
        <v>0</v>
      </c>
      <c r="AA35" s="694" t="str">
        <f ca="1">IF(OFFSET(INDEX('REPARTITION DES TACHES'!$A$2:$I$2402,MATCH($U$32,'REPARTITION DES TACHES'!$A$2:$A$2402,0),7),3,0)=0,"",OFFSET(INDEX('REPARTITION DES TACHES'!$A$2:$I$2402,MATCH($U$32,'REPARTITION DES TACHES'!$A$2:$A$2402,0),7),3,0))</f>
        <v/>
      </c>
      <c r="AB35" s="590" t="str">
        <f ca="1">IF(OFFSET(INDEX('REPARTITION DES TACHES'!$A$2:$I$2402,MATCH($U$32,'REPARTITION DES TACHES'!$A$2:$A$2402,0),8),3,0)=0,"",OFFSET(INDEX('REPARTITION DES TACHES'!$A$2:$I$2402,MATCH($U$32,'REPARTITION DES TACHES'!$A$2:$A$2402,0),8),3,0))</f>
        <v/>
      </c>
    </row>
    <row r="36" spans="1:28" ht="20.100000000000001" hidden="1" customHeight="1" x14ac:dyDescent="0.25">
      <c r="A36" s="1226"/>
      <c r="B36" s="1213" t="s">
        <v>8</v>
      </c>
      <c r="C36" s="573" t="str">
        <f ca="1">IF(OFFSET(INDEX('REPARTITION DES TACHES'!$A$2:$I$2402,MATCH($A$32,'REPARTITION DES TACHES'!$A$2:$A$2402,0),3),4,0)=0,"",OFFSET(INDEX('REPARTITION DES TACHES'!$A$2:$I$2402,MATCH($A$32,'REPARTITION DES TACHES'!$A$2:$A$2402,0),3),4,0))</f>
        <v>GARAGE</v>
      </c>
      <c r="D36" s="573" t="str">
        <f ca="1">IF(OFFSET(INDEX('REPARTITION DES TACHES'!$A$2:$I$2402,MATCH($A$32,'REPARTITION DES TACHES'!$A$2:$A$2402,0),4),4,0)=0,"",OFFSET(INDEX('REPARTITION DES TACHES'!$A$2:$I$2402,MATCH($A$32,'REPARTITION DES TACHES'!$A$2:$A$2402,0),4),4,0))</f>
        <v>ELEDO</v>
      </c>
      <c r="E36" s="573" t="str">
        <f ca="1">IF(OFFSET(INDEX('REPARTITION DES TACHES'!$A$2:$I$2402,MATCH($A$32,'REPARTITION DES TACHES'!$A$2:$A$2402,0),5),4,0)=0,"",OFFSET(INDEX('REPARTITION DES TACHES'!$A$2:$I$2402,MATCH($A$32,'REPARTITION DES TACHES'!$A$2:$A$2402,0),5),4,0))</f>
        <v/>
      </c>
      <c r="F36" s="573">
        <f ca="1">OFFSET(INDEX('REPARTITION DES TACHES'!$A$2:$I$2402,MATCH($A$32,'REPARTITION DES TACHES'!$A$2:$A$2402,0),6),4,0)</f>
        <v>0</v>
      </c>
      <c r="G36" s="573" t="str">
        <f ca="1">IF(OFFSET(INDEX('REPARTITION DES TACHES'!$A$2:$I$2402,MATCH($A$32,'REPARTITION DES TACHES'!$A$2:$A$2402,0),7),4,0)=0,"",OFFSET(INDEX('REPARTITION DES TACHES'!$A$2:$I$2402,MATCH($A$32,'REPARTITION DES TACHES'!$A$2:$A$2402,0),7),4,0))</f>
        <v/>
      </c>
      <c r="H36" s="573" t="str">
        <f ca="1">IF(OFFSET(INDEX('REPARTITION DES TACHES'!$A$2:$I$2402,MATCH($A$32,'REPARTITION DES TACHES'!$A$2:$A$2402,0),8),4,0)=0,"",OFFSET(INDEX('REPARTITION DES TACHES'!$A$2:$I$2402,MATCH($A$32,'REPARTITION DES TACHES'!$A$2:$A$2402,0),8),4,0))</f>
        <v/>
      </c>
      <c r="I36" s="566">
        <f ca="1">OFFSET(INDEX('REPARTITION DES TACHES'!$A$2:$I$2402,MATCH($A$32,'REPARTITION DES TACHES'!$A$2:$A$2402,0),9),4,0)</f>
        <v>0</v>
      </c>
      <c r="K36" s="1233"/>
      <c r="L36" s="1184" t="s">
        <v>8</v>
      </c>
      <c r="M36" s="696" t="str">
        <f ca="1">IF(OFFSET(INDEX('REPARTITION DES TACHES'!$A$2:$I$2402,MATCH($K$32,'REPARTITION DES TACHES'!$A$2:$A$2402,0),3),4,0)=0,"",OFFSET(INDEX('REPARTITION DES TACHES'!$A$2:$I$2402,MATCH($K$32,'REPARTITION DES TACHES'!$A$2:$A$2402,0),3),4,0))</f>
        <v/>
      </c>
      <c r="N36" s="702" t="str">
        <f ca="1">IF(OFFSET(INDEX('REPARTITION DES TACHES'!$A$2:$I$2402,MATCH($K$32,'REPARTITION DES TACHES'!$A$2:$A$2402,0),4),4,0)=0,"",OFFSET(INDEX('REPARTITION DES TACHES'!$A$2:$I$2402,MATCH($K$32,'REPARTITION DES TACHES'!$A$2:$A$2402,0),4),4,0))</f>
        <v/>
      </c>
      <c r="O36" s="702" t="str">
        <f ca="1">IF(OFFSET(INDEX('REPARTITION DES TACHES'!$A$2:$I$2402,MATCH($K$32,'REPARTITION DES TACHES'!$A$2:$A$2402,0),5),4,0)=0,"",OFFSET(INDEX('REPARTITION DES TACHES'!$A$2:$I$2402,MATCH($K$32,'REPARTITION DES TACHES'!$A$2:$A$2402,0),5),4,0))</f>
        <v/>
      </c>
      <c r="P36" s="702">
        <f ca="1">OFFSET(INDEX('REPARTITION DES TACHES'!$A$2:$I$2402,MATCH($K$32,'REPARTITION DES TACHES'!$A$2:$A$2402,0),6),4,0)</f>
        <v>0</v>
      </c>
      <c r="Q36" s="702" t="str">
        <f ca="1">IF(OFFSET(INDEX('REPARTITION DES TACHES'!$A$2:$I$2402,MATCH($K$32,'REPARTITION DES TACHES'!$A$2:$A$2402,0),7),4,0)=0,"",OFFSET(INDEX('REPARTITION DES TACHES'!$A$2:$I$2402,MATCH($K$32,'REPARTITION DES TACHES'!$A$2:$A$2402,0),7),4,0))</f>
        <v/>
      </c>
      <c r="R36" s="742" t="str">
        <f ca="1">IF(OFFSET(INDEX('REPARTITION DES TACHES'!$A$2:$I$2402,MATCH($K$32,'REPARTITION DES TACHES'!$A$2:$A$2402,0),8),4,0)=0,"",OFFSET(INDEX('REPARTITION DES TACHES'!$A$2:$I$2402,MATCH($K$32,'REPARTITION DES TACHES'!$A$2:$A$2402,0),8),4,0))</f>
        <v/>
      </c>
      <c r="S36" s="711">
        <f ca="1">OFFSET(INDEX('REPARTITION DES TACHES'!$A$2:$I$2402,MATCH($K$32,'REPARTITION DES TACHES'!$A$2:$A$2402,0),9),4,0)</f>
        <v>0</v>
      </c>
      <c r="U36" s="1196"/>
      <c r="V36" s="873" t="s">
        <v>8</v>
      </c>
      <c r="W36" s="561" t="str">
        <f ca="1">IF(OFFSET(INDEX('REPARTITION DES TACHES'!$A$2:$I$2402,MATCH($U$32,'REPARTITION DES TACHES'!$A$2:$A$2402,0),3),4,0)=0,"",OFFSET(INDEX('REPARTITION DES TACHES'!$A$2:$I$2402,MATCH($U$32,'REPARTITION DES TACHES'!$A$2:$A$2402,0),3),4,0))</f>
        <v/>
      </c>
      <c r="X36" s="561" t="str">
        <f ca="1">IF(OFFSET(INDEX('REPARTITION DES TACHES'!$A$2:$I$2402,MATCH($U$32,'REPARTITION DES TACHES'!$A$2:$A$2402,0),4),4,0)=0,"",OFFSET(INDEX('REPARTITION DES TACHES'!$A$2:$I$2402,MATCH($U$32,'REPARTITION DES TACHES'!$A$2:$A$2402,0),4),4,0))</f>
        <v/>
      </c>
      <c r="Y36" s="561" t="str">
        <f ca="1">IF(OFFSET(INDEX('REPARTITION DES TACHES'!$A$2:$I$2402,MATCH($U$32,'REPARTITION DES TACHES'!$A$2:$A$2402,0),5),4,0)=0,"",OFFSET(INDEX('REPARTITION DES TACHES'!$A$2:$I$2402,MATCH($U$32,'REPARTITION DES TACHES'!$A$2:$A$2402,0),5),4,0))</f>
        <v/>
      </c>
      <c r="Z36" s="561">
        <f ca="1">OFFSET(INDEX('REPARTITION DES TACHES'!$A$2:$I$2402,MATCH($U$32,'REPARTITION DES TACHES'!$A$2:$A$2402,0),6),4,0)</f>
        <v>0</v>
      </c>
      <c r="AA36" s="561" t="str">
        <f ca="1">IF(OFFSET(INDEX('REPARTITION DES TACHES'!$A$2:$I$2402,MATCH($U$32,'REPARTITION DES TACHES'!$A$2:$A$2402,0),7),4,0)=0,"",OFFSET(INDEX('REPARTITION DES TACHES'!$A$2:$I$2402,MATCH($U$32,'REPARTITION DES TACHES'!$A$2:$A$2402,0),7),4,0))</f>
        <v/>
      </c>
      <c r="AB36" s="578" t="str">
        <f ca="1">IF(OFFSET(INDEX('REPARTITION DES TACHES'!$A$2:$I$2402,MATCH($U$32,'REPARTITION DES TACHES'!$A$2:$A$2402,0),8),4,0)=0,"",OFFSET(INDEX('REPARTITION DES TACHES'!$A$2:$I$2402,MATCH($U$32,'REPARTITION DES TACHES'!$A$2:$A$2402,0),8),4,0))</f>
        <v/>
      </c>
    </row>
    <row r="37" spans="1:28" ht="20.100000000000001" hidden="1" customHeight="1" thickBot="1" x14ac:dyDescent="0.3">
      <c r="A37" s="1226"/>
      <c r="B37" s="1213"/>
      <c r="C37" s="568"/>
      <c r="D37" s="902"/>
      <c r="E37" s="903"/>
      <c r="F37" s="904"/>
      <c r="G37" s="903"/>
      <c r="H37" s="575"/>
      <c r="I37" s="576"/>
      <c r="K37" s="1234"/>
      <c r="L37" s="1185"/>
      <c r="M37" s="596" t="s">
        <v>10</v>
      </c>
      <c r="N37" s="597"/>
      <c r="O37" s="598"/>
      <c r="P37" s="597"/>
      <c r="Q37" s="597"/>
      <c r="R37" s="599"/>
      <c r="S37" s="741"/>
      <c r="U37" s="1208"/>
      <c r="V37" s="872"/>
      <c r="W37" s="600" t="s">
        <v>10</v>
      </c>
      <c r="X37" s="601"/>
      <c r="Y37" s="602"/>
      <c r="Z37" s="602"/>
      <c r="AA37" s="602"/>
      <c r="AB37" s="603"/>
    </row>
    <row r="38" spans="1:28" ht="20.100000000000001" customHeight="1" x14ac:dyDescent="0.25">
      <c r="A38" s="1186">
        <f>A32+1</f>
        <v>43352</v>
      </c>
      <c r="B38" s="611"/>
      <c r="C38" s="906" t="str">
        <f>IF(INDEX('REPARTITION DES TACHES'!$A$2:$I$2402,MATCH($A$38,'REPARTITION DES TACHES'!$A$2:$A$2402,0),3)=0,"",INDEX('REPARTITION DES TACHES'!$A$2:$I$2402,MATCH($A$38,'REPARTITION DES TACHES'!$A$2:$A$2402,0),3))</f>
        <v/>
      </c>
      <c r="D38" s="907" t="str">
        <f>IF(INDEX('REPARTITION DES TACHES'!$A$2:$I$2402,MATCH($A$38,'REPARTITION DES TACHES'!$A$2:$A$2402,0),4)=0,"",INDEX('REPARTITION DES TACHES'!$A$2:$I$2402,MATCH($A$38,'REPARTITION DES TACHES'!$A$2:$A$2402,0),4))</f>
        <v/>
      </c>
      <c r="E38" s="908" t="str">
        <f>IF(INDEX('REPARTITION DES TACHES'!$A$2:$I$2402,MATCH($A$38,'REPARTITION DES TACHES'!$A$2:$A$2402,0),5)=0,"",INDEX('REPARTITION DES TACHES'!$A$2:$I$2402,MATCH($A$38,'REPARTITION DES TACHES'!$A$2:$A$2402,0),5))</f>
        <v/>
      </c>
      <c r="F38" s="799">
        <f>INDEX('REPARTITION DES TACHES'!$A$2:$I$2402,MATCH($A$32,'REPARTITION DES TACHES'!$A$2:$A$2402,0),6)</f>
        <v>0</v>
      </c>
      <c r="G38" s="909" t="str">
        <f>IF(INDEX('REPARTITION DES TACHES'!$A$2:$I$2402,MATCH($A$38,'REPARTITION DES TACHES'!$A$2:$A$2402,0),7)=0,"",INDEX('REPARTITION DES TACHES'!$A$2:$I$2402,MATCH($A$38,'REPARTITION DES TACHES'!$A$2:$A$2402,0),7))</f>
        <v/>
      </c>
      <c r="H38" s="906" t="str">
        <f>IF(INDEX('REPARTITION DES TACHES'!$A$2:$I$2402,MATCH($A$38,'REPARTITION DES TACHES'!$A$2:$A$2402,0),8)=0,"",INDEX('REPARTITION DES TACHES'!$A$2:$I$2402,MATCH($A$38,'REPARTITION DES TACHES'!$A$2:$A$2402,0),8))</f>
        <v/>
      </c>
      <c r="I38" s="879"/>
      <c r="K38" s="1215">
        <f>+K32+1</f>
        <v>43366</v>
      </c>
      <c r="L38" s="611"/>
      <c r="M38" s="653" t="str">
        <f>IF(INDEX('REPARTITION DES TACHES'!$A$2:$I$2402,MATCH($K$38,'REPARTITION DES TACHES'!$A$2:$A$2402,0),3)=0,"",INDEX('REPARTITION DES TACHES'!$A$2:$I$2402,MATCH($K$38,'REPARTITION DES TACHES'!$A$2:$A$2402,0),3))</f>
        <v/>
      </c>
      <c r="N38" s="653" t="str">
        <f>IF(INDEX('REPARTITION DES TACHES'!$A$2:$I$2402,MATCH($K$38,'REPARTITION DES TACHES'!$A$2:$A$2402,0),4)=0,"",INDEX('REPARTITION DES TACHES'!$A$2:$I$2402,MATCH($K$38,'REPARTITION DES TACHES'!$A$2:$A$2402,0),4))</f>
        <v/>
      </c>
      <c r="O38" s="653" t="str">
        <f>IF(INDEX('REPARTITION DES TACHES'!$A$2:$I$2402,MATCH($K$38,'REPARTITION DES TACHES'!$A$2:$A$2402,0),5)=0,"",INDEX('REPARTITION DES TACHES'!$A$2:$I$2402,MATCH($K$38,'REPARTITION DES TACHES'!$A$2:$A$2402,0),5))</f>
        <v/>
      </c>
      <c r="P38" s="653">
        <f>INDEX('REPARTITION DES TACHES'!$A$2:$I$2402,MATCH($K$38,'REPARTITION DES TACHES'!$A$2:$A$2402,0),3)</f>
        <v>0</v>
      </c>
      <c r="Q38" s="653" t="str">
        <f>IF(INDEX('REPARTITION DES TACHES'!$A$2:$I$2402,MATCH($K$38,'REPARTITION DES TACHES'!$A$2:$A$2402,0),7)=0,"",INDEX('REPARTITION DES TACHES'!$A$2:$I$2402,MATCH($K$38,'REPARTITION DES TACHES'!$A$2:$A$2402,0),7))</f>
        <v/>
      </c>
      <c r="R38" s="1099" t="str">
        <f>IF(INDEX('REPARTITION DES TACHES'!$A$2:$I$2402,MATCH($K$38,'REPARTITION DES TACHES'!$A$2:$A$2402,0),8)=0,"",INDEX('REPARTITION DES TACHES'!$A$2:$I$2402,MATCH($K$38,'REPARTITION DES TACHES'!$A$2:$A$2402,0),8))</f>
        <v/>
      </c>
      <c r="S38" s="879"/>
      <c r="U38" s="1186">
        <f>+U32+1</f>
        <v>43380</v>
      </c>
      <c r="V38" s="611"/>
      <c r="W38" s="653" t="str">
        <f>IF(INDEX('REPARTITION DES TACHES'!$A$2:$I$2402,MATCH($U$38,'REPARTITION DES TACHES'!$A$2:$A$2402,0),3)=0,"",INDEX('REPARTITION DES TACHES'!$A$2:$I$2402,MATCH($U$38,'REPARTITION DES TACHES'!$A$2:$A$2402,0),3))</f>
        <v/>
      </c>
      <c r="X38" s="691" t="str">
        <f>IF(INDEX('REPARTITION DES TACHES'!$A$2:$I$2402,MATCH($U$38,'REPARTITION DES TACHES'!$A$2:$A$2402,0),4)=0,"",INDEX('REPARTITION DES TACHES'!$A$2:$I$2402,MATCH($U$38,'REPARTITION DES TACHES'!$A$2:$A$2402,0),4))</f>
        <v/>
      </c>
      <c r="Y38" s="676" t="str">
        <f>IF(INDEX('REPARTITION DES TACHES'!$A$2:$I$2402,MATCH($U$38,'REPARTITION DES TACHES'!$A$2:$A$2402,0),5)=0,"",INDEX('REPARTITION DES TACHES'!$A$2:$I$2402,MATCH($U$38,'REPARTITION DES TACHES'!$A$2:$A$2402,0),5))</f>
        <v/>
      </c>
      <c r="Z38" s="570">
        <f>INDEX('REPARTITION DES TACHES'!$A$2:$I$2402,MATCH($U$32,'REPARTITION DES TACHES'!$A$2:$A$2402,0),6)</f>
        <v>0</v>
      </c>
      <c r="AA38" s="691" t="str">
        <f>IF(INDEX('REPARTITION DES TACHES'!$A$2:$I$2402,MATCH($U$38,'REPARTITION DES TACHES'!$A$2:$A$2402,0),7)=0,"",INDEX('REPARTITION DES TACHES'!$A$2:$I$2402,MATCH($U$38,'REPARTITION DES TACHES'!$A$2:$A$2402,0),7))</f>
        <v/>
      </c>
      <c r="AB38" s="653" t="str">
        <f>IF(INDEX('REPARTITION DES TACHES'!$A$2:$I$2402,MATCH($U$38,'REPARTITION DES TACHES'!$A$2:$A$2402,0),8)=0,"",INDEX('REPARTITION DES TACHES'!$A$2:$I$2402,MATCH($U$38,'REPARTITION DES TACHES'!$A$2:$A$2402,0),8))</f>
        <v/>
      </c>
    </row>
    <row r="39" spans="1:28" ht="20.100000000000001" hidden="1" customHeight="1" x14ac:dyDescent="0.25">
      <c r="A39" s="1187"/>
      <c r="B39" s="1184" t="s">
        <v>8</v>
      </c>
      <c r="C39" s="886" t="str">
        <f ca="1">IF(OFFSET(INDEX('REPARTITION DES TACHES'!$A$2:$I$2402,MATCH($A$38,'REPARTITION DES TACHES'!$A$2:$A$2402,0),3),1,0)=0,"",OFFSET(INDEX('REPARTITION DES TACHES'!$A$2:$I$2402,MATCH($A$38,'REPARTITION DES TACHES'!$A$2:$A$2402,0),3),1,0))</f>
        <v/>
      </c>
      <c r="D39" s="886" t="str">
        <f ca="1">IF(OFFSET(INDEX('REPARTITION DES TACHES'!$A$2:$I$2402,MATCH($A$38,'REPARTITION DES TACHES'!$A$2:$A$2402,0),4),1,0)=0,"",OFFSET(INDEX('REPARTITION DES TACHES'!$A$2:$I$2402,MATCH($A$38,'REPARTITION DES TACHES'!$A$2:$A$2402,0),4),1,0))</f>
        <v/>
      </c>
      <c r="E39" s="886" t="str">
        <f ca="1">IF(OFFSET(INDEX('REPARTITION DES TACHES'!$A$2:$I$2402,MATCH($A$38,'REPARTITION DES TACHES'!$A$2:$A$2402,0),5),1,0)=0,"",OFFSET(INDEX('REPARTITION DES TACHES'!$A$2:$I$2402,MATCH($A$38,'REPARTITION DES TACHES'!$A$2:$A$2402,0),5),1,0))</f>
        <v/>
      </c>
      <c r="F39" s="886" t="str">
        <f ca="1">IF(OFFSET(INDEX('REPARTITION DES TACHES'!$A$2:$I$2402,MATCH($A$38,'REPARTITION DES TACHES'!$A$2:$A$2402,0),4),1,0)=0,"",OFFSET(INDEX('REPARTITION DES TACHES'!$A$2:$I$2402,MATCH($A$38,'REPARTITION DES TACHES'!$A$2:$A$2402,0),4),1,0))</f>
        <v/>
      </c>
      <c r="G39" s="886" t="str">
        <f ca="1">IF(OFFSET(INDEX('REPARTITION DES TACHES'!$A$2:$I$2402,MATCH($A$38,'REPARTITION DES TACHES'!$A$2:$A$2402,0),7),1,0)=0,"",OFFSET(INDEX('REPARTITION DES TACHES'!$A$2:$I$2402,MATCH($A$38,'REPARTITION DES TACHES'!$A$2:$A$2402,0),7),1,0))</f>
        <v/>
      </c>
      <c r="H39" s="886" t="str">
        <f ca="1">IF(OFFSET(INDEX('REPARTITION DES TACHES'!$A$2:$I$2402,MATCH($A$38,'REPARTITION DES TACHES'!$A$2:$A$2402,0),8),1,0)=0,"",OFFSET(INDEX('REPARTITION DES TACHES'!$A$2:$I$2402,MATCH($A$38,'REPARTITION DES TACHES'!$A$2:$A$2402,0),8),1,0))</f>
        <v/>
      </c>
      <c r="I39" s="879"/>
      <c r="K39" s="1216"/>
      <c r="L39" s="1184" t="s">
        <v>8</v>
      </c>
      <c r="M39" s="624" t="str">
        <f ca="1">IF(OFFSET(INDEX('REPARTITION DES TACHES'!$A$2:$I$2402,MATCH($K$38,'REPARTITION DES TACHES'!$A$2:$A$2402,0),3),1,0)=0,"",OFFSET(INDEX('REPARTITION DES TACHES'!$A$2:$I$2402,MATCH($K$38,'REPARTITION DES TACHES'!$A$2:$A$2402,0),3),1,0))</f>
        <v/>
      </c>
      <c r="N39" s="624" t="str">
        <f ca="1">IF(OFFSET(INDEX('REPARTITION DES TACHES'!$A$2:$I$2402,MATCH($K$38,'REPARTITION DES TACHES'!$A$2:$A$2402,0),4),1,0)=0,"",OFFSET(INDEX('REPARTITION DES TACHES'!$A$2:$I$2402,MATCH($K$38,'REPARTITION DES TACHES'!$A$2:$A$2402,0),4),1,0))</f>
        <v/>
      </c>
      <c r="O39" s="624" t="str">
        <f ca="1">IF(OFFSET(INDEX('REPARTITION DES TACHES'!$A$2:$I$2402,MATCH($K$38,'REPARTITION DES TACHES'!$A$2:$A$2402,0),5),1,0)=0,"",OFFSET(INDEX('REPARTITION DES TACHES'!$A$2:$I$2402,MATCH($K$38,'REPARTITION DES TACHES'!$A$2:$A$2402,0),5),1,0))</f>
        <v/>
      </c>
      <c r="P39" s="624" t="str">
        <f ca="1">IF(OFFSET(INDEX('REPARTITION DES TACHES'!$A$2:$I$2402,MATCH($K$38,'REPARTITION DES TACHES'!$A$2:$A$2402,0),3),1,0)=0,"",OFFSET(INDEX('REPARTITION DES TACHES'!$A$2:$I$2402,MATCH($K$38,'REPARTITION DES TACHES'!$A$2:$A$2402,0),3),1,0))</f>
        <v/>
      </c>
      <c r="Q39" s="624" t="str">
        <f ca="1">IF(OFFSET(INDEX('REPARTITION DES TACHES'!$A$2:$I$2402,MATCH($K$38,'REPARTITION DES TACHES'!$A$2:$A$2402,0),7),1,0)=0,"",OFFSET(INDEX('REPARTITION DES TACHES'!$A$2:$I$2402,MATCH($K$38,'REPARTITION DES TACHES'!$A$2:$A$2402,0),7),1,0))</f>
        <v/>
      </c>
      <c r="R39" s="624" t="str">
        <f ca="1">IF(OFFSET(INDEX('REPARTITION DES TACHES'!$A$2:$I$2402,MATCH($K$38,'REPARTITION DES TACHES'!$A$2:$A$2402,0),8),1,0)=0,"",OFFSET(INDEX('REPARTITION DES TACHES'!$A$2:$I$2402,MATCH($K$38,'REPARTITION DES TACHES'!$A$2:$A$2402,0),8),1,0))</f>
        <v/>
      </c>
      <c r="S39" s="879"/>
      <c r="U39" s="1187"/>
      <c r="V39" s="877" t="s">
        <v>8</v>
      </c>
      <c r="W39" s="624" t="str">
        <f ca="1">IF(OFFSET(INDEX('REPARTITION DES TACHES'!$A$2:$I$2402,MATCH($U$38,'REPARTITION DES TACHES'!$A$2:$A$2402,0),3),1,0)=0,"",OFFSET(INDEX('REPARTITION DES TACHES'!$A$2:$I$2402,MATCH($U$38,'REPARTITION DES TACHES'!$A$2:$A$2402,0),3),1,0))</f>
        <v/>
      </c>
      <c r="X39" s="667" t="str">
        <f ca="1">IF(OFFSET(INDEX('REPARTITION DES TACHES'!$A$2:$I$2402,MATCH($U$38,'REPARTITION DES TACHES'!$A$2:$A$2402,0),4),1,0)=0,"",OFFSET(INDEX('REPARTITION DES TACHES'!$A$2:$I$2402,MATCH($U$38,'REPARTITION DES TACHES'!$A$2:$A$2402,0),4),1,0))</f>
        <v/>
      </c>
      <c r="Y39" s="624" t="str">
        <f ca="1">IF(OFFSET(INDEX('REPARTITION DES TACHES'!$A$2:$I$2402,MATCH($U$38,'REPARTITION DES TACHES'!$A$2:$A$2402,0),5),1,0)=0,"",OFFSET(INDEX('REPARTITION DES TACHES'!$A$2:$I$2402,MATCH($U$38,'REPARTITION DES TACHES'!$A$2:$A$2402,0),5),1,0))</f>
        <v/>
      </c>
      <c r="Z39" s="562">
        <f ca="1">OFFSET(INDEX('REPARTITION DES TACHES'!$A$2:$I$2402,MATCH($U$32,'REPARTITION DES TACHES'!$A$2:$A$2402,0),6),1,0)</f>
        <v>0</v>
      </c>
      <c r="AA39" s="564" t="str">
        <f ca="1">IF(OFFSET(INDEX('REPARTITION DES TACHES'!$A$2:$I$2402,MATCH($U$38,'REPARTITION DES TACHES'!$A$2:$A$2402,0),7),1,0)=0,"",OFFSET(INDEX('REPARTITION DES TACHES'!$A$2:$I$2402,MATCH($U$38,'REPARTITION DES TACHES'!$A$2:$A$2402,0),7),1,0))</f>
        <v/>
      </c>
      <c r="AB39" s="624" t="str">
        <f ca="1">IF(OFFSET(INDEX('REPARTITION DES TACHES'!$A$2:$I$2402,MATCH($U$38,'REPARTITION DES TACHES'!$A$2:$A$2402,0),8),1,0)=0,"",OFFSET(INDEX('REPARTITION DES TACHES'!$A$2:$I$2402,MATCH($U$38,'REPARTITION DES TACHES'!$A$2:$A$2402,0),8),1,0))</f>
        <v/>
      </c>
    </row>
    <row r="40" spans="1:28" ht="20.100000000000001" hidden="1" customHeight="1" x14ac:dyDescent="0.25">
      <c r="A40" s="1187"/>
      <c r="B40" s="1184"/>
      <c r="C40" s="887" t="s">
        <v>10</v>
      </c>
      <c r="D40" s="888"/>
      <c r="E40" s="887"/>
      <c r="F40" s="889"/>
      <c r="G40" s="890"/>
      <c r="H40" s="887"/>
      <c r="I40" s="879"/>
      <c r="K40" s="1216"/>
      <c r="L40" s="1184"/>
      <c r="M40" s="624" t="s">
        <v>10</v>
      </c>
      <c r="N40" s="667"/>
      <c r="O40" s="624"/>
      <c r="P40" s="562" t="s">
        <v>10</v>
      </c>
      <c r="Q40" s="563"/>
      <c r="R40" s="624"/>
      <c r="S40" s="879"/>
      <c r="U40" s="1187"/>
      <c r="V40" s="877"/>
      <c r="W40" s="624" t="s">
        <v>10</v>
      </c>
      <c r="X40" s="667"/>
      <c r="Y40" s="624"/>
      <c r="Z40" s="667" t="s">
        <v>10</v>
      </c>
      <c r="AA40" s="564"/>
      <c r="AB40" s="624"/>
    </row>
    <row r="41" spans="1:28" ht="20.100000000000001" customHeight="1" thickBot="1" x14ac:dyDescent="0.3">
      <c r="A41" s="1187"/>
      <c r="B41" s="877"/>
      <c r="C41" s="898" t="str">
        <f ca="1">IF(OFFSET(INDEX('REPARTITION DES TACHES'!$A$2:$I$2402,MATCH($A$38,'REPARTITION DES TACHES'!$A$2:$A$2402,0),3),3,0)=0,"",OFFSET(INDEX('REPARTITION DES TACHES'!$A$2:$I$2402,MATCH($A$38,'REPARTITION DES TACHES'!$A$2:$A$2402,0),3),3,0))</f>
        <v/>
      </c>
      <c r="D41" s="899" t="str">
        <f ca="1">IF(OFFSET(INDEX('REPARTITION DES TACHES'!$A$2:$I$2402,MATCH($A$38,'REPARTITION DES TACHES'!$A$2:$A$2402,0),4),3,0)=0,"",OFFSET(INDEX('REPARTITION DES TACHES'!$A$2:$I$2402,MATCH($A$38,'REPARTITION DES TACHES'!$A$2:$A$2402,0),4),3,0))</f>
        <v/>
      </c>
      <c r="E41" s="898" t="str">
        <f ca="1">IF(OFFSET(INDEX('REPARTITION DES TACHES'!$A$2:$I$2402,MATCH($A$38,'REPARTITION DES TACHES'!$A$2:$A$2402,0),5),3,0)=0,"",OFFSET(INDEX('REPARTITION DES TACHES'!$A$2:$I$2402,MATCH($A$38,'REPARTITION DES TACHES'!$A$2:$A$2402,0),5),3,0))</f>
        <v/>
      </c>
      <c r="F41" s="900">
        <f ca="1">OFFSET(INDEX('REPARTITION DES TACHES'!$A$2:$I$2402,MATCH($A$32,'REPARTITION DES TACHES'!$A$2:$A$2402,0),6),3,0)</f>
        <v>0</v>
      </c>
      <c r="G41" s="901" t="str">
        <f ca="1">IF(OFFSET(INDEX('REPARTITION DES TACHES'!$A$2:$I$2402,MATCH($A$38,'REPARTITION DES TACHES'!$A$2:$A$2402,0),7),3,0)=0,"",OFFSET(INDEX('REPARTITION DES TACHES'!$A$2:$I$2402,MATCH($A$38,'REPARTITION DES TACHES'!$A$2:$A$2402,0),7),3,0))</f>
        <v/>
      </c>
      <c r="H41" s="898" t="str">
        <f ca="1">IF(OFFSET(INDEX('REPARTITION DES TACHES'!$A$2:$I$2402,MATCH($A$38,'REPARTITION DES TACHES'!$A$2:$A$2402,0),8),3,0)=0,"",OFFSET(INDEX('REPARTITION DES TACHES'!$A$2:$I$2402,MATCH($A$38,'REPARTITION DES TACHES'!$A$2:$A$2402,0),8),3,0))</f>
        <v/>
      </c>
      <c r="I41" s="879"/>
      <c r="K41" s="1216"/>
      <c r="L41" s="877"/>
      <c r="M41" s="718" t="str">
        <f ca="1">IF(OFFSET(INDEX('REPARTITION DES TACHES'!$A$2:$I$2402,MATCH($K$38,'REPARTITION DES TACHES'!$A$2:$A$2402,0),3),3,0)=0,"",OFFSET(INDEX('REPARTITION DES TACHES'!$A$2:$I$2402,MATCH($K$38,'REPARTITION DES TACHES'!$A$2:$A$2402,0),3),3,0))</f>
        <v/>
      </c>
      <c r="N41" s="895" t="str">
        <f ca="1">IF(OFFSET(INDEX('REPARTITION DES TACHES'!$A$2:$I$2402,MATCH($K$38,'REPARTITION DES TACHES'!$A$2:$A$2402,0),4),3,0)=0,"",OFFSET(INDEX('REPARTITION DES TACHES'!$A$2:$I$2402,MATCH($K$38,'REPARTITION DES TACHES'!$A$2:$A$2402,0),4),3,0))</f>
        <v/>
      </c>
      <c r="O41" s="718" t="str">
        <f ca="1">IF(OFFSET(INDEX('REPARTITION DES TACHES'!$A$2:$I$2402,MATCH($K$38,'REPARTITION DES TACHES'!$A$2:$A$2402,0),5),3,0)=0,"",OFFSET(INDEX('REPARTITION DES TACHES'!$A$2:$I$2402,MATCH($K$38,'REPARTITION DES TACHES'!$A$2:$A$2402,0),5),3,0))</f>
        <v/>
      </c>
      <c r="P41" s="719">
        <f ca="1">OFFSET(INDEX('REPARTITION DES TACHES'!$A$2:$I$2402,MATCH($K$32,'REPARTITION DES TACHES'!$A$2:$A$2402,0),6),3,0)</f>
        <v>0</v>
      </c>
      <c r="Q41" s="717" t="str">
        <f ca="1">IF(OFFSET(INDEX('REPARTITION DES TACHES'!$A$2:$I$2402,MATCH($K$38,'REPARTITION DES TACHES'!$A$2:$A$2402,0),7),3,0)=0,"",OFFSET(INDEX('REPARTITION DES TACHES'!$A$2:$I$2402,MATCH($K$38,'REPARTITION DES TACHES'!$A$2:$A$2402,0),7),3,0))</f>
        <v/>
      </c>
      <c r="R41" s="718" t="str">
        <f ca="1">IF(OFFSET(INDEX('REPARTITION DES TACHES'!$A$2:$I$2402,MATCH($K$38,'REPARTITION DES TACHES'!$A$2:$A$2402,0),8),3,0)=0,"",OFFSET(INDEX('REPARTITION DES TACHES'!$A$2:$I$2402,MATCH($K$38,'REPARTITION DES TACHES'!$A$2:$A$2402,0),8),3,0))</f>
        <v/>
      </c>
      <c r="S41" s="879"/>
      <c r="U41" s="1187"/>
      <c r="V41" s="878"/>
      <c r="W41" s="718" t="str">
        <f ca="1">IF(OFFSET(INDEX('REPARTITION DES TACHES'!$A$2:$I$2402,MATCH($U$38,'REPARTITION DES TACHES'!$A$2:$A$2402,0),3),3,0)=0,"",OFFSET(INDEX('REPARTITION DES TACHES'!$A$2:$I$2402,MATCH($U$38,'REPARTITION DES TACHES'!$A$2:$A$2402,0),3),3,0))</f>
        <v/>
      </c>
      <c r="X41" s="895" t="str">
        <f ca="1">IF(OFFSET(INDEX('REPARTITION DES TACHES'!$A$2:$I$2402,MATCH($U$38,'REPARTITION DES TACHES'!$A$2:$A$2402,0),4),3,0)=0,"",OFFSET(INDEX('REPARTITION DES TACHES'!$A$2:$I$2402,MATCH($U$38,'REPARTITION DES TACHES'!$A$2:$A$2402,0),4),3,0))</f>
        <v/>
      </c>
      <c r="Y41" s="718" t="str">
        <f ca="1">IF(OFFSET(INDEX('REPARTITION DES TACHES'!$A$2:$I$2402,MATCH($U$38,'REPARTITION DES TACHES'!$A$2:$A$2402,0),5),3,0)=0,"",OFFSET(INDEX('REPARTITION DES TACHES'!$A$2:$I$2402,MATCH($U$38,'REPARTITION DES TACHES'!$A$2:$A$2402,0),5),3,0))</f>
        <v/>
      </c>
      <c r="Z41" s="719">
        <f ca="1">OFFSET(INDEX('REPARTITION DES TACHES'!$A$2:$I$2402,MATCH($U$32,'REPARTITION DES TACHES'!$A$2:$A$2402,0),6),3,0)</f>
        <v>0</v>
      </c>
      <c r="AA41" s="912" t="str">
        <f ca="1">IF(OFFSET(INDEX('REPARTITION DES TACHES'!$A$2:$I$2402,MATCH($U$38,'REPARTITION DES TACHES'!$A$2:$A$2402,0),7),3,0)=0,"",OFFSET(INDEX('REPARTITION DES TACHES'!$A$2:$I$2402,MATCH($U$38,'REPARTITION DES TACHES'!$A$2:$A$2402,0),7),3,0))</f>
        <v/>
      </c>
      <c r="AB41" s="718" t="str">
        <f ca="1">IF(OFFSET(INDEX('REPARTITION DES TACHES'!$A$2:$I$2402,MATCH($U$38,'REPARTITION DES TACHES'!$A$2:$A$2402,0),8),3,0)=0,"",OFFSET(INDEX('REPARTITION DES TACHES'!$A$2:$I$2402,MATCH($U$38,'REPARTITION DES TACHES'!$A$2:$A$2402,0),8),3,0))</f>
        <v/>
      </c>
    </row>
    <row r="42" spans="1:28" ht="25.15" hidden="1" customHeight="1" x14ac:dyDescent="0.25">
      <c r="A42" s="1187"/>
      <c r="B42" s="1213" t="s">
        <v>8</v>
      </c>
      <c r="C42" s="896" t="str">
        <f ca="1">IF(OFFSET(INDEX('REPARTITION DES TACHES'!$A$2:$I$2402,MATCH($A$38,'REPARTITION DES TACHES'!$A$2:$A$2402,0),3),4,0)=0,"",OFFSET(INDEX('REPARTITION DES TACHES'!$A$2:$I$2402,MATCH($A$38,'REPARTITION DES TACHES'!$A$2:$A$2402,0),3),4,0))</f>
        <v/>
      </c>
      <c r="D42" s="896" t="str">
        <f ca="1">IF(OFFSET(INDEX('REPARTITION DES TACHES'!$A$2:$I$2402,MATCH($A$38,'REPARTITION DES TACHES'!$A$2:$A$2402,0),4),4,0)=0,"",OFFSET(INDEX('REPARTITION DES TACHES'!$A$2:$I$2402,MATCH($A$38,'REPARTITION DES TACHES'!$A$2:$A$2402,0),4),4,0))</f>
        <v/>
      </c>
      <c r="E42" s="896" t="str">
        <f ca="1">IF(OFFSET(INDEX('REPARTITION DES TACHES'!$A$2:$I$2402,MATCH($A$38,'REPARTITION DES TACHES'!$A$2:$A$2402,0),5),4,0)=0,"",OFFSET(INDEX('REPARTITION DES TACHES'!$A$2:$I$2402,MATCH($A$38,'REPARTITION DES TACHES'!$A$2:$A$2402,0),5),4,0))</f>
        <v/>
      </c>
      <c r="F42" s="896" t="str">
        <f ca="1">IF(OFFSET(INDEX('REPARTITION DES TACHES'!$A$2:$I$2402,MATCH($A$38,'REPARTITION DES TACHES'!$A$2:$A$2402,0),3),4,0)=0,"",OFFSET(INDEX('REPARTITION DES TACHES'!$A$2:$I$2402,MATCH($A$38,'REPARTITION DES TACHES'!$A$2:$A$2402,0),3),4,0))</f>
        <v/>
      </c>
      <c r="G42" s="896" t="str">
        <f ca="1">IF(OFFSET(INDEX('REPARTITION DES TACHES'!$A$2:$I$2402,MATCH($A$38,'REPARTITION DES TACHES'!$A$2:$A$2402,0),7),4,0)=0,"",OFFSET(INDEX('REPARTITION DES TACHES'!$A$2:$I$2402,MATCH($A$38,'REPARTITION DES TACHES'!$A$2:$A$2402,0),7),4,0))</f>
        <v/>
      </c>
      <c r="H42" s="896" t="str">
        <f ca="1">IF(OFFSET(INDEX('REPARTITION DES TACHES'!$A$2:$I$2402,MATCH($A$38,'REPARTITION DES TACHES'!$A$2:$A$2402,0),8),4,0)=0,"",OFFSET(INDEX('REPARTITION DES TACHES'!$A$2:$I$2402,MATCH($A$38,'REPARTITION DES TACHES'!$A$2:$A$2402,0),8),4,0))</f>
        <v/>
      </c>
      <c r="I42" s="879"/>
      <c r="K42" s="1216"/>
      <c r="L42" s="1184" t="s">
        <v>8</v>
      </c>
      <c r="M42" s="696" t="str">
        <f ca="1">IF(OFFSET(INDEX('REPARTITION DES TACHES'!$A$2:$I$2402,MATCH($K$38,'REPARTITION DES TACHES'!$A$2:$A$2402,0),3),4,0)=0,"",OFFSET(INDEX('REPARTITION DES TACHES'!$A$2:$I$2402,MATCH($K$38,'REPARTITION DES TACHES'!$A$2:$A$2402,0),3),4,0))</f>
        <v/>
      </c>
      <c r="N42" s="702" t="str">
        <f ca="1">IF(OFFSET(INDEX('REPARTITION DES TACHES'!$A$2:$I$2402,MATCH($K$38,'REPARTITION DES TACHES'!$A$2:$A$2402,0),4),4,0)=0,"",OFFSET(INDEX('REPARTITION DES TACHES'!$A$2:$I$2402,MATCH($K$38,'REPARTITION DES TACHES'!$A$2:$A$2402,0),4),4,0))</f>
        <v/>
      </c>
      <c r="O42" s="702" t="str">
        <f ca="1">IF(OFFSET(INDEX('REPARTITION DES TACHES'!$A$2:$I$2402,MATCH($K$38,'REPARTITION DES TACHES'!$A$2:$A$2402,0),5),4,0)=0,"",OFFSET(INDEX('REPARTITION DES TACHES'!$A$2:$I$2402,MATCH($K$38,'REPARTITION DES TACHES'!$A$2:$A$2402,0),5),4,0))</f>
        <v/>
      </c>
      <c r="P42" s="702">
        <f ca="1">OFFSET(INDEX('REPARTITION DES TACHES'!$A$2:$I$2402,MATCH($K$32,'REPARTITION DES TACHES'!$A$2:$A$2402,0),6),4,0)</f>
        <v>0</v>
      </c>
      <c r="Q42" s="702" t="str">
        <f ca="1">IF(OFFSET(INDEX('REPARTITION DES TACHES'!$A$2:$I$2402,MATCH($K$38,'REPARTITION DES TACHES'!$A$2:$A$2402,0),7),4,0)=0,"",OFFSET(INDEX('REPARTITION DES TACHES'!$A$2:$I$2402,MATCH($K$38,'REPARTITION DES TACHES'!$A$2:$A$2402,0),7),4,0))</f>
        <v/>
      </c>
      <c r="R42" s="742" t="str">
        <f ca="1">IF(OFFSET(INDEX('REPARTITION DES TACHES'!$A$2:$I$2402,MATCH($K$38,'REPARTITION DES TACHES'!$A$2:$A$2402,0),8),4,0)=0,"",OFFSET(INDEX('REPARTITION DES TACHES'!$A$2:$I$2402,MATCH($K$38,'REPARTITION DES TACHES'!$A$2:$A$2402,0),8),4,0))</f>
        <v/>
      </c>
      <c r="S42" s="879"/>
      <c r="U42" s="1187"/>
      <c r="V42" s="875" t="s">
        <v>8</v>
      </c>
      <c r="W42" s="561" t="str">
        <f ca="1">IF(OFFSET(INDEX('REPARTITION DES TACHES'!$A$2:$I$2402,MATCH($U$38,'REPARTITION DES TACHES'!$A$2:$A$2402,0),3),4,0)=0,"",OFFSET(INDEX('REPARTITION DES TACHES'!$A$2:$I$2402,MATCH($U$38,'REPARTITION DES TACHES'!$A$2:$A$2402,0),3),4,0))</f>
        <v/>
      </c>
      <c r="X42" s="561" t="str">
        <f ca="1">IF(OFFSET(INDEX('REPARTITION DES TACHES'!$A$2:$I$2402,MATCH($U$38,'REPARTITION DES TACHES'!$A$2:$A$2402,0),4),4,0)=0,"",OFFSET(INDEX('REPARTITION DES TACHES'!$A$2:$I$2402,MATCH($U$38,'REPARTITION DES TACHES'!$A$2:$A$2402,0),4),4,0))</f>
        <v/>
      </c>
      <c r="Y42" s="561" t="str">
        <f ca="1">IF(OFFSET(INDEX('REPARTITION DES TACHES'!$A$2:$I$2402,MATCH($U$38,'REPARTITION DES TACHES'!$A$2:$A$2402,0),5),4,0)=0,"",OFFSET(INDEX('REPARTITION DES TACHES'!$A$2:$I$2402,MATCH($U$38,'REPARTITION DES TACHES'!$A$2:$A$2402,0),5),4,0))</f>
        <v/>
      </c>
      <c r="Z42" s="561">
        <f ca="1">OFFSET(INDEX('REPARTITION DES TACHES'!$A$2:$I$2402,MATCH($U$32,'REPARTITION DES TACHES'!$A$2:$A$2402,0),6),4,0)</f>
        <v>0</v>
      </c>
      <c r="AA42" s="561" t="str">
        <f ca="1">IF(OFFSET(INDEX('REPARTITION DES TACHES'!$A$2:$I$2402,MATCH($U$38,'REPARTITION DES TACHES'!$A$2:$A$2402,0),7),4,0)=0,"",OFFSET(INDEX('REPARTITION DES TACHES'!$A$2:$I$2402,MATCH($U$38,'REPARTITION DES TACHES'!$A$2:$A$2402,0),7),4,0))</f>
        <v/>
      </c>
      <c r="AB42" s="578" t="str">
        <f ca="1">IF(OFFSET(INDEX('REPARTITION DES TACHES'!$A$2:$I$2402,MATCH($U$38,'REPARTITION DES TACHES'!$A$2:$A$2402,0),8),4,0)=0,"",OFFSET(INDEX('REPARTITION DES TACHES'!$A$2:$I$2402,MATCH($U$38,'REPARTITION DES TACHES'!$A$2:$A$2402,0),8),4,0))</f>
        <v/>
      </c>
    </row>
    <row r="43" spans="1:28" ht="0.75" customHeight="1" thickBot="1" x14ac:dyDescent="0.3">
      <c r="A43" s="1189"/>
      <c r="B43" s="1225"/>
      <c r="C43" s="753"/>
      <c r="D43" s="754"/>
      <c r="E43" s="910"/>
      <c r="F43" s="911"/>
      <c r="G43" s="910"/>
      <c r="H43" s="750"/>
      <c r="I43" s="879"/>
      <c r="K43" s="1217"/>
      <c r="L43" s="1185"/>
      <c r="M43" s="596" t="s">
        <v>10</v>
      </c>
      <c r="N43" s="597"/>
      <c r="O43" s="598"/>
      <c r="P43" s="597"/>
      <c r="Q43" s="597"/>
      <c r="R43" s="599"/>
      <c r="S43" s="879"/>
      <c r="U43" s="1188"/>
      <c r="V43" s="876"/>
      <c r="W43" s="600" t="s">
        <v>10</v>
      </c>
      <c r="X43" s="601"/>
      <c r="Y43" s="602"/>
      <c r="Z43" s="602"/>
      <c r="AA43" s="602"/>
      <c r="AB43" s="603"/>
    </row>
    <row r="44" spans="1:28" ht="5.25" customHeight="1" thickTop="1" thickBot="1" x14ac:dyDescent="0.5">
      <c r="A44" s="604"/>
      <c r="B44" s="605"/>
      <c r="C44" s="905">
        <f ca="1">COUNTA(C2,C5,C8,C11,C14,C17,C20,C23,C26,C29,C32,C35)</f>
        <v>12</v>
      </c>
      <c r="D44" s="905">
        <f ca="1">COUNTA(D2,D5,D8,D11,D14,D17,D20,D23,D26,D29,D32,D35)</f>
        <v>12</v>
      </c>
      <c r="E44" s="905">
        <f ca="1">COUNTA(E2,E5,E8,E11,E14,E17,E20,E23,E26,E29,E32,E35)</f>
        <v>12</v>
      </c>
      <c r="F44" s="905">
        <f ca="1">COUNTA(F2:F37)</f>
        <v>28</v>
      </c>
      <c r="G44" s="905">
        <f ca="1">COUNTA(G2,G5,G8,G11,G14,G17,G20,G23,G26,G29,G32,G35)</f>
        <v>12</v>
      </c>
      <c r="H44" s="905">
        <f ca="1">COUNTA(H2,H5,H8,H11,H14,H17,H20,H23,H26,H29,H32,H35)</f>
        <v>12</v>
      </c>
      <c r="I44" s="118">
        <f ca="1">COUNTA(I2:I37)</f>
        <v>29</v>
      </c>
    </row>
    <row r="45" spans="1:28" ht="28.15" customHeight="1" thickBot="1" x14ac:dyDescent="0.3">
      <c r="A45" s="553" t="s">
        <v>313</v>
      </c>
      <c r="B45" s="608">
        <f>WEEKNUM(A46,2)</f>
        <v>37</v>
      </c>
      <c r="C45" s="1209" t="s">
        <v>325</v>
      </c>
      <c r="D45" s="1210"/>
      <c r="E45" s="628" t="s">
        <v>326</v>
      </c>
      <c r="F45" s="51" t="s">
        <v>2</v>
      </c>
      <c r="G45" s="119" t="s">
        <v>3</v>
      </c>
      <c r="H45" s="864" t="s">
        <v>4</v>
      </c>
      <c r="I45" s="554" t="s">
        <v>5</v>
      </c>
      <c r="K45" s="553" t="s">
        <v>313</v>
      </c>
      <c r="L45" s="609">
        <f>WEEKNUM(K46,2)</f>
        <v>39</v>
      </c>
      <c r="M45" s="1209" t="s">
        <v>325</v>
      </c>
      <c r="N45" s="1210"/>
      <c r="O45" s="628" t="s">
        <v>326</v>
      </c>
      <c r="P45" s="51" t="s">
        <v>2</v>
      </c>
      <c r="Q45" s="119" t="s">
        <v>3</v>
      </c>
      <c r="R45" s="864" t="s">
        <v>4</v>
      </c>
      <c r="S45" s="554" t="s">
        <v>5</v>
      </c>
      <c r="U45" s="523"/>
      <c r="V45" s="523"/>
      <c r="W45" s="523"/>
      <c r="X45" s="523"/>
      <c r="Y45" s="523"/>
      <c r="Z45" s="523"/>
      <c r="AA45" s="523"/>
      <c r="AB45" s="523"/>
    </row>
    <row r="46" spans="1:28" ht="20.100000000000001" customHeight="1" thickTop="1" thickBot="1" x14ac:dyDescent="0.3">
      <c r="A46" s="1200">
        <f>A32+2</f>
        <v>43353</v>
      </c>
      <c r="B46" s="866"/>
      <c r="C46" s="610" t="str">
        <f>INDEX('REPARTITION DES TACHES'!$A$2:$I$2402,MATCH($A$46,'REPARTITION DES TACHES'!$A$2:$A$2402,0),3)</f>
        <v>04114</v>
      </c>
      <c r="D46" s="691" t="str">
        <f>INDEX('REPARTITION DES TACHES'!$A$2:$I$2402,MATCH($A$46,'REPARTITION DES TACHES'!$A$2:$A$2402,0),4)</f>
        <v>04112</v>
      </c>
      <c r="E46" s="676" t="str">
        <f>INDEX('REPARTITION DES TACHES'!$A$2:$I$2402,MATCH($A$46,'REPARTITION DES TACHES'!$A$2:$A$2402,0),5)</f>
        <v xml:space="preserve">REMPLIR LE BANC D'ESSAI </v>
      </c>
      <c r="F46" s="570">
        <f>INDEX('REPARTITION DES TACHES'!$A$2:$I$2402,MATCH($A$46,'REPARTITION DES TACHES'!$A$2:$A$2402,0),6)</f>
        <v>0</v>
      </c>
      <c r="G46" s="691" t="str">
        <f>IF(INDEX('REPARTITION DES TACHES'!$A$2:$I$2402,MATCH($A$46,'REPARTITION DES TACHES'!$A$2:$A$2402,0),7)=0,"",INDEX('REPARTITION DES TACHES'!$A$2:$I$2402,MATCH($A$46,'REPARTITION DES TACHES'!$A$2:$A$2402,0),7))</f>
        <v>04104</v>
      </c>
      <c r="H46" s="653" t="str">
        <f>IF(INDEX('REPARTITION DES TACHES'!$A$2:$I$2402,MATCH($A$46,'REPARTITION DES TACHES'!$A$2:$A$2402,0),8)=0,"",INDEX('REPARTITION DES TACHES'!$A$2:$I$2402,MATCH($A$46,'REPARTITION DES TACHES'!$A$2:$A$2402,0),8))</f>
        <v/>
      </c>
      <c r="I46" s="558">
        <f>INDEX('REPARTITION DES TACHES'!$A$2:$I$2402,MATCH($A$46,'REPARTITION DES TACHES'!$A$2:$A$2402,0),9)</f>
        <v>0</v>
      </c>
      <c r="K46" s="1186">
        <f>K32+2</f>
        <v>43367</v>
      </c>
      <c r="L46" s="557"/>
      <c r="M46" s="653" t="str">
        <f>INDEX('REPARTITION DES TACHES'!$A$2:$I$2402,MATCH($K$46,'REPARTITION DES TACHES'!$A$2:$A$2402,0),3)</f>
        <v>04114</v>
      </c>
      <c r="N46" s="691" t="str">
        <f>INDEX('REPARTITION DES TACHES'!$A$2:$I$2402,MATCH($K$46,'REPARTITION DES TACHES'!$A$2:$A$2402,0),4)</f>
        <v>04112</v>
      </c>
      <c r="O46" s="676" t="str">
        <f>INDEX('REPARTITION DES TACHES'!$A$2:$I$2402,MATCH($K$46,'REPARTITION DES TACHES'!$A$2:$A$2402,0),5)</f>
        <v xml:space="preserve">REMPLIR LE BANC D'ESSAI </v>
      </c>
      <c r="P46" s="570">
        <f>INDEX('REPARTITION DES TACHES'!$A$2:$I$2402,MATCH($K$46,'REPARTITION DES TACHES'!$A$2:$A$2402,0),6)</f>
        <v>0</v>
      </c>
      <c r="Q46" s="704" t="str">
        <f>IF(INDEX('REPARTITION DES TACHES'!$A$2:$I$2402,MATCH($K$46,'REPARTITION DES TACHES'!$A$2:$A$2402,0),7)=0,"",INDEX('REPARTITION DES TACHES'!$A$2:$I$2402,MATCH($K$46,'REPARTITION DES TACHES'!$A$2:$A$2402,0),7))</f>
        <v>Enr. Milipore</v>
      </c>
      <c r="R46" s="653" t="str">
        <f>IF(INDEX('REPARTITION DES TACHES'!$A$2:$I$2402,MATCH($K$46,'REPARTITION DES TACHES'!$A$2:$A$2402,0),8)=0,"",INDEX('REPARTITION DES TACHES'!$A$2:$I$2402,MATCH($K$46,'REPARTITION DES TACHES'!$A$2:$A$2402,0),8))</f>
        <v/>
      </c>
      <c r="S46" s="709">
        <f>INDEX('REPARTITION DES TACHES'!$A$2:$I$2402,MATCH($K$46,'REPARTITION DES TACHES'!$A$2:$A$2402,0),9)</f>
        <v>0</v>
      </c>
      <c r="U46" s="523"/>
      <c r="V46" s="523"/>
      <c r="W46" s="523"/>
      <c r="X46" s="523"/>
      <c r="Y46" s="523"/>
      <c r="Z46" s="523"/>
      <c r="AA46" s="523"/>
      <c r="AB46" s="523"/>
    </row>
    <row r="47" spans="1:28" ht="25.15" hidden="1" customHeight="1" x14ac:dyDescent="0.25">
      <c r="A47" s="1200"/>
      <c r="B47" s="1184" t="s">
        <v>8</v>
      </c>
      <c r="C47" s="654" t="str">
        <f ca="1">IF(OFFSET(INDEX('REPARTITION DES TACHES'!$A$2:$I$2402,MATCH($A$46,'REPARTITION DES TACHES'!$A$2:$A$2402,0),3),1,0)=0,"",OFFSET(INDEX('REPARTITION DES TACHES'!$A$2:$I$2402,MATCH($A$46,'REPARTITION DES TACHES'!$A$2:$A$2402,0),3),1,0))</f>
        <v/>
      </c>
      <c r="D47" s="682" t="str">
        <f ca="1">IF(OFFSET(INDEX('REPARTITION DES TACHES'!$A$2:$I$2402,MATCH($A$46,'REPARTITION DES TACHES'!$A$2:$A$2402,0),4),1,0)=0,"",OFFSET(INDEX('REPARTITION DES TACHES'!$A$2:$I$2402,MATCH($A$46,'REPARTITION DES TACHES'!$A$2:$A$2402,0),4),1,0))</f>
        <v/>
      </c>
      <c r="E47" s="654" t="str">
        <f ca="1">IF(OFFSET(INDEX('REPARTITION DES TACHES'!$A$2:$I$2402,MATCH($A$46,'REPARTITION DES TACHES'!$A$2:$A$2402,0),5),1,0)=0,"",OFFSET(INDEX('REPARTITION DES TACHES'!$A$2:$I$2402,MATCH($A$46,'REPARTITION DES TACHES'!$A$2:$A$2402,0),5),1,0))</f>
        <v/>
      </c>
      <c r="F47" s="556">
        <f ca="1">OFFSET(INDEX('REPARTITION DES TACHES'!$A$2:$I$2402,MATCH($A$46,'REPARTITION DES TACHES'!$A$2:$A$2402,0),3),1,0)</f>
        <v>0</v>
      </c>
      <c r="G47" s="637" t="str">
        <f ca="1">IF(OFFSET(INDEX('REPARTITION DES TACHES'!$A$2:$I$2402,MATCH($A$46,'REPARTITION DES TACHES'!$A$2:$A$2402,0),7),1,0)=0,"",OFFSET(INDEX('REPARTITION DES TACHES'!$A$2:$I$2402,MATCH($A$46,'REPARTITION DES TACHES'!$A$2:$A$2402,0),7),1,0))</f>
        <v/>
      </c>
      <c r="H47" s="654" t="str">
        <f ca="1">IF(OFFSET(INDEX('REPARTITION DES TACHES'!$A$2:$I$2402,MATCH($A$46,'REPARTITION DES TACHES'!$A$2:$A$2402,0),8),1,0)=0,"",OFFSET(INDEX('REPARTITION DES TACHES'!$A$2:$I$2402,MATCH($A$46,'REPARTITION DES TACHES'!$A$2:$A$2402,0),8),1,0))</f>
        <v/>
      </c>
      <c r="I47" s="556">
        <f ca="1">OFFSET(INDEX('REPARTITION DES TACHES'!$A$2:$I$2402,MATCH($A$46,'REPARTITION DES TACHES'!$A$2:$A$2402,0),9),1,0)</f>
        <v>0</v>
      </c>
      <c r="K47" s="1187"/>
      <c r="L47" s="1190" t="s">
        <v>8</v>
      </c>
      <c r="M47" s="624" t="str">
        <f ca="1">IF(OFFSET(INDEX('REPARTITION DES TACHES'!$A$2:$I$2402,MATCH($K$46,'REPARTITION DES TACHES'!$A$2:$A$2402,0),3),1,0)=0,"",OFFSET(INDEX('REPARTITION DES TACHES'!$A$2:$I$2402,MATCH($K$46,'REPARTITION DES TACHES'!$A$2:$A$2402,0),3),1,0))</f>
        <v/>
      </c>
      <c r="N47" s="667" t="str">
        <f ca="1">IF(OFFSET(INDEX('REPARTITION DES TACHES'!$A$2:$I$2402,MATCH($K$46,'REPARTITION DES TACHES'!$A$2:$A$2402,0),4),1,0)=0,"",OFFSET(INDEX('REPARTITION DES TACHES'!$A$2:$I$2402,MATCH($K$46,'REPARTITION DES TACHES'!$A$2:$A$2402,0),4),1,0))</f>
        <v/>
      </c>
      <c r="O47" s="624" t="str">
        <f ca="1">IF(OFFSET(INDEX('REPARTITION DES TACHES'!$A$2:$I$2402,MATCH($K$46,'REPARTITION DES TACHES'!$A$2:$A$2402,0),5),1,0)=0,"",OFFSET(INDEX('REPARTITION DES TACHES'!$A$2:$I$2402,MATCH($K$46,'REPARTITION DES TACHES'!$A$2:$A$2402,0),5),1,0))</f>
        <v/>
      </c>
      <c r="P47" s="562"/>
      <c r="Q47" s="563" t="str">
        <f ca="1">IF(OFFSET(INDEX('REPARTITION DES TACHES'!$A$2:$I$2402,MATCH($K$46,'REPARTITION DES TACHES'!$A$2:$A$2402,0),7),1,0)=0,"",OFFSET(INDEX('REPARTITION DES TACHES'!$A$2:$I$2402,MATCH($K$46,'REPARTITION DES TACHES'!$A$2:$A$2402,0),7),1,0))</f>
        <v/>
      </c>
      <c r="R47" s="624" t="str">
        <f ca="1">IF(OFFSET(INDEX('REPARTITION DES TACHES'!$A$2:$I$2402,MATCH($K$46,'REPARTITION DES TACHES'!$A$2:$A$2402,0),8),1,0)=0,"",OFFSET(INDEX('REPARTITION DES TACHES'!$A$2:$I$2402,MATCH($K$46,'REPARTITION DES TACHES'!$A$2:$A$2402,0),8),1,0))</f>
        <v/>
      </c>
      <c r="S47" s="673">
        <f ca="1">OFFSET(INDEX('REPARTITION DES TACHES'!$A$2:$I$2402,MATCH($K$46,'REPARTITION DES TACHES'!$A$2:$A$2402,0),9),1,0)</f>
        <v>0</v>
      </c>
    </row>
    <row r="48" spans="1:28" ht="25.15" hidden="1" customHeight="1" x14ac:dyDescent="0.25">
      <c r="A48" s="1200"/>
      <c r="B48" s="1184"/>
      <c r="C48" s="624"/>
      <c r="D48" s="667"/>
      <c r="E48" s="624"/>
      <c r="F48" s="667"/>
      <c r="G48" s="564"/>
      <c r="H48" s="624"/>
      <c r="I48" s="586"/>
      <c r="K48" s="1187"/>
      <c r="L48" s="1190"/>
      <c r="M48" s="624" t="s">
        <v>10</v>
      </c>
      <c r="N48" s="667">
        <v>6</v>
      </c>
      <c r="O48" s="624"/>
      <c r="P48" s="562" t="s">
        <v>10</v>
      </c>
      <c r="Q48" s="563"/>
      <c r="R48" s="624"/>
      <c r="S48" s="673"/>
    </row>
    <row r="49" spans="1:23" ht="20.100000000000001" customHeight="1" thickBot="1" x14ac:dyDescent="0.3">
      <c r="A49" s="1200"/>
      <c r="B49" s="865"/>
      <c r="C49" s="655" t="str">
        <f ca="1">OFFSET(INDEX('REPARTITION DES TACHES'!$A$2:$I$2402,MATCH($A$46,'REPARTITION DES TACHES'!$A$2:$A$2402,0),3),3,0)</f>
        <v>04111</v>
      </c>
      <c r="D49" s="683" t="str">
        <f ca="1">IF(OFFSET(INDEX('REPARTITION DES TACHES'!$A$2:$I$2402,MATCH($A$46,'REPARTITION DES TACHES'!$A$2:$A$2402,0),4),3,0)=0,"",OFFSET(INDEX('REPARTITION DES TACHES'!$A$2:$I$2402,MATCH($A$46,'REPARTITION DES TACHES'!$A$2:$A$2402,0),4),3,0))</f>
        <v/>
      </c>
      <c r="E49" s="655" t="str">
        <f ca="1">IF(OFFSET(INDEX('REPARTITION DES TACHES'!$A$2:$I$2402,MATCH($A$46,'REPARTITION DES TACHES'!$A$2:$A$2402,0),5),3,0)=0,"",OFFSET(INDEX('REPARTITION DES TACHES'!$A$2:$I$2402,MATCH($A$46,'REPARTITION DES TACHES'!$A$2:$A$2402,0),5),3,0))</f>
        <v>0173</v>
      </c>
      <c r="F49" s="566">
        <f ca="1">OFFSET(INDEX('REPARTITION DES TACHES'!$A$2:$I$2402,MATCH($A$46,'REPARTITION DES TACHES'!$A$2:$A$2402,0),6),3,0)</f>
        <v>0</v>
      </c>
      <c r="G49" s="638" t="str">
        <f ca="1">IF(OFFSET(INDEX('REPARTITION DES TACHES'!$A$2:$I$2402,MATCH($A$46,'REPARTITION DES TACHES'!$A$2:$A$2402,0),7),3,0)=0,"",OFFSET(INDEX('REPARTITION DES TACHES'!$A$2:$I$2402,MATCH($A$46,'REPARTITION DES TACHES'!$A$2:$A$2402,0),7),3,0))</f>
        <v/>
      </c>
      <c r="H49" s="655" t="str">
        <f ca="1">IF(OFFSET(INDEX('REPARTITION DES TACHES'!$A$2:$I$2402,MATCH($A$46,'REPARTITION DES TACHES'!$A$2:$A$2402,0),8),3,0)=0,"",OFFSET(INDEX('REPARTITION DES TACHES'!$A$2:$I$2402,MATCH($A$46,'REPARTITION DES TACHES'!$A$2:$A$2402,0),8),3,0))</f>
        <v>0172</v>
      </c>
      <c r="I49" s="566">
        <f ca="1">OFFSET(INDEX('REPARTITION DES TACHES'!$A$2:$I$2402,MATCH($A$46,'REPARTITION DES TACHES'!$A$2:$A$2402,0),9),3,0)</f>
        <v>0</v>
      </c>
      <c r="K49" s="1187"/>
      <c r="L49" s="870"/>
      <c r="M49" s="655" t="str">
        <f ca="1">OFFSET(INDEX('REPARTITION DES TACHES'!$A$2:$I$2402,MATCH($K$46,'REPARTITION DES TACHES'!$A$2:$A$2402,0),3),3,0)</f>
        <v>04111</v>
      </c>
      <c r="N49" s="683" t="str">
        <f ca="1">IF(OFFSET(INDEX('REPARTITION DES TACHES'!$A$2:$I$2402,MATCH($K$46,'REPARTITION DES TACHES'!$A$2:$A$2402,0),4),3,0)=0,"",OFFSET(INDEX('REPARTITION DES TACHES'!$A$2:$I$2402,MATCH($K$46,'REPARTITION DES TACHES'!$A$2:$A$2402,0),4),3,0))</f>
        <v/>
      </c>
      <c r="O49" s="655" t="str">
        <f ca="1">IF(OFFSET(INDEX('REPARTITION DES TACHES'!$A$2:$I$2402,MATCH($K$46,'REPARTITION DES TACHES'!$A$2:$A$2402,0),5),3,0)=0,"",OFFSET(INDEX('REPARTITION DES TACHES'!$A$2:$I$2402,MATCH($K$46,'REPARTITION DES TACHES'!$A$2:$A$2402,0),5),3,0))</f>
        <v>AH185/ZACHER</v>
      </c>
      <c r="P49" s="566">
        <f ca="1">OFFSET(INDEX('REPARTITION DES TACHES'!$A$2:$I$2402,MATCH($K$46,'REPARTITION DES TACHES'!$A$2:$A$2402,0),6),3,0)</f>
        <v>0</v>
      </c>
      <c r="Q49" s="705" t="str">
        <f ca="1">IF(OFFSET(INDEX('REPARTITION DES TACHES'!$A$2:$I$2402,MATCH($K$46,'REPARTITION DES TACHES'!$A$2:$A$2402,0),7),3,0)=0,"",OFFSET(INDEX('REPARTITION DES TACHES'!$A$2:$I$2402,MATCH($K$46,'REPARTITION DES TACHES'!$A$2:$A$2402,0),7),3,0))</f>
        <v/>
      </c>
      <c r="R49" s="655" t="str">
        <f ca="1">IF(OFFSET(INDEX('REPARTITION DES TACHES'!$A$2:$I$2402,MATCH($K$46,'REPARTITION DES TACHES'!$A$2:$A$2402,0),8),3,0)=0,"",OFFSET(INDEX('REPARTITION DES TACHES'!$A$2:$I$2402,MATCH($K$46,'REPARTITION DES TACHES'!$A$2:$A$2402,0),8),3,0))</f>
        <v>04111</v>
      </c>
      <c r="S49" s="710">
        <f ca="1">OFFSET(INDEX('REPARTITION DES TACHES'!$A$2:$I$2402,MATCH($K$46,'REPARTITION DES TACHES'!$A$2:$A$2402,0),9),3,0)</f>
        <v>0</v>
      </c>
      <c r="U49" s="1224"/>
      <c r="V49" s="1224"/>
      <c r="W49" s="1224"/>
    </row>
    <row r="50" spans="1:23" ht="25.15" hidden="1" customHeight="1" x14ac:dyDescent="0.25">
      <c r="A50" s="1200"/>
      <c r="B50" s="1184" t="s">
        <v>8</v>
      </c>
      <c r="C50" s="655" t="str">
        <f ca="1">IF(OFFSET(INDEX('REPARTITION DES TACHES'!$A$2:$I$2402,MATCH($A$46,'REPARTITION DES TACHES'!$A$2:$A$2402,0),3),4,0)=0,"",OFFSET(INDEX('REPARTITION DES TACHES'!$A$2:$I$2402,MATCH($A$46,'REPARTITION DES TACHES'!$A$2:$A$2402,0),3),4,0))</f>
        <v/>
      </c>
      <c r="D50" s="683" t="str">
        <f ca="1">IF(OFFSET(INDEX('REPARTITION DES TACHES'!$A$2:$I$2402,MATCH($A$46,'REPARTITION DES TACHES'!$A$2:$A$2402,0),4),4,0)=0,"",OFFSET(INDEX('REPARTITION DES TACHES'!$A$2:$I$2402,MATCH($A$46,'REPARTITION DES TACHES'!$A$2:$A$2402,0),4),4,0))</f>
        <v/>
      </c>
      <c r="E50" s="655" t="str">
        <f ca="1">IF(OFFSET(INDEX('REPARTITION DES TACHES'!$A$2:$I$2402,MATCH($A$46,'REPARTITION DES TACHES'!$A$2:$A$2402,0),5),4,0)=0,"",OFFSET(INDEX('REPARTITION DES TACHES'!$A$2:$I$2402,MATCH($A$46,'REPARTITION DES TACHES'!$A$2:$A$2402,0),5),4,0))</f>
        <v/>
      </c>
      <c r="F50" s="566">
        <f ca="1">OFFSET(INDEX('REPARTITION DES TACHES'!$A$2:$I$2402,MATCH($A$46,'REPARTITION DES TACHES'!$A$2:$A$2402,0),6),4,0)</f>
        <v>0</v>
      </c>
      <c r="G50" s="638" t="str">
        <f ca="1">IF(OFFSET(INDEX('REPARTITION DES TACHES'!$A$2:$I$2402,MATCH($A$46,'REPARTITION DES TACHES'!$A$2:$A$2402,0),7),4,0)=0,"",OFFSET(INDEX('REPARTITION DES TACHES'!$A$2:$I$2402,MATCH($A$46,'REPARTITION DES TACHES'!$A$2:$A$2402,0),7),4,0))</f>
        <v/>
      </c>
      <c r="H50" s="655" t="str">
        <f ca="1">IF(OFFSET(INDEX('REPARTITION DES TACHES'!$A$2:$I$2402,MATCH($A$46,'REPARTITION DES TACHES'!$A$2:$A$2402,0),8),4,0)=0,"",OFFSET(INDEX('REPARTITION DES TACHES'!$A$2:$I$2402,MATCH($A$46,'REPARTITION DES TACHES'!$A$2:$A$2402,0),8),4,0))</f>
        <v/>
      </c>
      <c r="I50" s="566">
        <f ca="1">OFFSET(INDEX('REPARTITION DES TACHES'!$A$2:$I$2402,MATCH($A$46,'REPARTITION DES TACHES'!$A$2:$A$2402,0),9),4,0)</f>
        <v>0</v>
      </c>
      <c r="K50" s="1187"/>
      <c r="L50" s="1190" t="s">
        <v>8</v>
      </c>
      <c r="M50" s="677" t="str">
        <f ca="1">IF(OFFSET(INDEX('REPARTITION DES TACHES'!$A$2:$I$2402,MATCH($K$46,'REPARTITION DES TACHES'!$A$2:$A$2402,0),3),4,0)=0,"",OFFSET(INDEX('REPARTITION DES TACHES'!$A$2:$I$2402,MATCH($K$46,'REPARTITION DES TACHES'!$A$2:$A$2402,0),3),4,0))</f>
        <v/>
      </c>
      <c r="N50" s="698" t="str">
        <f ca="1">IF(OFFSET(INDEX('REPARTITION DES TACHES'!$A$2:$I$2402,MATCH($K$46,'REPARTITION DES TACHES'!$A$2:$A$2402,0),4),4,0)=0,"",OFFSET(INDEX('REPARTITION DES TACHES'!$A$2:$I$2402,MATCH($K$46,'REPARTITION DES TACHES'!$A$2:$A$2402,0),4),4,0))</f>
        <v/>
      </c>
      <c r="O50" s="677" t="str">
        <f ca="1">IF(OFFSET(INDEX('REPARTITION DES TACHES'!$A$2:$I$2402,MATCH($K$46,'REPARTITION DES TACHES'!$A$2:$A$2402,0),5),4,0)=0,"",OFFSET(INDEX('REPARTITION DES TACHES'!$A$2:$I$2402,MATCH($K$46,'REPARTITION DES TACHES'!$A$2:$A$2402,0),5),4,0))</f>
        <v/>
      </c>
      <c r="P50" s="562" t="s">
        <v>10</v>
      </c>
      <c r="Q50" s="706" t="str">
        <f ca="1">IF(OFFSET(INDEX('REPARTITION DES TACHES'!$A$2:$I$2402,MATCH($K$46,'REPARTITION DES TACHES'!$A$2:$A$2402,0),7),4,0)=0,"",OFFSET(INDEX('REPARTITION DES TACHES'!$A$2:$I$2402,MATCH($K$46,'REPARTITION DES TACHES'!$A$2:$A$2402,0),7),4,0))</f>
        <v/>
      </c>
      <c r="R50" s="677" t="str">
        <f ca="1">IF(OFFSET(INDEX('REPARTITION DES TACHES'!$A$2:$I$2402,MATCH($K$46,'REPARTITION DES TACHES'!$A$2:$A$2402,0),8),4,0)=0,"",OFFSET(INDEX('REPARTITION DES TACHES'!$A$2:$I$2402,MATCH($K$46,'REPARTITION DES TACHES'!$A$2:$A$2402,0),8),4,0))</f>
        <v/>
      </c>
      <c r="S50" s="711">
        <f ca="1">OFFSET(INDEX('REPARTITION DES TACHES'!$A$2:$I$2402,MATCH($K$46,'REPARTITION DES TACHES'!$A$2:$A$2402,0),9),4,0)</f>
        <v>0</v>
      </c>
    </row>
    <row r="51" spans="1:23" ht="25.15" hidden="1" customHeight="1" thickBot="1" x14ac:dyDescent="0.3">
      <c r="A51" s="1201"/>
      <c r="B51" s="1211"/>
      <c r="C51" s="656"/>
      <c r="D51" s="668"/>
      <c r="E51" s="656"/>
      <c r="F51" s="668"/>
      <c r="G51" s="612"/>
      <c r="H51" s="656"/>
      <c r="I51" s="650"/>
      <c r="K51" s="1187"/>
      <c r="L51" s="1197"/>
      <c r="M51" s="581" t="s">
        <v>10</v>
      </c>
      <c r="N51" s="699"/>
      <c r="O51" s="581"/>
      <c r="P51" s="579"/>
      <c r="Q51" s="580"/>
      <c r="R51" s="581"/>
      <c r="S51" s="712"/>
    </row>
    <row r="52" spans="1:23" ht="20.100000000000001" customHeight="1" thickTop="1" x14ac:dyDescent="0.25">
      <c r="A52" s="1193">
        <f>+A46+1</f>
        <v>43354</v>
      </c>
      <c r="B52" s="613"/>
      <c r="C52" s="657" t="str">
        <f>INDEX('REPARTITION DES TACHES'!$A$2:$I$2402,MATCH($A$52,'REPARTITION DES TACHES'!$A$2:$A$2402,0),3)</f>
        <v>04110</v>
      </c>
      <c r="D52" s="644" t="str">
        <f>INDEX('REPARTITION DES TACHES'!$A$2:$I$2402,MATCH($A$52,'REPARTITION DES TACHES'!$A$2:$A$2402,0),4)</f>
        <v>04109</v>
      </c>
      <c r="E52" s="657" t="str">
        <f>IF(INDEX('REPARTITION DES TACHES'!$A$2:$I$2402,MATCH($A$52,'REPARTITION DES TACHES'!$A$2:$A$2402,0),5)=0,"",INDEX('REPARTITION DES TACHES'!$A$2:$I$2402,MATCH($A$52,'REPARTITION DES TACHES'!$A$2:$A$2402,0),5))</f>
        <v/>
      </c>
      <c r="F52" s="619">
        <f>INDEX('REPARTITION DES TACHES'!$A$2:$I$2402,MATCH($A$52,'REPARTITION DES TACHES'!$A$2:$A$2402,0),6)</f>
        <v>0</v>
      </c>
      <c r="G52" s="639" t="str">
        <f>IF(INDEX('REPARTITION DES TACHES'!$A$2:$I$2402,MATCH($A$52,'REPARTITION DES TACHES'!$A$2:$A$2402,0),7)=0,"",INDEX('REPARTITION DES TACHES'!$A$2:$I$2402,MATCH($A$52,'REPARTITION DES TACHES'!$A$2:$A$2402,0),7))</f>
        <v>04107</v>
      </c>
      <c r="H52" s="657" t="str">
        <f>IF(INDEX('REPARTITION DES TACHES'!$A$2:$I$2402,MATCH($A$52,'REPARTITION DES TACHES'!$A$2:$A$2402,0),8)=0,"",INDEX('REPARTITION DES TACHES'!$A$2:$I$2402,MATCH($A$52,'REPARTITION DES TACHES'!$A$2:$A$2402,0),8))</f>
        <v/>
      </c>
      <c r="I52" s="558">
        <f>INDEX('REPARTITION DES TACHES'!$A$2:$I$2402,MATCH($A$52,'REPARTITION DES TACHES'!$A$2:$A$2402,0),9)</f>
        <v>0</v>
      </c>
      <c r="K52" s="1207">
        <f>+K46+1</f>
        <v>43368</v>
      </c>
      <c r="L52" s="749"/>
      <c r="M52" s="697" t="str">
        <f>INDEX('REPARTITION DES TACHES'!$A$2:$I$2402,MATCH($K$52,'REPARTITION DES TACHES'!$A$2:$A$2402,0),3)</f>
        <v>04110</v>
      </c>
      <c r="N52" s="700" t="str">
        <f>INDEX('REPARTITION DES TACHES'!$A$2:$I$2402,MATCH($K$52,'REPARTITION DES TACHES'!$A$2:$A$2402,0),4)</f>
        <v>04109</v>
      </c>
      <c r="O52" s="697" t="str">
        <f>IF(INDEX('REPARTITION DES TACHES'!$A$2:$I$2402,MATCH($K$52,'REPARTITION DES TACHES'!$A$2:$A$2402,0),5)=0,"",INDEX('REPARTITION DES TACHES'!$A$2:$I$2402,MATCH($K$52,'REPARTITION DES TACHES'!$A$2:$A$2402,0),5))</f>
        <v/>
      </c>
      <c r="P52" s="583">
        <f>INDEX('REPARTITION DES TACHES'!$A$2:$I$2402,MATCH($K$52,'REPARTITION DES TACHES'!$A$2:$A$2402,0),6)</f>
        <v>0</v>
      </c>
      <c r="Q52" s="707" t="str">
        <f>IF(INDEX('REPARTITION DES TACHES'!$A$2:$I$2402,MATCH($K$52,'REPARTITION DES TACHES'!$A$2:$A$2402,0),7)=0,"",INDEX('REPARTITION DES TACHES'!$A$2:$I$2402,MATCH($K$52,'REPARTITION DES TACHES'!$A$2:$A$2402,0),7))</f>
        <v>Prép. Milipore</v>
      </c>
      <c r="R52" s="697" t="str">
        <f>IF(INDEX('REPARTITION DES TACHES'!$A$2:$I$2402,MATCH($K$52,'REPARTITION DES TACHES'!$A$2:$A$2402,0),8)=0,"",INDEX('REPARTITION DES TACHES'!$A$2:$I$2402,MATCH($K$52,'REPARTITION DES TACHES'!$A$2:$A$2402,0),8))</f>
        <v/>
      </c>
      <c r="S52" s="709">
        <f>INDEX('REPARTITION DES TACHES'!$A$2:$I$2402,MATCH($K$52,'REPARTITION DES TACHES'!$A$2:$A$2402,0),9)</f>
        <v>0</v>
      </c>
      <c r="W52" s="614"/>
    </row>
    <row r="53" spans="1:23" ht="25.15" hidden="1" customHeight="1" x14ac:dyDescent="0.25">
      <c r="A53" s="1194"/>
      <c r="B53" s="1206" t="s">
        <v>8</v>
      </c>
      <c r="C53" s="658" t="str">
        <f ca="1">IF(OFFSET(INDEX('REPARTITION DES TACHES'!$A$2:$I$2402,MATCH($A$52,'REPARTITION DES TACHES'!$A$2:$A$2402,0),3),1,0)=0,"",OFFSET(INDEX('REPARTITION DES TACHES'!$A$2:$I$2402,MATCH($A$52,'REPARTITION DES TACHES'!$A$2:$A$2402,0),3),1,0))</f>
        <v/>
      </c>
      <c r="D53" s="684" t="str">
        <f ca="1">IF(OFFSET(INDEX('REPARTITION DES TACHES'!$A$2:$I$2402,MATCH($A$52,'REPARTITION DES TACHES'!$A$2:$A$2402,0),4),1,0)=0,"",OFFSET(INDEX('REPARTITION DES TACHES'!$A$2:$I$2402,MATCH($A$52,'REPARTITION DES TACHES'!$A$2:$A$2402,0),4),1,0))</f>
        <v/>
      </c>
      <c r="E53" s="658" t="str">
        <f ca="1">IF(OFFSET(INDEX('REPARTITION DES TACHES'!$A$2:$I$2402,MATCH($A$52,'REPARTITION DES TACHES'!$A$2:$A$2402,0),5),1,0)=0,"",OFFSET(INDEX('REPARTITION DES TACHES'!$A$2:$I$2402,MATCH($A$52,'REPARTITION DES TACHES'!$A$2:$A$2402,0),5),1,0))</f>
        <v/>
      </c>
      <c r="F53" s="669">
        <f ca="1">OFFSET(INDEX('REPARTITION DES TACHES'!$A$2:$I$2402,MATCH($A$52,'REPARTITION DES TACHES'!$A$2:$A$2402,0),6),1,0)</f>
        <v>0</v>
      </c>
      <c r="G53" s="640" t="str">
        <f ca="1">IF(OFFSET(INDEX('REPARTITION DES TACHES'!$A$2:$I$2402,MATCH($A$52,'REPARTITION DES TACHES'!$A$2:$A$2402,0),7),1,0)=0,"",OFFSET(INDEX('REPARTITION DES TACHES'!$A$2:$I$2402,MATCH($A$52,'REPARTITION DES TACHES'!$A$2:$A$2402,0),7),1,0))</f>
        <v>STEPANOV</v>
      </c>
      <c r="H53" s="658" t="str">
        <f ca="1">IF(OFFSET(INDEX('REPARTITION DES TACHES'!$A$2:$I$2402,MATCH($A$52,'REPARTITION DES TACHES'!$A$2:$A$2402,0),8),1,0)=0,"",OFFSET(INDEX('REPARTITION DES TACHES'!$A$2:$I$2402,MATCH($A$52,'REPARTITION DES TACHES'!$A$2:$A$2402,0),8),1,0))</f>
        <v/>
      </c>
      <c r="I53" s="556">
        <f ca="1">OFFSET(INDEX('REPARTITION DES TACHES'!$A$2:$I$2402,MATCH($A$52,'REPARTITION DES TACHES'!$A$2:$A$2402,0),9),1,0)</f>
        <v>0</v>
      </c>
      <c r="K53" s="1196"/>
      <c r="L53" s="1206" t="s">
        <v>8</v>
      </c>
      <c r="M53" s="585" t="str">
        <f ca="1">IF(OFFSET(INDEX('REPARTITION DES TACHES'!$A$2:$I$2402,MATCH($K$52,'REPARTITION DES TACHES'!$A$2:$A$2402,0),3),1,0)=0,"",OFFSET(INDEX('REPARTITION DES TACHES'!$A$2:$I$2402,MATCH($K$52,'REPARTITION DES TACHES'!$A$2:$A$2402,0),3),1,0))</f>
        <v/>
      </c>
      <c r="N53" s="670" t="str">
        <f ca="1">IF(OFFSET(INDEX('REPARTITION DES TACHES'!$A$2:$I$2402,MATCH($K$52,'REPARTITION DES TACHES'!$A$2:$A$2402,0),4),1,0)=0,"",OFFSET(INDEX('REPARTITION DES TACHES'!$A$2:$I$2402,MATCH($K$52,'REPARTITION DES TACHES'!$A$2:$A$2402,0),4),1,0))</f>
        <v/>
      </c>
      <c r="O53" s="585" t="str">
        <f ca="1">IF(OFFSET(INDEX('REPARTITION DES TACHES'!$A$2:$I$2402,MATCH($K$52,'REPARTITION DES TACHES'!$A$2:$A$2402,0),5),1,0)=0,"",OFFSET(INDEX('REPARTITION DES TACHES'!$A$2:$I$2402,MATCH($K$52,'REPARTITION DES TACHES'!$A$2:$A$2402,0),5),1,0))</f>
        <v/>
      </c>
      <c r="P53" s="622"/>
      <c r="Q53" s="587" t="str">
        <f ca="1">IF(OFFSET(INDEX('REPARTITION DES TACHES'!$A$2:$I$2402,MATCH($K$52,'REPARTITION DES TACHES'!$A$2:$A$2402,0),7),1,0)=0,"",OFFSET(INDEX('REPARTITION DES TACHES'!$A$2:$I$2402,MATCH($K$52,'REPARTITION DES TACHES'!$A$2:$A$2402,0),7),1,0))</f>
        <v/>
      </c>
      <c r="R53" s="585" t="str">
        <f ca="1">IF(OFFSET(INDEX('REPARTITION DES TACHES'!$A$2:$I$2402,MATCH($K$52,'REPARTITION DES TACHES'!$A$2:$A$2402,0),8),1,0)=0,"",OFFSET(INDEX('REPARTITION DES TACHES'!$A$2:$I$2402,MATCH($K$52,'REPARTITION DES TACHES'!$A$2:$A$2402,0),8),1,0))</f>
        <v/>
      </c>
      <c r="S53" s="673">
        <f ca="1">OFFSET(INDEX('REPARTITION DES TACHES'!$A$2:$I$2402,MATCH($K$52,'REPARTITION DES TACHES'!$A$2:$A$2402,0),9),1,0)</f>
        <v>0</v>
      </c>
    </row>
    <row r="54" spans="1:23" ht="25.15" hidden="1" customHeight="1" x14ac:dyDescent="0.25">
      <c r="A54" s="1194"/>
      <c r="B54" s="1206"/>
      <c r="C54" s="585" t="s">
        <v>10</v>
      </c>
      <c r="D54" s="670"/>
      <c r="E54" s="585"/>
      <c r="F54" s="670"/>
      <c r="G54" s="588"/>
      <c r="H54" s="585"/>
      <c r="I54" s="586"/>
      <c r="K54" s="1196"/>
      <c r="L54" s="1206"/>
      <c r="M54" s="585" t="s">
        <v>10</v>
      </c>
      <c r="N54" s="670"/>
      <c r="O54" s="585"/>
      <c r="P54" s="622" t="s">
        <v>10</v>
      </c>
      <c r="Q54" s="587"/>
      <c r="R54" s="585"/>
      <c r="S54" s="673"/>
    </row>
    <row r="55" spans="1:23" ht="20.100000000000001" customHeight="1" thickBot="1" x14ac:dyDescent="0.3">
      <c r="A55" s="1194"/>
      <c r="B55" s="871"/>
      <c r="C55" s="659" t="str">
        <f ca="1">OFFSET(INDEX('REPARTITION DES TACHES'!$A$2:$I$2402,MATCH($A$52,'REPARTITION DES TACHES'!$A$2:$A$2402,0),3),3,0)</f>
        <v>04108</v>
      </c>
      <c r="D55" s="646" t="str">
        <f ca="1">IF(OFFSET(INDEX('REPARTITION DES TACHES'!$A$2:$I$2402,MATCH($A$52,'REPARTITION DES TACHES'!$A$2:$A$2402,0),4),3,0)=0,"",OFFSET(INDEX('REPARTITION DES TACHES'!$A$2:$I$2402,MATCH($A$52,'REPARTITION DES TACHES'!$A$2:$A$2402,0),4),3,0))</f>
        <v/>
      </c>
      <c r="E55" s="659" t="str">
        <f ca="1">IF(OFFSET(INDEX('REPARTITION DES TACHES'!$A$2:$I$2402,MATCH($A$52,'REPARTITION DES TACHES'!$A$2:$A$2402,0),5),3,0)=0,"",OFFSET(INDEX('REPARTITION DES TACHES'!$A$2:$I$2402,MATCH($A$52,'REPARTITION DES TACHES'!$A$2:$A$2402,0),5),3,0))</f>
        <v>04101</v>
      </c>
      <c r="F55" s="623">
        <f ca="1">OFFSET(INDEX('REPARTITION DES TACHES'!$A$2:$I$2402,MATCH($A$52,'REPARTITION DES TACHES'!$A$2:$A$2402,0),6),3,0)</f>
        <v>0</v>
      </c>
      <c r="G55" s="641" t="str">
        <f ca="1">IF(OFFSET(INDEX('REPARTITION DES TACHES'!$A$2:$I$2402,MATCH($A$52,'REPARTITION DES TACHES'!$A$2:$A$2402,0),7),3,0)=0,"",OFFSET(INDEX('REPARTITION DES TACHES'!$A$2:$I$2402,MATCH($A$52,'REPARTITION DES TACHES'!$A$2:$A$2402,0),7),3,0))</f>
        <v/>
      </c>
      <c r="H55" s="659" t="str">
        <f ca="1">IF(OFFSET(INDEX('REPARTITION DES TACHES'!$A$2:$I$2402,MATCH($A$52,'REPARTITION DES TACHES'!$A$2:$A$2402,0),8),3,0)=0,"",OFFSET(INDEX('REPARTITION DES TACHES'!$A$2:$I$2402,MATCH($A$52,'REPARTITION DES TACHES'!$A$2:$A$2402,0),8),3,0))</f>
        <v>0173</v>
      </c>
      <c r="I55" s="566">
        <f ca="1">OFFSET(INDEX('REPARTITION DES TACHES'!$A$2:$I$2402,MATCH($A$52,'REPARTITION DES TACHES'!$A$2:$A$2402,0),9),3,0)</f>
        <v>0</v>
      </c>
      <c r="K55" s="1196"/>
      <c r="L55" s="871"/>
      <c r="M55" s="659" t="str">
        <f ca="1">OFFSET(INDEX('REPARTITION DES TACHES'!$A$2:$I$2402,MATCH($K$52,'REPARTITION DES TACHES'!$A$2:$A$2402,0),3),3,0)</f>
        <v>04108</v>
      </c>
      <c r="N55" s="646" t="str">
        <f ca="1">IF(OFFSET(INDEX('REPARTITION DES TACHES'!$A$2:$I$2402,MATCH($K$52,'REPARTITION DES TACHES'!$A$2:$A$2402,0),4),3,0)=0,"",OFFSET(INDEX('REPARTITION DES TACHES'!$A$2:$I$2402,MATCH($K$52,'REPARTITION DES TACHES'!$A$2:$A$2402,0),4),3,0))</f>
        <v/>
      </c>
      <c r="O55" s="659" t="str">
        <f ca="1">IF(OFFSET(INDEX('REPARTITION DES TACHES'!$A$2:$I$2402,MATCH($K$52,'REPARTITION DES TACHES'!$A$2:$A$2402,0),5),3,0)=0,"",OFFSET(INDEX('REPARTITION DES TACHES'!$A$2:$I$2402,MATCH($K$52,'REPARTITION DES TACHES'!$A$2:$A$2402,0),5),3,0))</f>
        <v/>
      </c>
      <c r="P55" s="623">
        <f ca="1">OFFSET(INDEX('REPARTITION DES TACHES'!$A$2:$I$2402,MATCH($K$52,'REPARTITION DES TACHES'!$A$2:$A$2402,0),6),3,0)</f>
        <v>0</v>
      </c>
      <c r="Q55" s="708" t="str">
        <f ca="1">IF(OFFSET(INDEX('REPARTITION DES TACHES'!$A$2:$I$2402,MATCH($K$52,'REPARTITION DES TACHES'!$A$2:$A$2402,0),7),3,0)=0,"",OFFSET(INDEX('REPARTITION DES TACHES'!$A$2:$I$2402,MATCH($K$52,'REPARTITION DES TACHES'!$A$2:$A$2402,0),7),3,0))</f>
        <v/>
      </c>
      <c r="R55" s="714" t="str">
        <f ca="1">IF(OFFSET(INDEX('REPARTITION DES TACHES'!$A$2:$I$2402,MATCH($K$52,'REPARTITION DES TACHES'!$A$2:$A$2402,0),8),3,0)=0,"",OFFSET(INDEX('REPARTITION DES TACHES'!$A$2:$I$2402,MATCH($K$52,'REPARTITION DES TACHES'!$A$2:$A$2402,0),8),3,0))</f>
        <v>04112</v>
      </c>
      <c r="S55" s="710">
        <f ca="1">OFFSET(INDEX('REPARTITION DES TACHES'!$A$2:$I$2402,MATCH($K$52,'REPARTITION DES TACHES'!$A$2:$A$2402,0),9),3,0)</f>
        <v>0</v>
      </c>
    </row>
    <row r="56" spans="1:23" ht="25.15" hidden="1" customHeight="1" x14ac:dyDescent="0.25">
      <c r="A56" s="1194"/>
      <c r="B56" s="1190" t="s">
        <v>8</v>
      </c>
      <c r="C56" s="655" t="str">
        <f ca="1">IF(OFFSET(INDEX('REPARTITION DES TACHES'!$A$2:$I$2402,MATCH($A$52,'REPARTITION DES TACHES'!$A$2:$A$2402,0),3),4,0)=0,"",OFFSET(INDEX('REPARTITION DES TACHES'!$A$2:$I$2402,MATCH($A$52,'REPARTITION DES TACHES'!$A$2:$A$2402,0),3),4,0))</f>
        <v/>
      </c>
      <c r="D56" s="683" t="str">
        <f ca="1">IF(OFFSET(INDEX('REPARTITION DES TACHES'!$A$2:$I$2402,MATCH($A$52,'REPARTITION DES TACHES'!$A$2:$A$2402,0),4),4,0)=0,"",OFFSET(INDEX('REPARTITION DES TACHES'!$A$2:$I$2402,MATCH($A$52,'REPARTITION DES TACHES'!$A$2:$A$2402,0),4),4,0))</f>
        <v/>
      </c>
      <c r="E56" s="655" t="str">
        <f ca="1">IF(OFFSET(INDEX('REPARTITION DES TACHES'!$A$2:$I$2402,MATCH($A$52,'REPARTITION DES TACHES'!$A$2:$A$2402,0),5),4,0)=0,"",OFFSET(INDEX('REPARTITION DES TACHES'!$A$2:$I$2402,MATCH($A$52,'REPARTITION DES TACHES'!$A$2:$A$2402,0),5),4,0))</f>
        <v/>
      </c>
      <c r="F56" s="566">
        <f ca="1">OFFSET(INDEX('REPARTITION DES TACHES'!$A$2:$I$2402,MATCH($A$52,'REPARTITION DES TACHES'!$A$2:$A$2402,0),6),4,0)</f>
        <v>0</v>
      </c>
      <c r="G56" s="638" t="str">
        <f ca="1">IF(OFFSET(INDEX('REPARTITION DES TACHES'!$A$2:$I$2402,MATCH($A$52,'REPARTITION DES TACHES'!$A$2:$A$2402,0),7),4,0)=0,"",OFFSET(INDEX('REPARTITION DES TACHES'!$A$2:$I$2402,MATCH($A$52,'REPARTITION DES TACHES'!$A$2:$A$2402,0),7),4,0))</f>
        <v/>
      </c>
      <c r="H56" s="655" t="str">
        <f ca="1">IF(OFFSET(INDEX('REPARTITION DES TACHES'!$A$2:$I$2402,MATCH($A$52,'REPARTITION DES TACHES'!$A$2:$A$2402,0),8),4,0)=0,"",OFFSET(INDEX('REPARTITION DES TACHES'!$A$2:$I$2402,MATCH($A$52,'REPARTITION DES TACHES'!$A$2:$A$2402,0),8),4,0))</f>
        <v/>
      </c>
      <c r="I56" s="566">
        <f ca="1">OFFSET(INDEX('REPARTITION DES TACHES'!$A$2:$I$2402,MATCH($A$52,'REPARTITION DES TACHES'!$A$2:$A$2402,0),9),4,0)</f>
        <v>0</v>
      </c>
      <c r="K56" s="1196"/>
      <c r="L56" s="1190" t="s">
        <v>8</v>
      </c>
      <c r="M56" s="677" t="str">
        <f ca="1">IF(OFFSET(INDEX('REPARTITION DES TACHES'!$A$2:$I$2402,MATCH($K$52,'REPARTITION DES TACHES'!$A$2:$A$2402,0),3),4,0)=0,"",OFFSET(INDEX('REPARTITION DES TACHES'!$A$2:$I$2402,MATCH($K$52,'REPARTITION DES TACHES'!$A$2:$A$2402,0),3),4,0))</f>
        <v/>
      </c>
      <c r="N56" s="698" t="str">
        <f ca="1">IF(OFFSET(INDEX('REPARTITION DES TACHES'!$A$2:$I$2402,MATCH($K$52,'REPARTITION DES TACHES'!$A$2:$A$2402,0),4),4,0)=0,"",OFFSET(INDEX('REPARTITION DES TACHES'!$A$2:$I$2402,MATCH($K$52,'REPARTITION DES TACHES'!$A$2:$A$2402,0),4),4,0))</f>
        <v/>
      </c>
      <c r="O56" s="677" t="str">
        <f ca="1">IF(OFFSET(INDEX('REPARTITION DES TACHES'!$A$2:$I$2402,MATCH($K$52,'REPARTITION DES TACHES'!$A$2:$A$2402,0),5),4,0)=0,"",OFFSET(INDEX('REPARTITION DES TACHES'!$A$2:$I$2402,MATCH($K$52,'REPARTITION DES TACHES'!$A$2:$A$2402,0),5),4,0))</f>
        <v/>
      </c>
      <c r="P56" s="562" t="s">
        <v>10</v>
      </c>
      <c r="Q56" s="706" t="str">
        <f ca="1">IF(OFFSET(INDEX('REPARTITION DES TACHES'!$A$2:$I$2402,MATCH($K$52,'REPARTITION DES TACHES'!$A$2:$A$2402,0),7),4,0)=0,"",OFFSET(INDEX('REPARTITION DES TACHES'!$A$2:$I$2402,MATCH($K$52,'REPARTITION DES TACHES'!$A$2:$A$2402,0),7),4,0))</f>
        <v/>
      </c>
      <c r="R56" s="677" t="str">
        <f ca="1">IF(OFFSET(INDEX('REPARTITION DES TACHES'!$A$2:$I$2402,MATCH($K$52,'REPARTITION DES TACHES'!$A$2:$A$2402,0),8),4,0)=0,"",OFFSET(INDEX('REPARTITION DES TACHES'!$A$2:$I$2402,MATCH($K$52,'REPARTITION DES TACHES'!$A$2:$A$2402,0),8),4,0))</f>
        <v/>
      </c>
      <c r="S56" s="711">
        <f ca="1">OFFSET(INDEX('REPARTITION DES TACHES'!$A$2:$I$2402,MATCH($K$52,'REPARTITION DES TACHES'!$A$2:$A$2402,0),9),4,0)</f>
        <v>0</v>
      </c>
    </row>
    <row r="57" spans="1:23" ht="25.15" hidden="1" customHeight="1" thickBot="1" x14ac:dyDescent="0.3">
      <c r="A57" s="1205"/>
      <c r="B57" s="1203"/>
      <c r="C57" s="656"/>
      <c r="D57" s="668"/>
      <c r="E57" s="656"/>
      <c r="F57" s="668"/>
      <c r="G57" s="612"/>
      <c r="H57" s="656"/>
      <c r="I57" s="650"/>
      <c r="K57" s="1208"/>
      <c r="L57" s="1191"/>
      <c r="M57" s="603" t="s">
        <v>10</v>
      </c>
      <c r="N57" s="736"/>
      <c r="O57" s="603"/>
      <c r="P57" s="600"/>
      <c r="Q57" s="601"/>
      <c r="R57" s="603"/>
      <c r="S57" s="712"/>
    </row>
    <row r="58" spans="1:23" ht="20.100000000000001" customHeight="1" thickTop="1" x14ac:dyDescent="0.25">
      <c r="A58" s="1199">
        <f>+A52+1</f>
        <v>43355</v>
      </c>
      <c r="B58" s="615"/>
      <c r="C58" s="660" t="str">
        <f>INDEX('REPARTITION DES TACHES'!$A$2:$I$2402,MATCH($A$58,'REPARTITION DES TACHES'!$A$2:$A$2402,0),3)</f>
        <v>04107</v>
      </c>
      <c r="D58" s="636">
        <f>INDEX('REPARTITION DES TACHES'!$A$2:$I$2402,MATCH($A$58,'REPARTITION DES TACHES'!$A$2:$A$2402,0),4)</f>
        <v>0</v>
      </c>
      <c r="E58" s="660" t="str">
        <f>IF(INDEX('REPARTITION DES TACHES'!$A$2:$I$2402,MATCH($A$58,'REPARTITION DES TACHES'!$A$2:$A$2402,0),5)=0,"",INDEX('REPARTITION DES TACHES'!$A$2:$I$2402,MATCH($A$58,'REPARTITION DES TACHES'!$A$2:$A$2402,0),5))</f>
        <v/>
      </c>
      <c r="F58" s="558">
        <f>INDEX('REPARTITION DES TACHES'!$A$2:$I$2402,MATCH($A$58,'REPARTITION DES TACHES'!$A$2:$A$2402,0),6)</f>
        <v>0</v>
      </c>
      <c r="G58" s="636" t="str">
        <f>IF(INDEX('REPARTITION DES TACHES'!$A$2:$I$2402,MATCH($A$58,'REPARTITION DES TACHES'!$A$2:$A$2402,0),7)=0,"",INDEX('REPARTITION DES TACHES'!$A$2:$I$2402,MATCH($A$58,'REPARTITION DES TACHES'!$A$2:$A$2402,0),7))</f>
        <v>04108</v>
      </c>
      <c r="H58" s="660" t="str">
        <f>IF(INDEX('REPARTITION DES TACHES'!$A$2:$I$2402,MATCH($A$58,'REPARTITION DES TACHES'!$A$2:$A$2402,0),8)=0,"",INDEX('REPARTITION DES TACHES'!$A$2:$I$2402,MATCH($A$58,'REPARTITION DES TACHES'!$A$2:$A$2402,0),8))</f>
        <v/>
      </c>
      <c r="I58" s="558">
        <f>INDEX('REPARTITION DES TACHES'!$A$2:$I$2402,MATCH($A$58,'REPARTITION DES TACHES'!$A$2:$A$2402,0),9)</f>
        <v>0</v>
      </c>
      <c r="K58" s="1186">
        <f>+K52+1</f>
        <v>43369</v>
      </c>
      <c r="L58" s="557"/>
      <c r="M58" s="653" t="str">
        <f>INDEX('REPARTITION DES TACHES'!$A$2:$I$2402,MATCH($K$58,'REPARTITION DES TACHES'!$A$2:$A$2402,0),3)</f>
        <v>04107</v>
      </c>
      <c r="N58" s="691">
        <f>INDEX('REPARTITION DES TACHES'!$A$2:$I$2402,MATCH($K$58,'REPARTITION DES TACHES'!$A$2:$A$2402,0),4)</f>
        <v>0</v>
      </c>
      <c r="O58" s="653" t="str">
        <f>IF(INDEX('REPARTITION DES TACHES'!$A$2:$I$2402,MATCH($K$58,'REPARTITION DES TACHES'!$A$2:$A$2402,0),5)=0,"",INDEX('REPARTITION DES TACHES'!$A$2:$I$2402,MATCH($K$58,'REPARTITION DES TACHES'!$A$2:$A$2402,0),5))</f>
        <v/>
      </c>
      <c r="P58" s="570">
        <f>INDEX('REPARTITION DES TACHES'!$A$2:$I$2402,MATCH($K$58,'REPARTITION DES TACHES'!$A$2:$A$2402,0),6)</f>
        <v>0</v>
      </c>
      <c r="Q58" s="704" t="str">
        <f>IF(INDEX('REPARTITION DES TACHES'!$A$2:$I$2402,MATCH($K$58,'REPARTITION DES TACHES'!$A$2:$A$2402,0),7)=0,"",INDEX('REPARTITION DES TACHES'!$A$2:$I$2402,MATCH($K$58,'REPARTITION DES TACHES'!$A$2:$A$2402,0),7))</f>
        <v/>
      </c>
      <c r="R58" s="653" t="str">
        <f>IF(INDEX('REPARTITION DES TACHES'!$A$2:$I$2402,MATCH($K$58,'REPARTITION DES TACHES'!$A$2:$A$2402,0),8)=0,"",INDEX('REPARTITION DES TACHES'!$A$2:$I$2402,MATCH($K$58,'REPARTITION DES TACHES'!$A$2:$A$2402,0),8))</f>
        <v/>
      </c>
      <c r="S58" s="709">
        <f>INDEX('REPARTITION DES TACHES'!$A$2:$I$2402,MATCH($K$58,'REPARTITION DES TACHES'!$A$2:$A$2402,0),9)</f>
        <v>0</v>
      </c>
    </row>
    <row r="59" spans="1:23" ht="25.15" hidden="1" customHeight="1" x14ac:dyDescent="0.25">
      <c r="A59" s="1200"/>
      <c r="B59" s="1190" t="s">
        <v>8</v>
      </c>
      <c r="C59" s="661" t="str">
        <f ca="1">IF(OFFSET(INDEX('REPARTITION DES TACHES'!$A$2:$I$2402,MATCH($A$58,'REPARTITION DES TACHES'!$A$2:$A$2402,0),3),1,0)=0,"",OFFSET(INDEX('REPARTITION DES TACHES'!$A$2:$I$2402,MATCH($A$58,'REPARTITION DES TACHES'!$A$2:$A$2402,0),3),1,0))</f>
        <v/>
      </c>
      <c r="D59" s="642" t="str">
        <f ca="1">IF(OFFSET(INDEX('REPARTITION DES TACHES'!$A$2:$I$2402,MATCH($A$58,'REPARTITION DES TACHES'!$A$2:$A$2402,0),4),1,0)=0,"",OFFSET(INDEX('REPARTITION DES TACHES'!$A$2:$I$2402,MATCH($A$58,'REPARTITION DES TACHES'!$A$2:$A$2402,0),4),1,0))</f>
        <v/>
      </c>
      <c r="E59" s="661" t="str">
        <f ca="1">IF(OFFSET(INDEX('REPARTITION DES TACHES'!$A$2:$I$2402,MATCH($A$58,'REPARTITION DES TACHES'!$A$2:$A$2402,0),5),1,0)=0,"",OFFSET(INDEX('REPARTITION DES TACHES'!$A$2:$I$2402,MATCH($A$58,'REPARTITION DES TACHES'!$A$2:$A$2402,0),5),1,0))</f>
        <v/>
      </c>
      <c r="F59" s="616">
        <f ca="1">OFFSET(INDEX('REPARTITION DES TACHES'!$A$2:$I$2402,MATCH($A$58,'REPARTITION DES TACHES'!$A$2:$A$2402,0),6),1,0)</f>
        <v>0</v>
      </c>
      <c r="G59" s="642" t="str">
        <f ca="1">IF(OFFSET(INDEX('REPARTITION DES TACHES'!$A$2:$I$2402,MATCH($A$58,'REPARTITION DES TACHES'!$A$2:$A$2402,0),7),1,0)=0,"",OFFSET(INDEX('REPARTITION DES TACHES'!$A$2:$I$2402,MATCH($A$58,'REPARTITION DES TACHES'!$A$2:$A$2402,0),7),1,0))</f>
        <v>DELORME</v>
      </c>
      <c r="H59" s="661" t="str">
        <f ca="1">IF(OFFSET(INDEX('REPARTITION DES TACHES'!$A$2:$I$2402,MATCH($A$58,'REPARTITION DES TACHES'!$A$2:$A$2402,0),8),1,0)=0,"",OFFSET(INDEX('REPARTITION DES TACHES'!$A$2:$I$2402,MATCH($A$58,'REPARTITION DES TACHES'!$A$2:$A$2402,0),8),1,0))</f>
        <v/>
      </c>
      <c r="I59" s="616">
        <f ca="1">OFFSET(INDEX('REPARTITION DES TACHES'!$A$2:$I$2402,MATCH($A$58,'REPARTITION DES TACHES'!$A$2:$A$2402,0),9),1,0)</f>
        <v>0</v>
      </c>
      <c r="K59" s="1187"/>
      <c r="L59" s="1190" t="s">
        <v>8</v>
      </c>
      <c r="M59" s="624" t="str">
        <f ca="1">IF(OFFSET(INDEX('REPARTITION DES TACHES'!$A$2:$I$2402,MATCH($K$58,'REPARTITION DES TACHES'!$A$2:$A$2402,0),3),1,0)=0,"",OFFSET(INDEX('REPARTITION DES TACHES'!$A$2:$I$2402,MATCH($K$58,'REPARTITION DES TACHES'!$A$2:$A$2402,0),3),1,0))</f>
        <v/>
      </c>
      <c r="N59" s="667" t="str">
        <f ca="1">IF(OFFSET(INDEX('REPARTITION DES TACHES'!$A$2:$I$2402,MATCH($K$58,'REPARTITION DES TACHES'!$A$2:$A$2402,0),4),1,0)=0,"",OFFSET(INDEX('REPARTITION DES TACHES'!$A$2:$I$2402,MATCH($K$58,'REPARTITION DES TACHES'!$A$2:$A$2402,0),4),1,0))</f>
        <v/>
      </c>
      <c r="O59" s="624" t="str">
        <f ca="1">IF(OFFSET(INDEX('REPARTITION DES TACHES'!$A$2:$I$2402,MATCH($K$58,'REPARTITION DES TACHES'!$A$2:$A$2402,0),5),1,0)=0,"",OFFSET(INDEX('REPARTITION DES TACHES'!$A$2:$I$2402,MATCH($K$58,'REPARTITION DES TACHES'!$A$2:$A$2402,0),5),1,0))</f>
        <v/>
      </c>
      <c r="P59" s="562"/>
      <c r="Q59" s="563" t="str">
        <f ca="1">IF(OFFSET(INDEX('REPARTITION DES TACHES'!$A$2:$I$2402,MATCH($K$58,'REPARTITION DES TACHES'!$A$2:$A$2402,0),7),1,0)=0,"",OFFSET(INDEX('REPARTITION DES TACHES'!$A$2:$I$2402,MATCH($K$58,'REPARTITION DES TACHES'!$A$2:$A$2402,0),7),1,0))</f>
        <v/>
      </c>
      <c r="R59" s="624" t="str">
        <f ca="1">IF(OFFSET(INDEX('REPARTITION DES TACHES'!$A$2:$I$2402,MATCH($K$58,'REPARTITION DES TACHES'!$A$2:$A$2402,0),8),1,0)=0,"",OFFSET(INDEX('REPARTITION DES TACHES'!$A$2:$I$2402,MATCH($K$58,'REPARTITION DES TACHES'!$A$2:$A$2402,0),8),1,0))</f>
        <v/>
      </c>
      <c r="S59" s="673">
        <f ca="1">OFFSET(INDEX('REPARTITION DES TACHES'!$A$2:$I$2402,MATCH($K$58,'REPARTITION DES TACHES'!$A$2:$A$2402,0),9),1,0)</f>
        <v>0</v>
      </c>
    </row>
    <row r="60" spans="1:23" ht="25.15" hidden="1" customHeight="1" x14ac:dyDescent="0.25">
      <c r="A60" s="1200"/>
      <c r="B60" s="1190"/>
      <c r="C60" s="689"/>
      <c r="D60" s="685"/>
      <c r="E60" s="677"/>
      <c r="F60" s="671"/>
      <c r="G60" s="617"/>
      <c r="H60" s="662"/>
      <c r="I60" s="577"/>
      <c r="K60" s="1187"/>
      <c r="L60" s="1190"/>
      <c r="M60" s="624" t="s">
        <v>10</v>
      </c>
      <c r="N60" s="667"/>
      <c r="O60" s="624"/>
      <c r="P60" s="562" t="s">
        <v>10</v>
      </c>
      <c r="Q60" s="563"/>
      <c r="R60" s="624"/>
      <c r="S60" s="673"/>
    </row>
    <row r="61" spans="1:23" ht="20.100000000000001" customHeight="1" thickBot="1" x14ac:dyDescent="0.3">
      <c r="A61" s="1200"/>
      <c r="B61" s="870"/>
      <c r="C61" s="663" t="str">
        <f ca="1">OFFSET(INDEX('REPARTITION DES TACHES'!$A$2:$I$2402,MATCH($A$58,'REPARTITION DES TACHES'!$A$2:$A$2402,0),3),3,0)</f>
        <v>04101</v>
      </c>
      <c r="D61" s="643" t="str">
        <f ca="1">IF(OFFSET(INDEX('REPARTITION DES TACHES'!$A$2:$I$2402,MATCH($A$58,'REPARTITION DES TACHES'!$A$2:$A$2402,0),4),3,0)=0,"",OFFSET(INDEX('REPARTITION DES TACHES'!$A$2:$I$2402,MATCH($A$58,'REPARTITION DES TACHES'!$A$2:$A$2402,0),4),3,0))</f>
        <v/>
      </c>
      <c r="E61" s="678" t="str">
        <f ca="1">IF(OFFSET(INDEX('REPARTITION DES TACHES'!$A$2:$I$2402,MATCH($A$58,'REPARTITION DES TACHES'!$A$2:$A$2402,0),5),3,0)=0,"",OFFSET(INDEX('REPARTITION DES TACHES'!$A$2:$I$2402,MATCH($A$58,'REPARTITION DES TACHES'!$A$2:$A$2402,0),5),3,0))</f>
        <v/>
      </c>
      <c r="F61" s="573">
        <f ca="1">OFFSET(INDEX('REPARTITION DES TACHES'!$A$2:$I$2402,MATCH($A$58,'REPARTITION DES TACHES'!$A$2:$A$2402,0),6),3,0)</f>
        <v>0</v>
      </c>
      <c r="G61" s="643" t="str">
        <f ca="1">IF(OFFSET(INDEX('REPARTITION DES TACHES'!$A$2:$I$2402,MATCH($A$58,'REPARTITION DES TACHES'!$A$2:$A$2402,0),7),3,0)=0,"",OFFSET(INDEX('REPARTITION DES TACHES'!$A$2:$I$2402,MATCH($A$58,'REPARTITION DES TACHES'!$A$2:$A$2402,0),7),3,0))</f>
        <v/>
      </c>
      <c r="H61" s="663" t="str">
        <f ca="1">IF(OFFSET(INDEX('REPARTITION DES TACHES'!$A$2:$I$2402,MATCH($A$58,'REPARTITION DES TACHES'!$A$2:$A$2402,0),8),3,0)=0,"",OFFSET(INDEX('REPARTITION DES TACHES'!$A$2:$I$2402,MATCH($A$58,'REPARTITION DES TACHES'!$A$2:$A$2402,0),8),3,0))</f>
        <v>04101</v>
      </c>
      <c r="I61" s="573">
        <f ca="1">OFFSET(INDEX('REPARTITION DES TACHES'!$A$2:$I$2402,MATCH($A$58,'REPARTITION DES TACHES'!$A$2:$A$2402,0),9),3,0)</f>
        <v>0</v>
      </c>
      <c r="K61" s="1187"/>
      <c r="L61" s="870"/>
      <c r="M61" s="655" t="str">
        <f ca="1">OFFSET(INDEX('REPARTITION DES TACHES'!$A$2:$I$2402,MATCH($K$58,'REPARTITION DES TACHES'!$A$2:$A$2402,0),3),3,0)</f>
        <v>04101</v>
      </c>
      <c r="N61" s="683" t="str">
        <f ca="1">IF(OFFSET(INDEX('REPARTITION DES TACHES'!$A$2:$I$2402,MATCH($K$58,'REPARTITION DES TACHES'!$A$2:$A$2402,0),4),3,0)=0,"",OFFSET(INDEX('REPARTITION DES TACHES'!$A$2:$I$2402,MATCH($K$58,'REPARTITION DES TACHES'!$A$2:$A$2402,0),4),3,0))</f>
        <v/>
      </c>
      <c r="O61" s="690" t="str">
        <f ca="1">IF(OFFSET(INDEX('REPARTITION DES TACHES'!$A$2:$I$2402,MATCH($K$58,'REPARTITION DES TACHES'!$A$2:$A$2402,0),5),3,0)=0,"",OFFSET(INDEX('REPARTITION DES TACHES'!$A$2:$I$2402,MATCH($K$58,'REPARTITION DES TACHES'!$A$2:$A$2402,0),5),3,0))</f>
        <v/>
      </c>
      <c r="P61" s="566">
        <f ca="1">OFFSET(INDEX('REPARTITION DES TACHES'!$A$2:$I$2402,MATCH($K$58,'REPARTITION DES TACHES'!$A$2:$A$2402,0),6),3,0)</f>
        <v>0</v>
      </c>
      <c r="Q61" s="705" t="str">
        <f ca="1">IF(OFFSET(INDEX('REPARTITION DES TACHES'!$A$2:$I$2402,MATCH($K$58,'REPARTITION DES TACHES'!$A$2:$A$2402,0),7),3,0)=0,"",OFFSET(INDEX('REPARTITION DES TACHES'!$A$2:$I$2402,MATCH($K$58,'REPARTITION DES TACHES'!$A$2:$A$2402,0),7),3,0))</f>
        <v/>
      </c>
      <c r="R61" s="655" t="str">
        <f ca="1">IF(OFFSET(INDEX('REPARTITION DES TACHES'!$A$2:$I$2402,MATCH($K$58,'REPARTITION DES TACHES'!$A$2:$A$2402,0),8),3,0)=0,"",OFFSET(INDEX('REPARTITION DES TACHES'!$A$2:$I$2402,MATCH($K$58,'REPARTITION DES TACHES'!$A$2:$A$2402,0),8),3,0))</f>
        <v>04114</v>
      </c>
      <c r="S61" s="710">
        <f ca="1">OFFSET(INDEX('REPARTITION DES TACHES'!$A$2:$I$2402,MATCH($K$58,'REPARTITION DES TACHES'!$A$2:$A$2402,0),9),3,0)</f>
        <v>0</v>
      </c>
    </row>
    <row r="62" spans="1:23" ht="25.15" hidden="1" customHeight="1" x14ac:dyDescent="0.25">
      <c r="A62" s="1200"/>
      <c r="B62" s="1190" t="s">
        <v>8</v>
      </c>
      <c r="C62" s="661" t="str">
        <f ca="1">IF(OFFSET(INDEX('REPARTITION DES TACHES'!$A$2:$I$2402,MATCH($A$58,'REPARTITION DES TACHES'!$A$2:$A$2402,0),3),4,0)=0,"",OFFSET(INDEX('REPARTITION DES TACHES'!$A$2:$I$2402,MATCH($A$58,'REPARTITION DES TACHES'!$A$2:$A$2402,0),3),4,0))</f>
        <v/>
      </c>
      <c r="D62" s="642" t="str">
        <f ca="1">IF(OFFSET(INDEX('REPARTITION DES TACHES'!$A$2:$I$2402,MATCH($A$58,'REPARTITION DES TACHES'!$A$2:$A$2402,0),4),4,0)=0,"",OFFSET(INDEX('REPARTITION DES TACHES'!$A$2:$I$2402,MATCH($A$58,'REPARTITION DES TACHES'!$A$2:$A$2402,0),4),4,0))</f>
        <v/>
      </c>
      <c r="E62" s="661" t="str">
        <f ca="1">IF(OFFSET(INDEX('REPARTITION DES TACHES'!$A$2:$I$2402,MATCH($A$58,'REPARTITION DES TACHES'!$A$2:$A$2402,0),5),4,0)=0,"",OFFSET(INDEX('REPARTITION DES TACHES'!$A$2:$I$2402,MATCH($A$58,'REPARTITION DES TACHES'!$A$2:$A$2402,0),5),4,0))</f>
        <v/>
      </c>
      <c r="F62" s="616">
        <f ca="1">OFFSET(INDEX('REPARTITION DES TACHES'!$A$2:$I$2402,MATCH($A$58,'REPARTITION DES TACHES'!$A$2:$A$2402,0),6),4,0)</f>
        <v>0</v>
      </c>
      <c r="G62" s="642" t="str">
        <f ca="1">IF(OFFSET(INDEX('REPARTITION DES TACHES'!$A$2:$I$2402,MATCH($A$58,'REPARTITION DES TACHES'!$A$2:$A$2402,0),7),4,0)=0,"",OFFSET(INDEX('REPARTITION DES TACHES'!$A$2:$I$2402,MATCH($A$58,'REPARTITION DES TACHES'!$A$2:$A$2402,0),7),4,0))</f>
        <v/>
      </c>
      <c r="H62" s="661" t="str">
        <f ca="1">IF(OFFSET(INDEX('REPARTITION DES TACHES'!$A$2:$I$2402,MATCH($A$58,'REPARTITION DES TACHES'!$A$2:$A$2402,0),8),4,0)=0,"",OFFSET(INDEX('REPARTITION DES TACHES'!$A$2:$I$2402,MATCH($A$58,'REPARTITION DES TACHES'!$A$2:$A$2402,0),8),4,0))</f>
        <v/>
      </c>
      <c r="I62" s="616">
        <f ca="1">OFFSET(INDEX('REPARTITION DES TACHES'!$A$2:$I$2402,MATCH($A$58,'REPARTITION DES TACHES'!$A$2:$A$2402,0),9),4,0)</f>
        <v>0</v>
      </c>
      <c r="K62" s="1187"/>
      <c r="L62" s="1190" t="s">
        <v>8</v>
      </c>
      <c r="M62" s="677" t="str">
        <f ca="1">IF(OFFSET(INDEX('REPARTITION DES TACHES'!$A$2:$I$2402,MATCH($K$58,'REPARTITION DES TACHES'!$A$2:$A$2402,0),3),4,0)=0,"",OFFSET(INDEX('REPARTITION DES TACHES'!$A$2:$I$2402,MATCH($K$58,'REPARTITION DES TACHES'!$A$2:$A$2402,0),3),4,0))</f>
        <v/>
      </c>
      <c r="N62" s="698" t="str">
        <f ca="1">IF(OFFSET(INDEX('REPARTITION DES TACHES'!$A$2:$I$2402,MATCH($K$58,'REPARTITION DES TACHES'!$A$2:$A$2402,0),4),4,0)=0,"",OFFSET(INDEX('REPARTITION DES TACHES'!$A$2:$I$2402,MATCH($K$58,'REPARTITION DES TACHES'!$A$2:$A$2402,0),4),4,0))</f>
        <v/>
      </c>
      <c r="O62" s="677" t="str">
        <f ca="1">IF(OFFSET(INDEX('REPARTITION DES TACHES'!$A$2:$I$2402,MATCH($K$58,'REPARTITION DES TACHES'!$A$2:$A$2402,0),5),4,0)=0,"",OFFSET(INDEX('REPARTITION DES TACHES'!$A$2:$I$2402,MATCH($K$58,'REPARTITION DES TACHES'!$A$2:$A$2402,0),5),4,0))</f>
        <v/>
      </c>
      <c r="P62" s="695" t="s">
        <v>10</v>
      </c>
      <c r="Q62" s="706" t="str">
        <f ca="1">IF(OFFSET(INDEX('REPARTITION DES TACHES'!$A$2:$I$2402,MATCH($K$58,'REPARTITION DES TACHES'!$A$2:$A$2402,0),7),4,0)=0,"",OFFSET(INDEX('REPARTITION DES TACHES'!$A$2:$I$2402,MATCH($K$58,'REPARTITION DES TACHES'!$A$2:$A$2402,0),7),4,0))</f>
        <v/>
      </c>
      <c r="R62" s="677" t="str">
        <f ca="1">IF(OFFSET(INDEX('REPARTITION DES TACHES'!$A$2:$I$2402,MATCH($K$58,'REPARTITION DES TACHES'!$A$2:$A$2402,0),8),4,0)=0,"",OFFSET(INDEX('REPARTITION DES TACHES'!$A$2:$I$2402,MATCH($K$58,'REPARTITION DES TACHES'!$A$2:$A$2402,0),8),4,0))</f>
        <v/>
      </c>
      <c r="S62" s="711">
        <f ca="1">OFFSET(INDEX('REPARTITION DES TACHES'!$A$2:$I$2402,MATCH($K$58,'REPARTITION DES TACHES'!$A$2:$A$2402,0),9),4,0)</f>
        <v>0</v>
      </c>
    </row>
    <row r="63" spans="1:23" ht="25.15" hidden="1" customHeight="1" thickBot="1" x14ac:dyDescent="0.3">
      <c r="A63" s="1201"/>
      <c r="B63" s="1203"/>
      <c r="C63" s="595"/>
      <c r="D63" s="672"/>
      <c r="E63" s="679"/>
      <c r="F63" s="672"/>
      <c r="G63" s="593"/>
      <c r="H63" s="595"/>
      <c r="I63" s="651"/>
      <c r="K63" s="1189"/>
      <c r="L63" s="1191"/>
      <c r="M63" s="750" t="s">
        <v>10</v>
      </c>
      <c r="N63" s="751"/>
      <c r="O63" s="752"/>
      <c r="P63" s="753"/>
      <c r="Q63" s="754"/>
      <c r="R63" s="750"/>
      <c r="S63" s="713"/>
    </row>
    <row r="64" spans="1:23" ht="20.100000000000001" customHeight="1" thickTop="1" x14ac:dyDescent="0.25">
      <c r="A64" s="1193">
        <f>+A58+1</f>
        <v>43356</v>
      </c>
      <c r="B64" s="613"/>
      <c r="C64" s="657" t="str">
        <f>INDEX('REPARTITION DES TACHES'!$A$2:$I$2402,MATCH($A$64,'REPARTITION DES TACHES'!$A$2:$A$2402,0),3)</f>
        <v>0161</v>
      </c>
      <c r="D64" s="1117" t="str">
        <f>IF(INDEX('REPARTITION DES TACHES'!$A$2:$I$2402,MATCH($A$64,'REPARTITION DES TACHES'!$A$2:$A$2402,0),4)=0,"",INDEX('REPARTITION DES TACHES'!$A$2:$I$2402,MATCH($A$64,'REPARTITION DES TACHES'!$A$2:$A$2402,0),4))</f>
        <v/>
      </c>
      <c r="E64" s="657" t="str">
        <f>IF(INDEX('REPARTITION DES TACHES'!$A$2:$I$2402,MATCH($A$64,'REPARTITION DES TACHES'!$A$2:$A$2402,0),5)=0,"",INDEX('REPARTITION DES TACHES'!$A$2:$I$2402,MATCH($A$64,'REPARTITION DES TACHES'!$A$2:$A$2402,0),5))</f>
        <v/>
      </c>
      <c r="F64" s="619">
        <f>INDEX('REPARTITION DES TACHES'!$A$2:$I$2402,MATCH($A$64,'REPARTITION DES TACHES'!$A$2:$A$2402,0),6)</f>
        <v>0</v>
      </c>
      <c r="G64" s="644" t="str">
        <f>IF(INDEX('REPARTITION DES TACHES'!$A$2:$I$2402,MATCH($A$64,'REPARTITION DES TACHES'!$A$2:$A$2402,0),7)=0,"",INDEX('REPARTITION DES TACHES'!$A$2:$I$2402,MATCH($A$64,'REPARTITION DES TACHES'!$A$2:$A$2402,0),7))</f>
        <v>04109</v>
      </c>
      <c r="H64" s="657" t="str">
        <f>IF(INDEX('REPARTITION DES TACHES'!$A$2:$I$2402,MATCH($A$64,'REPARTITION DES TACHES'!$A$2:$A$2402,0),8)=0,"",INDEX('REPARTITION DES TACHES'!$A$2:$I$2402,MATCH($A$64,'REPARTITION DES TACHES'!$A$2:$A$2402,0),8))</f>
        <v/>
      </c>
      <c r="I64" s="558">
        <f>INDEX('REPARTITION DES TACHES'!$A$2:$I$2402,MATCH($A$64,'REPARTITION DES TACHES'!$A$2:$A$2402,0),9)</f>
        <v>0</v>
      </c>
      <c r="K64" s="1196">
        <f>+K58+1</f>
        <v>43370</v>
      </c>
      <c r="L64" s="716"/>
      <c r="M64" s="737" t="str">
        <f>INDEX('REPARTITION DES TACHES'!$A$2:$I$2402,MATCH($K$64,'REPARTITION DES TACHES'!$A$2:$A$2402,0),3)</f>
        <v>0161</v>
      </c>
      <c r="N64" s="1118" t="str">
        <f>IF(INDEX('REPARTITION DES TACHES'!$A$2:$I$2402,MATCH($K$64,'REPARTITION DES TACHES'!$A$2:$A$2402,0),4)=0,"",INDEX('REPARTITION DES TACHES'!$A$2:$I$2402,MATCH($K$64,'REPARTITION DES TACHES'!$A$2:$A$2402,0),4))</f>
        <v/>
      </c>
      <c r="O64" s="737" t="str">
        <f>IF(INDEX('REPARTITION DES TACHES'!$A$2:$I$2402,MATCH($K$64,'REPARTITION DES TACHES'!$A$2:$A$2402,0),5)=0,"",INDEX('REPARTITION DES TACHES'!$A$2:$I$2402,MATCH($K$64,'REPARTITION DES TACHES'!$A$2:$A$2402,0),5))</f>
        <v/>
      </c>
      <c r="P64" s="739">
        <f>INDEX('REPARTITION DES TACHES'!$A$2:$I$2402,MATCH($K$64,'REPARTITION DES TACHES'!$A$2:$A$2402,0),6)</f>
        <v>0</v>
      </c>
      <c r="Q64" s="740" t="str">
        <f>IF(INDEX('REPARTITION DES TACHES'!$A$2:$I$2402,MATCH($K$64,'REPARTITION DES TACHES'!$A$2:$A$2402,0),7)=0,"",INDEX('REPARTITION DES TACHES'!$A$2:$I$2402,MATCH($K$64,'REPARTITION DES TACHES'!$A$2:$A$2402,0),7))</f>
        <v/>
      </c>
      <c r="R64" s="737" t="str">
        <f>IF(INDEX('REPARTITION DES TACHES'!$A$2:$I$2402,MATCH($K$64,'REPARTITION DES TACHES'!$A$2:$A$2402,0),8)=0,"",INDEX('REPARTITION DES TACHES'!$A$2:$I$2402,MATCH($K$64,'REPARTITION DES TACHES'!$A$2:$A$2402,0),8))</f>
        <v/>
      </c>
      <c r="S64" s="709">
        <f>INDEX('REPARTITION DES TACHES'!$A$2:$I$2402,MATCH($K$64,'REPARTITION DES TACHES'!$A$2:$A$2402,0),9)</f>
        <v>0</v>
      </c>
    </row>
    <row r="65" spans="1:19" ht="25.15" hidden="1" customHeight="1" x14ac:dyDescent="0.25">
      <c r="A65" s="1194"/>
      <c r="B65" s="1206" t="s">
        <v>8</v>
      </c>
      <c r="C65" s="664" t="str">
        <f ca="1">IF(OFFSET(INDEX('REPARTITION DES TACHES'!$A$2:$I$2402,MATCH($A$64,'REPARTITION DES TACHES'!$A$2:$A$2402,0),3),1,0)=0,"",OFFSET(INDEX('REPARTITION DES TACHES'!$A$2:$I$2402,MATCH($A$64,'REPARTITION DES TACHES'!$A$2:$A$2402,0),3),1,0))</f>
        <v/>
      </c>
      <c r="D65" s="645" t="str">
        <f ca="1">IF(OFFSET(INDEX('REPARTITION DES TACHES'!$A$2:$I$2402,MATCH($A$64,'REPARTITION DES TACHES'!$A$2:$A$2402,0),4),1,0)=0,"",OFFSET(INDEX('REPARTITION DES TACHES'!$A$2:$I$2402,MATCH($A$64,'REPARTITION DES TACHES'!$A$2:$A$2402,0),4),1,0))</f>
        <v/>
      </c>
      <c r="E65" s="664" t="str">
        <f ca="1">IF(OFFSET(INDEX('REPARTITION DES TACHES'!$A$2:$I$2402,MATCH($A$64,'REPARTITION DES TACHES'!$A$2:$A$2402,0),5),1,0)=0,"",OFFSET(INDEX('REPARTITION DES TACHES'!$A$2:$I$2402,MATCH($A$64,'REPARTITION DES TACHES'!$A$2:$A$2402,0),5),1,0))</f>
        <v/>
      </c>
      <c r="F65" s="621">
        <f ca="1">OFFSET(INDEX('REPARTITION DES TACHES'!$A$2:$I$2402,MATCH($A$64,'REPARTITION DES TACHES'!$A$2:$A$2402,0),6),1,0)</f>
        <v>0</v>
      </c>
      <c r="G65" s="645" t="str">
        <f ca="1">IF(OFFSET(INDEX('REPARTITION DES TACHES'!$A$2:$I$2402,MATCH($A$64,'REPARTITION DES TACHES'!$A$2:$A$2402,0),7),1,0)=0,"",OFFSET(INDEX('REPARTITION DES TACHES'!$A$2:$I$2402,MATCH($A$64,'REPARTITION DES TACHES'!$A$2:$A$2402,0),7),1,0))</f>
        <v/>
      </c>
      <c r="H65" s="664" t="str">
        <f ca="1">IF(OFFSET(INDEX('REPARTITION DES TACHES'!$A$2:$I$2402,MATCH($A$64,'REPARTITION DES TACHES'!$A$2:$A$2402,0),8),1,0)=0,"",OFFSET(INDEX('REPARTITION DES TACHES'!$A$2:$I$2402,MATCH($A$64,'REPARTITION DES TACHES'!$A$2:$A$2402,0),8),1,0))</f>
        <v/>
      </c>
      <c r="I65" s="616">
        <f ca="1">OFFSET(INDEX('REPARTITION DES TACHES'!$A$2:$I$2402,MATCH($A$64,'REPARTITION DES TACHES'!$A$2:$A$2402,0),9),1,0)</f>
        <v>0</v>
      </c>
      <c r="K65" s="1196"/>
      <c r="L65" s="1206" t="s">
        <v>8</v>
      </c>
      <c r="M65" s="585" t="str">
        <f ca="1">IF(OFFSET(INDEX('REPARTITION DES TACHES'!$A$2:$I$2402,MATCH($K$64,'REPARTITION DES TACHES'!$A$2:$A$2402,0),3),1,0)=0,"",OFFSET(INDEX('REPARTITION DES TACHES'!$A$2:$I$2402,MATCH($K$64,'REPARTITION DES TACHES'!$A$2:$A$2402,0),3),1,0))</f>
        <v/>
      </c>
      <c r="N65" s="670" t="str">
        <f ca="1">IF(OFFSET(INDEX('REPARTITION DES TACHES'!$A$2:$I$2402,MATCH($K$64,'REPARTITION DES TACHES'!$A$2:$A$2402,0),4),1,0)=0,"",OFFSET(INDEX('REPARTITION DES TACHES'!$A$2:$I$2402,MATCH($K$64,'REPARTITION DES TACHES'!$A$2:$A$2402,0),4),1,0))</f>
        <v/>
      </c>
      <c r="O65" s="585" t="str">
        <f ca="1">IF(OFFSET(INDEX('REPARTITION DES TACHES'!$A$2:$I$2402,MATCH($K$64,'REPARTITION DES TACHES'!$A$2:$A$2402,0),5),1,0)=0,"",OFFSET(INDEX('REPARTITION DES TACHES'!$A$2:$I$2402,MATCH($K$64,'REPARTITION DES TACHES'!$A$2:$A$2402,0),5),1,0))</f>
        <v/>
      </c>
      <c r="P65" s="622">
        <f ca="1">OFFSET(INDEX('REPARTITION DES TACHES'!$A$2:$I$2402,MATCH($K$64,'REPARTITION DES TACHES'!$A$2:$A$2402,0),6),1,0)</f>
        <v>0</v>
      </c>
      <c r="Q65" s="587" t="str">
        <f ca="1">IF(OFFSET(INDEX('REPARTITION DES TACHES'!$A$2:$I$2402,MATCH($K$64,'REPARTITION DES TACHES'!$A$2:$A$2402,0),7),1,0)=0,"",OFFSET(INDEX('REPARTITION DES TACHES'!$A$2:$I$2402,MATCH($K$64,'REPARTITION DES TACHES'!$A$2:$A$2402,0),7),1,0))</f>
        <v/>
      </c>
      <c r="R65" s="585" t="str">
        <f ca="1">IF(OFFSET(INDEX('REPARTITION DES TACHES'!$A$2:$I$2402,MATCH($K$64,'REPARTITION DES TACHES'!$A$2:$A$2402,0),8),1,0)=0,"",OFFSET(INDEX('REPARTITION DES TACHES'!$A$2:$I$2402,MATCH($K$64,'REPARTITION DES TACHES'!$A$2:$A$2402,0),8),1,0))</f>
        <v/>
      </c>
      <c r="S65" s="673">
        <f ca="1">OFFSET(INDEX('REPARTITION DES TACHES'!$A$2:$I$2402,MATCH($K$64,'REPARTITION DES TACHES'!$A$2:$A$2402,0),9),1,0)</f>
        <v>0</v>
      </c>
    </row>
    <row r="66" spans="1:19" ht="25.15" hidden="1" customHeight="1" x14ac:dyDescent="0.25">
      <c r="A66" s="1194"/>
      <c r="B66" s="1206"/>
      <c r="C66" s="585" t="s">
        <v>10</v>
      </c>
      <c r="D66" s="670"/>
      <c r="E66" s="585"/>
      <c r="F66" s="670"/>
      <c r="G66" s="588"/>
      <c r="H66" s="585"/>
      <c r="I66" s="586"/>
      <c r="K66" s="1196"/>
      <c r="L66" s="1206"/>
      <c r="M66" s="585" t="s">
        <v>10</v>
      </c>
      <c r="N66" s="670"/>
      <c r="O66" s="585"/>
      <c r="P66" s="622" t="s">
        <v>10</v>
      </c>
      <c r="Q66" s="587"/>
      <c r="R66" s="585"/>
      <c r="S66" s="673"/>
    </row>
    <row r="67" spans="1:19" ht="20.100000000000001" customHeight="1" thickBot="1" x14ac:dyDescent="0.3">
      <c r="A67" s="1194"/>
      <c r="B67" s="871"/>
      <c r="C67" s="659" t="str">
        <f ca="1">OFFSET(INDEX('REPARTITION DES TACHES'!$A$2:$I$2402,MATCH($A$64,'REPARTITION DES TACHES'!$A$2:$A$2402,0),3),3,0)</f>
        <v>0163</v>
      </c>
      <c r="D67" s="646" t="str">
        <f ca="1">IF(OFFSET(INDEX('REPARTITION DES TACHES'!$A$2:$I$2402,MATCH($A$64,'REPARTITION DES TACHES'!$A$2:$A$2402,0),4),3,0)=0,"",OFFSET(INDEX('REPARTITION DES TACHES'!$A$2:$I$2402,MATCH($A$64,'REPARTITION DES TACHES'!$A$2:$A$2402,0),4),3,0))</f>
        <v/>
      </c>
      <c r="E67" s="659" t="str">
        <f ca="1">IF(OFFSET(INDEX('REPARTITION DES TACHES'!$A$2:$I$2402,MATCH($A$64,'REPARTITION DES TACHES'!$A$2:$A$2402,0),5),3,0)=0,"",OFFSET(INDEX('REPARTITION DES TACHES'!$A$2:$I$2402,MATCH($A$64,'REPARTITION DES TACHES'!$A$2:$A$2402,0),5),3,0))</f>
        <v>04107</v>
      </c>
      <c r="F67" s="623">
        <f ca="1">OFFSET(INDEX('REPARTITION DES TACHES'!$A$2:$I$2402,MATCH($A$64,'REPARTITION DES TACHES'!$A$2:$A$2402,0),6),3,0)</f>
        <v>0</v>
      </c>
      <c r="G67" s="646" t="str">
        <f ca="1">IF(OFFSET(INDEX('REPARTITION DES TACHES'!$A$2:$I$2402,MATCH($A$64,'REPARTITION DES TACHES'!$A$2:$A$2402,0),7),3,0)=0,"",OFFSET(INDEX('REPARTITION DES TACHES'!$A$2:$I$2402,MATCH($A$64,'REPARTITION DES TACHES'!$A$2:$A$2402,0),7),3,0))</f>
        <v/>
      </c>
      <c r="H67" s="659" t="str">
        <f ca="1">IF(OFFSET(INDEX('REPARTITION DES TACHES'!$A$2:$I$2402,MATCH($A$64,'REPARTITION DES TACHES'!$A$2:$A$2402,0),8),3,0)=0,"",OFFSET(INDEX('REPARTITION DES TACHES'!$A$2:$I$2402,MATCH($A$64,'REPARTITION DES TACHES'!$A$2:$A$2402,0),8),3,0))</f>
        <v>04104</v>
      </c>
      <c r="I67" s="566">
        <f ca="1">OFFSET(INDEX('REPARTITION DES TACHES'!$A$2:$I$2402,MATCH($A$64,'REPARTITION DES TACHES'!$A$2:$A$2402,0),9),3,0)</f>
        <v>0</v>
      </c>
      <c r="K67" s="1196"/>
      <c r="L67" s="871"/>
      <c r="M67" s="659" t="str">
        <f ca="1">OFFSET(INDEX('REPARTITION DES TACHES'!$A$2:$I$2402,MATCH($K$64,'REPARTITION DES TACHES'!$A$2:$A$2402,0),3),3,0)</f>
        <v>0163</v>
      </c>
      <c r="N67" s="646" t="str">
        <f ca="1">IF(OFFSET(INDEX('REPARTITION DES TACHES'!$A$2:$I$2402,MATCH($K$64,'REPARTITION DES TACHES'!$A$2:$A$2402,0),4),3,0)=0,"",OFFSET(INDEX('REPARTITION DES TACHES'!$A$2:$I$2402,MATCH($K$64,'REPARTITION DES TACHES'!$A$2:$A$2402,0),4),3,0))</f>
        <v/>
      </c>
      <c r="O67" s="659" t="str">
        <f ca="1">IF(OFFSET(INDEX('REPARTITION DES TACHES'!$A$2:$I$2402,MATCH($K$64,'REPARTITION DES TACHES'!$A$2:$A$2402,0),5),3,0)=0,"",OFFSET(INDEX('REPARTITION DES TACHES'!$A$2:$I$2402,MATCH($K$64,'REPARTITION DES TACHES'!$A$2:$A$2402,0),5),3,0))</f>
        <v/>
      </c>
      <c r="P67" s="623">
        <f ca="1">OFFSET(INDEX('REPARTITION DES TACHES'!$A$2:$I$2402,MATCH($K$64,'REPARTITION DES TACHES'!$A$2:$A$2402,0),6),3,0)</f>
        <v>0</v>
      </c>
      <c r="Q67" s="708" t="str">
        <f ca="1">IF(OFFSET(INDEX('REPARTITION DES TACHES'!$A$2:$I$2402,MATCH($K$64,'REPARTITION DES TACHES'!$A$2:$A$2402,0),7),3,0)=0,"",OFFSET(INDEX('REPARTITION DES TACHES'!$A$2:$I$2402,MATCH($K$64,'REPARTITION DES TACHES'!$A$2:$A$2402,0),7),3,0))</f>
        <v/>
      </c>
      <c r="R67" s="714" t="str">
        <f ca="1">IF(OFFSET(INDEX('REPARTITION DES TACHES'!$A$2:$I$2402,MATCH($K$64,'REPARTITION DES TACHES'!$A$2:$A$2402,0),8),3,0)=0,"",OFFSET(INDEX('REPARTITION DES TACHES'!$A$2:$I$2402,MATCH($K$64,'REPARTITION DES TACHES'!$A$2:$A$2402,0),8),3,0))</f>
        <v>AH185/ZACHER</v>
      </c>
      <c r="S67" s="710">
        <f ca="1">OFFSET(INDEX('REPARTITION DES TACHES'!$A$2:$I$2402,MATCH($K$64,'REPARTITION DES TACHES'!$A$2:$A$2402,0),9),3,0)</f>
        <v>0</v>
      </c>
    </row>
    <row r="68" spans="1:19" ht="25.15" hidden="1" customHeight="1" x14ac:dyDescent="0.25">
      <c r="A68" s="1194"/>
      <c r="B68" s="1190" t="s">
        <v>8</v>
      </c>
      <c r="C68" s="661" t="str">
        <f ca="1">IF(OFFSET(INDEX('REPARTITION DES TACHES'!$A$2:$I$2402,MATCH($A$64,'REPARTITION DES TACHES'!$A$2:$A$2402,0),3),4,0)=0,"",OFFSET(INDEX('REPARTITION DES TACHES'!$A$2:$I$2402,MATCH($A$64,'REPARTITION DES TACHES'!$A$2:$A$2402,0),3),4,0))</f>
        <v/>
      </c>
      <c r="D68" s="642" t="str">
        <f ca="1">IF(OFFSET(INDEX('REPARTITION DES TACHES'!$A$2:$I$2402,MATCH($A$64,'REPARTITION DES TACHES'!$A$2:$A$2402,0),4),4,0)=0,"",OFFSET(INDEX('REPARTITION DES TACHES'!$A$2:$I$2402,MATCH($A$64,'REPARTITION DES TACHES'!$A$2:$A$2402,0),4),4,0))</f>
        <v/>
      </c>
      <c r="E68" s="661" t="str">
        <f ca="1">IF(OFFSET(INDEX('REPARTITION DES TACHES'!$A$2:$I$2402,MATCH($A$64,'REPARTITION DES TACHES'!$A$2:$A$2402,0),5),4,0)=0,"",OFFSET(INDEX('REPARTITION DES TACHES'!$A$2:$I$2402,MATCH($A$64,'REPARTITION DES TACHES'!$A$2:$A$2402,0),5),4,0))</f>
        <v/>
      </c>
      <c r="F68" s="616">
        <f ca="1">OFFSET(INDEX('REPARTITION DES TACHES'!$A$2:$I$2402,MATCH($A$64,'REPARTITION DES TACHES'!$A$2:$A$2402,0),6),4,0)</f>
        <v>0</v>
      </c>
      <c r="G68" s="642" t="str">
        <f ca="1">IF(OFFSET(INDEX('REPARTITION DES TACHES'!$A$2:$I$2402,MATCH($A$64,'REPARTITION DES TACHES'!$A$2:$A$2402,0),7),4,0)=0,"",OFFSET(INDEX('REPARTITION DES TACHES'!$A$2:$I$2402,MATCH($A$64,'REPARTITION DES TACHES'!$A$2:$A$2402,0),7),4,0))</f>
        <v/>
      </c>
      <c r="H68" s="661" t="str">
        <f ca="1">IF(OFFSET(INDEX('REPARTITION DES TACHES'!$A$2:$I$2402,MATCH($A$64,'REPARTITION DES TACHES'!$A$2:$A$2402,0),8),4,0)=0,"",OFFSET(INDEX('REPARTITION DES TACHES'!$A$2:$I$2402,MATCH($A$64,'REPARTITION DES TACHES'!$A$2:$A$2402,0),8),4,0))</f>
        <v/>
      </c>
      <c r="I68" s="616">
        <f ca="1">OFFSET(INDEX('REPARTITION DES TACHES'!$A$2:$I$2402,MATCH($A$64,'REPARTITION DES TACHES'!$A$2:$A$2402,0),9),4,0)</f>
        <v>0</v>
      </c>
      <c r="K68" s="1196"/>
      <c r="L68" s="1190" t="s">
        <v>8</v>
      </c>
      <c r="M68" s="677" t="str">
        <f ca="1">IF(OFFSET(INDEX('REPARTITION DES TACHES'!$A$2:$I$2402,MATCH($K$64,'REPARTITION DES TACHES'!$A$2:$A$2402,0),3),4,0)=0,"",OFFSET(INDEX('REPARTITION DES TACHES'!$A$2:$I$2402,MATCH($K$64,'REPARTITION DES TACHES'!$A$2:$A$2402,0),3),4,0))</f>
        <v/>
      </c>
      <c r="N68" s="698" t="str">
        <f ca="1">IF(OFFSET(INDEX('REPARTITION DES TACHES'!$A$2:$I$2402,MATCH($K$64,'REPARTITION DES TACHES'!$A$2:$A$2402,0),4),4,0)=0,"",OFFSET(INDEX('REPARTITION DES TACHES'!$A$2:$I$2402,MATCH($K$64,'REPARTITION DES TACHES'!$A$2:$A$2402,0),4),4,0))</f>
        <v/>
      </c>
      <c r="O68" s="677" t="str">
        <f ca="1">IF(OFFSET(INDEX('REPARTITION DES TACHES'!$A$2:$I$2402,MATCH($K$64,'REPARTITION DES TACHES'!$A$2:$A$2402,0),5),4,0)=0,"",OFFSET(INDEX('REPARTITION DES TACHES'!$A$2:$I$2402,MATCH($K$64,'REPARTITION DES TACHES'!$A$2:$A$2402,0),5),4,0))</f>
        <v/>
      </c>
      <c r="P68" s="695">
        <f ca="1">OFFSET(INDEX('REPARTITION DES TACHES'!$A$2:$I$2402,MATCH($K$64,'REPARTITION DES TACHES'!$A$2:$A$2402,0),6),4,0)</f>
        <v>0</v>
      </c>
      <c r="Q68" s="706" t="str">
        <f ca="1">IF(OFFSET(INDEX('REPARTITION DES TACHES'!$A$2:$I$2402,MATCH($K$64,'REPARTITION DES TACHES'!$A$2:$A$2402,0),7),4,0)=0,"",OFFSET(INDEX('REPARTITION DES TACHES'!$A$2:$I$2402,MATCH($K$64,'REPARTITION DES TACHES'!$A$2:$A$2402,0),7),4,0))</f>
        <v/>
      </c>
      <c r="R68" s="677" t="str">
        <f ca="1">IF(OFFSET(INDEX('REPARTITION DES TACHES'!$A$2:$I$2402,MATCH($K$64,'REPARTITION DES TACHES'!$A$2:$A$2402,0),8),4,0)=0,"",OFFSET(INDEX('REPARTITION DES TACHES'!$A$2:$I$2402,MATCH($K$64,'REPARTITION DES TACHES'!$A$2:$A$2402,0),8),4,0))</f>
        <v/>
      </c>
      <c r="S68" s="711">
        <f ca="1">OFFSET(INDEX('REPARTITION DES TACHES'!$A$2:$I$2402,MATCH($K$64,'REPARTITION DES TACHES'!$A$2:$A$2402,0),9),4,0)</f>
        <v>0</v>
      </c>
    </row>
    <row r="69" spans="1:19" ht="25.15" hidden="1" customHeight="1" thickBot="1" x14ac:dyDescent="0.3">
      <c r="A69" s="1205"/>
      <c r="B69" s="1203"/>
      <c r="C69" s="595"/>
      <c r="D69" s="672"/>
      <c r="E69" s="679"/>
      <c r="F69" s="672"/>
      <c r="G69" s="593"/>
      <c r="H69" s="595"/>
      <c r="I69" s="651"/>
      <c r="K69" s="1196"/>
      <c r="L69" s="1197"/>
      <c r="M69" s="581" t="s">
        <v>10</v>
      </c>
      <c r="N69" s="699"/>
      <c r="O69" s="581"/>
      <c r="P69" s="579"/>
      <c r="Q69" s="580"/>
      <c r="R69" s="581"/>
      <c r="S69" s="712"/>
    </row>
    <row r="70" spans="1:19" ht="20.100000000000001" customHeight="1" thickTop="1" x14ac:dyDescent="0.25">
      <c r="A70" s="1199">
        <f>+A64+1</f>
        <v>43357</v>
      </c>
      <c r="B70" s="615"/>
      <c r="C70" s="660" t="str">
        <f>INDEX('REPARTITION DES TACHES'!$A$2:$I$2402,MATCH($A$70,'REPARTITION DES TACHES'!$A$2:$A$2402,0),3)</f>
        <v>AH185</v>
      </c>
      <c r="D70" s="636" t="str">
        <f>INDEX('REPARTITION DES TACHES'!$A$2:$I$2402,MATCH($A$70,'REPARTITION DES TACHES'!$A$2:$A$2402,0),4)</f>
        <v>ZACHER</v>
      </c>
      <c r="E70" s="660" t="str">
        <f>IF(INDEX('REPARTITION DES TACHES'!$A$2:$I$2402,MATCH($A$70,'REPARTITION DES TACHES'!$A$2:$A$2402,0),5)=0,"",INDEX('REPARTITION DES TACHES'!$A$2:$I$2402,MATCH($A$70,'REPARTITION DES TACHES'!$A$2:$A$2402,0),5))</f>
        <v/>
      </c>
      <c r="F70" s="558">
        <f>INDEX('REPARTITION DES TACHES'!$A$2:$I$2402,MATCH($A$70,'REPARTITION DES TACHES'!$A$2:$A$2402,0),6)</f>
        <v>0</v>
      </c>
      <c r="G70" s="647" t="str">
        <f>IF(INDEX('REPARTITION DES TACHES'!$A$2:$I$2402,MATCH($A$70,'REPARTITION DES TACHES'!$A$2:$A$2402,0),7)=0,"",INDEX('REPARTITION DES TACHES'!$A$2:$I$2402,MATCH($A$70,'REPARTITION DES TACHES'!$A$2:$A$2402,0),7))</f>
        <v>04110</v>
      </c>
      <c r="H70" s="660" t="str">
        <f>IF(INDEX('REPARTITION DES TACHES'!$A$2:$I$2402,MATCH($A$70,'REPARTITION DES TACHES'!$A$2:$A$2402,0),8)=0,"",INDEX('REPARTITION DES TACHES'!$A$2:$I$2402,MATCH($A$70,'REPARTITION DES TACHES'!$A$2:$A$2402,0),8))</f>
        <v/>
      </c>
      <c r="I70" s="558">
        <f>INDEX('REPARTITION DES TACHES'!$A$2:$I$2402,MATCH($A$70,'REPARTITION DES TACHES'!$A$2:$A$2402,0),9)</f>
        <v>0</v>
      </c>
      <c r="K70" s="1202">
        <f>+K64+1</f>
        <v>43371</v>
      </c>
      <c r="L70" s="557"/>
      <c r="M70" s="653" t="str">
        <f>INDEX('REPARTITION DES TACHES'!$A$2:$I$2402,MATCH($K$70,'REPARTITION DES TACHES'!$A$2:$A$2402,0),3)</f>
        <v>AH185</v>
      </c>
      <c r="N70" s="691" t="str">
        <f>INDEX('REPARTITION DES TACHES'!$A$2:$I$2402,MATCH($K$70,'REPARTITION DES TACHES'!$A$2:$A$2402,0),4)</f>
        <v>ZACHER</v>
      </c>
      <c r="O70" s="653" t="str">
        <f>IF(INDEX('REPARTITION DES TACHES'!$A$2:$I$2402,MATCH($K$70,'REPARTITION DES TACHES'!$A$2:$A$2402,0),5)=0,"",INDEX('REPARTITION DES TACHES'!$A$2:$I$2402,MATCH($K$70,'REPARTITION DES TACHES'!$A$2:$A$2402,0),5))</f>
        <v/>
      </c>
      <c r="P70" s="570">
        <f>INDEX('REPARTITION DES TACHES'!$A$2:$I$2402,MATCH($K$70,'REPARTITION DES TACHES'!$A$2:$A$2402,0),6)</f>
        <v>0</v>
      </c>
      <c r="Q70" s="704" t="str">
        <f>IF(INDEX('REPARTITION DES TACHES'!$A$2:$I$2402,MATCH($K$70,'REPARTITION DES TACHES'!$A$2:$A$2402,0),7)=0,"",INDEX('REPARTITION DES TACHES'!$A$2:$I$2402,MATCH($K$70,'REPARTITION DES TACHES'!$A$2:$A$2402,0),7))</f>
        <v/>
      </c>
      <c r="R70" s="863" t="s">
        <v>10</v>
      </c>
      <c r="S70" s="709">
        <f>INDEX('REPARTITION DES TACHES'!$A$2:$I$2402,MATCH($K$70,'REPARTITION DES TACHES'!$A$2:$A$2402,0),9)</f>
        <v>0</v>
      </c>
    </row>
    <row r="71" spans="1:19" ht="25.15" hidden="1" customHeight="1" x14ac:dyDescent="0.25">
      <c r="A71" s="1200"/>
      <c r="B71" s="1190" t="s">
        <v>8</v>
      </c>
      <c r="C71" s="578" t="str">
        <f ca="1">IF(OFFSET(INDEX('REPARTITION DES TACHES'!$A$2:$I$2402,MATCH($A$70,'REPARTITION DES TACHES'!$A$2:$A$2402,0),3),1,0)=0,"",OFFSET(INDEX('REPARTITION DES TACHES'!$A$2:$I$2402,MATCH($A$70,'REPARTITION DES TACHES'!$A$2:$A$2402,0),3),1,0))</f>
        <v/>
      </c>
      <c r="D71" s="686" t="str">
        <f ca="1">IF(OFFSET(INDEX('REPARTITION DES TACHES'!$A$2:$I$2402,MATCH($A$70,'REPARTITION DES TACHES'!$A$2:$A$2402,0),4),1,0)=0,"",OFFSET(INDEX('REPARTITION DES TACHES'!$A$2:$I$2402,MATCH($A$70,'REPARTITION DES TACHES'!$A$2:$A$2402,0),4),1,0))</f>
        <v/>
      </c>
      <c r="E71" s="578" t="str">
        <f ca="1">IF(OFFSET(INDEX('REPARTITION DES TACHES'!$A$2:$I$2402,MATCH($A$70,'REPARTITION DES TACHES'!$A$2:$A$2402,0),5),1,0)=0,"",OFFSET(INDEX('REPARTITION DES TACHES'!$A$2:$I$2402,MATCH($A$70,'REPARTITION DES TACHES'!$A$2:$A$2402,0),5),1,0))</f>
        <v/>
      </c>
      <c r="F71" s="560">
        <f ca="1">OFFSET(INDEX('REPARTITION DES TACHES'!$A$2:$I$2402,MATCH($A$70,'REPARTITION DES TACHES'!$A$2:$A$2402,0),6),1,0)</f>
        <v>0</v>
      </c>
      <c r="G71" s="648" t="str">
        <f ca="1">IF(OFFSET(INDEX('REPARTITION DES TACHES'!$A$2:$I$2402,MATCH($A$70,'REPARTITION DES TACHES'!$A$2:$A$2402,0),7),1,0)=0,"",OFFSET(INDEX('REPARTITION DES TACHES'!$A$2:$I$2402,MATCH($A$70,'REPARTITION DES TACHES'!$A$2:$A$2402,0),7),1,0))</f>
        <v>STEPANOV</v>
      </c>
      <c r="H71" s="578" t="str">
        <f ca="1">IF(OFFSET(INDEX('REPARTITION DES TACHES'!$A$2:$I$2402,MATCH($A$70,'REPARTITION DES TACHES'!$A$2:$A$2402,0),8),1,0)=0,"",OFFSET(INDEX('REPARTITION DES TACHES'!$A$2:$I$2402,MATCH($A$70,'REPARTITION DES TACHES'!$A$2:$A$2402,0),8),1,0))</f>
        <v/>
      </c>
      <c r="I71" s="560">
        <f ca="1">OFFSET(INDEX('REPARTITION DES TACHES'!$A$2:$I$2402,MATCH($A$70,'REPARTITION DES TACHES'!$A$2:$A$2402,0),9),1,0)</f>
        <v>0</v>
      </c>
      <c r="K71" s="1187"/>
      <c r="L71" s="1190" t="s">
        <v>8</v>
      </c>
      <c r="M71" s="624" t="str">
        <f ca="1">IF(OFFSET(INDEX('REPARTITION DES TACHES'!$A$2:$I$2402,MATCH($K$70,'REPARTITION DES TACHES'!$A$2:$A$2402,0),3),1,0)=0,"",OFFSET(INDEX('REPARTITION DES TACHES'!$A$2:$I$2402,MATCH($K$70,'REPARTITION DES TACHES'!$A$2:$A$2402,0),3),1,0))</f>
        <v/>
      </c>
      <c r="N71" s="667" t="str">
        <f ca="1">IF(OFFSET(INDEX('REPARTITION DES TACHES'!$A$2:$I$2402,MATCH($K$70,'REPARTITION DES TACHES'!$A$2:$A$2402,0),4),1,0)=0,"",OFFSET(INDEX('REPARTITION DES TACHES'!$A$2:$I$2402,MATCH($K$70,'REPARTITION DES TACHES'!$A$2:$A$2402,0),4),1,0))</f>
        <v/>
      </c>
      <c r="O71" s="624" t="str">
        <f ca="1">IF(OFFSET(INDEX('REPARTITION DES TACHES'!$A$2:$I$2402,MATCH($K$70,'REPARTITION DES TACHES'!$A$2:$A$2402,0),5),1,0)=0,"",OFFSET(INDEX('REPARTITION DES TACHES'!$A$2:$I$2402,MATCH($K$70,'REPARTITION DES TACHES'!$A$2:$A$2402,0),5),1,0))</f>
        <v/>
      </c>
      <c r="P71" s="562">
        <f ca="1">OFFSET(INDEX('REPARTITION DES TACHES'!$A$2:$I$2402,MATCH($K$70,'REPARTITION DES TACHES'!$A$2:$A$2402,0),6),1,0)</f>
        <v>0</v>
      </c>
      <c r="Q71" s="563" t="str">
        <f ca="1">IF(OFFSET(INDEX('REPARTITION DES TACHES'!$A$2:$I$2402,MATCH($K$70,'REPARTITION DES TACHES'!$A$2:$A$2402,0),7),1,0)=0,"",OFFSET(INDEX('REPARTITION DES TACHES'!$A$2:$I$2402,MATCH($K$70,'REPARTITION DES TACHES'!$A$2:$A$2402,0),7),1,0))</f>
        <v/>
      </c>
      <c r="R71" s="624" t="str">
        <f ca="1">IF(OFFSET(INDEX('REPARTITION DES TACHES'!$A$2:$I$2402,MATCH($K$70,'REPARTITION DES TACHES'!$A$2:$A$2402,0),8),1,0)=0,"",OFFSET(INDEX('REPARTITION DES TACHES'!$A$2:$I$2402,MATCH($K$70,'REPARTITION DES TACHES'!$A$2:$A$2402,0),8),1,0))</f>
        <v/>
      </c>
      <c r="S71" s="673">
        <f ca="1">OFFSET(INDEX('REPARTITION DES TACHES'!$A$2:$I$2402,MATCH($K$70,'REPARTITION DES TACHES'!$A$2:$A$2402,0),9),1,0)</f>
        <v>0</v>
      </c>
    </row>
    <row r="72" spans="1:19" ht="25.15" hidden="1" customHeight="1" x14ac:dyDescent="0.25">
      <c r="A72" s="1200"/>
      <c r="B72" s="1190"/>
      <c r="C72" s="624"/>
      <c r="D72" s="667"/>
      <c r="E72" s="624"/>
      <c r="F72" s="673"/>
      <c r="G72" s="564"/>
      <c r="H72" s="624"/>
      <c r="I72" s="586"/>
      <c r="K72" s="1187"/>
      <c r="L72" s="1190"/>
      <c r="M72" s="624" t="s">
        <v>10</v>
      </c>
      <c r="N72" s="667"/>
      <c r="O72" s="624"/>
      <c r="P72" s="562" t="s">
        <v>10</v>
      </c>
      <c r="Q72" s="563"/>
      <c r="R72" s="624"/>
      <c r="S72" s="673"/>
    </row>
    <row r="73" spans="1:19" ht="20.100000000000001" customHeight="1" thickBot="1" x14ac:dyDescent="0.3">
      <c r="A73" s="1200"/>
      <c r="B73" s="870"/>
      <c r="C73" s="690" t="str">
        <f ca="1">OFFSET(INDEX('REPARTITION DES TACHES'!$A$2:$I$2402,MATCH($A$70,'REPARTITION DES TACHES'!$A$2:$A$2402,0),3),3,0)</f>
        <v>LOCAL PURGES</v>
      </c>
      <c r="D73" s="683" t="str">
        <f ca="1">IF(OFFSET(INDEX('REPARTITION DES TACHES'!$A$2:$I$2402,MATCH($A$70,'REPARTITION DES TACHES'!$A$2:$A$2402,0),4),3,0)=0,"",OFFSET(INDEX('REPARTITION DES TACHES'!$A$2:$I$2402,MATCH($A$70,'REPARTITION DES TACHES'!$A$2:$A$2402,0),4),3,0))</f>
        <v/>
      </c>
      <c r="E73" s="655" t="str">
        <f ca="1">IF(OFFSET(INDEX('REPARTITION DES TACHES'!$A$2:$I$2402,MATCH($A$70,'REPARTITION DES TACHES'!$A$2:$A$2402,0),5),3,0)=0,"",OFFSET(INDEX('REPARTITION DES TACHES'!$A$2:$I$2402,MATCH($A$70,'REPARTITION DES TACHES'!$A$2:$A$2402,0),5),3,0))</f>
        <v>04108</v>
      </c>
      <c r="F73" s="566">
        <f ca="1">OFFSET(INDEX('REPARTITION DES TACHES'!$A$2:$I$2402,MATCH($A$70,'REPARTITION DES TACHES'!$A$2:$A$2402,0),6),3,0)</f>
        <v>0</v>
      </c>
      <c r="G73" s="638" t="str">
        <f ca="1">IF(OFFSET(INDEX('REPARTITION DES TACHES'!$A$2:$I$2402,MATCH($A$70,'REPARTITION DES TACHES'!$A$2:$A$2402,0),7),3,0)=0,"",OFFSET(INDEX('REPARTITION DES TACHES'!$A$2:$I$2402,MATCH($A$70,'REPARTITION DES TACHES'!$A$2:$A$2402,0),7),3,0))</f>
        <v/>
      </c>
      <c r="H73" s="655" t="str">
        <f ca="1">IF(OFFSET(INDEX('REPARTITION DES TACHES'!$A$2:$I$2402,MATCH($A$70,'REPARTITION DES TACHES'!$A$2:$A$2402,0),8),3,0)=0,"",OFFSET(INDEX('REPARTITION DES TACHES'!$A$2:$I$2402,MATCH($A$70,'REPARTITION DES TACHES'!$A$2:$A$2402,0),8),3,0))</f>
        <v/>
      </c>
      <c r="I73" s="566">
        <f ca="1">OFFSET(INDEX('REPARTITION DES TACHES'!$A$2:$I$2402,MATCH($A$70,'REPARTITION DES TACHES'!$A$2:$A$2402,0),9),3,0)</f>
        <v>0</v>
      </c>
      <c r="K73" s="1187"/>
      <c r="L73" s="872"/>
      <c r="M73" s="728" t="str">
        <f ca="1">OFFSET(INDEX('REPARTITION DES TACHES'!$A$2:$I$2402,MATCH($K$70,'REPARTITION DES TACHES'!$A$2:$A$2402,0),3),3,0)</f>
        <v>LOCAL PURGES</v>
      </c>
      <c r="N73" s="725" t="str">
        <f ca="1">IF(OFFSET(INDEX('REPARTITION DES TACHES'!$A$2:$I$2402,MATCH($K$70,'REPARTITION DES TACHES'!$A$2:$A$2402,0),4),3,0)=0,"",OFFSET(INDEX('REPARTITION DES TACHES'!$A$2:$I$2402,MATCH($K$70,'REPARTITION DES TACHES'!$A$2:$A$2402,0),4),3,0))</f>
        <v/>
      </c>
      <c r="O73" s="718" t="str">
        <f ca="1">IF(OFFSET(INDEX('REPARTITION DES TACHES'!$A$2:$I$2402,MATCH($K$70,'REPARTITION DES TACHES'!$A$2:$A$2402,0),5),3,0)=0,"",OFFSET(INDEX('REPARTITION DES TACHES'!$A$2:$I$2402,MATCH($K$70,'REPARTITION DES TACHES'!$A$2:$A$2402,0),5),3,0))</f>
        <v/>
      </c>
      <c r="P73" s="719">
        <f ca="1">OFFSET(INDEX('REPARTITION DES TACHES'!$A$2:$I$2402,MATCH($K$70,'REPARTITION DES TACHES'!$A$2:$A$2402,0),6),3,0)</f>
        <v>0</v>
      </c>
      <c r="Q73" s="717" t="str">
        <f ca="1">IF(OFFSET(INDEX('REPARTITION DES TACHES'!$A$2:$I$2402,MATCH($K$70,'REPARTITION DES TACHES'!$A$2:$A$2402,0),7),3,0)=0,"",OFFSET(INDEX('REPARTITION DES TACHES'!$A$2:$I$2402,MATCH($K$70,'REPARTITION DES TACHES'!$A$2:$A$2402,0),7),3,0))</f>
        <v/>
      </c>
      <c r="R73" s="718" t="str">
        <f ca="1">IF(OFFSET(INDEX('REPARTITION DES TACHES'!$A$2:$I$2402,MATCH($K$70,'REPARTITION DES TACHES'!$A$2:$A$2402,0),8),3,0)=0,"",OFFSET(INDEX('REPARTITION DES TACHES'!$A$2:$I$2402,MATCH($K$70,'REPARTITION DES TACHES'!$A$2:$A$2402,0),8),3,0))</f>
        <v/>
      </c>
      <c r="S73" s="710">
        <f ca="1">OFFSET(INDEX('REPARTITION DES TACHES'!$A$2:$I$2402,MATCH($K$70,'REPARTITION DES TACHES'!$A$2:$A$2402,0),9),3,0)</f>
        <v>0</v>
      </c>
    </row>
    <row r="74" spans="1:19" ht="25.15" hidden="1" customHeight="1" x14ac:dyDescent="0.25">
      <c r="A74" s="1200"/>
      <c r="B74" s="1190" t="s">
        <v>8</v>
      </c>
      <c r="C74" s="578" t="str">
        <f ca="1">IF(OFFSET(INDEX('REPARTITION DES TACHES'!$A$2:$I$2402,MATCH($A$70,'REPARTITION DES TACHES'!$A$2:$A$2402,0),3),4,0)=0,"",OFFSET(INDEX('REPARTITION DES TACHES'!$A$2:$I$2402,MATCH($A$70,'REPARTITION DES TACHES'!$A$2:$A$2402,0),3),4,0))</f>
        <v/>
      </c>
      <c r="D74" s="686" t="str">
        <f ca="1">IF(OFFSET(INDEX('REPARTITION DES TACHES'!$A$2:$I$2402,MATCH($A$70,'REPARTITION DES TACHES'!$A$2:$A$2402,0),4),4,0)=0,"",OFFSET(INDEX('REPARTITION DES TACHES'!$A$2:$I$2402,MATCH($A$70,'REPARTITION DES TACHES'!$A$2:$A$2402,0),4),4,0))</f>
        <v/>
      </c>
      <c r="E74" s="578" t="str">
        <f ca="1">IF(OFFSET(INDEX('REPARTITION DES TACHES'!$A$2:$I$2402,MATCH($A$70,'REPARTITION DES TACHES'!$A$2:$A$2402,0),5),4,0)=0,"",OFFSET(INDEX('REPARTITION DES TACHES'!$A$2:$I$2402,MATCH($A$70,'REPARTITION DES TACHES'!$A$2:$A$2402,0),5),4,0))</f>
        <v/>
      </c>
      <c r="F74" s="560">
        <f ca="1">OFFSET(INDEX('REPARTITION DES TACHES'!$A$2:$I$2402,MATCH($A$70,'REPARTITION DES TACHES'!$A$2:$A$2402,0),6),4,0)</f>
        <v>0</v>
      </c>
      <c r="G74" s="648" t="str">
        <f ca="1">IF(OFFSET(INDEX('REPARTITION DES TACHES'!$A$2:$I$2402,MATCH($A$70,'REPARTITION DES TACHES'!$A$2:$A$2402,0),7),4,0)=0,"",OFFSET(INDEX('REPARTITION DES TACHES'!$A$2:$I$2402,MATCH($A$70,'REPARTITION DES TACHES'!$A$2:$A$2402,0),7),4,0))</f>
        <v/>
      </c>
      <c r="H74" s="578" t="str">
        <f ca="1">IF(OFFSET(INDEX('REPARTITION DES TACHES'!$A$2:$I$2402,MATCH($A$70,'REPARTITION DES TACHES'!$A$2:$A$2402,0),8),4,0)=0,"",OFFSET(INDEX('REPARTITION DES TACHES'!$A$2:$I$2402,MATCH($A$70,'REPARTITION DES TACHES'!$A$2:$A$2402,0),8),4,0))</f>
        <v/>
      </c>
      <c r="I74" s="560">
        <f ca="1">OFFSET(INDEX('REPARTITION DES TACHES'!$A$2:$I$2402,MATCH($A$70,'REPARTITION DES TACHES'!$A$2:$A$2402,0),9),4,0)</f>
        <v>0</v>
      </c>
      <c r="K74" s="1187"/>
      <c r="L74" s="1204" t="s">
        <v>8</v>
      </c>
      <c r="M74" s="755" t="str">
        <f ca="1">IF(OFFSET(INDEX('REPARTITION DES TACHES'!$A$2:$I$2402,MATCH($K$70,'REPARTITION DES TACHES'!$A$2:$A$2402,0),3),4,0)=0,"",OFFSET(INDEX('REPARTITION DES TACHES'!$A$2:$I$2402,MATCH($K$70,'REPARTITION DES TACHES'!$A$2:$A$2402,0),3),4,0))</f>
        <v/>
      </c>
      <c r="N74" s="756" t="str">
        <f ca="1">IF(OFFSET(INDEX('REPARTITION DES TACHES'!$A$2:$I$2402,MATCH($K$70,'REPARTITION DES TACHES'!$A$2:$A$2402,0),4),4,0)=0,"",OFFSET(INDEX('REPARTITION DES TACHES'!$A$2:$I$2402,MATCH($K$70,'REPARTITION DES TACHES'!$A$2:$A$2402,0),4),4,0))</f>
        <v/>
      </c>
      <c r="O74" s="755" t="str">
        <f ca="1">IF(OFFSET(INDEX('REPARTITION DES TACHES'!$A$2:$I$2402,MATCH($K$70,'REPARTITION DES TACHES'!$A$2:$A$2402,0),5),4,0)=0,"",OFFSET(INDEX('REPARTITION DES TACHES'!$A$2:$I$2402,MATCH($K$70,'REPARTITION DES TACHES'!$A$2:$A$2402,0),5),4,0))</f>
        <v/>
      </c>
      <c r="P74" s="757">
        <f ca="1">OFFSET(INDEX('REPARTITION DES TACHES'!$A$2:$I$2402,MATCH($K$70,'REPARTITION DES TACHES'!$A$2:$A$2402,0),6),4,0)</f>
        <v>0</v>
      </c>
      <c r="Q74" s="758" t="str">
        <f ca="1">IF(OFFSET(INDEX('REPARTITION DES TACHES'!$A$2:$I$2402,MATCH($K$70,'REPARTITION DES TACHES'!$A$2:$A$2402,0),7),4,0)=0,"",OFFSET(INDEX('REPARTITION DES TACHES'!$A$2:$I$2402,MATCH($K$70,'REPARTITION DES TACHES'!$A$2:$A$2402,0),7),4,0))</f>
        <v/>
      </c>
      <c r="R74" s="755" t="str">
        <f ca="1">IF(OFFSET(INDEX('REPARTITION DES TACHES'!$A$2:$I$2402,MATCH($K$70,'REPARTITION DES TACHES'!$A$2:$A$2402,0),8),4,0)=0,"",OFFSET(INDEX('REPARTITION DES TACHES'!$A$2:$I$2402,MATCH($K$70,'REPARTITION DES TACHES'!$A$2:$A$2402,0),8),4,0))</f>
        <v/>
      </c>
      <c r="S74" s="711">
        <f ca="1">OFFSET(INDEX('REPARTITION DES TACHES'!$A$2:$I$2402,MATCH($K$70,'REPARTITION DES TACHES'!$A$2:$A$2402,0),9),4,0)</f>
        <v>0</v>
      </c>
    </row>
    <row r="75" spans="1:19" ht="25.15" hidden="1" customHeight="1" thickBot="1" x14ac:dyDescent="0.3">
      <c r="A75" s="1201"/>
      <c r="B75" s="1203"/>
      <c r="C75" s="656"/>
      <c r="D75" s="668"/>
      <c r="E75" s="656"/>
      <c r="F75" s="668"/>
      <c r="G75" s="612"/>
      <c r="H75" s="656"/>
      <c r="I75" s="650"/>
      <c r="K75" s="1188"/>
      <c r="L75" s="1203"/>
      <c r="M75" s="581" t="s">
        <v>10</v>
      </c>
      <c r="N75" s="699"/>
      <c r="O75" s="581"/>
      <c r="P75" s="579"/>
      <c r="Q75" s="580"/>
      <c r="R75" s="581"/>
      <c r="S75" s="712"/>
    </row>
    <row r="76" spans="1:19" ht="20.100000000000001" customHeight="1" thickTop="1" x14ac:dyDescent="0.25">
      <c r="A76" s="1193">
        <f>+A70+1</f>
        <v>43358</v>
      </c>
      <c r="B76" s="613"/>
      <c r="C76" s="657" t="str">
        <f>INDEX('REPARTITION DES TACHES'!$A$2:$I$2402,MATCH($A$76,'REPARTITION DES TACHES'!$A$2:$A$2402,0),3)</f>
        <v>0171</v>
      </c>
      <c r="D76" s="644" t="str">
        <f>INDEX('REPARTITION DES TACHES'!$A$2:$I$2402,MATCH($A$76,'REPARTITION DES TACHES'!$A$2:$A$2402,0),4)</f>
        <v>0172</v>
      </c>
      <c r="E76" s="680" t="str">
        <f>INDEX('REPARTITION DES TACHES'!$A$2:$I$2402,MATCH($A$76,'REPARTITION DES TACHES'!$A$2:$A$2402,0),5)</f>
        <v>VIDER LE BANC D'ESSAI</v>
      </c>
      <c r="F76" s="619">
        <f>INDEX('REPARTITION DES TACHES'!$A$2:$I$2402,MATCH($A$76,'REPARTITION DES TACHES'!$A$2:$A$2402,0),6)</f>
        <v>0</v>
      </c>
      <c r="G76" s="897" t="str">
        <f>IF(INDEX('REPARTITION DES TACHES'!$A$2:$I$2402,MATCH($A$76,'REPARTITION DES TACHES'!$A$2:$A$2402,0),7)=0,"",INDEX('REPARTITION DES TACHES'!$A$2:$I$2402,MATCH($A$76,'REPARTITION DES TACHES'!$A$2:$A$2402,0),7))</f>
        <v>04111</v>
      </c>
      <c r="H76" s="657" t="str">
        <f>IF(INDEX('REPARTITION DES TACHES'!$A$2:$I$2402,MATCH($A$76,'REPARTITION DES TACHES'!$A$2:$A$2402,0),8)=0,"",INDEX('REPARTITION DES TACHES'!$A$2:$I$2402,MATCH($A$76,'REPARTITION DES TACHES'!$A$2:$A$2402,0),8))</f>
        <v/>
      </c>
      <c r="I76" s="558">
        <f>INDEX('REPARTITION DES TACHES'!$A$2:$I$2402,MATCH($A$76,'REPARTITION DES TACHES'!$A$2:$A$2402,0),9)</f>
        <v>0</v>
      </c>
      <c r="K76" s="1195">
        <f>+K70+1</f>
        <v>43372</v>
      </c>
      <c r="L76" s="613"/>
      <c r="M76" s="697" t="str">
        <f>INDEX('REPARTITION DES TACHES'!$A$2:$I$2402,MATCH($K$76,'REPARTITION DES TACHES'!$A$2:$A$2402,0),3)</f>
        <v>0171</v>
      </c>
      <c r="N76" s="700" t="str">
        <f>INDEX('REPARTITION DES TACHES'!$A$2:$I$2402,MATCH($K$76,'REPARTITION DES TACHES'!$A$2:$A$2402,0),4)</f>
        <v>0172</v>
      </c>
      <c r="O76" s="703" t="str">
        <f>INDEX('REPARTITION DES TACHES'!$A$2:$I$2402,MATCH($K$76,'REPARTITION DES TACHES'!$A$2:$A$2402,0),5)</f>
        <v>VIDER LE BANC D'ESSAI</v>
      </c>
      <c r="P76" s="583">
        <f>INDEX('REPARTITION DES TACHES'!$A$2:$I$2402,MATCH($K$76,'REPARTITION DES TACHES'!$A$2:$A$2402,0),6)</f>
        <v>0</v>
      </c>
      <c r="Q76" s="707" t="str">
        <f>IF(INDEX('REPARTITION DES TACHES'!$A$2:$I$2402,MATCH($K$76,'REPARTITION DES TACHES'!$A$2:$A$2402,0),7)=0,"",INDEX('REPARTITION DES TACHES'!$A$2:$I$2402,MATCH($K$76,'REPARTITION DES TACHES'!$A$2:$A$2402,0),7))</f>
        <v/>
      </c>
      <c r="R76" s="697" t="str">
        <f>IF(INDEX('REPARTITION DES TACHES'!$A$2:$I$2402,MATCH($K$76,'REPARTITION DES TACHES'!$A$2:$A$2402,0),8)=0,"",INDEX('REPARTITION DES TACHES'!$A$2:$I$2402,MATCH($K$76,'REPARTITION DES TACHES'!$A$2:$A$2402,0),8))</f>
        <v/>
      </c>
      <c r="S76" s="709">
        <f>INDEX('REPARTITION DES TACHES'!$A$2:$I$2402,MATCH($K$76,'REPARTITION DES TACHES'!$A$2:$A$2402,0),9)</f>
        <v>0</v>
      </c>
    </row>
    <row r="77" spans="1:19" ht="20.100000000000001" hidden="1" customHeight="1" x14ac:dyDescent="0.25">
      <c r="A77" s="1194"/>
      <c r="B77" s="1190" t="s">
        <v>8</v>
      </c>
      <c r="C77" s="578" t="str">
        <f ca="1">IF(OFFSET(INDEX('REPARTITION DES TACHES'!$A$2:$I$2402,MATCH($A$76,'REPARTITION DES TACHES'!$A$2:$A$2402,0),3),1,0)=0,"",OFFSET(INDEX('REPARTITION DES TACHES'!$A$2:$I$2402,MATCH($A$76,'REPARTITION DES TACHES'!$A$2:$A$2402,0),3),1,0))</f>
        <v/>
      </c>
      <c r="D77" s="686" t="str">
        <f ca="1">IF(OFFSET(INDEX('REPARTITION DES TACHES'!$A$2:$I$2402,MATCH($A$76,'REPARTITION DES TACHES'!$A$2:$A$2402,0),4),1,0)=0,"",OFFSET(INDEX('REPARTITION DES TACHES'!$A$2:$I$2402,MATCH($A$76,'REPARTITION DES TACHES'!$A$2:$A$2402,0),4),1,0))</f>
        <v/>
      </c>
      <c r="E77" s="578" t="str">
        <f ca="1">IF(OFFSET(INDEX('REPARTITION DES TACHES'!$A$2:$I$2402,MATCH($A$76,'REPARTITION DES TACHES'!$A$2:$A$2402,0),5),1,0)=0,"",OFFSET(INDEX('REPARTITION DES TACHES'!$A$2:$I$2402,MATCH($A$76,'REPARTITION DES TACHES'!$A$2:$A$2402,0),5),1,0))</f>
        <v/>
      </c>
      <c r="F77" s="560">
        <f ca="1">OFFSET(INDEX('REPARTITION DES TACHES'!$A$2:$I$2402,MATCH($A$76,'REPARTITION DES TACHES'!$A$2:$A$2402,0),6),1,0)</f>
        <v>0</v>
      </c>
      <c r="G77" s="648" t="str">
        <f ca="1">IF(OFFSET(INDEX('REPARTITION DES TACHES'!$A$2:$I$2402,MATCH($A$76,'REPARTITION DES TACHES'!$A$2:$A$2402,0),7),1,0)=0,"",OFFSET(INDEX('REPARTITION DES TACHES'!$A$2:$I$2402,MATCH($A$76,'REPARTITION DES TACHES'!$A$2:$A$2402,0),7),1,0))</f>
        <v/>
      </c>
      <c r="H77" s="578" t="str">
        <f ca="1">IF(OFFSET(INDEX('REPARTITION DES TACHES'!$A$2:$I$2402,MATCH($A$76,'REPARTITION DES TACHES'!$A$2:$A$2402,0),8),1,0)=0,"",OFFSET(INDEX('REPARTITION DES TACHES'!$A$2:$I$2402,MATCH($A$76,'REPARTITION DES TACHES'!$A$2:$A$2402,0),8),1,0))</f>
        <v/>
      </c>
      <c r="I77" s="560">
        <f ca="1">OFFSET(INDEX('REPARTITION DES TACHES'!$A$2:$I$2402,MATCH($A$76,'REPARTITION DES TACHES'!$A$2:$A$2402,0),9),1,0)</f>
        <v>0</v>
      </c>
      <c r="K77" s="1196"/>
      <c r="L77" s="1190" t="s">
        <v>8</v>
      </c>
      <c r="M77" s="624" t="str">
        <f ca="1">IF(OFFSET(INDEX('REPARTITION DES TACHES'!$A$2:$I$2402,MATCH($K$76,'REPARTITION DES TACHES'!$A$2:$A$2402,0),3),1,0)=0,"",OFFSET(INDEX('REPARTITION DES TACHES'!$A$2:$I$2402,MATCH($K$76,'REPARTITION DES TACHES'!$A$2:$A$2402,0),3),1,0))</f>
        <v/>
      </c>
      <c r="N77" s="667" t="str">
        <f ca="1">IF(OFFSET(INDEX('REPARTITION DES TACHES'!$A$2:$I$2402,MATCH($K$76,'REPARTITION DES TACHES'!$A$2:$A$2402,0),4),1,0)=0,"",OFFSET(INDEX('REPARTITION DES TACHES'!$A$2:$I$2402,MATCH($K$76,'REPARTITION DES TACHES'!$A$2:$A$2402,0),4),1,0))</f>
        <v/>
      </c>
      <c r="O77" s="624" t="str">
        <f ca="1">IF(OFFSET(INDEX('REPARTITION DES TACHES'!$A$2:$I$2402,MATCH($K$76,'REPARTITION DES TACHES'!$A$2:$A$2402,0),5),1,0)=0,"",OFFSET(INDEX('REPARTITION DES TACHES'!$A$2:$I$2402,MATCH($K$76,'REPARTITION DES TACHES'!$A$2:$A$2402,0),5),1,0))</f>
        <v/>
      </c>
      <c r="P77" s="562">
        <f ca="1">OFFSET(INDEX('REPARTITION DES TACHES'!$A$2:$I$2402,MATCH($K$76,'REPARTITION DES TACHES'!$A$2:$A$2402,0),6),1,0)</f>
        <v>0</v>
      </c>
      <c r="Q77" s="563" t="str">
        <f ca="1">IF(OFFSET(INDEX('REPARTITION DES TACHES'!$A$2:$I$2402,MATCH($K$76,'REPARTITION DES TACHES'!$A$2:$A$2402,0),7),1,0)=0,"",OFFSET(INDEX('REPARTITION DES TACHES'!$A$2:$I$2402,MATCH($K$76,'REPARTITION DES TACHES'!$A$2:$A$2402,0),7),1,0))</f>
        <v/>
      </c>
      <c r="R77" s="624" t="str">
        <f ca="1">IF(OFFSET(INDEX('REPARTITION DES TACHES'!$A$2:$I$2402,MATCH($K$76,'REPARTITION DES TACHES'!$A$2:$A$2402,0),8),1,0)=0,"",OFFSET(INDEX('REPARTITION DES TACHES'!$A$2:$I$2402,MATCH($K$76,'REPARTITION DES TACHES'!$A$2:$A$2402,0),8),1,0))</f>
        <v/>
      </c>
      <c r="S77" s="673">
        <f ca="1">OFFSET(INDEX('REPARTITION DES TACHES'!$A$2:$I$2402,MATCH($K$76,'REPARTITION DES TACHES'!$A$2:$A$2402,0),9),1,0)</f>
        <v>0</v>
      </c>
    </row>
    <row r="78" spans="1:19" ht="20.100000000000001" hidden="1" customHeight="1" x14ac:dyDescent="0.25">
      <c r="A78" s="1194"/>
      <c r="B78" s="1190"/>
      <c r="C78" s="677" t="s">
        <v>10</v>
      </c>
      <c r="D78" s="698"/>
      <c r="E78" s="677"/>
      <c r="F78" s="913" t="s">
        <v>10</v>
      </c>
      <c r="G78" s="617"/>
      <c r="H78" s="662"/>
      <c r="I78" s="577"/>
      <c r="K78" s="1196"/>
      <c r="L78" s="1190"/>
      <c r="M78" s="624" t="s">
        <v>10</v>
      </c>
      <c r="N78" s="667"/>
      <c r="O78" s="624"/>
      <c r="P78" s="562" t="s">
        <v>10</v>
      </c>
      <c r="Q78" s="563"/>
      <c r="R78" s="624"/>
      <c r="S78" s="673"/>
    </row>
    <row r="79" spans="1:19" ht="20.100000000000001" customHeight="1" thickBot="1" x14ac:dyDescent="0.3">
      <c r="A79" s="1194"/>
      <c r="B79" s="871"/>
      <c r="C79" s="590" t="str">
        <f ca="1">OFFSET(INDEX('REPARTITION DES TACHES'!$A$2:$I$2402,MATCH($A$76,'REPARTITION DES TACHES'!$A$2:$A$2402,0),3),3,0)</f>
        <v>0173</v>
      </c>
      <c r="D79" s="692" t="str">
        <f ca="1">IF(OFFSET(INDEX('REPARTITION DES TACHES'!$A$2:$I$2402,MATCH($A$76,'REPARTITION DES TACHES'!$A$2:$A$2402,0),4),3,0)=0,"",OFFSET(INDEX('REPARTITION DES TACHES'!$A$2:$I$2402,MATCH($A$76,'REPARTITION DES TACHES'!$A$2:$A$2402,0),4),3,0))</f>
        <v/>
      </c>
      <c r="E79" s="590" t="str">
        <f ca="1">IF(OFFSET(INDEX('REPARTITION DES TACHES'!$A$2:$I$2402,MATCH($A$76,'REPARTITION DES TACHES'!$A$2:$A$2402,0),5),3,0)=0,"",OFFSET(INDEX('REPARTITION DES TACHES'!$A$2:$I$2402,MATCH($A$76,'REPARTITION DES TACHES'!$A$2:$A$2402,0),5),3,0))</f>
        <v/>
      </c>
      <c r="F79" s="693">
        <f ca="1">OFFSET(INDEX('REPARTITION DES TACHES'!$A$2:$I$2402,MATCH($A$76,'REPARTITION DES TACHES'!$A$2:$A$2402,0),6),3,0)</f>
        <v>0</v>
      </c>
      <c r="G79" s="694" t="str">
        <f ca="1">IF(OFFSET(INDEX('REPARTITION DES TACHES'!$A$2:$I$2402,MATCH($A$76,'REPARTITION DES TACHES'!$A$2:$A$2402,0),7),3,0)=0,"",OFFSET(INDEX('REPARTITION DES TACHES'!$A$2:$I$2402,MATCH($A$76,'REPARTITION DES TACHES'!$A$2:$A$2402,0),7),3,0))</f>
        <v/>
      </c>
      <c r="H79" s="1098" t="str">
        <f ca="1">IF(OFFSET(INDEX('REPARTITION DES TACHES'!$A$2:$I$2402,MATCH($A$76,'REPARTITION DES TACHES'!$A$2:$A$2402,0),8),3,0)=0,"",OFFSET(INDEX('REPARTITION DES TACHES'!$A$2:$I$2402,MATCH($A$76,'REPARTITION DES TACHES'!$A$2:$A$2402,0),8),3,0))</f>
        <v/>
      </c>
      <c r="I79" s="566">
        <f ca="1">OFFSET(INDEX('REPARTITION DES TACHES'!$A$2:$I$2402,MATCH($A$76,'REPARTITION DES TACHES'!$A$2:$A$2402,0),9),3,0)</f>
        <v>0</v>
      </c>
      <c r="K79" s="1196"/>
      <c r="L79" s="589"/>
      <c r="M79" s="590" t="str">
        <f ca="1">IF(OFFSET(INDEX('REPARTITION DES TACHES'!$A$2:$I$2402,MATCH($K$76,'REPARTITION DES TACHES'!$A$2:$A$2402,0),3),3,0)=0,"",OFFSET(INDEX('REPARTITION DES TACHES'!$A$2:$I$2402,MATCH($K$76,'REPARTITION DES TACHES'!$A$2:$A$2402,0),3),3,0))</f>
        <v>0173</v>
      </c>
      <c r="N79" s="692" t="str">
        <f ca="1">IF(OFFSET(INDEX('REPARTITION DES TACHES'!$A$2:$I$2402,MATCH($K$76,'REPARTITION DES TACHES'!$A$2:$A$2402,0),4),3,0)=0,"",OFFSET(INDEX('REPARTITION DES TACHES'!$A$2:$I$2402,MATCH($K$76,'REPARTITION DES TACHES'!$A$2:$A$2402,0),4),3,0))</f>
        <v/>
      </c>
      <c r="O79" s="590" t="str">
        <f ca="1">IF(OFFSET(INDEX('REPARTITION DES TACHES'!$A$2:$I$2402,MATCH($K$76,'REPARTITION DES TACHES'!$A$2:$A$2402,0),5),3,0)=0,"",OFFSET(INDEX('REPARTITION DES TACHES'!$A$2:$I$2402,MATCH($K$76,'REPARTITION DES TACHES'!$A$2:$A$2402,0),5),3,0))</f>
        <v/>
      </c>
      <c r="P79" s="693">
        <f ca="1">OFFSET(INDEX('REPARTITION DES TACHES'!$A$2:$I$2402,MATCH($K$76,'REPARTITION DES TACHES'!$A$2:$A$2402,0),6),3,0)</f>
        <v>0</v>
      </c>
      <c r="Q79" s="715" t="str">
        <f ca="1">IF(OFFSET(INDEX('REPARTITION DES TACHES'!$A$2:$I$2402,MATCH($K$76,'REPARTITION DES TACHES'!$A$2:$A$2402,0),7),3,0)=0,"",OFFSET(INDEX('REPARTITION DES TACHES'!$A$2:$I$2402,MATCH($K$76,'REPARTITION DES TACHES'!$A$2:$A$2402,0),7),3,0))</f>
        <v/>
      </c>
      <c r="R79" s="590" t="str">
        <f ca="1">IF(OFFSET(INDEX('REPARTITION DES TACHES'!$A$2:$I$2402,MATCH($K$76,'REPARTITION DES TACHES'!$A$2:$A$2402,0),8),3,0)=0,"",OFFSET(INDEX('REPARTITION DES TACHES'!$A$2:$I$2402,MATCH($K$76,'REPARTITION DES TACHES'!$A$2:$A$2402,0),8),3,0))</f>
        <v/>
      </c>
      <c r="S79" s="710">
        <f ca="1">OFFSET(INDEX('REPARTITION DES TACHES'!$A$2:$I$2402,MATCH($K$76,'REPARTITION DES TACHES'!$A$2:$A$2402,0),9),3,0)</f>
        <v>0</v>
      </c>
    </row>
    <row r="80" spans="1:19" ht="20.100000000000001" hidden="1" customHeight="1" x14ac:dyDescent="0.25">
      <c r="A80" s="1194"/>
      <c r="B80" s="1190" t="s">
        <v>8</v>
      </c>
      <c r="C80" s="652" t="str">
        <f ca="1">IF(OFFSET(INDEX('REPARTITION DES TACHES'!$A$2:$I$2402,MATCH($A$76,'REPARTITION DES TACHES'!$A$2:$A$2402,0),3),4,0)=0,"",OFFSET(INDEX('REPARTITION DES TACHES'!$A$2:$I$2402,MATCH($A$76,'REPARTITION DES TACHES'!$A$2:$A$2402,0),3),4,0))</f>
        <v/>
      </c>
      <c r="D80" s="652" t="str">
        <f ca="1">IF(OFFSET(INDEX('REPARTITION DES TACHES'!$A$2:$I$2402,MATCH($A$76,'REPARTITION DES TACHES'!$A$2:$A$2402,0),4),4,0)=0,"",OFFSET(INDEX('REPARTITION DES TACHES'!$A$2:$I$2402,MATCH($A$76,'REPARTITION DES TACHES'!$A$2:$A$2402,0),4),4,0))</f>
        <v/>
      </c>
      <c r="E80" s="652" t="str">
        <f ca="1">IF(OFFSET(INDEX('REPARTITION DES TACHES'!$A$2:$I$2402,MATCH($A$76,'REPARTITION DES TACHES'!$A$2:$A$2402,0),5),4,0)=0,"",OFFSET(INDEX('REPARTITION DES TACHES'!$A$2:$I$2402,MATCH($A$76,'REPARTITION DES TACHES'!$A$2:$A$2402,0),5),4,0))</f>
        <v/>
      </c>
      <c r="F80" s="652">
        <f ca="1">OFFSET(INDEX('REPARTITION DES TACHES'!$A$2:$I$2402,MATCH($A$76,'REPARTITION DES TACHES'!$A$2:$A$2402,0),6),4,0)</f>
        <v>0</v>
      </c>
      <c r="G80" s="652" t="str">
        <f ca="1">IF(OFFSET(INDEX('REPARTITION DES TACHES'!$A$2:$I$2402,MATCH($A$76,'REPARTITION DES TACHES'!$A$2:$A$2402,0),7),4,0)=0,"",OFFSET(INDEX('REPARTITION DES TACHES'!$A$2:$I$2402,MATCH($A$76,'REPARTITION DES TACHES'!$A$2:$A$2402,0),7),4,0))</f>
        <v/>
      </c>
      <c r="H80" s="652" t="str">
        <f ca="1">IF(OFFSET(INDEX('REPARTITION DES TACHES'!$A$2:$I$2402,MATCH($A$76,'REPARTITION DES TACHES'!$A$2:$A$2402,0),8),4,0)=0,"",OFFSET(INDEX('REPARTITION DES TACHES'!$A$2:$I$2402,MATCH($A$76,'REPARTITION DES TACHES'!$A$2:$A$2402,0),8),4,0))</f>
        <v/>
      </c>
      <c r="I80" s="568">
        <f ca="1">OFFSET(INDEX('REPARTITION DES TACHES'!$A$2:$I$2402,MATCH($A$76,'REPARTITION DES TACHES'!$A$2:$A$2402,0),9),4,0)</f>
        <v>0</v>
      </c>
      <c r="K80" s="1196"/>
      <c r="L80" s="1192" t="s">
        <v>8</v>
      </c>
      <c r="M80" s="696" t="str">
        <f ca="1">IF(OFFSET(INDEX('REPARTITION DES TACHES'!$A$2:$I$2402,MATCH($K$76,'REPARTITION DES TACHES'!$A$2:$A$2402,0),3),4,0)=0,"",OFFSET(INDEX('REPARTITION DES TACHES'!$A$2:$I$2402,MATCH($K$76,'REPARTITION DES TACHES'!$A$2:$A$2402,0),3),4,0))</f>
        <v/>
      </c>
      <c r="N80" s="702" t="str">
        <f ca="1">IF(OFFSET(INDEX('REPARTITION DES TACHES'!$A$2:$I$2402,MATCH($K$76,'REPARTITION DES TACHES'!$A$2:$A$2402,0),4),4,0)=0,"",OFFSET(INDEX('REPARTITION DES TACHES'!$A$2:$I$2402,MATCH($K$76,'REPARTITION DES TACHES'!$A$2:$A$2402,0),4),4,0))</f>
        <v/>
      </c>
      <c r="O80" s="702" t="str">
        <f ca="1">IF(OFFSET(INDEX('REPARTITION DES TACHES'!$A$2:$I$2402,MATCH($K$76,'REPARTITION DES TACHES'!$A$2:$A$2402,0),5),4,0)=0,"",OFFSET(INDEX('REPARTITION DES TACHES'!$A$2:$I$2402,MATCH($K$76,'REPARTITION DES TACHES'!$A$2:$A$2402,0),5),4,0))</f>
        <v/>
      </c>
      <c r="P80" s="702">
        <f ca="1">OFFSET(INDEX('REPARTITION DES TACHES'!$A$2:$I$2402,MATCH($K$76,'REPARTITION DES TACHES'!$A$2:$A$2402,0),6),4,0)</f>
        <v>0</v>
      </c>
      <c r="Q80" s="702" t="str">
        <f ca="1">IF(OFFSET(INDEX('REPARTITION DES TACHES'!$A$2:$I$2402,MATCH($K$76,'REPARTITION DES TACHES'!$A$2:$A$2402,0),7),4,0)=0,"",OFFSET(INDEX('REPARTITION DES TACHES'!$A$2:$I$2402,MATCH($K$76,'REPARTITION DES TACHES'!$A$2:$A$2402,0),7),4,0))</f>
        <v/>
      </c>
      <c r="R80" s="702" t="str">
        <f ca="1">IF(OFFSET(INDEX('REPARTITION DES TACHES'!$A$2:$I$2402,MATCH($K$76,'REPARTITION DES TACHES'!$A$2:$A$2402,0),8),4,0)=0,"",OFFSET(INDEX('REPARTITION DES TACHES'!$A$2:$I$2402,MATCH($K$76,'REPARTITION DES TACHES'!$A$2:$A$2402,0),8),4,0))</f>
        <v/>
      </c>
      <c r="S80" s="572">
        <f ca="1">OFFSET(INDEX('REPARTITION DES TACHES'!$A$2:$I$2402,MATCH($K$76,'REPARTITION DES TACHES'!$A$2:$A$2402,0),9),4,0)</f>
        <v>0</v>
      </c>
    </row>
    <row r="81" spans="1:19" ht="20.100000000000001" hidden="1" customHeight="1" thickBot="1" x14ac:dyDescent="0.3">
      <c r="A81" s="1194"/>
      <c r="B81" s="1197"/>
      <c r="C81" s="568"/>
      <c r="D81" s="902"/>
      <c r="E81" s="914"/>
      <c r="F81" s="903"/>
      <c r="G81" s="903"/>
      <c r="H81" s="903"/>
      <c r="I81" s="576"/>
      <c r="K81" s="1196"/>
      <c r="L81" s="1198"/>
      <c r="M81" s="917" t="s">
        <v>10</v>
      </c>
      <c r="N81" s="918"/>
      <c r="O81" s="919"/>
      <c r="P81" s="918"/>
      <c r="Q81" s="918"/>
      <c r="R81" s="918"/>
      <c r="S81" s="599"/>
    </row>
    <row r="82" spans="1:19" ht="20.100000000000001" customHeight="1" x14ac:dyDescent="0.25">
      <c r="A82" s="1186">
        <f>+A76+1</f>
        <v>43359</v>
      </c>
      <c r="B82" s="557"/>
      <c r="C82" s="653" t="str">
        <f>IF(INDEX('REPARTITION DES TACHES'!$A$2:$I$2402,MATCH($A$82,'REPARTITION DES TACHES'!$A$2:$A$2402,0),3)=0,"",INDEX('REPARTITION DES TACHES'!$A$2:$I$2402,MATCH($A$82,'REPARTITION DES TACHES'!$A$2:$A$2402,0),3))</f>
        <v/>
      </c>
      <c r="D82" s="691" t="str">
        <f>IF(INDEX('REPARTITION DES TACHES'!$A$2:$I$2402,MATCH($A$82,'REPARTITION DES TACHES'!$A$2:$A$2402,0),4)=0,"",INDEX('REPARTITION DES TACHES'!$A$2:$I$2402,MATCH($A$82,'REPARTITION DES TACHES'!$A$2:$A$2402,0),4))</f>
        <v/>
      </c>
      <c r="E82" s="676" t="str">
        <f>IF(INDEX('REPARTITION DES TACHES'!$A$2:$I$2402,MATCH($A$82,'REPARTITION DES TACHES'!$A$2:$A$2402,0),5)=0,"",INDEX('REPARTITION DES TACHES'!$A$2:$I$2402,MATCH($A$82,'REPARTITION DES TACHES'!$A$2:$A$2402,0),5))</f>
        <v/>
      </c>
      <c r="F82" s="570">
        <f>INDEX('REPARTITION DES TACHES'!$A$2:$I$2402,MATCH($A$76,'REPARTITION DES TACHES'!$A$2:$A$2402,0),6)</f>
        <v>0</v>
      </c>
      <c r="G82" s="691" t="str">
        <f>IF(INDEX('REPARTITION DES TACHES'!$A$2:$I$2402,MATCH($A$82,'REPARTITION DES TACHES'!$A$2:$A$2402,0),7)=0,"",INDEX('REPARTITION DES TACHES'!$A$2:$I$2402,MATCH($A$82,'REPARTITION DES TACHES'!$A$2:$A$2402,0),7))</f>
        <v/>
      </c>
      <c r="H82" s="653" t="str">
        <f>IF(INDEX('REPARTITION DES TACHES'!$A$2:$I$2402,MATCH($A$82,'REPARTITION DES TACHES'!$A$2:$A$2402,0),8)=0,"",INDEX('REPARTITION DES TACHES'!$A$2:$I$2402,MATCH($A$82,'REPARTITION DES TACHES'!$A$2:$A$2402,0),8))</f>
        <v/>
      </c>
      <c r="K82" s="1186">
        <f>+K76+1</f>
        <v>43373</v>
      </c>
      <c r="L82" s="557"/>
      <c r="M82" s="653" t="str">
        <f>IF(INDEX('REPARTITION DES TACHES'!$A$2:$I$2402,MATCH($K$82,'REPARTITION DES TACHES'!$A$2:$A$2402,0),3)=0,"",INDEX('REPARTITION DES TACHES'!$A$2:$I$2402,MATCH($K$82,'REPARTITION DES TACHES'!$A$2:$A$2402,0),3))</f>
        <v/>
      </c>
      <c r="N82" s="691" t="str">
        <f>IF(INDEX('REPARTITION DES TACHES'!$A$2:$I$2402,MATCH($K$82,'REPARTITION DES TACHES'!$A$2:$A$2402,0),4)=0,"",INDEX('REPARTITION DES TACHES'!$A$2:$I$2402,MATCH($K$82,'REPARTITION DES TACHES'!$A$2:$A$2402,0),4))</f>
        <v/>
      </c>
      <c r="O82" s="676" t="str">
        <f>IF(INDEX('REPARTITION DES TACHES'!$A$2:$I$2402,MATCH($K$82,'REPARTITION DES TACHES'!$A$2:$A$2402,0),5)=0,"",INDEX('REPARTITION DES TACHES'!$A$2:$I$2402,MATCH($K$82,'REPARTITION DES TACHES'!$A$2:$A$2402,0),5))</f>
        <v/>
      </c>
      <c r="P82" s="570">
        <f>INDEX('REPARTITION DES TACHES'!$A$2:$I$2402,MATCH($K$76,'REPARTITION DES TACHES'!$A$2:$A$2402,0),6)</f>
        <v>0</v>
      </c>
      <c r="Q82" s="704" t="str">
        <f>IF(INDEX('REPARTITION DES TACHES'!$A$2:$I$2402,MATCH($K$82,'REPARTITION DES TACHES'!$A$2:$A$2402,0),7)=0,"",INDEX('REPARTITION DES TACHES'!$A$2:$I$2402,MATCH($K$82,'REPARTITION DES TACHES'!$A$2:$A$2402,0),7))</f>
        <v/>
      </c>
      <c r="R82" s="653" t="str">
        <f>IF(INDEX('REPARTITION DES TACHES'!$A$2:$I$2402,MATCH($K$82,'REPARTITION DES TACHES'!$A$2:$A$2402,0),8)=0,"",INDEX('REPARTITION DES TACHES'!$A$2:$I$2402,MATCH($K$82,'REPARTITION DES TACHES'!$A$2:$A$2402,0),8))</f>
        <v/>
      </c>
    </row>
    <row r="83" spans="1:19" ht="20.100000000000001" hidden="1" customHeight="1" x14ac:dyDescent="0.25">
      <c r="A83" s="1187"/>
      <c r="B83" s="1190" t="s">
        <v>8</v>
      </c>
      <c r="C83" s="578" t="str">
        <f ca="1">IF(OFFSET(INDEX('REPARTITION DES TACHES'!$A$2:$I$2402,MATCH($A$82,'REPARTITION DES TACHES'!$A$2:$A$2402,0),3),1,0)=0,"",OFFSET(INDEX('REPARTITION DES TACHES'!$A$2:$I$2402,MATCH($A$82,'REPARTITION DES TACHES'!$A$2:$A$2402,0),3),1,0))</f>
        <v/>
      </c>
      <c r="D83" s="686" t="str">
        <f ca="1">IF(OFFSET(INDEX('REPARTITION DES TACHES'!$A$2:$I$2402,MATCH($A$82,'REPARTITION DES TACHES'!$A$2:$A$2402,0),4),1,0)=0,"",OFFSET(INDEX('REPARTITION DES TACHES'!$A$2:$I$2402,MATCH($A$82,'REPARTITION DES TACHES'!$A$2:$A$2402,0),4),1,0))</f>
        <v/>
      </c>
      <c r="E83" s="578" t="str">
        <f ca="1">IF(OFFSET(INDEX('REPARTITION DES TACHES'!$A$2:$I$2402,MATCH($A$82,'REPARTITION DES TACHES'!$A$2:$A$2402,0),5),1,0)=0,"",OFFSET(INDEX('REPARTITION DES TACHES'!$A$2:$I$2402,MATCH($A$82,'REPARTITION DES TACHES'!$A$2:$A$2402,0),5),1,0))</f>
        <v/>
      </c>
      <c r="F83" s="560">
        <f ca="1">OFFSET(INDEX('REPARTITION DES TACHES'!$A$2:$I$2402,MATCH($A$76,'REPARTITION DES TACHES'!$A$2:$A$2402,0),6),1,0)</f>
        <v>0</v>
      </c>
      <c r="G83" s="648" t="str">
        <f ca="1">IF(OFFSET(INDEX('REPARTITION DES TACHES'!$A$2:$I$2402,MATCH($A$82,'REPARTITION DES TACHES'!$A$2:$A$2402,0),7),1,0)=0,"",OFFSET(INDEX('REPARTITION DES TACHES'!$A$2:$I$2402,MATCH($A$82,'REPARTITION DES TACHES'!$A$2:$A$2402,0),7),1,0))</f>
        <v/>
      </c>
      <c r="H83" s="578" t="str">
        <f ca="1">IF(OFFSET(INDEX('REPARTITION DES TACHES'!$A$2:$I$2402,MATCH($A$82,'REPARTITION DES TACHES'!$A$2:$A$2402,0),8),1,0)=0,"",OFFSET(INDEX('REPARTITION DES TACHES'!$A$2:$I$2402,MATCH($A$82,'REPARTITION DES TACHES'!$A$2:$A$2402,0),8),1,0))</f>
        <v/>
      </c>
      <c r="K83" s="1187"/>
      <c r="L83" s="1190" t="s">
        <v>8</v>
      </c>
      <c r="M83" s="624" t="str">
        <f ca="1">IF(OFFSET(INDEX('REPARTITION DES TACHES'!$A$2:$I$2402,MATCH($K$82,'REPARTITION DES TACHES'!$A$2:$A$2402,0),3),1,0)=0,"",OFFSET(INDEX('REPARTITION DES TACHES'!$A$2:$I$2402,MATCH($K$82,'REPARTITION DES TACHES'!$A$2:$A$2402,0),3),1,0))</f>
        <v/>
      </c>
      <c r="N83" s="667" t="str">
        <f ca="1">IF(OFFSET(INDEX('REPARTITION DES TACHES'!$A$2:$I$2402,MATCH($K$82,'REPARTITION DES TACHES'!$A$2:$A$2402,0),4),1,0)=0,"",OFFSET(INDEX('REPARTITION DES TACHES'!$A$2:$I$2402,MATCH($K$82,'REPARTITION DES TACHES'!$A$2:$A$2402,0),4),1,0))</f>
        <v/>
      </c>
      <c r="O83" s="624" t="str">
        <f ca="1">IF(OFFSET(INDEX('REPARTITION DES TACHES'!$A$2:$I$2402,MATCH($K$82,'REPARTITION DES TACHES'!$A$2:$A$2402,0),5),1,0)=0,"",OFFSET(INDEX('REPARTITION DES TACHES'!$A$2:$I$2402,MATCH($K$82,'REPARTITION DES TACHES'!$A$2:$A$2402,0),5),1,0))</f>
        <v/>
      </c>
      <c r="P83" s="562">
        <f ca="1">OFFSET(INDEX('REPARTITION DES TACHES'!$A$2:$I$2402,MATCH($K$76,'REPARTITION DES TACHES'!$A$2:$A$2402,0),6),1,0)</f>
        <v>0</v>
      </c>
      <c r="Q83" s="563" t="str">
        <f ca="1">IF(OFFSET(INDEX('REPARTITION DES TACHES'!$A$2:$I$2402,MATCH($K$82,'REPARTITION DES TACHES'!$A$2:$A$2402,0),7),1,0)=0,"",OFFSET(INDEX('REPARTITION DES TACHES'!$A$2:$I$2402,MATCH($K$82,'REPARTITION DES TACHES'!$A$2:$A$2402,0),7),1,0))</f>
        <v/>
      </c>
      <c r="R83" s="624" t="str">
        <f ca="1">IF(OFFSET(INDEX('REPARTITION DES TACHES'!$A$2:$I$2402,MATCH($K$82,'REPARTITION DES TACHES'!$A$2:$A$2402,0),8),1,0)=0,"",OFFSET(INDEX('REPARTITION DES TACHES'!$A$2:$I$2402,MATCH($K$82,'REPARTITION DES TACHES'!$A$2:$A$2402,0),8),1,0))</f>
        <v/>
      </c>
    </row>
    <row r="84" spans="1:19" ht="20.100000000000001" hidden="1" customHeight="1" x14ac:dyDescent="0.25">
      <c r="A84" s="1187"/>
      <c r="B84" s="1190"/>
      <c r="C84" s="677" t="s">
        <v>10</v>
      </c>
      <c r="D84" s="698"/>
      <c r="E84" s="677"/>
      <c r="F84" s="913" t="s">
        <v>10</v>
      </c>
      <c r="G84" s="617"/>
      <c r="H84" s="662"/>
      <c r="K84" s="1187"/>
      <c r="L84" s="1190"/>
      <c r="M84" s="624" t="s">
        <v>10</v>
      </c>
      <c r="N84" s="667"/>
      <c r="O84" s="624"/>
      <c r="P84" s="562" t="s">
        <v>10</v>
      </c>
      <c r="Q84" s="563"/>
      <c r="R84" s="624"/>
    </row>
    <row r="85" spans="1:19" ht="19.5" customHeight="1" thickBot="1" x14ac:dyDescent="0.3">
      <c r="A85" s="1187"/>
      <c r="B85" s="1100"/>
      <c r="C85" s="718" t="str">
        <f ca="1">IF(OFFSET(INDEX('REPARTITION DES TACHES'!$A$2:$I$2402,MATCH($A$82,'REPARTITION DES TACHES'!$A$2:$A$2402,0),3),3,0)=0,"",INDEX('REPARTITION DES TACHES'!$A$2:$I$2402,MATCH($A$82,'REPARTITION DES TACHES'!$A$2:$A$2402,0),5))</f>
        <v/>
      </c>
      <c r="D85" s="895" t="str">
        <f ca="1">IF(OFFSET(INDEX('REPARTITION DES TACHES'!$A$2:$I$2402,MATCH($A$82,'REPARTITION DES TACHES'!$A$2:$A$2402,0),4),3,0)=0,"",OFFSET(INDEX('REPARTITION DES TACHES'!$A$2:$I$2402,MATCH($A$82,'REPARTITION DES TACHES'!$A$2:$A$2402,0),4),3,0))</f>
        <v/>
      </c>
      <c r="E85" s="718" t="str">
        <f ca="1">IF(OFFSET(INDEX('REPARTITION DES TACHES'!$A$2:$I$2402,MATCH($A$82,'REPARTITION DES TACHES'!$A$2:$A$2402,0),5),3,0)=0,"",OFFSET(INDEX('REPARTITION DES TACHES'!$A$2:$I$2402,MATCH($A$82,'REPARTITION DES TACHES'!$A$2:$A$2402,0),5),3,0))</f>
        <v/>
      </c>
      <c r="F85" s="719">
        <f ca="1">OFFSET(INDEX('REPARTITION DES TACHES'!$A$2:$I$2402,MATCH($A$76,'REPARTITION DES TACHES'!$A$2:$A$2402,0),6),3,0)</f>
        <v>0</v>
      </c>
      <c r="G85" s="912" t="str">
        <f ca="1">IF(OFFSET(INDEX('REPARTITION DES TACHES'!$A$2:$I$2402,MATCH($A$82,'REPARTITION DES TACHES'!$A$2:$A$2402,0),7),3,0)=0,"",OFFSET(INDEX('REPARTITION DES TACHES'!$A$2:$I$2402,MATCH($A$82,'REPARTITION DES TACHES'!$A$2:$A$2402,0),7),3,0))</f>
        <v/>
      </c>
      <c r="H85" s="718" t="str">
        <f ca="1">IF(OFFSET(INDEX('REPARTITION DES TACHES'!$A$2:$I$2402,MATCH($A$82,'REPARTITION DES TACHES'!$A$2:$A$2402,0),8),3,0)=0,"",OFFSET(INDEX('REPARTITION DES TACHES'!$A$2:$I$2402,MATCH($A$82,'REPARTITION DES TACHES'!$A$2:$A$2402,0),8),3,0))</f>
        <v/>
      </c>
      <c r="K85" s="1187"/>
      <c r="L85" s="876"/>
      <c r="M85" s="718" t="str">
        <f ca="1">IF(OFFSET(INDEX('REPARTITION DES TACHES'!$A$2:$I$2402,MATCH($K$82,'REPARTITION DES TACHES'!$A$2:$A$2402,0),3),3,0)=0,"",OFFSET(INDEX('REPARTITION DES TACHES'!$A$2:$I$2402,MATCH($K$82,'REPARTITION DES TACHES'!$A$2:$A$2402,0),3),3,0))</f>
        <v/>
      </c>
      <c r="N85" s="895" t="str">
        <f ca="1">IF(OFFSET(INDEX('REPARTITION DES TACHES'!$A$2:$I$2402,MATCH($K$82,'REPARTITION DES TACHES'!$A$2:$A$2402,0),4),3,0)=0,"",OFFSET(INDEX('REPARTITION DES TACHES'!$A$2:$I$2402,MATCH($K$82,'REPARTITION DES TACHES'!$A$2:$A$2402,0),4),3,0))</f>
        <v/>
      </c>
      <c r="O85" s="718" t="str">
        <f ca="1">IF(OFFSET(INDEX('REPARTITION DES TACHES'!$A$2:$I$2402,MATCH($K$82,'REPARTITION DES TACHES'!$A$2:$A$2402,0),5),3,0)=0,"",OFFSET(INDEX('REPARTITION DES TACHES'!$A$2:$I$2402,MATCH($K$82,'REPARTITION DES TACHES'!$A$2:$A$2402,0),5),3,0))</f>
        <v/>
      </c>
      <c r="P85" s="719">
        <f ca="1">OFFSET(INDEX('REPARTITION DES TACHES'!$A$2:$I$2402,MATCH($K$76,'REPARTITION DES TACHES'!$A$2:$A$2402,0),6),3,0)</f>
        <v>0</v>
      </c>
      <c r="Q85" s="717" t="str">
        <f ca="1">IF(OFFSET(INDEX('REPARTITION DES TACHES'!$A$2:$I$2402,MATCH($K$82,'REPARTITION DES TACHES'!$A$2:$A$2402,0),7),3,0)=0,"",OFFSET(INDEX('REPARTITION DES TACHES'!$A$2:$I$2402,MATCH($K$82,'REPARTITION DES TACHES'!$A$2:$A$2402,0),7),3,0))</f>
        <v/>
      </c>
      <c r="R85" s="718" t="str">
        <f ca="1">IF(OFFSET(INDEX('REPARTITION DES TACHES'!$A$2:$I$2402,MATCH($K$82,'REPARTITION DES TACHES'!$A$2:$A$2402,0),8),3,0)=0,"",OFFSET(INDEX('REPARTITION DES TACHES'!$A$2:$I$2402,MATCH($K$82,'REPARTITION DES TACHES'!$A$2:$A$2402,0),8),3,0))</f>
        <v/>
      </c>
    </row>
    <row r="86" spans="1:19" ht="20.100000000000001" hidden="1" customHeight="1" x14ac:dyDescent="0.25">
      <c r="A86" s="1187"/>
      <c r="B86" s="1190" t="s">
        <v>8</v>
      </c>
      <c r="C86" s="652" t="str">
        <f ca="1">IF(OFFSET(INDEX('REPARTITION DES TACHES'!$A$2:$I$2402,MATCH($A$82,'REPARTITION DES TACHES'!$A$2:$A$2402,0),3),4,0)=0,"",OFFSET(INDEX('REPARTITION DES TACHES'!$A$2:$I$2402,MATCH($A$82,'REPARTITION DES TACHES'!$A$2:$A$2402,0),3),4,0))</f>
        <v/>
      </c>
      <c r="D86" s="652" t="str">
        <f ca="1">IF(OFFSET(INDEX('REPARTITION DES TACHES'!$A$2:$I$2402,MATCH($A$82,'REPARTITION DES TACHES'!$A$2:$A$2402,0),4),4,0)=0,"",OFFSET(INDEX('REPARTITION DES TACHES'!$A$2:$I$2402,MATCH($A$82,'REPARTITION DES TACHES'!$A$2:$A$2402,0),4),4,0))</f>
        <v/>
      </c>
      <c r="E86" s="652" t="str">
        <f ca="1">IF(OFFSET(INDEX('REPARTITION DES TACHES'!$A$2:$I$2402,MATCH($A$82,'REPARTITION DES TACHES'!$A$2:$A$2402,0),5),4,0)=0,"",OFFSET(INDEX('REPARTITION DES TACHES'!$A$2:$I$2402,MATCH($A$82,'REPARTITION DES TACHES'!$A$2:$A$2402,0),5),4,0))</f>
        <v/>
      </c>
      <c r="F86" s="652">
        <f ca="1">OFFSET(INDEX('REPARTITION DES TACHES'!$A$2:$I$2402,MATCH($A$76,'REPARTITION DES TACHES'!$A$2:$A$2402,0),6),4,0)</f>
        <v>0</v>
      </c>
      <c r="G86" s="652" t="str">
        <f ca="1">IF(OFFSET(INDEX('REPARTITION DES TACHES'!$A$2:$I$2402,MATCH($A$82,'REPARTITION DES TACHES'!$A$2:$A$2402,0),7),4,0)=0,"",OFFSET(INDEX('REPARTITION DES TACHES'!$A$2:$I$2402,MATCH($A$82,'REPARTITION DES TACHES'!$A$2:$A$2402,0),7),4,0))</f>
        <v/>
      </c>
      <c r="H86" s="915" t="str">
        <f ca="1">IF(OFFSET(INDEX('REPARTITION DES TACHES'!$A$2:$I$2402,MATCH($A$82,'REPARTITION DES TACHES'!$A$2:$A$2402,0),8),4,0)=0,"",OFFSET(INDEX('REPARTITION DES TACHES'!$A$2:$I$2402,MATCH($A$82,'REPARTITION DES TACHES'!$A$2:$A$2402,0),8),4,0))</f>
        <v/>
      </c>
      <c r="K86" s="1187"/>
      <c r="L86" s="1192" t="s">
        <v>8</v>
      </c>
      <c r="M86" s="696" t="str">
        <f ca="1">IF(OFFSET(INDEX('REPARTITION DES TACHES'!$A$2:$I$2402,MATCH($K$82,'REPARTITION DES TACHES'!$A$2:$A$2402,0),3),4,0)=0,"",OFFSET(INDEX('REPARTITION DES TACHES'!$A$2:$I$2402,MATCH($K$82,'REPARTITION DES TACHES'!$A$2:$A$2402,0),3),4,0))</f>
        <v/>
      </c>
      <c r="N86" s="702" t="str">
        <f ca="1">IF(OFFSET(INDEX('REPARTITION DES TACHES'!$A$2:$I$2402,MATCH($K$82,'REPARTITION DES TACHES'!$A$2:$A$2402,0),4),4,0)=0,"",OFFSET(INDEX('REPARTITION DES TACHES'!$A$2:$I$2402,MATCH($K$82,'REPARTITION DES TACHES'!$A$2:$A$2402,0),4),4,0))</f>
        <v/>
      </c>
      <c r="O86" s="702" t="str">
        <f ca="1">IF(OFFSET(INDEX('REPARTITION DES TACHES'!$A$2:$I$2402,MATCH($K$82,'REPARTITION DES TACHES'!$A$2:$A$2402,0),5),4,0)=0,"",OFFSET(INDEX('REPARTITION DES TACHES'!$A$2:$I$2402,MATCH($K$82,'REPARTITION DES TACHES'!$A$2:$A$2402,0),5),4,0))</f>
        <v/>
      </c>
      <c r="P86" s="702">
        <f ca="1">OFFSET(INDEX('REPARTITION DES TACHES'!$A$2:$I$2402,MATCH($K$76,'REPARTITION DES TACHES'!$A$2:$A$2402,0),6),4,0)</f>
        <v>0</v>
      </c>
      <c r="Q86" s="702" t="str">
        <f ca="1">IF(OFFSET(INDEX('REPARTITION DES TACHES'!$A$2:$I$2402,MATCH($K$82,'REPARTITION DES TACHES'!$A$2:$A$2402,0),7),4,0)=0,"",OFFSET(INDEX('REPARTITION DES TACHES'!$A$2:$I$2402,MATCH($K$82,'REPARTITION DES TACHES'!$A$2:$A$2402,0),7),4,0))</f>
        <v/>
      </c>
      <c r="R86" s="742" t="str">
        <f ca="1">IF(OFFSET(INDEX('REPARTITION DES TACHES'!$A$2:$I$2402,MATCH($K$82,'REPARTITION DES TACHES'!$A$2:$A$2402,0),8),4,0)=0,"",OFFSET(INDEX('REPARTITION DES TACHES'!$A$2:$I$2402,MATCH($K$82,'REPARTITION DES TACHES'!$A$2:$A$2402,0),8),4,0))</f>
        <v/>
      </c>
    </row>
    <row r="87" spans="1:19" ht="1.5" customHeight="1" thickBot="1" x14ac:dyDescent="0.3">
      <c r="A87" s="1189"/>
      <c r="B87" s="1191"/>
      <c r="C87" s="753"/>
      <c r="D87" s="754"/>
      <c r="E87" s="916"/>
      <c r="F87" s="910"/>
      <c r="G87" s="910"/>
      <c r="H87" s="750"/>
      <c r="K87" s="1189"/>
      <c r="L87" s="1185"/>
      <c r="M87" s="596" t="s">
        <v>10</v>
      </c>
      <c r="N87" s="597"/>
      <c r="O87" s="598"/>
      <c r="P87" s="597"/>
      <c r="Q87" s="597"/>
      <c r="R87" s="599"/>
    </row>
  </sheetData>
  <sheetProtection algorithmName="SHA-512" hashValue="Rxg7c43uyGPjruAvMEmJZVyihU0jO+HoFBCw5aI3eMnmmPDV1Mw0cR5xBmPGmYKYPCZyIMPZ2QinfG1dtoduKA==" saltValue="4rvddATUgG5TDyAOBeSMKA==" spinCount="100000" sheet="1" objects="1" scenarios="1"/>
  <mergeCells count="97">
    <mergeCell ref="U49:W49"/>
    <mergeCell ref="A38:A43"/>
    <mergeCell ref="B39:B40"/>
    <mergeCell ref="B42:B43"/>
    <mergeCell ref="C1:D1"/>
    <mergeCell ref="M1:N1"/>
    <mergeCell ref="A8:A13"/>
    <mergeCell ref="K8:K13"/>
    <mergeCell ref="A14:A19"/>
    <mergeCell ref="K14:K19"/>
    <mergeCell ref="A20:A25"/>
    <mergeCell ref="K20:K25"/>
    <mergeCell ref="A26:A31"/>
    <mergeCell ref="K26:K31"/>
    <mergeCell ref="A32:A37"/>
    <mergeCell ref="K32:K37"/>
    <mergeCell ref="K38:K43"/>
    <mergeCell ref="W1:X1"/>
    <mergeCell ref="A2:A7"/>
    <mergeCell ref="K2:K7"/>
    <mergeCell ref="U2:U7"/>
    <mergeCell ref="B3:B4"/>
    <mergeCell ref="L3:L4"/>
    <mergeCell ref="B6:B7"/>
    <mergeCell ref="L6:L7"/>
    <mergeCell ref="U8:U13"/>
    <mergeCell ref="B9:B10"/>
    <mergeCell ref="L9:L10"/>
    <mergeCell ref="B12:B13"/>
    <mergeCell ref="L12:L13"/>
    <mergeCell ref="U14:U19"/>
    <mergeCell ref="B15:B16"/>
    <mergeCell ref="L15:L16"/>
    <mergeCell ref="B18:B19"/>
    <mergeCell ref="L18:L19"/>
    <mergeCell ref="U20:U25"/>
    <mergeCell ref="B21:B22"/>
    <mergeCell ref="L21:L22"/>
    <mergeCell ref="B24:B25"/>
    <mergeCell ref="L24:L25"/>
    <mergeCell ref="U26:U31"/>
    <mergeCell ref="B27:B28"/>
    <mergeCell ref="L27:L28"/>
    <mergeCell ref="B30:B31"/>
    <mergeCell ref="L30:L31"/>
    <mergeCell ref="U32:U37"/>
    <mergeCell ref="B33:B34"/>
    <mergeCell ref="L33:L34"/>
    <mergeCell ref="B36:B37"/>
    <mergeCell ref="L36:L37"/>
    <mergeCell ref="C45:D45"/>
    <mergeCell ref="M45:N45"/>
    <mergeCell ref="A46:A51"/>
    <mergeCell ref="K46:K51"/>
    <mergeCell ref="B47:B48"/>
    <mergeCell ref="L47:L48"/>
    <mergeCell ref="B50:B51"/>
    <mergeCell ref="L50:L51"/>
    <mergeCell ref="A52:A57"/>
    <mergeCell ref="K52:K57"/>
    <mergeCell ref="B53:B54"/>
    <mergeCell ref="L53:L54"/>
    <mergeCell ref="B56:B57"/>
    <mergeCell ref="L56:L57"/>
    <mergeCell ref="A58:A63"/>
    <mergeCell ref="K58:K63"/>
    <mergeCell ref="B59:B60"/>
    <mergeCell ref="L59:L60"/>
    <mergeCell ref="B62:B63"/>
    <mergeCell ref="L62:L63"/>
    <mergeCell ref="A64:A69"/>
    <mergeCell ref="K64:K69"/>
    <mergeCell ref="B65:B66"/>
    <mergeCell ref="L65:L66"/>
    <mergeCell ref="B68:B69"/>
    <mergeCell ref="L68:L69"/>
    <mergeCell ref="K70:K75"/>
    <mergeCell ref="B71:B72"/>
    <mergeCell ref="L71:L72"/>
    <mergeCell ref="B74:B75"/>
    <mergeCell ref="L74:L75"/>
    <mergeCell ref="L39:L40"/>
    <mergeCell ref="L42:L43"/>
    <mergeCell ref="U38:U43"/>
    <mergeCell ref="A82:A87"/>
    <mergeCell ref="B83:B84"/>
    <mergeCell ref="B86:B87"/>
    <mergeCell ref="K82:K87"/>
    <mergeCell ref="L83:L84"/>
    <mergeCell ref="L86:L87"/>
    <mergeCell ref="A76:A81"/>
    <mergeCell ref="K76:K81"/>
    <mergeCell ref="B77:B78"/>
    <mergeCell ref="L77:L78"/>
    <mergeCell ref="B80:B81"/>
    <mergeCell ref="L80:L81"/>
    <mergeCell ref="A70:A75"/>
  </mergeCells>
  <conditionalFormatting sqref="C2">
    <cfRule type="expression" dxfId="770" priority="420">
      <formula>$C$3=""</formula>
    </cfRule>
  </conditionalFormatting>
  <conditionalFormatting sqref="D2">
    <cfRule type="expression" dxfId="769" priority="419">
      <formula>$D$3=""</formula>
    </cfRule>
  </conditionalFormatting>
  <conditionalFormatting sqref="E2">
    <cfRule type="expression" dxfId="768" priority="418">
      <formula>$E$3=""</formula>
    </cfRule>
  </conditionalFormatting>
  <conditionalFormatting sqref="G2">
    <cfRule type="expression" dxfId="767" priority="417">
      <formula>$G$3=""</formula>
    </cfRule>
  </conditionalFormatting>
  <conditionalFormatting sqref="H2">
    <cfRule type="expression" dxfId="766" priority="416">
      <formula>$H$3=""</formula>
    </cfRule>
  </conditionalFormatting>
  <conditionalFormatting sqref="I2">
    <cfRule type="expression" dxfId="765" priority="415">
      <formula>$I$3=""</formula>
    </cfRule>
  </conditionalFormatting>
  <conditionalFormatting sqref="C5">
    <cfRule type="expression" dxfId="764" priority="414">
      <formula>C$6=""</formula>
    </cfRule>
  </conditionalFormatting>
  <conditionalFormatting sqref="D5">
    <cfRule type="expression" dxfId="763" priority="413">
      <formula>$D$6=""</formula>
    </cfRule>
  </conditionalFormatting>
  <conditionalFormatting sqref="E5">
    <cfRule type="expression" dxfId="762" priority="412">
      <formula>$E$6=""</formula>
    </cfRule>
  </conditionalFormatting>
  <conditionalFormatting sqref="G5">
    <cfRule type="expression" dxfId="761" priority="411">
      <formula>$G$6=""</formula>
    </cfRule>
  </conditionalFormatting>
  <conditionalFormatting sqref="H5">
    <cfRule type="expression" dxfId="760" priority="410">
      <formula>$H$6=""</formula>
    </cfRule>
  </conditionalFormatting>
  <conditionalFormatting sqref="I5">
    <cfRule type="expression" dxfId="759" priority="409">
      <formula>$I$6=""</formula>
    </cfRule>
  </conditionalFormatting>
  <conditionalFormatting sqref="C8">
    <cfRule type="expression" dxfId="758" priority="408">
      <formula>$C$9=""</formula>
    </cfRule>
  </conditionalFormatting>
  <conditionalFormatting sqref="D8">
    <cfRule type="expression" dxfId="757" priority="407">
      <formula>$D$9=""</formula>
    </cfRule>
  </conditionalFormatting>
  <conditionalFormatting sqref="E8">
    <cfRule type="expression" dxfId="756" priority="406">
      <formula>$E$9=""</formula>
    </cfRule>
  </conditionalFormatting>
  <conditionalFormatting sqref="G8">
    <cfRule type="expression" dxfId="755" priority="405">
      <formula>$G$9=""</formula>
    </cfRule>
  </conditionalFormatting>
  <conditionalFormatting sqref="H8">
    <cfRule type="expression" dxfId="754" priority="404">
      <formula>$H$9=""</formula>
    </cfRule>
  </conditionalFormatting>
  <conditionalFormatting sqref="I8">
    <cfRule type="expression" dxfId="753" priority="403">
      <formula>$I$9=""</formula>
    </cfRule>
  </conditionalFormatting>
  <conditionalFormatting sqref="C11">
    <cfRule type="expression" dxfId="752" priority="402">
      <formula>$C$12=""</formula>
    </cfRule>
  </conditionalFormatting>
  <conditionalFormatting sqref="D11">
    <cfRule type="expression" dxfId="751" priority="401">
      <formula>$D$12=""</formula>
    </cfRule>
  </conditionalFormatting>
  <conditionalFormatting sqref="E11">
    <cfRule type="expression" dxfId="750" priority="400">
      <formula>$E$12=""</formula>
    </cfRule>
  </conditionalFormatting>
  <conditionalFormatting sqref="F11">
    <cfRule type="expression" dxfId="749" priority="399">
      <formula>$F$12=""</formula>
    </cfRule>
  </conditionalFormatting>
  <conditionalFormatting sqref="G11">
    <cfRule type="expression" dxfId="748" priority="398">
      <formula>$G$12=""</formula>
    </cfRule>
  </conditionalFormatting>
  <conditionalFormatting sqref="H11">
    <cfRule type="expression" dxfId="747" priority="397">
      <formula>$H$12=""</formula>
    </cfRule>
  </conditionalFormatting>
  <conditionalFormatting sqref="I11">
    <cfRule type="expression" dxfId="746" priority="396">
      <formula>$I$12=""</formula>
    </cfRule>
  </conditionalFormatting>
  <conditionalFormatting sqref="C14">
    <cfRule type="expression" dxfId="745" priority="395">
      <formula>$C$15=""</formula>
    </cfRule>
  </conditionalFormatting>
  <conditionalFormatting sqref="D14">
    <cfRule type="expression" dxfId="744" priority="394">
      <formula>$D$15=""</formula>
    </cfRule>
  </conditionalFormatting>
  <conditionalFormatting sqref="E14">
    <cfRule type="expression" dxfId="743" priority="393">
      <formula>$E$15=""</formula>
    </cfRule>
  </conditionalFormatting>
  <conditionalFormatting sqref="G14">
    <cfRule type="expression" dxfId="742" priority="392">
      <formula>$G$15=""</formula>
    </cfRule>
  </conditionalFormatting>
  <conditionalFormatting sqref="H14">
    <cfRule type="expression" dxfId="741" priority="391">
      <formula>$H$15=""</formula>
    </cfRule>
  </conditionalFormatting>
  <conditionalFormatting sqref="I14">
    <cfRule type="expression" dxfId="740" priority="390">
      <formula>$I$15=""</formula>
    </cfRule>
  </conditionalFormatting>
  <conditionalFormatting sqref="C17">
    <cfRule type="expression" dxfId="739" priority="389">
      <formula>$C$18=""</formula>
    </cfRule>
  </conditionalFormatting>
  <conditionalFormatting sqref="D17">
    <cfRule type="expression" dxfId="738" priority="388">
      <formula>$D$18=""</formula>
    </cfRule>
  </conditionalFormatting>
  <conditionalFormatting sqref="E17">
    <cfRule type="expression" dxfId="737" priority="387">
      <formula>$E$18=""</formula>
    </cfRule>
  </conditionalFormatting>
  <conditionalFormatting sqref="G17">
    <cfRule type="expression" dxfId="736" priority="386">
      <formula>$G$18=""</formula>
    </cfRule>
  </conditionalFormatting>
  <conditionalFormatting sqref="H17">
    <cfRule type="expression" dxfId="735" priority="385">
      <formula>$H$18=""</formula>
    </cfRule>
  </conditionalFormatting>
  <conditionalFormatting sqref="I17">
    <cfRule type="expression" dxfId="734" priority="384">
      <formula>$I$18=""</formula>
    </cfRule>
  </conditionalFormatting>
  <conditionalFormatting sqref="C20">
    <cfRule type="expression" dxfId="733" priority="383">
      <formula>$C$21=""</formula>
    </cfRule>
  </conditionalFormatting>
  <conditionalFormatting sqref="D20">
    <cfRule type="expression" dxfId="732" priority="382">
      <formula>$D$21=""</formula>
    </cfRule>
  </conditionalFormatting>
  <conditionalFormatting sqref="E20">
    <cfRule type="expression" dxfId="731" priority="381">
      <formula>$E$21=""</formula>
    </cfRule>
  </conditionalFormatting>
  <conditionalFormatting sqref="G20">
    <cfRule type="expression" dxfId="730" priority="380">
      <formula>$G$21=""</formula>
    </cfRule>
  </conditionalFormatting>
  <conditionalFormatting sqref="H20">
    <cfRule type="expression" dxfId="729" priority="379">
      <formula>$H$21=""</formula>
    </cfRule>
  </conditionalFormatting>
  <conditionalFormatting sqref="I20">
    <cfRule type="expression" dxfId="728" priority="378">
      <formula>$I$21=""</formula>
    </cfRule>
  </conditionalFormatting>
  <conditionalFormatting sqref="C23">
    <cfRule type="expression" dxfId="727" priority="377">
      <formula>$C$24=""</formula>
    </cfRule>
  </conditionalFormatting>
  <conditionalFormatting sqref="D23">
    <cfRule type="expression" dxfId="726" priority="376">
      <formula>$D$24=""</formula>
    </cfRule>
  </conditionalFormatting>
  <conditionalFormatting sqref="E23">
    <cfRule type="expression" dxfId="725" priority="375">
      <formula>$E$24=""</formula>
    </cfRule>
  </conditionalFormatting>
  <conditionalFormatting sqref="G23">
    <cfRule type="expression" dxfId="724" priority="374">
      <formula>$G$24=""</formula>
    </cfRule>
  </conditionalFormatting>
  <conditionalFormatting sqref="H23">
    <cfRule type="expression" dxfId="723" priority="373">
      <formula>$H$24=""</formula>
    </cfRule>
  </conditionalFormatting>
  <conditionalFormatting sqref="I23">
    <cfRule type="expression" dxfId="722" priority="372">
      <formula>$I$24=""</formula>
    </cfRule>
  </conditionalFormatting>
  <conditionalFormatting sqref="C26">
    <cfRule type="expression" dxfId="721" priority="371">
      <formula>$C$27=""</formula>
    </cfRule>
  </conditionalFormatting>
  <conditionalFormatting sqref="D26">
    <cfRule type="expression" dxfId="720" priority="370">
      <formula>$D$27=""</formula>
    </cfRule>
  </conditionalFormatting>
  <conditionalFormatting sqref="E26">
    <cfRule type="expression" dxfId="719" priority="369">
      <formula>$E$27=""</formula>
    </cfRule>
  </conditionalFormatting>
  <conditionalFormatting sqref="G26">
    <cfRule type="expression" dxfId="718" priority="368">
      <formula>$G$27=""</formula>
    </cfRule>
  </conditionalFormatting>
  <conditionalFormatting sqref="H26">
    <cfRule type="expression" dxfId="717" priority="367">
      <formula>$H$27=""</formula>
    </cfRule>
  </conditionalFormatting>
  <conditionalFormatting sqref="I26">
    <cfRule type="expression" dxfId="716" priority="366">
      <formula>$I$27=""</formula>
    </cfRule>
  </conditionalFormatting>
  <conditionalFormatting sqref="C29">
    <cfRule type="expression" dxfId="715" priority="365">
      <formula>$C$30=""</formula>
    </cfRule>
  </conditionalFormatting>
  <conditionalFormatting sqref="D29">
    <cfRule type="expression" dxfId="714" priority="364">
      <formula>$D$30=""</formula>
    </cfRule>
  </conditionalFormatting>
  <conditionalFormatting sqref="E29">
    <cfRule type="expression" dxfId="713" priority="363">
      <formula>$E$30=""</formula>
    </cfRule>
  </conditionalFormatting>
  <conditionalFormatting sqref="G29">
    <cfRule type="expression" dxfId="712" priority="362">
      <formula>$G$30=""</formula>
    </cfRule>
  </conditionalFormatting>
  <conditionalFormatting sqref="H29">
    <cfRule type="expression" dxfId="711" priority="361">
      <formula>$H$30=""</formula>
    </cfRule>
  </conditionalFormatting>
  <conditionalFormatting sqref="I29">
    <cfRule type="expression" dxfId="710" priority="360">
      <formula>$I$30=""</formula>
    </cfRule>
  </conditionalFormatting>
  <conditionalFormatting sqref="C32">
    <cfRule type="expression" dxfId="709" priority="359">
      <formula>$C$33=""</formula>
    </cfRule>
  </conditionalFormatting>
  <conditionalFormatting sqref="D32">
    <cfRule type="expression" dxfId="708" priority="358">
      <formula>$D$33=""</formula>
    </cfRule>
  </conditionalFormatting>
  <conditionalFormatting sqref="E32">
    <cfRule type="expression" dxfId="707" priority="357">
      <formula>$E$33=""</formula>
    </cfRule>
  </conditionalFormatting>
  <conditionalFormatting sqref="G32">
    <cfRule type="expression" dxfId="706" priority="356">
      <formula>$G$33=""</formula>
    </cfRule>
  </conditionalFormatting>
  <conditionalFormatting sqref="H32">
    <cfRule type="expression" dxfId="705" priority="355">
      <formula>$H$33=""</formula>
    </cfRule>
  </conditionalFormatting>
  <conditionalFormatting sqref="I32">
    <cfRule type="expression" dxfId="704" priority="354">
      <formula>$I$33=""</formula>
    </cfRule>
  </conditionalFormatting>
  <conditionalFormatting sqref="C35">
    <cfRule type="expression" dxfId="703" priority="347">
      <formula>$C$36=""</formula>
    </cfRule>
  </conditionalFormatting>
  <conditionalFormatting sqref="D35">
    <cfRule type="expression" dxfId="702" priority="346">
      <formula>$D$36=""</formula>
    </cfRule>
  </conditionalFormatting>
  <conditionalFormatting sqref="E35">
    <cfRule type="expression" dxfId="701" priority="345">
      <formula>$E$36=""</formula>
    </cfRule>
  </conditionalFormatting>
  <conditionalFormatting sqref="G35">
    <cfRule type="expression" dxfId="700" priority="344">
      <formula>$G$36=""</formula>
    </cfRule>
  </conditionalFormatting>
  <conditionalFormatting sqref="H35">
    <cfRule type="expression" dxfId="699" priority="343">
      <formula>$H$36=""</formula>
    </cfRule>
  </conditionalFormatting>
  <conditionalFormatting sqref="I35">
    <cfRule type="expression" dxfId="698" priority="342">
      <formula>$I$36=""</formula>
    </cfRule>
    <cfRule type="expression" dxfId="697" priority="348">
      <formula>$I$47=""</formula>
    </cfRule>
  </conditionalFormatting>
  <conditionalFormatting sqref="C46">
    <cfRule type="expression" dxfId="696" priority="341">
      <formula>$C$47=""</formula>
    </cfRule>
  </conditionalFormatting>
  <conditionalFormatting sqref="D46">
    <cfRule type="expression" dxfId="695" priority="340">
      <formula>$D$47=""</formula>
    </cfRule>
  </conditionalFormatting>
  <conditionalFormatting sqref="E46">
    <cfRule type="expression" dxfId="694" priority="339">
      <formula>$E$47=""</formula>
    </cfRule>
  </conditionalFormatting>
  <conditionalFormatting sqref="G46">
    <cfRule type="expression" dxfId="693" priority="338">
      <formula>$G$47=""</formula>
    </cfRule>
  </conditionalFormatting>
  <conditionalFormatting sqref="H46">
    <cfRule type="expression" dxfId="692" priority="337">
      <formula>$H$47=""</formula>
    </cfRule>
  </conditionalFormatting>
  <conditionalFormatting sqref="I46">
    <cfRule type="expression" dxfId="691" priority="336">
      <formula>$I$47=""</formula>
    </cfRule>
  </conditionalFormatting>
  <conditionalFormatting sqref="C49">
    <cfRule type="expression" dxfId="690" priority="335">
      <formula>$C$50=""</formula>
    </cfRule>
  </conditionalFormatting>
  <conditionalFormatting sqref="D49">
    <cfRule type="expression" dxfId="689" priority="334">
      <formula>$D$50=""</formula>
    </cfRule>
  </conditionalFormatting>
  <conditionalFormatting sqref="E49">
    <cfRule type="expression" dxfId="688" priority="333">
      <formula>$E$50=""</formula>
    </cfRule>
  </conditionalFormatting>
  <conditionalFormatting sqref="G49">
    <cfRule type="expression" dxfId="687" priority="332">
      <formula>$G$50=""</formula>
    </cfRule>
  </conditionalFormatting>
  <conditionalFormatting sqref="H49">
    <cfRule type="expression" dxfId="686" priority="331">
      <formula>$H$50=""</formula>
    </cfRule>
  </conditionalFormatting>
  <conditionalFormatting sqref="I49">
    <cfRule type="expression" dxfId="685" priority="330">
      <formula>$I$50=""</formula>
    </cfRule>
  </conditionalFormatting>
  <conditionalFormatting sqref="C52">
    <cfRule type="expression" dxfId="684" priority="329">
      <formula>$C$53=""</formula>
    </cfRule>
  </conditionalFormatting>
  <conditionalFormatting sqref="D52">
    <cfRule type="expression" dxfId="683" priority="328">
      <formula>$D$53=""</formula>
    </cfRule>
  </conditionalFormatting>
  <conditionalFormatting sqref="E52">
    <cfRule type="expression" dxfId="682" priority="327">
      <formula>$E$53=""</formula>
    </cfRule>
  </conditionalFormatting>
  <conditionalFormatting sqref="G52">
    <cfRule type="expression" dxfId="681" priority="326">
      <formula>$G$53=""</formula>
    </cfRule>
  </conditionalFormatting>
  <conditionalFormatting sqref="H52">
    <cfRule type="expression" dxfId="680" priority="325">
      <formula>$H$53=""</formula>
    </cfRule>
  </conditionalFormatting>
  <conditionalFormatting sqref="I52">
    <cfRule type="expression" dxfId="679" priority="324">
      <formula>$I$53=""</formula>
    </cfRule>
  </conditionalFormatting>
  <conditionalFormatting sqref="C55">
    <cfRule type="expression" dxfId="678" priority="323">
      <formula>$C$56=""</formula>
    </cfRule>
  </conditionalFormatting>
  <conditionalFormatting sqref="D55">
    <cfRule type="expression" dxfId="677" priority="322">
      <formula>$D$56=""</formula>
    </cfRule>
  </conditionalFormatting>
  <conditionalFormatting sqref="E55">
    <cfRule type="expression" dxfId="676" priority="321">
      <formula>$E$56=""</formula>
    </cfRule>
  </conditionalFormatting>
  <conditionalFormatting sqref="G55">
    <cfRule type="expression" dxfId="675" priority="320">
      <formula>$G$56=""</formula>
    </cfRule>
  </conditionalFormatting>
  <conditionalFormatting sqref="H55">
    <cfRule type="expression" dxfId="674" priority="319">
      <formula>$H$56=""</formula>
    </cfRule>
  </conditionalFormatting>
  <conditionalFormatting sqref="I55">
    <cfRule type="expression" dxfId="673" priority="318">
      <formula>$I$56=""</formula>
    </cfRule>
  </conditionalFormatting>
  <conditionalFormatting sqref="C58">
    <cfRule type="expression" dxfId="672" priority="317">
      <formula>$C$59=""</formula>
    </cfRule>
  </conditionalFormatting>
  <conditionalFormatting sqref="D58">
    <cfRule type="expression" dxfId="671" priority="316">
      <formula>$D$59=""</formula>
    </cfRule>
  </conditionalFormatting>
  <conditionalFormatting sqref="E58">
    <cfRule type="expression" dxfId="670" priority="314">
      <formula>$E$59=""</formula>
    </cfRule>
    <cfRule type="expression" priority="315">
      <formula>$D$59=""</formula>
    </cfRule>
  </conditionalFormatting>
  <conditionalFormatting sqref="G58">
    <cfRule type="expression" dxfId="669" priority="313">
      <formula>$G$59=""</formula>
    </cfRule>
  </conditionalFormatting>
  <conditionalFormatting sqref="H58">
    <cfRule type="expression" dxfId="668" priority="312">
      <formula>$H$59=""</formula>
    </cfRule>
  </conditionalFormatting>
  <conditionalFormatting sqref="I58">
    <cfRule type="expression" dxfId="667" priority="311">
      <formula>$I$59=""</formula>
    </cfRule>
  </conditionalFormatting>
  <conditionalFormatting sqref="C61">
    <cfRule type="expression" dxfId="666" priority="305">
      <formula>$C$62=""</formula>
    </cfRule>
    <cfRule type="expression" dxfId="665" priority="310">
      <formula>$C$65=""</formula>
    </cfRule>
  </conditionalFormatting>
  <conditionalFormatting sqref="D61">
    <cfRule type="expression" dxfId="664" priority="304">
      <formula>$G$62=""</formula>
    </cfRule>
    <cfRule type="expression" dxfId="663" priority="309">
      <formula>$D$65=""</formula>
    </cfRule>
  </conditionalFormatting>
  <conditionalFormatting sqref="E61">
    <cfRule type="expression" dxfId="662" priority="303">
      <formula>$E$62=""</formula>
    </cfRule>
  </conditionalFormatting>
  <conditionalFormatting sqref="G61">
    <cfRule type="expression" dxfId="661" priority="302">
      <formula>$G$62=""</formula>
    </cfRule>
    <cfRule type="expression" dxfId="660" priority="308">
      <formula>$G$65=""</formula>
    </cfRule>
  </conditionalFormatting>
  <conditionalFormatting sqref="H61">
    <cfRule type="expression" dxfId="659" priority="301">
      <formula>$H$62=""</formula>
    </cfRule>
    <cfRule type="expression" dxfId="658" priority="307">
      <formula>$H$65=""</formula>
    </cfRule>
  </conditionalFormatting>
  <conditionalFormatting sqref="I61">
    <cfRule type="expression" dxfId="657" priority="300">
      <formula>$I$62=""</formula>
    </cfRule>
    <cfRule type="expression" dxfId="656" priority="306">
      <formula>$I$65=""</formula>
    </cfRule>
  </conditionalFormatting>
  <conditionalFormatting sqref="C64">
    <cfRule type="expression" dxfId="655" priority="299">
      <formula>$C$65=""</formula>
    </cfRule>
  </conditionalFormatting>
  <conditionalFormatting sqref="D64">
    <cfRule type="expression" dxfId="654" priority="298">
      <formula>$D$65=""</formula>
    </cfRule>
  </conditionalFormatting>
  <conditionalFormatting sqref="E64">
    <cfRule type="expression" dxfId="653" priority="297">
      <formula>$E$65=""</formula>
    </cfRule>
  </conditionalFormatting>
  <conditionalFormatting sqref="G64">
    <cfRule type="expression" dxfId="652" priority="296">
      <formula>$G$65=""</formula>
    </cfRule>
  </conditionalFormatting>
  <conditionalFormatting sqref="H64">
    <cfRule type="expression" dxfId="651" priority="295">
      <formula>$H$65=""</formula>
    </cfRule>
  </conditionalFormatting>
  <conditionalFormatting sqref="I64">
    <cfRule type="expression" dxfId="650" priority="294">
      <formula>$I$65=""</formula>
    </cfRule>
  </conditionalFormatting>
  <conditionalFormatting sqref="C67">
    <cfRule type="expression" dxfId="649" priority="293">
      <formula>$C$68=""</formula>
    </cfRule>
  </conditionalFormatting>
  <conditionalFormatting sqref="D67">
    <cfRule type="expression" dxfId="648" priority="292">
      <formula>$D68=""</formula>
    </cfRule>
  </conditionalFormatting>
  <conditionalFormatting sqref="E67">
    <cfRule type="expression" dxfId="647" priority="291">
      <formula>$E$68=""</formula>
    </cfRule>
  </conditionalFormatting>
  <conditionalFormatting sqref="G67">
    <cfRule type="expression" dxfId="646" priority="290">
      <formula>$G$68=""</formula>
    </cfRule>
  </conditionalFormatting>
  <conditionalFormatting sqref="H67">
    <cfRule type="expression" dxfId="645" priority="289">
      <formula>$H$68=""</formula>
    </cfRule>
  </conditionalFormatting>
  <conditionalFormatting sqref="I67">
    <cfRule type="expression" dxfId="644" priority="288">
      <formula>$I$68=""</formula>
    </cfRule>
  </conditionalFormatting>
  <conditionalFormatting sqref="C70">
    <cfRule type="expression" dxfId="643" priority="287">
      <formula>$C$71=""</formula>
    </cfRule>
  </conditionalFormatting>
  <conditionalFormatting sqref="D70">
    <cfRule type="expression" dxfId="642" priority="286">
      <formula>$D$71=""</formula>
    </cfRule>
  </conditionalFormatting>
  <conditionalFormatting sqref="E70">
    <cfRule type="expression" dxfId="641" priority="285">
      <formula>$E$71=""</formula>
    </cfRule>
  </conditionalFormatting>
  <conditionalFormatting sqref="F70">
    <cfRule type="expression" dxfId="640" priority="284">
      <formula>$F$71=""</formula>
    </cfRule>
  </conditionalFormatting>
  <conditionalFormatting sqref="G70">
    <cfRule type="expression" dxfId="639" priority="283">
      <formula>$G$71=""</formula>
    </cfRule>
  </conditionalFormatting>
  <conditionalFormatting sqref="H70">
    <cfRule type="expression" dxfId="638" priority="282">
      <formula>$H$71=""</formula>
    </cfRule>
  </conditionalFormatting>
  <conditionalFormatting sqref="I70">
    <cfRule type="expression" dxfId="637" priority="281">
      <formula>$I$71=""</formula>
    </cfRule>
  </conditionalFormatting>
  <conditionalFormatting sqref="C73">
    <cfRule type="expression" dxfId="636" priority="280">
      <formula>$C$74=""</formula>
    </cfRule>
  </conditionalFormatting>
  <conditionalFormatting sqref="D73">
    <cfRule type="expression" dxfId="635" priority="279">
      <formula>$D$74=""</formula>
    </cfRule>
  </conditionalFormatting>
  <conditionalFormatting sqref="E73">
    <cfRule type="expression" dxfId="634" priority="278">
      <formula>$E$74=""</formula>
    </cfRule>
  </conditionalFormatting>
  <conditionalFormatting sqref="G73">
    <cfRule type="expression" dxfId="633" priority="277">
      <formula>$G$74=""</formula>
    </cfRule>
  </conditionalFormatting>
  <conditionalFormatting sqref="H73">
    <cfRule type="expression" dxfId="632" priority="276">
      <formula>$H$74=""</formula>
    </cfRule>
  </conditionalFormatting>
  <conditionalFormatting sqref="I73">
    <cfRule type="expression" dxfId="631" priority="275">
      <formula>$I$74=""</formula>
    </cfRule>
  </conditionalFormatting>
  <conditionalFormatting sqref="C76">
    <cfRule type="expression" dxfId="630" priority="274">
      <formula>$C$77=""</formula>
    </cfRule>
  </conditionalFormatting>
  <conditionalFormatting sqref="D76">
    <cfRule type="expression" dxfId="629" priority="273">
      <formula>$D$77=""</formula>
    </cfRule>
  </conditionalFormatting>
  <conditionalFormatting sqref="E76">
    <cfRule type="expression" dxfId="628" priority="272">
      <formula>$E$77=""</formula>
    </cfRule>
  </conditionalFormatting>
  <conditionalFormatting sqref="G76">
    <cfRule type="expression" dxfId="627" priority="271">
      <formula>$G$77=""</formula>
    </cfRule>
  </conditionalFormatting>
  <conditionalFormatting sqref="H76">
    <cfRule type="expression" dxfId="626" priority="270">
      <formula>$H$77=""</formula>
    </cfRule>
  </conditionalFormatting>
  <conditionalFormatting sqref="I76">
    <cfRule type="expression" dxfId="625" priority="269">
      <formula>$C$77=""</formula>
    </cfRule>
  </conditionalFormatting>
  <conditionalFormatting sqref="C79">
    <cfRule type="expression" dxfId="624" priority="268">
      <formula>$C$80=""</formula>
    </cfRule>
  </conditionalFormatting>
  <conditionalFormatting sqref="D79">
    <cfRule type="expression" dxfId="623" priority="267">
      <formula>$D$80=""</formula>
    </cfRule>
  </conditionalFormatting>
  <conditionalFormatting sqref="E79">
    <cfRule type="expression" dxfId="622" priority="266">
      <formula>$E$80=""</formula>
    </cfRule>
  </conditionalFormatting>
  <conditionalFormatting sqref="G79">
    <cfRule type="expression" dxfId="621" priority="265">
      <formula>$G$80=""</formula>
    </cfRule>
  </conditionalFormatting>
  <conditionalFormatting sqref="H79">
    <cfRule type="expression" dxfId="620" priority="264">
      <formula>$H$80=""</formula>
    </cfRule>
  </conditionalFormatting>
  <conditionalFormatting sqref="I79">
    <cfRule type="expression" dxfId="619" priority="263">
      <formula>$I$80=""</formula>
    </cfRule>
  </conditionalFormatting>
  <conditionalFormatting sqref="W2">
    <cfRule type="expression" dxfId="618" priority="262">
      <formula>$W$3=""</formula>
    </cfRule>
  </conditionalFormatting>
  <conditionalFormatting sqref="X2">
    <cfRule type="expression" dxfId="617" priority="261">
      <formula>$X$3=""</formula>
    </cfRule>
  </conditionalFormatting>
  <conditionalFormatting sqref="Y2">
    <cfRule type="expression" dxfId="616" priority="260">
      <formula>$Y$3=""</formula>
    </cfRule>
  </conditionalFormatting>
  <conditionalFormatting sqref="AA2">
    <cfRule type="expression" dxfId="615" priority="259">
      <formula>$AA$3=""</formula>
    </cfRule>
  </conditionalFormatting>
  <conditionalFormatting sqref="AB2">
    <cfRule type="expression" dxfId="614" priority="258">
      <formula>$AB$3=""</formula>
    </cfRule>
  </conditionalFormatting>
  <conditionalFormatting sqref="W5">
    <cfRule type="expression" dxfId="613" priority="257">
      <formula>$W$6=""</formula>
    </cfRule>
  </conditionalFormatting>
  <conditionalFormatting sqref="X5">
    <cfRule type="expression" dxfId="612" priority="256">
      <formula>$X$6=""</formula>
    </cfRule>
  </conditionalFormatting>
  <conditionalFormatting sqref="Y5">
    <cfRule type="expression" dxfId="611" priority="255">
      <formula>$Y$6=""</formula>
    </cfRule>
  </conditionalFormatting>
  <conditionalFormatting sqref="AA5">
    <cfRule type="expression" dxfId="610" priority="254">
      <formula>$AA$6=""</formula>
    </cfRule>
  </conditionalFormatting>
  <conditionalFormatting sqref="AB5">
    <cfRule type="expression" dxfId="609" priority="253">
      <formula>$AB$6=""</formula>
    </cfRule>
  </conditionalFormatting>
  <conditionalFormatting sqref="W8">
    <cfRule type="expression" dxfId="608" priority="252">
      <formula>$W$9=""</formula>
    </cfRule>
  </conditionalFormatting>
  <conditionalFormatting sqref="X8">
    <cfRule type="expression" dxfId="607" priority="251">
      <formula>$X$9=""</formula>
    </cfRule>
  </conditionalFormatting>
  <conditionalFormatting sqref="Y8">
    <cfRule type="expression" dxfId="606" priority="250">
      <formula>$Y$9=""</formula>
    </cfRule>
  </conditionalFormatting>
  <conditionalFormatting sqref="AA8">
    <cfRule type="expression" dxfId="605" priority="249">
      <formula>$AA$9=""</formula>
    </cfRule>
  </conditionalFormatting>
  <conditionalFormatting sqref="AB8">
    <cfRule type="expression" dxfId="604" priority="248">
      <formula>$AB$9=""</formula>
    </cfRule>
  </conditionalFormatting>
  <conditionalFormatting sqref="W11">
    <cfRule type="expression" dxfId="603" priority="247">
      <formula>$W$12=""</formula>
    </cfRule>
  </conditionalFormatting>
  <conditionalFormatting sqref="X11">
    <cfRule type="expression" dxfId="602" priority="246">
      <formula>$X$12=""</formula>
    </cfRule>
  </conditionalFormatting>
  <conditionalFormatting sqref="Y11">
    <cfRule type="expression" dxfId="601" priority="245">
      <formula>$Y$12=""</formula>
    </cfRule>
  </conditionalFormatting>
  <conditionalFormatting sqref="AA11">
    <cfRule type="expression" dxfId="600" priority="244">
      <formula>$AA$12=""</formula>
    </cfRule>
  </conditionalFormatting>
  <conditionalFormatting sqref="AB11">
    <cfRule type="expression" dxfId="599" priority="243">
      <formula>$AB$12=""</formula>
    </cfRule>
  </conditionalFormatting>
  <conditionalFormatting sqref="W14">
    <cfRule type="expression" dxfId="598" priority="242">
      <formula>$W$15=""</formula>
    </cfRule>
  </conditionalFormatting>
  <conditionalFormatting sqref="X14">
    <cfRule type="expression" dxfId="597" priority="241">
      <formula>$X$15=""</formula>
    </cfRule>
  </conditionalFormatting>
  <conditionalFormatting sqref="Y14">
    <cfRule type="expression" dxfId="596" priority="240">
      <formula>$Y$15=""</formula>
    </cfRule>
  </conditionalFormatting>
  <conditionalFormatting sqref="AA14">
    <cfRule type="expression" dxfId="595" priority="239">
      <formula>$AA$15=""</formula>
    </cfRule>
  </conditionalFormatting>
  <conditionalFormatting sqref="AB14">
    <cfRule type="expression" dxfId="594" priority="238">
      <formula>$AB$15=""</formula>
    </cfRule>
  </conditionalFormatting>
  <conditionalFormatting sqref="W17">
    <cfRule type="expression" dxfId="593" priority="237">
      <formula>$W$18=""</formula>
    </cfRule>
  </conditionalFormatting>
  <conditionalFormatting sqref="X17">
    <cfRule type="expression" dxfId="592" priority="236">
      <formula>$X$18=""</formula>
    </cfRule>
  </conditionalFormatting>
  <conditionalFormatting sqref="Y17">
    <cfRule type="expression" dxfId="591" priority="235">
      <formula>$Y$18=""</formula>
    </cfRule>
  </conditionalFormatting>
  <conditionalFormatting sqref="AA17">
    <cfRule type="expression" dxfId="590" priority="234">
      <formula>$AA$18=""</formula>
    </cfRule>
  </conditionalFormatting>
  <conditionalFormatting sqref="AB17">
    <cfRule type="expression" dxfId="589" priority="233">
      <formula>$AB$18=""</formula>
    </cfRule>
  </conditionalFormatting>
  <conditionalFormatting sqref="W20">
    <cfRule type="expression" dxfId="588" priority="232">
      <formula>$W$21=""</formula>
    </cfRule>
  </conditionalFormatting>
  <conditionalFormatting sqref="X20">
    <cfRule type="expression" dxfId="587" priority="231">
      <formula>$X$21=""</formula>
    </cfRule>
  </conditionalFormatting>
  <conditionalFormatting sqref="Y20">
    <cfRule type="expression" dxfId="586" priority="230">
      <formula>$Y$21=""</formula>
    </cfRule>
  </conditionalFormatting>
  <conditionalFormatting sqref="AA20">
    <cfRule type="expression" dxfId="585" priority="229">
      <formula>$AA$21=""</formula>
    </cfRule>
  </conditionalFormatting>
  <conditionalFormatting sqref="AB20">
    <cfRule type="expression" dxfId="584" priority="228">
      <formula>$AB$21=""</formula>
    </cfRule>
  </conditionalFormatting>
  <conditionalFormatting sqref="W23">
    <cfRule type="expression" dxfId="583" priority="227">
      <formula>$W$24=""</formula>
    </cfRule>
  </conditionalFormatting>
  <conditionalFormatting sqref="X23">
    <cfRule type="expression" dxfId="582" priority="226">
      <formula>$X$24=""</formula>
    </cfRule>
  </conditionalFormatting>
  <conditionalFormatting sqref="Y23">
    <cfRule type="expression" dxfId="581" priority="225">
      <formula>$Y$24=""</formula>
    </cfRule>
  </conditionalFormatting>
  <conditionalFormatting sqref="AA23">
    <cfRule type="expression" dxfId="580" priority="224">
      <formula>$AA$24=""</formula>
    </cfRule>
  </conditionalFormatting>
  <conditionalFormatting sqref="AB23">
    <cfRule type="expression" dxfId="579" priority="223">
      <formula>$AB$24=""</formula>
    </cfRule>
  </conditionalFormatting>
  <conditionalFormatting sqref="X26">
    <cfRule type="expression" dxfId="578" priority="222">
      <formula>$X$27=""</formula>
    </cfRule>
  </conditionalFormatting>
  <conditionalFormatting sqref="AA26">
    <cfRule type="expression" dxfId="577" priority="221">
      <formula>$AA$27=""</formula>
    </cfRule>
  </conditionalFormatting>
  <conditionalFormatting sqref="AB26">
    <cfRule type="expression" dxfId="576" priority="220">
      <formula>$AB$27=""</formula>
    </cfRule>
  </conditionalFormatting>
  <conditionalFormatting sqref="W29">
    <cfRule type="expression" dxfId="575" priority="219">
      <formula>$W$30=""</formula>
    </cfRule>
  </conditionalFormatting>
  <conditionalFormatting sqref="X29">
    <cfRule type="expression" dxfId="574" priority="218">
      <formula>$X$30=""</formula>
    </cfRule>
  </conditionalFormatting>
  <conditionalFormatting sqref="Y29">
    <cfRule type="expression" dxfId="573" priority="217">
      <formula>$Y$30=""</formula>
    </cfRule>
  </conditionalFormatting>
  <conditionalFormatting sqref="AA29">
    <cfRule type="expression" dxfId="572" priority="216">
      <formula>$AA$30=""</formula>
    </cfRule>
  </conditionalFormatting>
  <conditionalFormatting sqref="AB29">
    <cfRule type="expression" dxfId="571" priority="215">
      <formula>$AB$30=""</formula>
    </cfRule>
  </conditionalFormatting>
  <conditionalFormatting sqref="W32">
    <cfRule type="expression" dxfId="570" priority="214">
      <formula>$W$33=""</formula>
    </cfRule>
  </conditionalFormatting>
  <conditionalFormatting sqref="X32">
    <cfRule type="expression" dxfId="569" priority="213">
      <formula>$X$33=""</formula>
    </cfRule>
  </conditionalFormatting>
  <conditionalFormatting sqref="Y32">
    <cfRule type="expression" dxfId="568" priority="212">
      <formula>$Y$33=""</formula>
    </cfRule>
  </conditionalFormatting>
  <conditionalFormatting sqref="AA32">
    <cfRule type="expression" dxfId="567" priority="211">
      <formula>$AA$33=""</formula>
    </cfRule>
  </conditionalFormatting>
  <conditionalFormatting sqref="AB32">
    <cfRule type="expression" dxfId="566" priority="210">
      <formula>$AB$33=""</formula>
    </cfRule>
  </conditionalFormatting>
  <conditionalFormatting sqref="W35">
    <cfRule type="expression" dxfId="565" priority="209">
      <formula>$W$36=""</formula>
    </cfRule>
  </conditionalFormatting>
  <conditionalFormatting sqref="X35">
    <cfRule type="expression" dxfId="564" priority="208">
      <formula>$X$36=""</formula>
    </cfRule>
  </conditionalFormatting>
  <conditionalFormatting sqref="Y35">
    <cfRule type="expression" dxfId="563" priority="207">
      <formula>$Y$36=""</formula>
    </cfRule>
  </conditionalFormatting>
  <conditionalFormatting sqref="AA35">
    <cfRule type="expression" dxfId="562" priority="206">
      <formula>$AA$36=""</formula>
    </cfRule>
  </conditionalFormatting>
  <conditionalFormatting sqref="AB35">
    <cfRule type="expression" dxfId="561" priority="205">
      <formula>$AB$36=""</formula>
    </cfRule>
  </conditionalFormatting>
  <conditionalFormatting sqref="M2">
    <cfRule type="expression" dxfId="560" priority="204">
      <formula>$M$3=""</formula>
    </cfRule>
  </conditionalFormatting>
  <conditionalFormatting sqref="N2">
    <cfRule type="expression" dxfId="559" priority="203">
      <formula>$N$3=""</formula>
    </cfRule>
  </conditionalFormatting>
  <conditionalFormatting sqref="O2">
    <cfRule type="expression" dxfId="558" priority="202">
      <formula>$O$3=""</formula>
    </cfRule>
  </conditionalFormatting>
  <conditionalFormatting sqref="Q2">
    <cfRule type="expression" dxfId="557" priority="201">
      <formula>$Q$3=""</formula>
    </cfRule>
  </conditionalFormatting>
  <conditionalFormatting sqref="R2">
    <cfRule type="expression" dxfId="556" priority="200">
      <formula>$R$3=""</formula>
    </cfRule>
  </conditionalFormatting>
  <conditionalFormatting sqref="S2">
    <cfRule type="expression" dxfId="555" priority="199">
      <formula>$S$3=""</formula>
    </cfRule>
  </conditionalFormatting>
  <conditionalFormatting sqref="M5">
    <cfRule type="expression" dxfId="554" priority="198">
      <formula>$M$6=""</formula>
    </cfRule>
  </conditionalFormatting>
  <conditionalFormatting sqref="N5">
    <cfRule type="expression" dxfId="553" priority="197">
      <formula>$N$6=""</formula>
    </cfRule>
  </conditionalFormatting>
  <conditionalFormatting sqref="O5">
    <cfRule type="expression" dxfId="552" priority="196">
      <formula>$O$6=""</formula>
    </cfRule>
  </conditionalFormatting>
  <conditionalFormatting sqref="Q5">
    <cfRule type="expression" dxfId="551" priority="195">
      <formula>$Q$6=""</formula>
    </cfRule>
  </conditionalFormatting>
  <conditionalFormatting sqref="R5">
    <cfRule type="expression" dxfId="550" priority="194">
      <formula>$R$6=""</formula>
    </cfRule>
  </conditionalFormatting>
  <conditionalFormatting sqref="S5">
    <cfRule type="expression" dxfId="549" priority="193">
      <formula>$S$6=""</formula>
    </cfRule>
  </conditionalFormatting>
  <conditionalFormatting sqref="M8">
    <cfRule type="expression" dxfId="548" priority="192">
      <formula>$M$9=""</formula>
    </cfRule>
  </conditionalFormatting>
  <conditionalFormatting sqref="N8">
    <cfRule type="expression" dxfId="547" priority="191">
      <formula>$N$9=""</formula>
    </cfRule>
  </conditionalFormatting>
  <conditionalFormatting sqref="O8">
    <cfRule type="expression" dxfId="546" priority="190">
      <formula>$O$9=""</formula>
    </cfRule>
  </conditionalFormatting>
  <conditionalFormatting sqref="Q8">
    <cfRule type="expression" dxfId="545" priority="189">
      <formula>$Q$9=""</formula>
    </cfRule>
  </conditionalFormatting>
  <conditionalFormatting sqref="R8">
    <cfRule type="expression" dxfId="544" priority="188">
      <formula>$R$9=""</formula>
    </cfRule>
  </conditionalFormatting>
  <conditionalFormatting sqref="S8">
    <cfRule type="expression" dxfId="543" priority="187">
      <formula>$S$9=""</formula>
    </cfRule>
  </conditionalFormatting>
  <conditionalFormatting sqref="M11">
    <cfRule type="expression" dxfId="542" priority="186">
      <formula>$M$12=""</formula>
    </cfRule>
  </conditionalFormatting>
  <conditionalFormatting sqref="N11">
    <cfRule type="expression" dxfId="541" priority="185">
      <formula>$N$12=""</formula>
    </cfRule>
  </conditionalFormatting>
  <conditionalFormatting sqref="O11">
    <cfRule type="expression" dxfId="540" priority="184">
      <formula>$O$12=""</formula>
    </cfRule>
  </conditionalFormatting>
  <conditionalFormatting sqref="Q11">
    <cfRule type="expression" dxfId="539" priority="183">
      <formula>$Q$12=""</formula>
    </cfRule>
  </conditionalFormatting>
  <conditionalFormatting sqref="R11">
    <cfRule type="expression" dxfId="538" priority="182">
      <formula>$R$12=""</formula>
    </cfRule>
  </conditionalFormatting>
  <conditionalFormatting sqref="S11">
    <cfRule type="expression" dxfId="537" priority="181">
      <formula>$S$12=""</formula>
    </cfRule>
  </conditionalFormatting>
  <conditionalFormatting sqref="M14">
    <cfRule type="expression" dxfId="536" priority="180">
      <formula>$M$15=""</formula>
    </cfRule>
  </conditionalFormatting>
  <conditionalFormatting sqref="N14">
    <cfRule type="expression" dxfId="535" priority="179">
      <formula>$N$15=""</formula>
    </cfRule>
  </conditionalFormatting>
  <conditionalFormatting sqref="O14">
    <cfRule type="expression" dxfId="534" priority="178">
      <formula>$O$15=""</formula>
    </cfRule>
  </conditionalFormatting>
  <conditionalFormatting sqref="Q14">
    <cfRule type="expression" dxfId="533" priority="177">
      <formula>$Q$15=""</formula>
    </cfRule>
  </conditionalFormatting>
  <conditionalFormatting sqref="R14">
    <cfRule type="expression" dxfId="532" priority="176">
      <formula>$R$15=""</formula>
    </cfRule>
  </conditionalFormatting>
  <conditionalFormatting sqref="S14">
    <cfRule type="expression" dxfId="531" priority="175">
      <formula>$S$15=""</formula>
    </cfRule>
  </conditionalFormatting>
  <conditionalFormatting sqref="M17">
    <cfRule type="expression" dxfId="530" priority="174">
      <formula>$M$18=""</formula>
    </cfRule>
  </conditionalFormatting>
  <conditionalFormatting sqref="N17">
    <cfRule type="expression" dxfId="529" priority="173">
      <formula>$N$18=""</formula>
    </cfRule>
  </conditionalFormatting>
  <conditionalFormatting sqref="O17">
    <cfRule type="expression" dxfId="528" priority="172">
      <formula>$O$18=""</formula>
    </cfRule>
  </conditionalFormatting>
  <conditionalFormatting sqref="Q17">
    <cfRule type="expression" dxfId="527" priority="171">
      <formula>$Q$18=""</formula>
    </cfRule>
  </conditionalFormatting>
  <conditionalFormatting sqref="R17">
    <cfRule type="expression" dxfId="526" priority="170">
      <formula>$R$18=""</formula>
    </cfRule>
  </conditionalFormatting>
  <conditionalFormatting sqref="S17">
    <cfRule type="expression" dxfId="525" priority="169">
      <formula>$S$18=""</formula>
    </cfRule>
  </conditionalFormatting>
  <conditionalFormatting sqref="M20">
    <cfRule type="expression" dxfId="524" priority="168">
      <formula>$M$21=""</formula>
    </cfRule>
  </conditionalFormatting>
  <conditionalFormatting sqref="N20">
    <cfRule type="expression" dxfId="523" priority="167">
      <formula>$N$21=""</formula>
    </cfRule>
  </conditionalFormatting>
  <conditionalFormatting sqref="O20">
    <cfRule type="expression" dxfId="522" priority="166">
      <formula>$O$21=""</formula>
    </cfRule>
  </conditionalFormatting>
  <conditionalFormatting sqref="Q20">
    <cfRule type="expression" dxfId="521" priority="165">
      <formula>$Q$21=""</formula>
    </cfRule>
  </conditionalFormatting>
  <conditionalFormatting sqref="R20">
    <cfRule type="expression" dxfId="520" priority="164">
      <formula>$R$21=""</formula>
    </cfRule>
  </conditionalFormatting>
  <conditionalFormatting sqref="S20">
    <cfRule type="expression" dxfId="519" priority="163">
      <formula>$S$21=""</formula>
    </cfRule>
  </conditionalFormatting>
  <conditionalFormatting sqref="M23">
    <cfRule type="expression" dxfId="518" priority="162">
      <formula>$M$24=""</formula>
    </cfRule>
  </conditionalFormatting>
  <conditionalFormatting sqref="N23">
    <cfRule type="expression" dxfId="517" priority="161">
      <formula>$N$24=""</formula>
    </cfRule>
  </conditionalFormatting>
  <conditionalFormatting sqref="O23">
    <cfRule type="expression" dxfId="516" priority="160">
      <formula>$O$24=""</formula>
    </cfRule>
  </conditionalFormatting>
  <conditionalFormatting sqref="Q23">
    <cfRule type="expression" dxfId="515" priority="159">
      <formula>$Q$24=""</formula>
    </cfRule>
  </conditionalFormatting>
  <conditionalFormatting sqref="R23">
    <cfRule type="expression" dxfId="514" priority="158">
      <formula>$R$24=""</formula>
    </cfRule>
  </conditionalFormatting>
  <conditionalFormatting sqref="S23">
    <cfRule type="expression" dxfId="513" priority="157">
      <formula>$S$24=""</formula>
    </cfRule>
  </conditionalFormatting>
  <conditionalFormatting sqref="M26">
    <cfRule type="expression" dxfId="512" priority="156">
      <formula>$M$27=""</formula>
    </cfRule>
  </conditionalFormatting>
  <conditionalFormatting sqref="N26">
    <cfRule type="expression" dxfId="511" priority="155">
      <formula>$N$27=""</formula>
    </cfRule>
  </conditionalFormatting>
  <conditionalFormatting sqref="O26">
    <cfRule type="expression" dxfId="510" priority="154">
      <formula>$O$27=""</formula>
    </cfRule>
  </conditionalFormatting>
  <conditionalFormatting sqref="P26">
    <cfRule type="expression" dxfId="509" priority="153">
      <formula>$P$27=""</formula>
    </cfRule>
  </conditionalFormatting>
  <conditionalFormatting sqref="Q26">
    <cfRule type="expression" dxfId="508" priority="152">
      <formula>$Q$27=""</formula>
    </cfRule>
  </conditionalFormatting>
  <conditionalFormatting sqref="R26">
    <cfRule type="expression" dxfId="507" priority="151">
      <formula>$R$27=""</formula>
    </cfRule>
  </conditionalFormatting>
  <conditionalFormatting sqref="S26">
    <cfRule type="expression" dxfId="506" priority="150">
      <formula>$S$27=""</formula>
    </cfRule>
  </conditionalFormatting>
  <conditionalFormatting sqref="M29">
    <cfRule type="expression" dxfId="505" priority="149">
      <formula>$M$30=""</formula>
    </cfRule>
  </conditionalFormatting>
  <conditionalFormatting sqref="N29">
    <cfRule type="expression" dxfId="504" priority="148">
      <formula>$N$30=""</formula>
    </cfRule>
  </conditionalFormatting>
  <conditionalFormatting sqref="O29">
    <cfRule type="expression" dxfId="503" priority="147">
      <formula>$O$30=""</formula>
    </cfRule>
  </conditionalFormatting>
  <conditionalFormatting sqref="Q29">
    <cfRule type="expression" dxfId="502" priority="146">
      <formula>$Q$30=""</formula>
    </cfRule>
  </conditionalFormatting>
  <conditionalFormatting sqref="R29">
    <cfRule type="expression" dxfId="501" priority="145">
      <formula>$R$30=""</formula>
    </cfRule>
  </conditionalFormatting>
  <conditionalFormatting sqref="S29">
    <cfRule type="expression" dxfId="500" priority="144">
      <formula>$S$30=""</formula>
    </cfRule>
  </conditionalFormatting>
  <conditionalFormatting sqref="M32">
    <cfRule type="expression" dxfId="499" priority="143">
      <formula>$M$33=""</formula>
    </cfRule>
  </conditionalFormatting>
  <conditionalFormatting sqref="N32">
    <cfRule type="expression" dxfId="498" priority="142">
      <formula>$N$33=""</formula>
    </cfRule>
  </conditionalFormatting>
  <conditionalFormatting sqref="O32">
    <cfRule type="expression" dxfId="497" priority="141">
      <formula>$O$33=""</formula>
    </cfRule>
  </conditionalFormatting>
  <conditionalFormatting sqref="Q32">
    <cfRule type="expression" dxfId="496" priority="140">
      <formula>$Q$33=""</formula>
    </cfRule>
  </conditionalFormatting>
  <conditionalFormatting sqref="S32">
    <cfRule type="expression" dxfId="495" priority="139">
      <formula>$S$33=""</formula>
    </cfRule>
  </conditionalFormatting>
  <conditionalFormatting sqref="M35">
    <cfRule type="expression" dxfId="494" priority="138">
      <formula>$M$36=""</formula>
    </cfRule>
  </conditionalFormatting>
  <conditionalFormatting sqref="N35">
    <cfRule type="expression" dxfId="493" priority="137">
      <formula>$N$36=""</formula>
    </cfRule>
  </conditionalFormatting>
  <conditionalFormatting sqref="O35">
    <cfRule type="expression" dxfId="492" priority="136">
      <formula>$O$36=""</formula>
    </cfRule>
  </conditionalFormatting>
  <conditionalFormatting sqref="Q35">
    <cfRule type="expression" dxfId="491" priority="135">
      <formula>$Q$36=""</formula>
    </cfRule>
  </conditionalFormatting>
  <conditionalFormatting sqref="R35">
    <cfRule type="expression" dxfId="490" priority="134">
      <formula>$R$36=""</formula>
    </cfRule>
  </conditionalFormatting>
  <conditionalFormatting sqref="S35">
    <cfRule type="expression" dxfId="489" priority="133">
      <formula>$S$36=""</formula>
    </cfRule>
  </conditionalFormatting>
  <conditionalFormatting sqref="M46">
    <cfRule type="expression" dxfId="488" priority="132">
      <formula>$M$47=""</formula>
    </cfRule>
  </conditionalFormatting>
  <conditionalFormatting sqref="N46">
    <cfRule type="expression" dxfId="487" priority="131">
      <formula>$N$47=""</formula>
    </cfRule>
  </conditionalFormatting>
  <conditionalFormatting sqref="O46">
    <cfRule type="expression" dxfId="486" priority="130">
      <formula>$O$47=""</formula>
    </cfRule>
  </conditionalFormatting>
  <conditionalFormatting sqref="Q46">
    <cfRule type="expression" dxfId="485" priority="129">
      <formula>$Q$47=""</formula>
    </cfRule>
  </conditionalFormatting>
  <conditionalFormatting sqref="R46">
    <cfRule type="expression" dxfId="484" priority="128">
      <formula>$R$47=""</formula>
    </cfRule>
  </conditionalFormatting>
  <conditionalFormatting sqref="S46">
    <cfRule type="expression" dxfId="483" priority="127">
      <formula>$S$47=""</formula>
    </cfRule>
  </conditionalFormatting>
  <conditionalFormatting sqref="M49">
    <cfRule type="expression" dxfId="482" priority="126">
      <formula>$M$50=""</formula>
    </cfRule>
  </conditionalFormatting>
  <conditionalFormatting sqref="N49">
    <cfRule type="expression" dxfId="481" priority="125">
      <formula>$N$50=""</formula>
    </cfRule>
  </conditionalFormatting>
  <conditionalFormatting sqref="O49">
    <cfRule type="expression" dxfId="480" priority="124">
      <formula>$O$50=""</formula>
    </cfRule>
  </conditionalFormatting>
  <conditionalFormatting sqref="Q49">
    <cfRule type="expression" dxfId="479" priority="123">
      <formula>$Q$50=""</formula>
    </cfRule>
  </conditionalFormatting>
  <conditionalFormatting sqref="R49">
    <cfRule type="expression" dxfId="478" priority="122">
      <formula>$R$50=""</formula>
    </cfRule>
  </conditionalFormatting>
  <conditionalFormatting sqref="M52">
    <cfRule type="expression" dxfId="477" priority="121">
      <formula>$M$53=""</formula>
    </cfRule>
  </conditionalFormatting>
  <conditionalFormatting sqref="N52">
    <cfRule type="expression" dxfId="476" priority="120">
      <formula>$N$53=""</formula>
    </cfRule>
  </conditionalFormatting>
  <conditionalFormatting sqref="O52">
    <cfRule type="expression" dxfId="475" priority="119">
      <formula>$O$53=""</formula>
    </cfRule>
  </conditionalFormatting>
  <conditionalFormatting sqref="Q52">
    <cfRule type="expression" dxfId="474" priority="118">
      <formula>$Q$53=""</formula>
    </cfRule>
  </conditionalFormatting>
  <conditionalFormatting sqref="R52">
    <cfRule type="expression" dxfId="473" priority="117">
      <formula>$R$53=""</formula>
    </cfRule>
  </conditionalFormatting>
  <conditionalFormatting sqref="S52">
    <cfRule type="expression" dxfId="472" priority="116">
      <formula>$S$53=""</formula>
    </cfRule>
  </conditionalFormatting>
  <conditionalFormatting sqref="M55">
    <cfRule type="expression" dxfId="471" priority="115">
      <formula>$M$56=""</formula>
    </cfRule>
  </conditionalFormatting>
  <conditionalFormatting sqref="N55">
    <cfRule type="expression" dxfId="470" priority="114">
      <formula>$N$56=""</formula>
    </cfRule>
  </conditionalFormatting>
  <conditionalFormatting sqref="O55">
    <cfRule type="expression" dxfId="469" priority="113">
      <formula>$O$56=""</formula>
    </cfRule>
  </conditionalFormatting>
  <conditionalFormatting sqref="Q55">
    <cfRule type="expression" dxfId="468" priority="112">
      <formula>$Q$56=""</formula>
    </cfRule>
  </conditionalFormatting>
  <conditionalFormatting sqref="R55">
    <cfRule type="expression" dxfId="467" priority="111">
      <formula>$R$56=""</formula>
    </cfRule>
  </conditionalFormatting>
  <conditionalFormatting sqref="S55">
    <cfRule type="expression" dxfId="466" priority="110">
      <formula>$S$56=""</formula>
    </cfRule>
  </conditionalFormatting>
  <conditionalFormatting sqref="M58">
    <cfRule type="expression" dxfId="465" priority="109">
      <formula>$M$59=""</formula>
    </cfRule>
  </conditionalFormatting>
  <conditionalFormatting sqref="N58">
    <cfRule type="expression" dxfId="464" priority="108">
      <formula>$N$59=""</formula>
    </cfRule>
  </conditionalFormatting>
  <conditionalFormatting sqref="O58">
    <cfRule type="expression" dxfId="463" priority="107">
      <formula>$O$59=""</formula>
    </cfRule>
  </conditionalFormatting>
  <conditionalFormatting sqref="Q58">
    <cfRule type="expression" dxfId="462" priority="106">
      <formula>$Q$59=""</formula>
    </cfRule>
  </conditionalFormatting>
  <conditionalFormatting sqref="R58">
    <cfRule type="expression" dxfId="461" priority="105">
      <formula>$R$59=""</formula>
    </cfRule>
  </conditionalFormatting>
  <conditionalFormatting sqref="S58">
    <cfRule type="expression" dxfId="460" priority="104">
      <formula>$S$59=""</formula>
    </cfRule>
  </conditionalFormatting>
  <conditionalFormatting sqref="M61">
    <cfRule type="expression" dxfId="459" priority="103">
      <formula>$M$62=""</formula>
    </cfRule>
  </conditionalFormatting>
  <conditionalFormatting sqref="N61">
    <cfRule type="expression" dxfId="458" priority="102">
      <formula>$N$62=""</formula>
    </cfRule>
  </conditionalFormatting>
  <conditionalFormatting sqref="O61">
    <cfRule type="expression" dxfId="457" priority="101">
      <formula>$O$62=""</formula>
    </cfRule>
  </conditionalFormatting>
  <conditionalFormatting sqref="Q61">
    <cfRule type="expression" dxfId="456" priority="100">
      <formula>$Q$62=""</formula>
    </cfRule>
  </conditionalFormatting>
  <conditionalFormatting sqref="R61">
    <cfRule type="expression" dxfId="455" priority="99">
      <formula>$R$62=""</formula>
    </cfRule>
  </conditionalFormatting>
  <conditionalFormatting sqref="S61">
    <cfRule type="expression" dxfId="454" priority="98">
      <formula>$S$62=""</formula>
    </cfRule>
  </conditionalFormatting>
  <conditionalFormatting sqref="M64">
    <cfRule type="expression" dxfId="453" priority="97">
      <formula>$M$65=""</formula>
    </cfRule>
  </conditionalFormatting>
  <conditionalFormatting sqref="N64">
    <cfRule type="expression" dxfId="452" priority="96">
      <formula>$N$65=""</formula>
    </cfRule>
  </conditionalFormatting>
  <conditionalFormatting sqref="O64">
    <cfRule type="expression" dxfId="451" priority="95">
      <formula>$O$65=""</formula>
    </cfRule>
  </conditionalFormatting>
  <conditionalFormatting sqref="Q64">
    <cfRule type="expression" dxfId="450" priority="94">
      <formula>$Q$65=""</formula>
    </cfRule>
  </conditionalFormatting>
  <conditionalFormatting sqref="R64">
    <cfRule type="expression" dxfId="449" priority="93">
      <formula>$R$65=""</formula>
    </cfRule>
  </conditionalFormatting>
  <conditionalFormatting sqref="S64">
    <cfRule type="expression" dxfId="448" priority="92">
      <formula>$S$65=""</formula>
    </cfRule>
  </conditionalFormatting>
  <conditionalFormatting sqref="M67">
    <cfRule type="expression" dxfId="447" priority="91">
      <formula>$M$68=""</formula>
    </cfRule>
  </conditionalFormatting>
  <conditionalFormatting sqref="N67">
    <cfRule type="expression" dxfId="446" priority="90">
      <formula>$N$68=""</formula>
    </cfRule>
  </conditionalFormatting>
  <conditionalFormatting sqref="O67">
    <cfRule type="expression" dxfId="445" priority="89">
      <formula>$O$68=""</formula>
    </cfRule>
  </conditionalFormatting>
  <conditionalFormatting sqref="Q67">
    <cfRule type="expression" dxfId="444" priority="88">
      <formula>$Q$68=""</formula>
    </cfRule>
  </conditionalFormatting>
  <conditionalFormatting sqref="S67">
    <cfRule type="expression" dxfId="443" priority="87">
      <formula>$S$65=""</formula>
    </cfRule>
  </conditionalFormatting>
  <conditionalFormatting sqref="M70">
    <cfRule type="expression" dxfId="442" priority="86">
      <formula>$M$71=""</formula>
    </cfRule>
  </conditionalFormatting>
  <conditionalFormatting sqref="N70">
    <cfRule type="expression" dxfId="441" priority="85">
      <formula>$N$71=""</formula>
    </cfRule>
  </conditionalFormatting>
  <conditionalFormatting sqref="O70">
    <cfRule type="expression" dxfId="440" priority="84">
      <formula>$O$71=""</formula>
    </cfRule>
  </conditionalFormatting>
  <conditionalFormatting sqref="Q70">
    <cfRule type="expression" dxfId="439" priority="83">
      <formula>$Q$71=""</formula>
    </cfRule>
  </conditionalFormatting>
  <conditionalFormatting sqref="R70">
    <cfRule type="expression" dxfId="438" priority="82">
      <formula>$R$71=""</formula>
    </cfRule>
  </conditionalFormatting>
  <conditionalFormatting sqref="S70">
    <cfRule type="expression" dxfId="437" priority="81">
      <formula>$S$71=""</formula>
    </cfRule>
  </conditionalFormatting>
  <conditionalFormatting sqref="M73">
    <cfRule type="expression" dxfId="436" priority="80">
      <formula>$M$74=""</formula>
    </cfRule>
  </conditionalFormatting>
  <conditionalFormatting sqref="N73">
    <cfRule type="expression" dxfId="435" priority="79">
      <formula>$N$74=""</formula>
    </cfRule>
  </conditionalFormatting>
  <conditionalFormatting sqref="O73">
    <cfRule type="expression" dxfId="434" priority="78">
      <formula>$O$74=""</formula>
    </cfRule>
  </conditionalFormatting>
  <conditionalFormatting sqref="Q73">
    <cfRule type="expression" dxfId="433" priority="77">
      <formula>$Q$74=""</formula>
    </cfRule>
  </conditionalFormatting>
  <conditionalFormatting sqref="R73">
    <cfRule type="expression" dxfId="432" priority="76">
      <formula>$R$74=""</formula>
    </cfRule>
  </conditionalFormatting>
  <conditionalFormatting sqref="S73">
    <cfRule type="expression" dxfId="431" priority="75">
      <formula>$S$74=""</formula>
    </cfRule>
  </conditionalFormatting>
  <conditionalFormatting sqref="M76">
    <cfRule type="expression" dxfId="430" priority="74">
      <formula>$M$77=""</formula>
    </cfRule>
  </conditionalFormatting>
  <conditionalFormatting sqref="N76">
    <cfRule type="expression" dxfId="429" priority="73">
      <formula>$N$77=""</formula>
    </cfRule>
  </conditionalFormatting>
  <conditionalFormatting sqref="O76">
    <cfRule type="expression" dxfId="428" priority="72">
      <formula>$O$77=""</formula>
    </cfRule>
  </conditionalFormatting>
  <conditionalFormatting sqref="Q76">
    <cfRule type="expression" dxfId="427" priority="71">
      <formula>$Q$77=""</formula>
    </cfRule>
  </conditionalFormatting>
  <conditionalFormatting sqref="R76">
    <cfRule type="expression" dxfId="426" priority="70">
      <formula>$R$77=""</formula>
    </cfRule>
  </conditionalFormatting>
  <conditionalFormatting sqref="S76">
    <cfRule type="expression" dxfId="425" priority="69">
      <formula>$S$77=""</formula>
    </cfRule>
  </conditionalFormatting>
  <conditionalFormatting sqref="M79">
    <cfRule type="expression" dxfId="424" priority="68">
      <formula>$M$80=""</formula>
    </cfRule>
  </conditionalFormatting>
  <conditionalFormatting sqref="N79">
    <cfRule type="expression" dxfId="423" priority="67">
      <formula>$N$80=""</formula>
    </cfRule>
  </conditionalFormatting>
  <conditionalFormatting sqref="O79">
    <cfRule type="expression" dxfId="422" priority="66">
      <formula>$O$80=""</formula>
    </cfRule>
  </conditionalFormatting>
  <conditionalFormatting sqref="Q79">
    <cfRule type="expression" dxfId="421" priority="65">
      <formula>$Q$80=""</formula>
    </cfRule>
  </conditionalFormatting>
  <conditionalFormatting sqref="R79">
    <cfRule type="expression" dxfId="420" priority="64">
      <formula>$R$80=""</formula>
    </cfRule>
  </conditionalFormatting>
  <conditionalFormatting sqref="S79">
    <cfRule type="expression" dxfId="419" priority="63">
      <formula>$S$80=""</formula>
    </cfRule>
  </conditionalFormatting>
  <conditionalFormatting sqref="R32">
    <cfRule type="expression" dxfId="418" priority="421">
      <formula>$R33=""</formula>
    </cfRule>
  </conditionalFormatting>
  <conditionalFormatting sqref="W26">
    <cfRule type="expression" dxfId="417" priority="422">
      <formula>$W27=""</formula>
    </cfRule>
  </conditionalFormatting>
  <conditionalFormatting sqref="Y26">
    <cfRule type="expression" dxfId="416" priority="423">
      <formula>$Y27=""</formula>
    </cfRule>
  </conditionalFormatting>
  <conditionalFormatting sqref="S49">
    <cfRule type="expression" dxfId="415" priority="424">
      <formula>#REF!=""</formula>
    </cfRule>
  </conditionalFormatting>
  <conditionalFormatting sqref="R67">
    <cfRule type="expression" dxfId="414" priority="62">
      <formula>$R$56=""</formula>
    </cfRule>
  </conditionalFormatting>
  <conditionalFormatting sqref="C38">
    <cfRule type="expression" dxfId="413" priority="61">
      <formula>$C$39=""</formula>
    </cfRule>
  </conditionalFormatting>
  <conditionalFormatting sqref="D38">
    <cfRule type="expression" dxfId="412" priority="60">
      <formula>$D$39=""</formula>
    </cfRule>
  </conditionalFormatting>
  <conditionalFormatting sqref="E38">
    <cfRule type="expression" dxfId="411" priority="59">
      <formula>$E$39=""</formula>
    </cfRule>
  </conditionalFormatting>
  <conditionalFormatting sqref="G38">
    <cfRule type="expression" dxfId="410" priority="58">
      <formula>$G$39=""</formula>
    </cfRule>
  </conditionalFormatting>
  <conditionalFormatting sqref="H38">
    <cfRule type="expression" dxfId="409" priority="57">
      <formula>$H$39=""</formula>
    </cfRule>
  </conditionalFormatting>
  <conditionalFormatting sqref="C41">
    <cfRule type="expression" dxfId="408" priority="51">
      <formula>$C$42=""</formula>
    </cfRule>
  </conditionalFormatting>
  <conditionalFormatting sqref="D41">
    <cfRule type="expression" dxfId="407" priority="50">
      <formula>$D$42=""</formula>
    </cfRule>
  </conditionalFormatting>
  <conditionalFormatting sqref="E41">
    <cfRule type="expression" dxfId="406" priority="49">
      <formula>$E$42=""</formula>
    </cfRule>
  </conditionalFormatting>
  <conditionalFormatting sqref="G41">
    <cfRule type="expression" dxfId="405" priority="48">
      <formula>$G$42=""</formula>
    </cfRule>
  </conditionalFormatting>
  <conditionalFormatting sqref="H41">
    <cfRule type="expression" dxfId="404" priority="47">
      <formula>$H$42=""</formula>
    </cfRule>
  </conditionalFormatting>
  <conditionalFormatting sqref="M39">
    <cfRule type="expression" dxfId="403" priority="45">
      <formula>$M$38=""</formula>
    </cfRule>
  </conditionalFormatting>
  <conditionalFormatting sqref="M41">
    <cfRule type="expression" dxfId="402" priority="41">
      <formula>$M$42=""</formula>
    </cfRule>
  </conditionalFormatting>
  <conditionalFormatting sqref="N41">
    <cfRule type="expression" dxfId="401" priority="40">
      <formula>$N$42=""</formula>
    </cfRule>
  </conditionalFormatting>
  <conditionalFormatting sqref="O41">
    <cfRule type="expression" dxfId="400" priority="39">
      <formula>$O$42=""</formula>
    </cfRule>
  </conditionalFormatting>
  <conditionalFormatting sqref="Q41">
    <cfRule type="expression" dxfId="399" priority="38">
      <formula>$Q$42=""</formula>
    </cfRule>
  </conditionalFormatting>
  <conditionalFormatting sqref="R41">
    <cfRule type="expression" dxfId="398" priority="37">
      <formula>$R$42=""</formula>
    </cfRule>
  </conditionalFormatting>
  <conditionalFormatting sqref="M38">
    <cfRule type="expression" dxfId="397" priority="36">
      <formula>$M$39=""</formula>
    </cfRule>
  </conditionalFormatting>
  <conditionalFormatting sqref="N38">
    <cfRule type="expression" dxfId="396" priority="35">
      <formula>$N$39=""</formula>
    </cfRule>
  </conditionalFormatting>
  <conditionalFormatting sqref="O38">
    <cfRule type="expression" dxfId="395" priority="34">
      <formula>$O$39=""</formula>
    </cfRule>
  </conditionalFormatting>
  <conditionalFormatting sqref="Q38">
    <cfRule type="expression" dxfId="394" priority="33">
      <formula>$Q$39=""</formula>
    </cfRule>
  </conditionalFormatting>
  <conditionalFormatting sqref="R38">
    <cfRule type="expression" dxfId="393" priority="32">
      <formula>$R$39=""</formula>
    </cfRule>
  </conditionalFormatting>
  <conditionalFormatting sqref="W38">
    <cfRule type="expression" dxfId="392" priority="31">
      <formula>$W$39=""</formula>
    </cfRule>
  </conditionalFormatting>
  <conditionalFormatting sqref="X38">
    <cfRule type="expression" dxfId="391" priority="30">
      <formula>$X$39=""</formula>
    </cfRule>
  </conditionalFormatting>
  <conditionalFormatting sqref="Y38">
    <cfRule type="expression" dxfId="390" priority="29">
      <formula>$Y$39=""</formula>
    </cfRule>
  </conditionalFormatting>
  <conditionalFormatting sqref="AA38">
    <cfRule type="expression" dxfId="389" priority="28">
      <formula>$AA$39=""</formula>
    </cfRule>
  </conditionalFormatting>
  <conditionalFormatting sqref="AB38">
    <cfRule type="expression" dxfId="388" priority="27">
      <formula>$AB$39=""</formula>
    </cfRule>
  </conditionalFormatting>
  <conditionalFormatting sqref="W41">
    <cfRule type="expression" dxfId="387" priority="26">
      <formula>$W$42=""</formula>
    </cfRule>
  </conditionalFormatting>
  <conditionalFormatting sqref="X41">
    <cfRule type="expression" dxfId="386" priority="25">
      <formula>$X$42=""</formula>
    </cfRule>
  </conditionalFormatting>
  <conditionalFormatting sqref="Y41">
    <cfRule type="expression" dxfId="385" priority="24">
      <formula>$Y$42=""</formula>
    </cfRule>
  </conditionalFormatting>
  <conditionalFormatting sqref="AA41">
    <cfRule type="expression" dxfId="384" priority="23">
      <formula>$AA$42=""</formula>
    </cfRule>
  </conditionalFormatting>
  <conditionalFormatting sqref="AB41">
    <cfRule type="expression" dxfId="383" priority="22">
      <formula>$AB$42=""</formula>
    </cfRule>
  </conditionalFormatting>
  <conditionalFormatting sqref="C82">
    <cfRule type="expression" dxfId="382" priority="21">
      <formula>$C$83=""</formula>
    </cfRule>
  </conditionalFormatting>
  <conditionalFormatting sqref="D82">
    <cfRule type="expression" dxfId="381" priority="20">
      <formula>$D$83=""</formula>
    </cfRule>
  </conditionalFormatting>
  <conditionalFormatting sqref="E82">
    <cfRule type="expression" dxfId="380" priority="19">
      <formula>$E$83=""</formula>
    </cfRule>
  </conditionalFormatting>
  <conditionalFormatting sqref="G82">
    <cfRule type="expression" dxfId="379" priority="18">
      <formula>$G$83=""</formula>
    </cfRule>
  </conditionalFormatting>
  <conditionalFormatting sqref="H82">
    <cfRule type="expression" dxfId="378" priority="17">
      <formula>$H$83=""</formula>
    </cfRule>
  </conditionalFormatting>
  <conditionalFormatting sqref="C85">
    <cfRule type="expression" dxfId="377" priority="16">
      <formula>$C$86=""</formula>
    </cfRule>
  </conditionalFormatting>
  <conditionalFormatting sqref="D85">
    <cfRule type="expression" dxfId="376" priority="15">
      <formula>$D$86=""</formula>
    </cfRule>
  </conditionalFormatting>
  <conditionalFormatting sqref="E85">
    <cfRule type="expression" dxfId="375" priority="14">
      <formula>$E$86=""</formula>
    </cfRule>
  </conditionalFormatting>
  <conditionalFormatting sqref="G85">
    <cfRule type="expression" dxfId="374" priority="13">
      <formula>$G$86=""</formula>
    </cfRule>
  </conditionalFormatting>
  <conditionalFormatting sqref="H85">
    <cfRule type="expression" dxfId="373" priority="12">
      <formula>$H$806=""</formula>
    </cfRule>
  </conditionalFormatting>
  <conditionalFormatting sqref="M82">
    <cfRule type="expression" dxfId="372" priority="11">
      <formula>$M$83=""</formula>
    </cfRule>
  </conditionalFormatting>
  <conditionalFormatting sqref="N82">
    <cfRule type="expression" dxfId="371" priority="10">
      <formula>$N$83=""</formula>
    </cfRule>
  </conditionalFormatting>
  <conditionalFormatting sqref="O82">
    <cfRule type="expression" dxfId="370" priority="9">
      <formula>$O$83=""</formula>
    </cfRule>
  </conditionalFormatting>
  <conditionalFormatting sqref="Q82">
    <cfRule type="expression" dxfId="369" priority="8">
      <formula>$Q$83=""</formula>
    </cfRule>
  </conditionalFormatting>
  <conditionalFormatting sqref="R82">
    <cfRule type="expression" dxfId="368" priority="7">
      <formula>$R$83=""</formula>
    </cfRule>
  </conditionalFormatting>
  <conditionalFormatting sqref="M85">
    <cfRule type="expression" dxfId="367" priority="6">
      <formula>$M$86=""</formula>
    </cfRule>
  </conditionalFormatting>
  <conditionalFormatting sqref="N85">
    <cfRule type="expression" dxfId="366" priority="5">
      <formula>$N$86=""</formula>
    </cfRule>
  </conditionalFormatting>
  <conditionalFormatting sqref="O85">
    <cfRule type="expression" dxfId="365" priority="4">
      <formula>$O$86=""</formula>
    </cfRule>
  </conditionalFormatting>
  <conditionalFormatting sqref="Q85">
    <cfRule type="expression" dxfId="364" priority="3">
      <formula>$Q$86=""</formula>
    </cfRule>
  </conditionalFormatting>
  <conditionalFormatting sqref="R85">
    <cfRule type="expression" dxfId="363" priority="2">
      <formula>$R$86=""</formula>
    </cfRule>
  </conditionalFormatting>
  <conditionalFormatting sqref="U49">
    <cfRule type="expression" dxfId="362" priority="1">
      <formula>$H$18=""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AB75"/>
  <sheetViews>
    <sheetView showGridLines="0" zoomScaleNormal="100" workbookViewId="0">
      <selection activeCell="U39" sqref="U39"/>
    </sheetView>
  </sheetViews>
  <sheetFormatPr baseColWidth="10" defaultColWidth="10.7109375" defaultRowHeight="18.75" x14ac:dyDescent="0.3"/>
  <cols>
    <col min="1" max="1" width="10.7109375" style="607" customWidth="1"/>
    <col min="2" max="2" width="5.5703125" style="555" customWidth="1"/>
    <col min="3" max="4" width="8.5703125" style="519" customWidth="1"/>
    <col min="5" max="5" width="8.5703125" style="626" customWidth="1"/>
    <col min="6" max="6" width="8.5703125" style="519" hidden="1" customWidth="1"/>
    <col min="7" max="8" width="8.5703125" style="519" customWidth="1"/>
    <col min="9" max="9" width="11.85546875" style="519" hidden="1" customWidth="1"/>
    <col min="10" max="10" width="1.85546875" style="555" customWidth="1"/>
    <col min="11" max="11" width="10.7109375" style="607"/>
    <col min="12" max="12" width="5.5703125" style="519" customWidth="1"/>
    <col min="13" max="15" width="8.5703125" style="519" customWidth="1"/>
    <col min="16" max="16" width="8.5703125" style="519" hidden="1" customWidth="1"/>
    <col min="17" max="18" width="8.5703125" style="519" customWidth="1"/>
    <col min="19" max="19" width="12" style="519" hidden="1" customWidth="1"/>
    <col min="20" max="20" width="2" style="519" customWidth="1"/>
    <col min="21" max="21" width="10.7109375" style="519"/>
    <col min="22" max="22" width="3.85546875" style="519" customWidth="1"/>
    <col min="23" max="25" width="8.5703125" style="519" customWidth="1"/>
    <col min="26" max="26" width="8.5703125" style="519" hidden="1" customWidth="1"/>
    <col min="27" max="28" width="8.5703125" style="519" customWidth="1"/>
    <col min="29" max="16384" width="10.7109375" style="519"/>
  </cols>
  <sheetData>
    <row r="1" spans="1:28" ht="30" customHeight="1" thickBot="1" x14ac:dyDescent="0.3">
      <c r="A1" s="553" t="s">
        <v>313</v>
      </c>
      <c r="B1" s="609">
        <f>WEEKNUM(A2,2)</f>
        <v>1</v>
      </c>
      <c r="C1" s="1209" t="s">
        <v>325</v>
      </c>
      <c r="D1" s="1210"/>
      <c r="E1" s="628" t="s">
        <v>326</v>
      </c>
      <c r="F1" s="51" t="s">
        <v>2</v>
      </c>
      <c r="G1" s="629" t="s">
        <v>3</v>
      </c>
      <c r="H1" s="120" t="s">
        <v>4</v>
      </c>
      <c r="I1" s="554" t="s">
        <v>5</v>
      </c>
      <c r="K1" s="553" t="s">
        <v>313</v>
      </c>
      <c r="L1" s="743">
        <f>WEEKNUM(K2,2)</f>
        <v>3</v>
      </c>
      <c r="M1" s="1209" t="s">
        <v>325</v>
      </c>
      <c r="N1" s="1210"/>
      <c r="O1" s="628" t="s">
        <v>326</v>
      </c>
      <c r="P1" s="51" t="s">
        <v>2</v>
      </c>
      <c r="Q1" s="119" t="s">
        <v>3</v>
      </c>
      <c r="R1" s="120" t="s">
        <v>4</v>
      </c>
      <c r="S1" s="554" t="s">
        <v>5</v>
      </c>
      <c r="U1" s="553" t="s">
        <v>313</v>
      </c>
      <c r="V1" s="609">
        <f>WEEKNUM(U2,2)</f>
        <v>5</v>
      </c>
      <c r="W1" s="1209" t="s">
        <v>325</v>
      </c>
      <c r="X1" s="1210"/>
      <c r="Y1" s="628" t="s">
        <v>326</v>
      </c>
      <c r="Z1" s="51" t="s">
        <v>2</v>
      </c>
      <c r="AA1" s="119" t="s">
        <v>3</v>
      </c>
      <c r="AB1" s="120" t="s">
        <v>4</v>
      </c>
    </row>
    <row r="2" spans="1:28" ht="20.100000000000001" customHeight="1" thickTop="1" thickBot="1" x14ac:dyDescent="0.3">
      <c r="A2" s="1235">
        <v>43101</v>
      </c>
      <c r="B2" s="720"/>
      <c r="C2" s="726" t="str">
        <f>INDEX('REPARTITION DES TACHES'!$A$2:$I$2402,MATCH($A$2,'REPARTITION DES TACHES'!$A$2:$A$2402,0),3)</f>
        <v>04114</v>
      </c>
      <c r="D2" s="759" t="str">
        <f>INDEX('REPARTITION DES TACHES'!$A$2:$I$2402,MATCH($A$2,'REPARTITION DES TACHES'!$A$2:$A$2402,0),4)</f>
        <v>04112</v>
      </c>
      <c r="E2" s="760" t="str">
        <f>INDEX('REPARTITION DES TACHES'!$A$2:$I$2402,MATCH($A$2,'REPARTITION DES TACHES'!$A$2:$A$2402,0),5)</f>
        <v xml:space="preserve">REMPLIR LE BANC D'ESSAI </v>
      </c>
      <c r="F2" s="761" t="str">
        <f>INDEX('REPARTITION DES TACHES'!$A$2:$I$2402,MATCH($A$2,'REPARTITION DES TACHES'!$A$2:$A$2402,0),6)</f>
        <v/>
      </c>
      <c r="G2" s="762" t="str">
        <f>IF(INDEX('REPARTITION DES TACHES'!$A$2:$I$2402,MATCH($A$2,'REPARTITION DES TACHES'!$A$2:$A$2402,0),7)=0,"",INDEX('REPARTITION DES TACHES'!$A$2:$I$2402,MATCH($A$2,'REPARTITION DES TACHES'!$A$2:$A$2402,0),7))</f>
        <v>0161</v>
      </c>
      <c r="H2" s="726" t="str">
        <f>IF(INDEX('REPARTITION DES TACHES'!$A$2:$I$2402,MATCH($A$2,'REPARTITION DES TACHES'!$A$2:$A$2402,0),8)=0,"",INDEX('REPARTITION DES TACHES'!$A$2:$I$2402,MATCH($A$2,'REPARTITION DES TACHES'!$A$2:$A$2402,0),8))</f>
        <v/>
      </c>
      <c r="I2" s="556">
        <f>INDEX('REPARTITION DES TACHES'!$A$2:$I$2402,MATCH($A$2,'REPARTITION DES TACHES'!$A$2:$A$2402,0),9)</f>
        <v>0</v>
      </c>
      <c r="K2" s="1239">
        <f>A70+2</f>
        <v>43115</v>
      </c>
      <c r="L2" s="611"/>
      <c r="M2" s="653" t="str">
        <f>INDEX('REPARTITION DES TACHES'!$A$2:$I$2402,MATCH($K$2,'REPARTITION DES TACHES'!$A$2:$A$2402,0),3)</f>
        <v>04114</v>
      </c>
      <c r="N2" s="691" t="str">
        <f>INDEX('REPARTITION DES TACHES'!$A$2:$I$2402,MATCH($K$2,'REPARTITION DES TACHES'!$A$2:$A$2402,0),4)</f>
        <v>04112</v>
      </c>
      <c r="O2" s="676" t="str">
        <f>INDEX('REPARTITION DES TACHES'!$A$2:$I$2402,MATCH($K$2,'REPARTITION DES TACHES'!$A$2:$A$2402,0),5)</f>
        <v xml:space="preserve">REMPLIR LE BANC D'ESSAI </v>
      </c>
      <c r="P2" s="570">
        <f>INDEX('REPARTITION DES TACHES'!$A$2:$I$2402,MATCH($K$2,'REPARTITION DES TACHES'!$A$2:$A$2402,0),6)</f>
        <v>0</v>
      </c>
      <c r="Q2" s="691" t="str">
        <f>IF(INDEX('REPARTITION DES TACHES'!$A$2:$I$2402,MATCH($K$2,'REPARTITION DES TACHES'!$A$2:$A$2402,0),7)=0,"",INDEX('REPARTITION DES TACHES'!$A$2:$I$2402,MATCH($K$2,'REPARTITION DES TACHES'!$A$2:$A$2402,0),7))</f>
        <v>04111</v>
      </c>
      <c r="R2" s="653" t="str">
        <f>IF(INDEX('REPARTITION DES TACHES'!$A$2:$I$2402,MATCH($K$2,'REPARTITION DES TACHES'!$A$2:$A$2402,0),8)=0,"",INDEX('REPARTITION DES TACHES'!$A$2:$I$2402,MATCH($K$2,'REPARTITION DES TACHES'!$A$2:$A$2402,0),8))</f>
        <v/>
      </c>
      <c r="S2" s="558">
        <f>INDEX('REPARTITION DES TACHES'!$A$2:$I$2402,MATCH($K$2,'REPARTITION DES TACHES'!$A$2:$A$2402,0),9)</f>
        <v>0</v>
      </c>
      <c r="U2" s="1242">
        <f>K70+2</f>
        <v>43129</v>
      </c>
      <c r="V2" s="611"/>
      <c r="W2" s="653" t="str">
        <f>INDEX('REPARTITION DES TACHES'!$A$2:$I$2402,MATCH($U$2,'REPARTITION DES TACHES'!$A$2:$A$2402,0),3)</f>
        <v>04114</v>
      </c>
      <c r="X2" s="691">
        <f>INDEX('REPARTITION DES TACHES'!$A$2:$I$2402,MATCH($U$2,'REPARTITION DES TACHES'!$A$2:$A$2402,0),4)</f>
        <v>4112</v>
      </c>
      <c r="Y2" s="676" t="str">
        <f>INDEX('REPARTITION DES TACHES'!$A$2:$I$2402,MATCH($U$2,'REPARTITION DES TACHES'!$A$2:$A$2402,0),5)</f>
        <v xml:space="preserve">REMPLIR LE BANC D'ESSAI </v>
      </c>
      <c r="Z2" s="570">
        <f>INDEX('REPARTITION DES TACHES'!$A$2:$I$2402,MATCH($U$2,'REPARTITION DES TACHES'!$A$2:$A$2402,0),6)</f>
        <v>0</v>
      </c>
      <c r="AA2" s="704" t="str">
        <f>IF(INDEX('REPARTITION DES TACHES'!$A$2:$I$2402,MATCH($U$2,'REPARTITION DES TACHES'!$A$2:$A$2402,0),7)=0,"",INDEX('REPARTITION DES TACHES'!$A$2:$I$2402,MATCH($U$2,'REPARTITION DES TACHES'!$A$2:$A$2402,0),7))</f>
        <v/>
      </c>
      <c r="AB2" s="653" t="str">
        <f>IF(INDEX('REPARTITION DES TACHES'!$A$2:$I$2402,MATCH($U$2,'REPARTITION DES TACHES'!$A$2:$A$2402,0),8)=0,"",INDEX('REPARTITION DES TACHES'!$A$2:$I$2402,MATCH($U$2,'REPARTITION DES TACHES'!$A$2:$A$2402,0),8))</f>
        <v/>
      </c>
    </row>
    <row r="3" spans="1:28" ht="25.15" hidden="1" customHeight="1" thickBot="1" x14ac:dyDescent="0.3">
      <c r="A3" s="1236"/>
      <c r="B3" s="1184" t="s">
        <v>8</v>
      </c>
      <c r="C3" s="763" t="str">
        <f ca="1">IF(OFFSET(INDEX('REPARTITION DES TACHES'!$A$2:$I$2402,MATCH($A$2,'REPARTITION DES TACHES'!$A$2:$A$2402,0),3),1,0)=0,"",OFFSET(INDEX('REPARTITION DES TACHES'!$A$2:$I$2402,MATCH($A$2,'REPARTITION DES TACHES'!$A$2:$A$2402,0),3),1,0))</f>
        <v/>
      </c>
      <c r="D3" s="764" t="str">
        <f ca="1">IF(OFFSET(INDEX('REPARTITION DES TACHES'!$A$2:$I$2402,MATCH($A$2,'REPARTITION DES TACHES'!$A$2:$A$2402,0),4),1,0)=0,"",OFFSET(INDEX('REPARTITION DES TACHES'!$A$2:$I$2402,MATCH($A$2,'REPARTITION DES TACHES'!$A$2:$A$2402,0),4),1,0))</f>
        <v/>
      </c>
      <c r="E3" s="765" t="str">
        <f ca="1">IF(OFFSET(INDEX('REPARTITION DES TACHES'!$A$2:$I$2402,MATCH($A$2,'REPARTITION DES TACHES'!$A$2:$A$2402,0),5),1,0)=0,"",OFFSET(INDEX('REPARTITION DES TACHES'!$A$2:$I$2402,MATCH($A$2,'REPARTITION DES TACHES'!$A$2:$A$2402,0),5),1,0))</f>
        <v/>
      </c>
      <c r="F3" s="766">
        <f ca="1">OFFSET(INDEX('REPARTITION DES TACHES'!$A$2:$I$2402,MATCH($A$2,'REPARTITION DES TACHES'!$A$2:$A$2402,0),6),1,0)</f>
        <v>0</v>
      </c>
      <c r="G3" s="767" t="str">
        <f ca="1">IF(OFFSET(INDEX('REPARTITION DES TACHES'!$A$2:$I$2402,MATCH($A$2,'REPARTITION DES TACHES'!$A$2:$A$2402,0),7),1,0)=0,"",OFFSET(INDEX('REPARTITION DES TACHES'!$A$2:$I$2402,MATCH($A$2,'REPARTITION DES TACHES'!$A$2:$A$2402,0),7),1,0))</f>
        <v/>
      </c>
      <c r="H3" s="765" t="str">
        <f ca="1">IF(OFFSET(INDEX('REPARTITION DES TACHES'!$A$2:$I$2402,MATCH($A$2,'REPARTITION DES TACHES'!$A$2:$A$2402,0),8),1,0)=0,"",OFFSET(INDEX('REPARTITION DES TACHES'!$A$2:$I$2402,MATCH($A$2,'REPARTITION DES TACHES'!$A$2:$A$2402,0),8),1,0))</f>
        <v/>
      </c>
      <c r="I3" s="559">
        <f ca="1">OFFSET(INDEX('REPARTITION DES TACHES'!$A$2:$I$2402,MATCH($A$2,'REPARTITION DES TACHES'!$A$2:$A$2402,0),9),1,0)</f>
        <v>0</v>
      </c>
      <c r="K3" s="1240"/>
      <c r="L3" s="1184" t="s">
        <v>8</v>
      </c>
      <c r="M3" s="578" t="str">
        <f ca="1">IF(OFFSET(INDEX('REPARTITION DES TACHES'!$A$2:$I$2402,MATCH($K$2,'REPARTITION DES TACHES'!$A$2:$A$2402,0),3),1,0)=0,"",OFFSET(INDEX('REPARTITION DES TACHES'!$A$2:$I$2402,MATCH($K$2,'REPARTITION DES TACHES'!$A$2:$A$2402,0),3),1,0))</f>
        <v/>
      </c>
      <c r="N3" s="686" t="str">
        <f ca="1">IF(OFFSET(INDEX('REPARTITION DES TACHES'!$A$2:$I$2402,MATCH($K$2,'REPARTITION DES TACHES'!$A$2:$A$2402,0),4),1,0)=0,"",OFFSET(INDEX('REPARTITION DES TACHES'!$A$2:$I$2402,MATCH($K$2,'REPARTITION DES TACHES'!$A$2:$A$2402,0),4),1,0))</f>
        <v/>
      </c>
      <c r="O3" s="578" t="str">
        <f ca="1">IF(OFFSET(INDEX('REPARTITION DES TACHES'!$A$2:$I$2402,MATCH($K$2,'REPARTITION DES TACHES'!$A$2:$A$2402,0),5),1,0)=0,"",OFFSET(INDEX('REPARTITION DES TACHES'!$A$2:$I$2402,MATCH($K$2,'REPARTITION DES TACHES'!$A$2:$A$2402,0),5),1,0))</f>
        <v/>
      </c>
      <c r="P3" s="560">
        <f ca="1">OFFSET(INDEX('REPARTITION DES TACHES'!$A$2:$I$2402,MATCH($K$2,'REPARTITION DES TACHES'!$A$2:$A$2402,0),6),1,0)</f>
        <v>0</v>
      </c>
      <c r="Q3" s="648" t="str">
        <f ca="1">IF(OFFSET(INDEX('REPARTITION DES TACHES'!$A$2:$I$2402,MATCH($K$2,'REPARTITION DES TACHES'!$A$2:$A$2402,0),7),1,0)=0,"",OFFSET(INDEX('REPARTITION DES TACHES'!$A$2:$I$2402,MATCH($K$2,'REPARTITION DES TACHES'!$A$2:$A$2402,0),7),1,0))</f>
        <v/>
      </c>
      <c r="R3" s="578" t="str">
        <f ca="1">IF(OFFSET(INDEX('REPARTITION DES TACHES'!$A$2:$I$2402,MATCH($K$2,'REPARTITION DES TACHES'!$A$2:$A$2402,0),8),1,0)=0,"",OFFSET(INDEX('REPARTITION DES TACHES'!$A$2:$I$2402,MATCH($K$2,'REPARTITION DES TACHES'!$A$2:$A$2402,0),8),1,0))</f>
        <v/>
      </c>
      <c r="S3" s="560">
        <f ca="1">OFFSET(INDEX('REPARTITION DES TACHES'!$A$2:$I$2402,MATCH($K$2,'REPARTITION DES TACHES'!$A$2:$A$2402,0),9),1,0)</f>
        <v>0</v>
      </c>
      <c r="U3" s="1243"/>
      <c r="V3" s="730" t="s">
        <v>8</v>
      </c>
      <c r="W3" s="624" t="str">
        <f ca="1">IF(OFFSET(INDEX('REPARTITION DES TACHES'!$A$2:$I$2402,MATCH($U$2,'REPARTITION DES TACHES'!$A$2:$A$2402,0),3),1,0)=0,"",OFFSET(INDEX('REPARTITION DES TACHES'!$A$2:$I$2402,MATCH($U$2,'REPARTITION DES TACHES'!$A$2:$A$2402,0),3),1,0))</f>
        <v/>
      </c>
      <c r="X3" s="667" t="str">
        <f ca="1">IF(OFFSET(INDEX('REPARTITION DES TACHES'!$A$2:$I$2402,MATCH($U$2,'REPARTITION DES TACHES'!$A$2:$A$2402,0),4),1,0)=0,"",OFFSET(INDEX('REPARTITION DES TACHES'!$A$2:$I$2402,MATCH($U$2,'REPARTITION DES TACHES'!$A$2:$A$2402,0),4),1,0))</f>
        <v/>
      </c>
      <c r="Y3" s="624" t="str">
        <f ca="1">IF(OFFSET(INDEX('REPARTITION DES TACHES'!$A$2:$I$2402,MATCH($U$2,'REPARTITION DES TACHES'!$A$2:$A$2402,0),5),1,0)=0,"",OFFSET(INDEX('REPARTITION DES TACHES'!$A$2:$I$2402,MATCH($U$2,'REPARTITION DES TACHES'!$A$2:$A$2402,0),5),1,0))</f>
        <v/>
      </c>
      <c r="Z3" s="562">
        <f ca="1">OFFSET(INDEX('REPARTITION DES TACHES'!$A$2:$I$2402,MATCH($U$2,'REPARTITION DES TACHES'!$A$2:$A$2402,0),6),1,0)</f>
        <v>0</v>
      </c>
      <c r="AA3" s="563" t="str">
        <f ca="1">IF(OFFSET(INDEX('REPARTITION DES TACHES'!$A$2:$I$2402,MATCH($U$2,'REPARTITION DES TACHES'!$A$2:$A$2402,0),7),1,0)=0,"",OFFSET(INDEX('REPARTITION DES TACHES'!$A$2:$I$2402,MATCH($U$2,'REPARTITION DES TACHES'!$A$2:$A$2402,0),7),1,0))</f>
        <v/>
      </c>
      <c r="AB3" s="624" t="str">
        <f ca="1">IF(OFFSET(INDEX('REPARTITION DES TACHES'!$A$2:$I$2402,MATCH($U$2,'REPARTITION DES TACHES'!$A$2:$A$2402,0),8),1,0)=0,"",OFFSET(INDEX('REPARTITION DES TACHES'!$A$2:$I$2402,MATCH($U$2,'REPARTITION DES TACHES'!$A$2:$A$2402,0),8),1,0))</f>
        <v/>
      </c>
    </row>
    <row r="4" spans="1:28" ht="25.15" hidden="1" customHeight="1" thickBot="1" x14ac:dyDescent="0.3">
      <c r="A4" s="1236"/>
      <c r="B4" s="1184"/>
      <c r="C4" s="765">
        <f ca="1">OFFSET(INDEX('REPARTITION DES TACHES'!$A$2:$I$2402,MATCH($A$2,'REPARTITION DES TACHES'!$A$2:$A$2402,0),3),2,0)</f>
        <v>0</v>
      </c>
      <c r="D4" s="764">
        <f ca="1">OFFSET(INDEX('REPARTITION DES TACHES'!$A$2:$I$2402,MATCH($A$2,'REPARTITION DES TACHES'!$A$2:$A$2402,0),4),2,0)</f>
        <v>0</v>
      </c>
      <c r="E4" s="765">
        <f ca="1">OFFSET(INDEX('REPARTITION DES TACHES'!$A$2:$I$2402,MATCH($A$2,'REPARTITION DES TACHES'!$A$2:$A$2402,0),5),2,0)</f>
        <v>0</v>
      </c>
      <c r="F4" s="766">
        <f ca="1">OFFSET(INDEX('REPARTITION DES TACHES'!$A$2:$I$2402,MATCH($A$2,'REPARTITION DES TACHES'!$A$2:$A$2402,0),6),2,0)</f>
        <v>0</v>
      </c>
      <c r="G4" s="767">
        <f ca="1">OFFSET(INDEX('REPARTITION DES TACHES'!$A$2:$I$2402,MATCH($A$2,'REPARTITION DES TACHES'!$A$2:$A$2402,0),7),2,0)</f>
        <v>0</v>
      </c>
      <c r="H4" s="765">
        <f ca="1">OFFSET(INDEX('REPARTITION DES TACHES'!$A$2:$I$2402,MATCH($A$2,'REPARTITION DES TACHES'!$A$2:$A$2402,0),8),2,0)</f>
        <v>0</v>
      </c>
      <c r="I4" s="559">
        <f ca="1">OFFSET(INDEX('REPARTITION DES TACHES'!$A$2:$I$2402,MATCH($A$2,'REPARTITION DES TACHES'!$A$2:$A$2402,0),9),2,0)</f>
        <v>0</v>
      </c>
      <c r="K4" s="1240"/>
      <c r="L4" s="1184"/>
      <c r="M4" s="624" t="s">
        <v>327</v>
      </c>
      <c r="N4" s="667"/>
      <c r="O4" s="624"/>
      <c r="P4" s="667" t="s">
        <v>10</v>
      </c>
      <c r="Q4" s="564"/>
      <c r="R4" s="624"/>
      <c r="S4" s="586"/>
      <c r="U4" s="1243"/>
      <c r="V4" s="633"/>
      <c r="W4" s="624" t="s">
        <v>10</v>
      </c>
      <c r="X4" s="667"/>
      <c r="Y4" s="624"/>
      <c r="Z4" s="562" t="s">
        <v>10</v>
      </c>
      <c r="AA4" s="563"/>
      <c r="AB4" s="624"/>
    </row>
    <row r="5" spans="1:28" ht="20.100000000000001" customHeight="1" thickBot="1" x14ac:dyDescent="0.3">
      <c r="A5" s="1236"/>
      <c r="B5" s="721"/>
      <c r="C5" s="727" t="str">
        <f ca="1">OFFSET(INDEX('REPARTITION DES TACHES'!$A$2:$I$2402,MATCH($A$2,'REPARTITION DES TACHES'!$A$2:$A$2402,0),3),3,0)</f>
        <v>04111</v>
      </c>
      <c r="D5" s="768" t="str">
        <f ca="1">IF(OFFSET(INDEX('REPARTITION DES TACHES'!$A$2:$I$2402,MATCH($A$2,'REPARTITION DES TACHES'!$A$2:$A$2402,0),4),3,0)=0,"",OFFSET(INDEX('REPARTITION DES TACHES'!$A$2:$I$2402,MATCH($A$2,'REPARTITION DES TACHES'!$A$2:$A$2402,0),4),3,0))</f>
        <v/>
      </c>
      <c r="E5" s="769" t="str">
        <f ca="1">IF(OFFSET(INDEX('REPARTITION DES TACHES'!$A$2:$I$2402,MATCH($A$2,'REPARTITION DES TACHES'!$A$2:$A$2402,0),5),3,0)=0,"",OFFSET(INDEX('REPARTITION DES TACHES'!$A$2:$I$2402,MATCH($A$2,'REPARTITION DES TACHES'!$A$2:$A$2402,0),5),3,0))</f>
        <v>0161</v>
      </c>
      <c r="F5" s="770" t="str">
        <f ca="1">OFFSET(INDEX('REPARTITION DES TACHES'!$A$2:$I$2402,MATCH($A$2,'REPARTITION DES TACHES'!$A$2:$A$2402,0),6),3,0)</f>
        <v/>
      </c>
      <c r="G5" s="771" t="str">
        <f ca="1">IF(OFFSET(INDEX('REPARTITION DES TACHES'!$A$2:$I$2402,MATCH($A$2,'REPARTITION DES TACHES'!$A$2:$A$2402,0),7),3,0)=0,"",OFFSET(INDEX('REPARTITION DES TACHES'!$A$2:$I$2402,MATCH($A$2,'REPARTITION DES TACHES'!$A$2:$A$2402,0),7),3,0))</f>
        <v/>
      </c>
      <c r="H5" s="727" t="str">
        <f ca="1">IF(OFFSET(INDEX('REPARTITION DES TACHES'!$A$2:$I$2402,MATCH($A$2,'REPARTITION DES TACHES'!$A$2:$A$2402,0),8),3,0)=0,"",OFFSET(INDEX('REPARTITION DES TACHES'!$A$2:$I$2402,MATCH($A$2,'REPARTITION DES TACHES'!$A$2:$A$2402,0),8),3,0))</f>
        <v>0161</v>
      </c>
      <c r="I5" s="556">
        <f ca="1">OFFSET(INDEX('REPARTITION DES TACHES'!$A$2:$I$2402,MATCH($A$2,'REPARTITION DES TACHES'!$A$2:$A$2402,0),9),3,0)</f>
        <v>0</v>
      </c>
      <c r="K5" s="1240"/>
      <c r="L5" s="721"/>
      <c r="M5" s="655" t="str">
        <f ca="1">OFFSET(INDEX('REPARTITION DES TACHES'!$A$2:$I$2402,MATCH($K$2,'REPARTITION DES TACHES'!$A$2:$A$2402,0),3),3,0)</f>
        <v>04111</v>
      </c>
      <c r="N5" s="683" t="str">
        <f ca="1">IF(OFFSET(INDEX('REPARTITION DES TACHES'!$A$2:$I$2402,MATCH($K$2,'REPARTITION DES TACHES'!$A$2:$A$2402,0),4),3,0)=0,"",OFFSET(INDEX('REPARTITION DES TACHES'!$A$2:$I$2402,MATCH($K$2,'REPARTITION DES TACHES'!$A$2:$A$2402,0),4),3,0))</f>
        <v/>
      </c>
      <c r="O5" s="655" t="str">
        <f ca="1">IF(OFFSET(INDEX('REPARTITION DES TACHES'!$A$2:$I$2402,MATCH($K$2,'REPARTITION DES TACHES'!$A$2:$A$2402,0),5),3,0)=0,"",OFFSET(INDEX('REPARTITION DES TACHES'!$A$2:$I$2402,MATCH($K$2,'REPARTITION DES TACHES'!$A$2:$A$2402,0),5),3,0))</f>
        <v>04109</v>
      </c>
      <c r="P5" s="566">
        <f ca="1">OFFSET(INDEX('REPARTITION DES TACHES'!$A$2:$I$2402,MATCH($K$2,'REPARTITION DES TACHES'!$A$2:$A$2402,0),6),3,0)</f>
        <v>0</v>
      </c>
      <c r="Q5" s="638" t="str">
        <f ca="1">IF(OFFSET(INDEX('REPARTITION DES TACHES'!$A$2:$I$2402,MATCH($K$2,'REPARTITION DES TACHES'!$A$2:$A$2402,0),7),3,0)=0,"",OFFSET(INDEX('REPARTITION DES TACHES'!$A$2:$I$2402,MATCH($K$2,'REPARTITION DES TACHES'!$A$2:$A$2402,0),7),3,0))</f>
        <v/>
      </c>
      <c r="R5" s="655" t="str">
        <f ca="1">IF(OFFSET(INDEX('REPARTITION DES TACHES'!$A$2:$I$2402,MATCH($K$2,'REPARTITION DES TACHES'!$A$2:$A$2402,0),8),3,0)=0,"",OFFSET(INDEX('REPARTITION DES TACHES'!$A$2:$I$2402,MATCH($K$2,'REPARTITION DES TACHES'!$A$2:$A$2402,0),8),3,0))</f>
        <v>04111</v>
      </c>
      <c r="S5" s="566">
        <f ca="1">OFFSET(INDEX('REPARTITION DES TACHES'!$A$2:$I$2402,MATCH($K$2,'REPARTITION DES TACHES'!$A$2:$A$2402,0),9),3,0)</f>
        <v>0</v>
      </c>
      <c r="U5" s="1243"/>
      <c r="V5" s="721"/>
      <c r="W5" s="718" t="str">
        <f ca="1">OFFSET(INDEX('REPARTITION DES TACHES'!$A$2:$I$2402,MATCH($U$2,'REPARTITION DES TACHES'!$A$2:$A$2402,0),3),3,0)</f>
        <v>04111</v>
      </c>
      <c r="X5" s="725" t="str">
        <f ca="1">IF(OFFSET(INDEX('REPARTITION DES TACHES'!$A$2:$I$2402,MATCH($U$2,'REPARTITION DES TACHES'!$A$2:$A$2402,0),4),3,0)=0,"",OFFSET(INDEX('REPARTITION DES TACHES'!$A$2:$I$2402,MATCH($U$2,'REPARTITION DES TACHES'!$A$2:$A$2402,0),4),3,0))</f>
        <v/>
      </c>
      <c r="Y5" s="718" t="str">
        <f ca="1">IF(OFFSET(INDEX('REPARTITION DES TACHES'!$A$2:$I$2402,MATCH($U$2,'REPARTITION DES TACHES'!$A$2:$A$2402,0),5),3,0)=0,"",OFFSET(INDEX('REPARTITION DES TACHES'!$A$2:$I$2402,MATCH($U$2,'REPARTITION DES TACHES'!$A$2:$A$2402,0),5),3,0))</f>
        <v/>
      </c>
      <c r="Z5" s="719">
        <f ca="1">OFFSET(INDEX('REPARTITION DES TACHES'!$A$2:$I$2402,MATCH($U$2,'REPARTITION DES TACHES'!$A$2:$A$2402,0),6),3,0)</f>
        <v>0</v>
      </c>
      <c r="AA5" s="717" t="str">
        <f ca="1">IF(OFFSET(INDEX('REPARTITION DES TACHES'!$A$2:$I$2402,MATCH($U$2,'REPARTITION DES TACHES'!$A$2:$A$2402,0),7),3,0)=0,"",OFFSET(INDEX('REPARTITION DES TACHES'!$A$2:$I$2402,MATCH($U$2,'REPARTITION DES TACHES'!$A$2:$A$2402,0),7),3,0))</f>
        <v/>
      </c>
      <c r="AB5" s="718" t="str">
        <f ca="1">IF(OFFSET(INDEX('REPARTITION DES TACHES'!$A$2:$I$2402,MATCH($U$2,'REPARTITION DES TACHES'!$A$2:$A$2402,0),8),3,0)=0,"",OFFSET(INDEX('REPARTITION DES TACHES'!$A$2:$I$2402,MATCH($U$2,'REPARTITION DES TACHES'!$A$2:$A$2402,0),8),3,0))</f>
        <v/>
      </c>
    </row>
    <row r="6" spans="1:28" ht="20.100000000000001" hidden="1" customHeight="1" thickBot="1" x14ac:dyDescent="0.3">
      <c r="A6" s="1237"/>
      <c r="B6" s="1222" t="s">
        <v>8</v>
      </c>
      <c r="C6" s="772" t="str">
        <f ca="1">IF(OFFSET(INDEX('REPARTITION DES TACHES'!$A$2:$I$2402,MATCH($A$2,'REPARTITION DES TACHES'!$A$2:$A$2402,0),3),4,0)=0,"",OFFSET(INDEX('REPARTITION DES TACHES'!$A$2:$I$2402,MATCH($A$2,'REPARTITION DES TACHES'!$A$2:$A$2402,0),3),4,0))</f>
        <v/>
      </c>
      <c r="D6" s="773" t="str">
        <f ca="1">IF(OFFSET(INDEX('REPARTITION DES TACHES'!$A$2:$I$2402,MATCH($A$2,'REPARTITION DES TACHES'!$A$2:$A$2402,0),4),4,0)=0,"",OFFSET(INDEX('REPARTITION DES TACHES'!$A$2:$I$2402,MATCH($A$2,'REPARTITION DES TACHES'!$A$2:$A$2402,0),4),4,0))</f>
        <v/>
      </c>
      <c r="E6" s="774" t="str">
        <f ca="1">IF(OFFSET(INDEX('REPARTITION DES TACHES'!$A$2:$I$2402,MATCH($A$2,'REPARTITION DES TACHES'!$A$2:$A$2402,0),5),4,0)=0,"",OFFSET(INDEX('REPARTITION DES TACHES'!$A$2:$I$2402,MATCH($A$2,'REPARTITION DES TACHES'!$A$2:$A$2402,0),5),4,0))</f>
        <v/>
      </c>
      <c r="F6" s="775">
        <f ca="1">OFFSET(INDEX('REPARTITION DES TACHES'!$A$2:$I$2402,MATCH($A$2,'REPARTITION DES TACHES'!$A$2:$A$2402,0),6),4,0)</f>
        <v>0</v>
      </c>
      <c r="G6" s="776" t="str">
        <f ca="1">IF(OFFSET(INDEX('REPARTITION DES TACHES'!$A$2:$I$2402,MATCH($A$2,'REPARTITION DES TACHES'!$A$2:$A$2402,0),7),4,0)=0,"",)</f>
        <v/>
      </c>
      <c r="H6" s="772" t="str">
        <f ca="1">IF(OFFSET(INDEX('REPARTITION DES TACHES'!$A$2:$I$2402,MATCH($A$2,'REPARTITION DES TACHES'!$A$2:$A$2402,0),8),4,0)=0,"",OFFSET(INDEX('REPARTITION DES TACHES'!$A$2:$I$2402,MATCH($A$2,'REPARTITION DES TACHES'!$A$2:$A$2402,0),8),4,0))</f>
        <v/>
      </c>
      <c r="I6" s="567">
        <f ca="1">OFFSET(INDEX('REPARTITION DES TACHES'!$A$2:$I$2402,MATCH($A$2,'REPARTITION DES TACHES'!$A$2:$A$2402,0),9),4,0)</f>
        <v>0</v>
      </c>
      <c r="K6" s="1240"/>
      <c r="L6" s="1192" t="s">
        <v>8</v>
      </c>
      <c r="M6" s="575" t="str">
        <f ca="1">IF(OFFSET(INDEX('REPARTITION DES TACHES'!$A$2:$I$2402,MATCH($K$2,'REPARTITION DES TACHES'!$A$2:$A$2402,0),3),4,0)=0,"",OFFSET(INDEX('REPARTITION DES TACHES'!$A$2:$I$2402,MATCH($K$2,'REPARTITION DES TACHES'!$A$2:$A$2402,0),3),4,0))</f>
        <v/>
      </c>
      <c r="N6" s="701" t="str">
        <f ca="1">IF(OFFSET(INDEX('REPARTITION DES TACHES'!$A$2:$I$2402,MATCH($K$2,'REPARTITION DES TACHES'!$A$2:$A$2402,0),4),4,0)=0,"",OFFSET(INDEX('REPARTITION DES TACHES'!$A$2:$I$2402,MATCH($K$2,'REPARTITION DES TACHES'!$A$2:$A$2402,0),4),4,0))</f>
        <v/>
      </c>
      <c r="O6" s="575" t="str">
        <f ca="1">IF(OFFSET(INDEX('REPARTITION DES TACHES'!$A$2:$I$2402,MATCH($K$2,'REPARTITION DES TACHES'!$A$2:$A$2402,0),5),4,0)=0,"",OFFSET(INDEX('REPARTITION DES TACHES'!$A$2:$I$2402,MATCH($K$2,'REPARTITION DES TACHES'!$A$2:$A$2402,0),5),4,0))</f>
        <v/>
      </c>
      <c r="P6" s="568">
        <f ca="1">OFFSET(INDEX('REPARTITION DES TACHES'!$A$2:$I$2402,MATCH($K$2,'REPARTITION DES TACHES'!$A$2:$A$2402,0),6),4,0)</f>
        <v>0</v>
      </c>
      <c r="Q6" s="701" t="str">
        <f ca="1">IF(OFFSET(INDEX('REPARTITION DES TACHES'!$A$2:$I$2402,MATCH($K$2,'REPARTITION DES TACHES'!$A$2:$A$2402,0),7),4,0)=0,"",OFFSET(INDEX('REPARTITION DES TACHES'!$A$2:$I$2402,MATCH($K$2,'REPARTITION DES TACHES'!$A$2:$A$2402,0),7),4,0))</f>
        <v/>
      </c>
      <c r="R6" s="575" t="str">
        <f ca="1">IF(OFFSET(INDEX('REPARTITION DES TACHES'!$A$2:$I$2402,MATCH($K$2,'REPARTITION DES TACHES'!$A$2:$A$2402,0),8),4,0)=0,"",OFFSET(INDEX('REPARTITION DES TACHES'!$A$2:$I$2402,MATCH($K$2,'REPARTITION DES TACHES'!$A$2:$A$2402,0),8),4,0))</f>
        <v/>
      </c>
      <c r="S6" s="568">
        <f ca="1">OFFSET(INDEX('REPARTITION DES TACHES'!$A$2:$I$2402,MATCH($K$2,'REPARTITION DES TACHES'!$A$2:$A$2402,0),9),4,0)</f>
        <v>0</v>
      </c>
      <c r="U6" s="1243"/>
      <c r="V6" s="552" t="s">
        <v>8</v>
      </c>
      <c r="W6" s="578" t="str">
        <f ca="1">IF(OFFSET(INDEX('REPARTITION DES TACHES'!$A$2:$I$2402,MATCH($U$2,'REPARTITION DES TACHES'!$A$2:$A$2402,0),3),4,0)=0,"",OFFSET(INDEX('REPARTITION DES TACHES'!$A$2:$I$2402,MATCH($U$2,'REPARTITION DES TACHES'!$A$2:$A$2402,0),3),4,0))</f>
        <v/>
      </c>
      <c r="X6" s="686" t="str">
        <f ca="1">IF(OFFSET(INDEX('REPARTITION DES TACHES'!$A$2:$I$2402,MATCH($U$2,'REPARTITION DES TACHES'!$A$2:$A$2402,0),4),4,0)=0,"",OFFSET(INDEX('REPARTITION DES TACHES'!$A$2:$I$2402,MATCH($U$2,'REPARTITION DES TACHES'!$A$2:$A$2402,0),4),4,0))</f>
        <v/>
      </c>
      <c r="Y6" s="578" t="str">
        <f ca="1">IF(OFFSET(INDEX('REPARTITION DES TACHES'!$A$2:$I$2402,MATCH($U$2,'REPARTITION DES TACHES'!$A$2:$A$2402,0),5),4,0)=0,"",OFFSET(INDEX('REPARTITION DES TACHES'!$A$2:$I$2402,MATCH($U$2,'REPARTITION DES TACHES'!$A$2:$A$2402,0),5),4,0))</f>
        <v/>
      </c>
      <c r="Z6" s="560">
        <f ca="1">OFFSET(INDEX('REPARTITION DES TACHES'!$A$2:$I$2402,MATCH($U$2,'REPARTITION DES TACHES'!$A$2:$A$2402,0),6),4,0)</f>
        <v>0</v>
      </c>
      <c r="AA6" s="732" t="str">
        <f ca="1">IF(OFFSET(INDEX('REPARTITION DES TACHES'!$A$2:$I$2402,MATCH($U$2,'REPARTITION DES TACHES'!$A$2:$A$2402,0),7),4,0)=0,"",OFFSET(INDEX('REPARTITION DES TACHES'!$A$2:$I$2402,MATCH($U$2,'REPARTITION DES TACHES'!$A$2:$A$2402,0),7),4,0))</f>
        <v/>
      </c>
      <c r="AB6" s="578" t="str">
        <f ca="1">IF(OFFSET(INDEX('REPARTITION DES TACHES'!$A$2:$I$2402,MATCH($U$2,'REPARTITION DES TACHES'!$A$2:$A$2402,0),8),4,0)=0,"",OFFSET(INDEX('REPARTITION DES TACHES'!$A$2:$I$2402,MATCH($U$2,'REPARTITION DES TACHES'!$A$2:$A$2402,0),8),4,0))</f>
        <v/>
      </c>
    </row>
    <row r="7" spans="1:28" ht="20.100000000000001" hidden="1" customHeight="1" thickBot="1" x14ac:dyDescent="0.3">
      <c r="A7" s="1238"/>
      <c r="B7" s="1223"/>
      <c r="C7" s="777">
        <f ca="1">OFFSET(INDEX('REPARTITION DES TACHES'!$A$2:$I$2402,MATCH($A$2,'REPARTITION DES TACHES'!$A$2:$A$2402,0),3),5,0)</f>
        <v>0</v>
      </c>
      <c r="D7" s="778">
        <f ca="1">OFFSET(INDEX('REPARTITION DES TACHES'!$A$2:$I$2402,MATCH($A$2,'REPARTITION DES TACHES'!$A$2:$A$2402,0),4),2,0)</f>
        <v>0</v>
      </c>
      <c r="E7" s="779">
        <f ca="1">OFFSET(INDEX('REPARTITION DES TACHES'!$A$2:$I$2402,MATCH($A$2,'REPARTITION DES TACHES'!$A$2:$A$2402,0),5),5,0)</f>
        <v>0</v>
      </c>
      <c r="F7" s="780"/>
      <c r="G7" s="781">
        <f ca="1">OFFSET(INDEX('REPARTITION DES TACHES'!$A$2:$I$2402,MATCH($A$2,'REPARTITION DES TACHES'!$A$2:$A$2402,0),7),5,0)</f>
        <v>0</v>
      </c>
      <c r="H7" s="777">
        <f ca="1">OFFSET(INDEX('REPARTITION DES TACHES'!$A$2:$I$2402,MATCH($A$2,'REPARTITION DES TACHES'!$A$2:$A$2402,0),8),5,0)</f>
        <v>0</v>
      </c>
      <c r="I7" s="567">
        <f ca="1">OFFSET(INDEX('REPARTITION DES TACHES'!$A$2:$I$2402,MATCH($A$2,'REPARTITION DES TACHES'!$A$2:$A$2402,0),9),5,0)</f>
        <v>0</v>
      </c>
      <c r="K7" s="1241"/>
      <c r="L7" s="1185"/>
      <c r="M7" s="603" t="s">
        <v>10</v>
      </c>
      <c r="N7" s="736"/>
      <c r="O7" s="603"/>
      <c r="P7" s="736"/>
      <c r="Q7" s="602"/>
      <c r="R7" s="603"/>
      <c r="S7" s="729"/>
      <c r="U7" s="1243"/>
      <c r="V7" s="569"/>
      <c r="W7" s="581" t="s">
        <v>10</v>
      </c>
      <c r="X7" s="699"/>
      <c r="Y7" s="581"/>
      <c r="Z7" s="579"/>
      <c r="AA7" s="580"/>
      <c r="AB7" s="581"/>
    </row>
    <row r="8" spans="1:28" ht="20.100000000000001" customHeight="1" x14ac:dyDescent="0.25">
      <c r="A8" s="1194">
        <f>A2+1</f>
        <v>43102</v>
      </c>
      <c r="B8" s="722"/>
      <c r="C8" s="744" t="str">
        <f>INDEX('REPARTITION DES TACHES'!$A$2:$I$2402,MATCH($A$8,'REPARTITION DES TACHES'!$A$2:$A$2402,0),3)</f>
        <v>04110</v>
      </c>
      <c r="D8" s="782" t="str">
        <f>INDEX('REPARTITION DES TACHES'!$A$2:$I$2402,MATCH($A$8,'REPARTITION DES TACHES'!$A$2:$A$2402,0),4)</f>
        <v>04109</v>
      </c>
      <c r="E8" s="744" t="str">
        <f>IF(INDEX('REPARTITION DES TACHES'!$A$2:$I$2402,MATCH($A$8,'REPARTITION DES TACHES'!$A$2:$A$2402,0),5)=0,"",INDEX('REPARTITION DES TACHES'!$A$2:$I$2402,MATCH($A$8,'REPARTITION DES TACHES'!$A$2:$A$2402,0),5))</f>
        <v/>
      </c>
      <c r="F8" s="783" t="str">
        <f>INDEX('REPARTITION DES TACHES'!$A$2:$I$2402,MATCH($A$8,'REPARTITION DES TACHES'!$A$2:$A$2402,0),6)</f>
        <v/>
      </c>
      <c r="G8" s="784" t="str">
        <f>IF(INDEX('REPARTITION DES TACHES'!$A$2:$I$2402,MATCH($A$8,'REPARTITION DES TACHES'!$A$2:$A$2402,0),7)=0,"",INDEX('REPARTITION DES TACHES'!$A$2:$I$2402,MATCH($A$8,'REPARTITION DES TACHES'!$A$2:$A$2402,0),7))</f>
        <v/>
      </c>
      <c r="H8" s="744" t="str">
        <f>IF(INDEX('REPARTITION DES TACHES'!$A$2:$I$2402,MATCH($A$8,'REPARTITION DES TACHES'!$A$2:$A$2402,0),8)=0,"",INDEX('REPARTITION DES TACHES'!$A$2:$I$2402,MATCH($A$8,'REPARTITION DES TACHES'!$A$2:$A$2402,0),8))</f>
        <v/>
      </c>
      <c r="I8" s="570">
        <f>INDEX('REPARTITION DES TACHES'!$A$2:$I$2402,MATCH($A$8,'REPARTITION DES TACHES'!$A$2:$A$2402,0),9)</f>
        <v>0</v>
      </c>
      <c r="K8" s="1228">
        <f>+K2+1</f>
        <v>43116</v>
      </c>
      <c r="L8" s="620"/>
      <c r="M8" s="737" t="str">
        <f>INDEX('REPARTITION DES TACHES'!$A$2:$I$2402,MATCH($K$8,'REPARTITION DES TACHES'!$A$2:$A$2402,0),3)</f>
        <v>04110</v>
      </c>
      <c r="N8" s="738" t="str">
        <f>INDEX('REPARTITION DES TACHES'!$A$2:$I$2402,MATCH($K$8,'REPARTITION DES TACHES'!$A$2:$A$2402,0),4)</f>
        <v>04109</v>
      </c>
      <c r="O8" s="737" t="str">
        <f>IF(INDEX('REPARTITION DES TACHES'!$A$2:$I$2402,MATCH($K$8,'REPARTITION DES TACHES'!$A$2:$A$2402,0),5)=0,"",INDEX('REPARTITION DES TACHES'!$A$2:$I$2402,MATCH($K$8,'REPARTITION DES TACHES'!$A$2:$A$2402,0),5))</f>
        <v/>
      </c>
      <c r="P8" s="739">
        <f>INDEX('REPARTITION DES TACHES'!$A$2:$I$2402,MATCH($K$8,'REPARTITION DES TACHES'!$A$2:$A$2402,0),6)</f>
        <v>0</v>
      </c>
      <c r="Q8" s="740" t="str">
        <f>IF(INDEX('REPARTITION DES TACHES'!$A$2:$I$2402,MATCH($K$8,'REPARTITION DES TACHES'!$A$2:$A$2402,0),7)=0,"",INDEX('REPARTITION DES TACHES'!$A$2:$I$2402,MATCH($K$8,'REPARTITION DES TACHES'!$A$2:$A$2402,0),7))</f>
        <v>04112</v>
      </c>
      <c r="R8" s="737" t="str">
        <f>IF(INDEX('REPARTITION DES TACHES'!$A$2:$I$2402,MATCH($K$8,'REPARTITION DES TACHES'!$A$2:$A$2402,0),8)=0,"",INDEX('REPARTITION DES TACHES'!$A$2:$I$2402,MATCH($K$8,'REPARTITION DES TACHES'!$A$2:$A$2402,0),8))</f>
        <v/>
      </c>
      <c r="S8" s="709">
        <f>INDEX('REPARTITION DES TACHES'!$A$2:$I$2402,MATCH($K$8,'REPARTITION DES TACHES'!$A$2:$A$2402,0),9)</f>
        <v>0</v>
      </c>
      <c r="U8" s="1207">
        <f>+U2+1</f>
        <v>43130</v>
      </c>
      <c r="V8" s="722"/>
      <c r="W8" s="697" t="str">
        <f>INDEX('REPARTITION DES TACHES'!$A$2:$I$2402,MATCH($U$8,'REPARTITION DES TACHES'!$A$2:$A$2402,0),3)</f>
        <v>04110</v>
      </c>
      <c r="X8" s="700" t="str">
        <f>INDEX('REPARTITION DES TACHES'!$A$2:$I$2402,MATCH($U$8,'REPARTITION DES TACHES'!$A$2:$A$2402,0),4)</f>
        <v>04109</v>
      </c>
      <c r="Y8" s="697" t="str">
        <f>IF(INDEX('REPARTITION DES TACHES'!$A$2:$I$2402,MATCH($U$8,'REPARTITION DES TACHES'!$A$2:$A$2402,0),5)=0,"",INDEX('REPARTITION DES TACHES'!$A$2:$I$2402,MATCH($U$8,'REPARTITION DES TACHES'!$A$2:$A$2402,0),5))</f>
        <v/>
      </c>
      <c r="Z8" s="583">
        <f>INDEX('REPARTITION DES TACHES'!$A$2:$I$2402,MATCH($U$8,'REPARTITION DES TACHES'!$A$2:$A$2402,0),6)</f>
        <v>0</v>
      </c>
      <c r="AA8" s="707" t="str">
        <f>IF(INDEX('REPARTITION DES TACHES'!$A$2:$I$2402,MATCH($U$8,'REPARTITION DES TACHES'!$A$2:$A$2402,0),7)=0,"",INDEX('REPARTITION DES TACHES'!$A$2:$I$2402,MATCH($U$8,'REPARTITION DES TACHES'!$A$2:$A$2402,0),7))</f>
        <v/>
      </c>
      <c r="AB8" s="697" t="str">
        <f>IF(INDEX('REPARTITION DES TACHES'!$A$2:$I$2402,MATCH($U$8,'REPARTITION DES TACHES'!$A$2:$A$2402,0),8)=0,"",INDEX('REPARTITION DES TACHES'!$A$2:$I$2402,MATCH($U$8,'REPARTITION DES TACHES'!$A$2:$A$2402,0),8))</f>
        <v/>
      </c>
    </row>
    <row r="9" spans="1:28" ht="20.100000000000001" hidden="1" customHeight="1" thickBot="1" x14ac:dyDescent="0.3">
      <c r="A9" s="1194"/>
      <c r="B9" s="1212" t="s">
        <v>8</v>
      </c>
      <c r="C9" s="785" t="str">
        <f ca="1">IF(OFFSET(INDEX('REPARTITION DES TACHES'!$A$2:$I$2402,MATCH($A$8,'REPARTITION DES TACHES'!$A$2:$A$2402,0),3),1,0)=0,"",OFFSET(INDEX('REPARTITION DES TACHES'!$A$2:$I$2402,MATCH($A$8,'REPARTITION DES TACHES'!$A$2:$A$2402,0),3),1,0))</f>
        <v/>
      </c>
      <c r="D9" s="786" t="str">
        <f ca="1">IF(OFFSET(INDEX('REPARTITION DES TACHES'!$A$2:$I$2402,MATCH($A$8,'REPARTITION DES TACHES'!$A$2:$A$2402,0),4),1,0)=0,"",OFFSET(INDEX('REPARTITION DES TACHES'!$A$2:$I$2402,MATCH($A$8,'REPARTITION DES TACHES'!$A$2:$A$2402,0),4),1,0))</f>
        <v/>
      </c>
      <c r="E9" s="785" t="str">
        <f ca="1">IF(OFFSET(INDEX('REPARTITION DES TACHES'!$A$2:$I$2402,MATCH($A$8,'REPARTITION DES TACHES'!$A$2:$A$2402,0),5),1,0)=0,"",OFFSET(INDEX('REPARTITION DES TACHES'!$A$2:$I$2402,MATCH($A$8,'REPARTITION DES TACHES'!$A$2:$A$2402,0),5),1,0))</f>
        <v/>
      </c>
      <c r="F9" s="787">
        <f ca="1">OFFSET(INDEX('REPARTITION DES TACHES'!$A$2:$I$2402,MATCH($A$8,'REPARTITION DES TACHES'!$A$2:$A$2402,0),6),1,0)</f>
        <v>0</v>
      </c>
      <c r="G9" s="788" t="str">
        <f ca="1">IF(OFFSET(INDEX('REPARTITION DES TACHES'!$A$2:$I$2402,MATCH($A$8,'REPARTITION DES TACHES'!$A$2:$A$2402,0),7),1,0)=0,"",OFFSET(INDEX('REPARTITION DES TACHES'!$A$2:$I$2402,MATCH($A$8,'REPARTITION DES TACHES'!$A$2:$A$2402,0),7),1,0))</f>
        <v/>
      </c>
      <c r="H9" s="785" t="str">
        <f ca="1">IF(OFFSET(INDEX('REPARTITION DES TACHES'!$A$2:$I$2402,MATCH($A$8,'REPARTITION DES TACHES'!$A$2:$A$2402,0),8),1,0)=0,"",OFFSET(INDEX('REPARTITION DES TACHES'!$A$2:$I$2402,MATCH($A$8,'REPARTITION DES TACHES'!$A$2:$A$2402,0),8),1,0))</f>
        <v/>
      </c>
      <c r="I9" s="556">
        <f ca="1">OFFSET(INDEX('REPARTITION DES TACHES'!$A$2:$I$2402,MATCH($A$8,'REPARTITION DES TACHES'!$A$2:$A$2402,0),9),1,0)</f>
        <v>0</v>
      </c>
      <c r="K9" s="1228"/>
      <c r="L9" s="1212" t="s">
        <v>8</v>
      </c>
      <c r="M9" s="585" t="str">
        <f ca="1">IF(OFFSET(INDEX('REPARTITION DES TACHES'!$A$2:$I$2402,MATCH($K$8,'REPARTITION DES TACHES'!$A$2:$A$2402,0),3),1,0)=0,"",OFFSET(INDEX('REPARTITION DES TACHES'!$A$2:$I$2402,MATCH($K$8,'REPARTITION DES TACHES'!$A$2:$A$2402,0),3),1,0))</f>
        <v/>
      </c>
      <c r="N9" s="670" t="str">
        <f ca="1">IF(OFFSET(INDEX('REPARTITION DES TACHES'!$A$2:$I$2402,MATCH($K$8,'REPARTITION DES TACHES'!$A$2:$A$2402,0),4),1,0)=0,"",OFFSET(INDEX('REPARTITION DES TACHES'!$A$2:$I$2402,MATCH($K$8,'REPARTITION DES TACHES'!$A$2:$A$2402,0),4),1,0))</f>
        <v/>
      </c>
      <c r="O9" s="585" t="str">
        <f ca="1">IF(OFFSET(INDEX('REPARTITION DES TACHES'!$A$2:$I$2402,MATCH($K$8,'REPARTITION DES TACHES'!$A$2:$A$2402,0),5),1,0)=0,"",OFFSET(INDEX('REPARTITION DES TACHES'!$A$2:$I$2402,MATCH($K$8,'REPARTITION DES TACHES'!$A$2:$A$2402,0),5),1,0))</f>
        <v/>
      </c>
      <c r="P9" s="622">
        <f ca="1">OFFSET(INDEX('REPARTITION DES TACHES'!$A$2:$I$2402,MATCH($K$8,'REPARTITION DES TACHES'!$A$2:$A$2402,0),6),1,0)</f>
        <v>0</v>
      </c>
      <c r="Q9" s="587" t="str">
        <f ca="1">IF(OFFSET(INDEX('REPARTITION DES TACHES'!$A$2:$I$2402,MATCH($K$8,'REPARTITION DES TACHES'!$A$2:$A$2402,0),7),1,0)=0,"",OFFSET(INDEX('REPARTITION DES TACHES'!$A$2:$I$2402,MATCH($K$8,'REPARTITION DES TACHES'!$A$2:$A$2402,0),7),1,0))</f>
        <v/>
      </c>
      <c r="R9" s="585" t="str">
        <f ca="1">IF(OFFSET(INDEX('REPARTITION DES TACHES'!$A$2:$I$2402,MATCH($K$8,'REPARTITION DES TACHES'!$A$2:$A$2402,0),8),1,0)=0,"",OFFSET(INDEX('REPARTITION DES TACHES'!$A$2:$I$2402,MATCH($K$8,'REPARTITION DES TACHES'!$A$2:$A$2402,0),8),1,0))</f>
        <v/>
      </c>
      <c r="S9" s="673">
        <f ca="1">OFFSET(INDEX('REPARTITION DES TACHES'!$A$2:$I$2402,MATCH($K$8,'REPARTITION DES TACHES'!$A$2:$A$2402,0),9),1,0)</f>
        <v>0</v>
      </c>
      <c r="U9" s="1196"/>
      <c r="V9" s="631" t="s">
        <v>8</v>
      </c>
      <c r="W9" s="585" t="str">
        <f ca="1">IF(OFFSET(INDEX('REPARTITION DES TACHES'!$A$2:$I$2402,MATCH($U$8,'REPARTITION DES TACHES'!$A$2:$A$2402,0),3),1,0)=0,"",OFFSET(INDEX('REPARTITION DES TACHES'!$A$2:$I$2402,MATCH($U$8,'REPARTITION DES TACHES'!$A$2:$A$2402,0),3),1,0))</f>
        <v/>
      </c>
      <c r="X9" s="670" t="str">
        <f ca="1">IF(OFFSET(INDEX('REPARTITION DES TACHES'!$A$2:$I$2402,MATCH($U$8,'REPARTITION DES TACHES'!$A$2:$A$2402,0),4),1,0)=0,"",OFFSET(INDEX('REPARTITION DES TACHES'!$A$2:$I$2402,MATCH($U$8,'REPARTITION DES TACHES'!$A$2:$A$2402,0),4),1,0))</f>
        <v/>
      </c>
      <c r="Y9" s="585" t="str">
        <f ca="1">IF(OFFSET(INDEX('REPARTITION DES TACHES'!$A$2:$I$2402,MATCH($U$8,'REPARTITION DES TACHES'!$A$2:$A$2402,0),5),1,0)=0,"",OFFSET(INDEX('REPARTITION DES TACHES'!$A$2:$I$2402,MATCH($U$8,'REPARTITION DES TACHES'!$A$2:$A$2402,0),5),1,0))</f>
        <v/>
      </c>
      <c r="Z9" s="622">
        <f ca="1">OFFSET(INDEX('REPARTITION DES TACHES'!$A$2:$I$2402,MATCH($U$8,'REPARTITION DES TACHES'!$A$2:$A$2402,0),6),1,0)</f>
        <v>0</v>
      </c>
      <c r="AA9" s="587" t="str">
        <f ca="1">IF(OFFSET(INDEX('REPARTITION DES TACHES'!$A$2:$I$2402,MATCH($U$8,'REPARTITION DES TACHES'!$A$2:$A$2402,0),7),1,0)=0,"",OFFSET(INDEX('REPARTITION DES TACHES'!$A$2:$I$2402,MATCH($U$8,'REPARTITION DES TACHES'!$A$2:$A$2402,0),7),1,0))</f>
        <v/>
      </c>
      <c r="AB9" s="585" t="str">
        <f ca="1">IF(OFFSET(INDEX('REPARTITION DES TACHES'!$A$2:$I$2402,MATCH($U$8,'REPARTITION DES TACHES'!$A$2:$A$2402,0),8),1,0)=0,"",OFFSET(INDEX('REPARTITION DES TACHES'!$A$2:$I$2402,MATCH($U$8,'REPARTITION DES TACHES'!$A$2:$A$2402,0),8),1,0))</f>
        <v/>
      </c>
    </row>
    <row r="10" spans="1:28" ht="20.100000000000001" hidden="1" customHeight="1" x14ac:dyDescent="0.25">
      <c r="A10" s="1194"/>
      <c r="B10" s="1212"/>
      <c r="C10" s="785">
        <f ca="1">OFFSET(INDEX('REPARTITION DES TACHES'!$A$2:$I$2402,MATCH($A$8,'REPARTITION DES TACHES'!$A$2:$A$2402,0),3),2,0)</f>
        <v>0</v>
      </c>
      <c r="D10" s="786">
        <f ca="1">OFFSET(INDEX('REPARTITION DES TACHES'!$A$2:$I$2402,MATCH($A$8,'REPARTITION DES TACHES'!$A$2:$A$2402,0),4),2,0)</f>
        <v>0</v>
      </c>
      <c r="E10" s="785">
        <f ca="1">OFFSET(INDEX('REPARTITION DES TACHES'!$A$2:$I$2402,MATCH($A$8,'REPARTITION DES TACHES'!$A$2:$A$2402,0),5),2,0)</f>
        <v>0</v>
      </c>
      <c r="F10" s="787">
        <f ca="1">OFFSET(INDEX('REPARTITION DES TACHES'!$A$2:$I$2402,MATCH($A$8,'REPARTITION DES TACHES'!$A$2:$A$2402,0),6),2,0)</f>
        <v>0</v>
      </c>
      <c r="G10" s="788">
        <f ca="1">OFFSET(INDEX('REPARTITION DES TACHES'!$A$2:$I$2402,MATCH($A$8,'REPARTITION DES TACHES'!$A$2:$A$2402,0),7),2,0)</f>
        <v>0</v>
      </c>
      <c r="H10" s="785">
        <f ca="1">OFFSET(INDEX('REPARTITION DES TACHES'!$A$2:$I$2402,MATCH($A$8,'REPARTITION DES TACHES'!$A$2:$A$2402,0),8),2,0)</f>
        <v>0</v>
      </c>
      <c r="I10" s="556">
        <f ca="1">OFFSET(INDEX('REPARTITION DES TACHES'!$A$2:$I$2402,MATCH($A$8,'REPARTITION DES TACHES'!$A$2:$A$2402,0),9),2,0)</f>
        <v>0</v>
      </c>
      <c r="K10" s="1228"/>
      <c r="L10" s="1212"/>
      <c r="M10" s="585" t="s">
        <v>10</v>
      </c>
      <c r="N10" s="670"/>
      <c r="O10" s="585"/>
      <c r="P10" s="622" t="s">
        <v>10</v>
      </c>
      <c r="Q10" s="587"/>
      <c r="R10" s="585"/>
      <c r="S10" s="673"/>
      <c r="U10" s="1196"/>
      <c r="V10" s="631"/>
      <c r="W10" s="681" t="s">
        <v>10</v>
      </c>
      <c r="X10" s="688"/>
      <c r="Y10" s="681"/>
      <c r="Z10" s="731" t="s">
        <v>10</v>
      </c>
      <c r="AA10" s="733"/>
      <c r="AB10" s="666"/>
    </row>
    <row r="11" spans="1:28" ht="20.100000000000001" customHeight="1" thickBot="1" x14ac:dyDescent="0.3">
      <c r="A11" s="1194"/>
      <c r="B11" s="723"/>
      <c r="C11" s="789" t="str">
        <f ca="1">OFFSET(INDEX('REPARTITION DES TACHES'!$A$2:$I$2402,MATCH($A$8,'REPARTITION DES TACHES'!$A$2:$A$2402,0),3),3,0)</f>
        <v>04108</v>
      </c>
      <c r="D11" s="790" t="str">
        <f ca="1">IF(OFFSET(INDEX('REPARTITION DES TACHES'!$A$2:$I$2402,MATCH($A$8,'REPARTITION DES TACHES'!$A$2:$A$2402,0),4),3,0)=0,"",OFFSET(INDEX('REPARTITION DES TACHES'!$A$2:$I$2402,MATCH($A$8,'REPARTITION DES TACHES'!$A$2:$A$2402,0),4),3,0))</f>
        <v/>
      </c>
      <c r="E11" s="789" t="str">
        <f ca="1">IF(OFFSET(INDEX('REPARTITION DES TACHES'!$A$2:$I$2402,MATCH($A$8,'REPARTITION DES TACHES'!$A$2:$A$2402,0),5),3,0)=0,"",OFFSET(INDEX('REPARTITION DES TACHES'!$A$2:$I$2402,MATCH($A$8,'REPARTITION DES TACHES'!$A$2:$A$2402,0),5),3,0))</f>
        <v/>
      </c>
      <c r="F11" s="791">
        <f ca="1">OFFSET(INDEX('REPARTITION DES TACHES'!$A$2:$I$2402,MATCH($A$8,'REPARTITION DES TACHES'!$A$2:$A$2402,0),6),3,0)</f>
        <v>0</v>
      </c>
      <c r="G11" s="792" t="str">
        <f ca="1">IF(OFFSET(INDEX('REPARTITION DES TACHES'!$A$2:$I$2402,MATCH($A$8,'REPARTITION DES TACHES'!$A$2:$A$2402,0),7),3,0)=0,"",OFFSET(INDEX('REPARTITION DES TACHES'!$A$2:$I$2402,MATCH($A$8,'REPARTITION DES TACHES'!$A$2:$A$2402,0),7),3,0))</f>
        <v/>
      </c>
      <c r="H11" s="789">
        <f ca="1">OFFSET(INDEX('REPARTITION DES TACHES'!$A$2:$I$2402,MATCH($A$8,'REPARTITION DES TACHES'!$A$2:$A$2402,0),8),3,0)</f>
        <v>0</v>
      </c>
      <c r="I11" s="566">
        <f ca="1">OFFSET(INDEX('REPARTITION DES TACHES'!$A$2:$I$2402,MATCH($A$8,'REPARTITION DES TACHES'!$A$2:$A$2402,0),9),3,0)</f>
        <v>0</v>
      </c>
      <c r="K11" s="1228"/>
      <c r="L11" s="571"/>
      <c r="M11" s="659" t="str">
        <f ca="1">OFFSET(INDEX('REPARTITION DES TACHES'!$A$2:$I$2402,MATCH($K$8,'REPARTITION DES TACHES'!$A$2:$A$2402,0),3),3,0)</f>
        <v>04108</v>
      </c>
      <c r="N11" s="646" t="str">
        <f ca="1">IF(OFFSET(INDEX('REPARTITION DES TACHES'!$A$2:$I$2402,MATCH($K$8,'REPARTITION DES TACHES'!$A$2:$A$2402,0),4),3,0)=0,"",OFFSET(INDEX('REPARTITION DES TACHES'!$A$2:$I$2402,MATCH($K$8,'REPARTITION DES TACHES'!$A$2:$A$2402,0),4),3,0))</f>
        <v/>
      </c>
      <c r="O11" s="659" t="str">
        <f ca="1">IF(OFFSET(INDEX('REPARTITION DES TACHES'!$A$2:$I$2402,MATCH($K$8,'REPARTITION DES TACHES'!$A$2:$A$2402,0),5),3,0)=0,"",OFFSET(INDEX('REPARTITION DES TACHES'!$A$2:$I$2402,MATCH($K$8,'REPARTITION DES TACHES'!$A$2:$A$2402,0),5),3,0))</f>
        <v>04110</v>
      </c>
      <c r="P11" s="623">
        <f ca="1">OFFSET(INDEX('REPARTITION DES TACHES'!$A$2:$I$2402,MATCH($K$8,'REPARTITION DES TACHES'!$A$2:$A$2402,0),6),3,0)</f>
        <v>0</v>
      </c>
      <c r="Q11" s="708" t="str">
        <f ca="1">IF(OFFSET(INDEX('REPARTITION DES TACHES'!$A$2:$I$2402,MATCH($K$8,'REPARTITION DES TACHES'!$A$2:$A$2402,0),7),3,0)=0,"",OFFSET(INDEX('REPARTITION DES TACHES'!$A$2:$I$2402,MATCH($K$8,'REPARTITION DES TACHES'!$A$2:$A$2402,0),7),3,0))</f>
        <v/>
      </c>
      <c r="R11" s="714" t="str">
        <f ca="1">IF(OFFSET(INDEX('REPARTITION DES TACHES'!$A$2:$I$2402,MATCH($K$8,'REPARTITION DES TACHES'!$A$2:$A$2402,0),8),3,0)=0,"",OFFSET(INDEX('REPARTITION DES TACHES'!$A$2:$I$2402,MATCH($K$8,'REPARTITION DES TACHES'!$A$2:$A$2402,0),8),3,0))</f>
        <v>04112</v>
      </c>
      <c r="S11" s="710">
        <f ca="1">OFFSET(INDEX('REPARTITION DES TACHES'!$A$2:$I$2402,MATCH($K$8,'REPARTITION DES TACHES'!$A$2:$A$2402,0),9),3,0)</f>
        <v>0</v>
      </c>
      <c r="U11" s="1196"/>
      <c r="V11" s="723"/>
      <c r="W11" s="590" t="str">
        <f ca="1">OFFSET(INDEX('REPARTITION DES TACHES'!$A$2:$I$2402,MATCH($U$8,'REPARTITION DES TACHES'!$A$2:$A$2402,0),3),3,0)</f>
        <v>04108</v>
      </c>
      <c r="X11" s="724" t="str">
        <f ca="1">IF(OFFSET(INDEX('REPARTITION DES TACHES'!$A$2:$I$2402,MATCH($U$8,'REPARTITION DES TACHES'!$A$2:$A$2402,0),4),3,0)=0,"",OFFSET(INDEX('REPARTITION DES TACHES'!$A$2:$I$2402,MATCH($U$8,'REPARTITION DES TACHES'!$A$2:$A$2402,0),4),3,0))</f>
        <v/>
      </c>
      <c r="Y11" s="590" t="str">
        <f ca="1">IF(OFFSET(INDEX('REPARTITION DES TACHES'!$A$2:$I$2402,MATCH($U$8,'REPARTITION DES TACHES'!$A$2:$A$2402,0),5),3,0)=0,"",OFFSET(INDEX('REPARTITION DES TACHES'!$A$2:$I$2402,MATCH($U$8,'REPARTITION DES TACHES'!$A$2:$A$2402,0),5),3,0))</f>
        <v/>
      </c>
      <c r="Z11" s="693">
        <f ca="1">OFFSET(INDEX('REPARTITION DES TACHES'!$A$2:$I$2402,MATCH($U$8,'REPARTITION DES TACHES'!$A$2:$A$2402,0),6),3,0)</f>
        <v>0</v>
      </c>
      <c r="AA11" s="715" t="str">
        <f ca="1">IF(OFFSET(INDEX('REPARTITION DES TACHES'!$A$2:$I$2402,MATCH($U$8,'REPARTITION DES TACHES'!$A$2:$A$2402,0),7),3,0)=0,"",OFFSET(INDEX('REPARTITION DES TACHES'!$A$2:$I$2402,MATCH($U$8,'REPARTITION DES TACHES'!$A$2:$A$2402,0),7),3,0))</f>
        <v/>
      </c>
      <c r="AB11" s="734" t="str">
        <f ca="1">IF(OFFSET(INDEX('REPARTITION DES TACHES'!$A$2:$I$2402,MATCH($U$8,'REPARTITION DES TACHES'!$A$2:$A$2402,0),8),3,0)=0,"",OFFSET(INDEX('REPARTITION DES TACHES'!$A$2:$I$2402,MATCH($U$8,'REPARTITION DES TACHES'!$A$2:$A$2402,0),8),3,0))</f>
        <v/>
      </c>
    </row>
    <row r="12" spans="1:28" ht="20.100000000000001" hidden="1" customHeight="1" thickBot="1" x14ac:dyDescent="0.3">
      <c r="A12" s="1226"/>
      <c r="B12" s="1214" t="s">
        <v>8</v>
      </c>
      <c r="C12" s="772" t="str">
        <f ca="1">IF(OFFSET(INDEX('REPARTITION DES TACHES'!$A$2:$I$2402,MATCH($A$8,'REPARTITION DES TACHES'!$A$2:$A$2402,0),3),4,0)=0,"",OFFSET(INDEX('REPARTITION DES TACHES'!$A$2:$I$2402,MATCH($A$8,'REPARTITION DES TACHES'!$A$2:$A$2402,0),3),4,0))</f>
        <v/>
      </c>
      <c r="D12" s="793" t="str">
        <f ca="1">IF(OFFSET(INDEX('REPARTITION DES TACHES'!$A$2:$I$2402,MATCH($A$8,'REPARTITION DES TACHES'!$A$2:$A$2402,0),4),4,0)=0,"",OFFSET(INDEX('REPARTITION DES TACHES'!$A$2:$I$2402,MATCH($A$8,'REPARTITION DES TACHES'!$A$2:$A$2402,0),4),4,0))</f>
        <v/>
      </c>
      <c r="E12" s="772" t="str">
        <f ca="1">IF(OFFSET(INDEX('REPARTITION DES TACHES'!$A$2:$I$2402,MATCH($A$8,'REPARTITION DES TACHES'!$A$2:$A$2402,0),5),4,0)=0,"",OFFSET(INDEX('REPARTITION DES TACHES'!$A$2:$I$2402,MATCH($A$8,'REPARTITION DES TACHES'!$A$2:$A$2402,0),5),4,0))</f>
        <v/>
      </c>
      <c r="F12" s="794">
        <f ca="1">OFFSET(INDEX('REPARTITION DES TACHES'!$A$2:$I$2402,MATCH($A$8,'REPARTITION DES TACHES'!$A$2:$A$2402,0),6),4,0)</f>
        <v>0</v>
      </c>
      <c r="G12" s="776" t="str">
        <f ca="1">IF(OFFSET(INDEX('REPARTITION DES TACHES'!$A$2:$I$2402,MATCH($A$8,'REPARTITION DES TACHES'!$A$2:$A$2402,0),7),4,0)=0,"",OFFSET(INDEX('REPARTITION DES TACHES'!$A$2:$I$2402,MATCH($A$8,'REPARTITION DES TACHES'!$A$2:$A$2402,0),7),4,0))</f>
        <v/>
      </c>
      <c r="H12" s="772" t="str">
        <f ca="1">IF(OFFSET(INDEX('REPARTITION DES TACHES'!$A$2:$I$2402,MATCH($A$8,'REPARTITION DES TACHES'!$A$2:$A$2402,0),8),4,0)=0,"",OFFSET(INDEX('REPARTITION DES TACHES'!$A$2:$I$2402,MATCH($A$8,'REPARTITION DES TACHES'!$A$2:$A$2402,0),8),4,0))</f>
        <v/>
      </c>
      <c r="I12" s="567">
        <f ca="1">OFFSET(INDEX('REPARTITION DES TACHES'!$A$2:$I$2402,MATCH($A$8,'REPARTITION DES TACHES'!$A$2:$A$2402,0),9),4,0)</f>
        <v>0</v>
      </c>
      <c r="K12" s="1228"/>
      <c r="L12" s="1184" t="s">
        <v>8</v>
      </c>
      <c r="M12" s="677" t="str">
        <f ca="1">IF(OFFSET(INDEX('REPARTITION DES TACHES'!$A$2:$I$2402,MATCH($K$8,'REPARTITION DES TACHES'!$A$2:$A$2402,0),3),4,0)=0,"",OFFSET(INDEX('REPARTITION DES TACHES'!$A$2:$I$2402,MATCH($K$8,'REPARTITION DES TACHES'!$A$2:$A$2402,0),3),4,0))</f>
        <v/>
      </c>
      <c r="N12" s="698" t="str">
        <f ca="1">IF(OFFSET(INDEX('REPARTITION DES TACHES'!$A$2:$I$2402,MATCH($K$8,'REPARTITION DES TACHES'!$A$2:$A$2402,0),4),4,0)=0,"",OFFSET(INDEX('REPARTITION DES TACHES'!$A$2:$I$2402,MATCH($K$8,'REPARTITION DES TACHES'!$A$2:$A$2402,0),4),4,0))</f>
        <v/>
      </c>
      <c r="O12" s="677" t="str">
        <f ca="1">IF(OFFSET(INDEX('REPARTITION DES TACHES'!$A$2:$I$2402,MATCH($K$8,'REPARTITION DES TACHES'!$A$2:$A$2402,0),5),4,0)=0,"",OFFSET(INDEX('REPARTITION DES TACHES'!$A$2:$I$2402,MATCH($K$8,'REPARTITION DES TACHES'!$A$2:$A$2402,0),5),4,0))</f>
        <v/>
      </c>
      <c r="P12" s="695">
        <f ca="1">OFFSET(INDEX('REPARTITION DES TACHES'!$A$2:$I$2402,MATCH($K$8,'REPARTITION DES TACHES'!$A$2:$A$2402,0),6),4,0)</f>
        <v>0</v>
      </c>
      <c r="Q12" s="706" t="str">
        <f ca="1">IF(OFFSET(INDEX('REPARTITION DES TACHES'!$A$2:$I$2402,MATCH($K$8,'REPARTITION DES TACHES'!$A$2:$A$2402,0),7),4,0)=0,"",OFFSET(INDEX('REPARTITION DES TACHES'!$A$2:$I$2402,MATCH($K$8,'REPARTITION DES TACHES'!$A$2:$A$2402,0),7),4,0))</f>
        <v/>
      </c>
      <c r="R12" s="677" t="str">
        <f ca="1">IF(OFFSET(INDEX('REPARTITION DES TACHES'!$A$2:$I$2402,MATCH($K$8,'REPARTITION DES TACHES'!$A$2:$A$2402,0),8),4,0)=0,"",OFFSET(INDEX('REPARTITION DES TACHES'!$A$2:$I$2402,MATCH($K$8,'REPARTITION DES TACHES'!$A$2:$A$2402,0),8),4,0))</f>
        <v/>
      </c>
      <c r="S12" s="711">
        <f ca="1">OFFSET(INDEX('REPARTITION DES TACHES'!$A$2:$I$2402,MATCH($K$8,'REPARTITION DES TACHES'!$A$2:$A$2402,0),9),4,0)</f>
        <v>0</v>
      </c>
      <c r="U12" s="1196"/>
      <c r="V12" s="634" t="s">
        <v>8</v>
      </c>
      <c r="W12" s="578" t="str">
        <f ca="1">IF(OFFSET(INDEX('REPARTITION DES TACHES'!$A$2:$I$2402,MATCH($U$8,'REPARTITION DES TACHES'!$A$2:$A$2402,0),3),4,0)=0,"",OFFSET(INDEX('REPARTITION DES TACHES'!$A$2:$I$2402,MATCH($U$8,'REPARTITION DES TACHES'!$A$2:$A$2402,0),3),4,0))</f>
        <v/>
      </c>
      <c r="X12" s="686" t="str">
        <f ca="1">IF(OFFSET(INDEX('REPARTITION DES TACHES'!$A$2:$I$2402,MATCH($U$8,'REPARTITION DES TACHES'!$A$2:$A$2402,0),4),4,0)=0,"",OFFSET(INDEX('REPARTITION DES TACHES'!$A$2:$I$2402,MATCH($U$8,'REPARTITION DES TACHES'!$A$2:$A$2402,0),4),4,0))</f>
        <v/>
      </c>
      <c r="Y12" s="578" t="str">
        <f ca="1">IF(OFFSET(INDEX('REPARTITION DES TACHES'!$A$2:$I$2402,MATCH($U$8,'REPARTITION DES TACHES'!$A$2:$A$2402,0),5),4,0)=0,"",OFFSET(INDEX('REPARTITION DES TACHES'!$A$2:$I$2402,MATCH($U$8,'REPARTITION DES TACHES'!$A$2:$A$2402,0),5),4,0))</f>
        <v/>
      </c>
      <c r="Z12" s="560">
        <f ca="1">OFFSET(INDEX('REPARTITION DES TACHES'!$A$2:$I$2402,MATCH($U$8,'REPARTITION DES TACHES'!$A$2:$A$2402,0),3),4,0)</f>
        <v>0</v>
      </c>
      <c r="AA12" s="732" t="str">
        <f ca="1">IF(OFFSET(INDEX('REPARTITION DES TACHES'!$A$2:$I$2402,MATCH($U$8,'REPARTITION DES TACHES'!$A$2:$A$2402,0),7),4,0)=0,"",OFFSET(INDEX('REPARTITION DES TACHES'!$A$2:$I$2402,MATCH($U$8,'REPARTITION DES TACHES'!$A$2:$A$2402,0),7),4,0))</f>
        <v/>
      </c>
      <c r="AB12" s="578" t="str">
        <f ca="1">IF(OFFSET(INDEX('REPARTITION DES TACHES'!$A$2:$I$2402,MATCH($U$8,'REPARTITION DES TACHES'!$A$2:$A$2402,0),8),4,0)=0,"",OFFSET(INDEX('REPARTITION DES TACHES'!$A$2:$I$2402,MATCH($U$8,'REPARTITION DES TACHES'!$A$2:$A$2402,0),8),4,0))</f>
        <v/>
      </c>
    </row>
    <row r="13" spans="1:28" ht="20.100000000000001" hidden="1" customHeight="1" thickBot="1" x14ac:dyDescent="0.3">
      <c r="A13" s="1227"/>
      <c r="B13" s="1214"/>
      <c r="C13" s="777">
        <f ca="1">OFFSET(INDEX('REPARTITION DES TACHES'!$A$2:$I$2402,MATCH($A$8,'REPARTITION DES TACHES'!$A$2:$A$2402,0),3),5,0)</f>
        <v>0</v>
      </c>
      <c r="D13" s="795">
        <f ca="1">OFFSET(INDEX('REPARTITION DES TACHES'!$A$2:$I$2402,MATCH($A$8,'REPARTITION DES TACHES'!$A$2:$A$2402,0),4),5,0)</f>
        <v>0</v>
      </c>
      <c r="E13" s="777">
        <f ca="1">OFFSET(INDEX('REPARTITION DES TACHES'!$A$2:$I$2402,MATCH($A$8,'REPARTITION DES TACHES'!$A$2:$A$2402,0),5),5,0)</f>
        <v>0</v>
      </c>
      <c r="F13" s="796">
        <f ca="1">OFFSET(INDEX('REPARTITION DES TACHES'!$A$2:$I$2402,MATCH($A$8,'REPARTITION DES TACHES'!$A$2:$A$2402,0),6),5,0)</f>
        <v>0</v>
      </c>
      <c r="G13" s="781">
        <f ca="1">OFFSET(INDEX('REPARTITION DES TACHES'!$A$2:$I$2402,MATCH($A$8,'REPARTITION DES TACHES'!$A$2:$A$2402,0),7),5,0)</f>
        <v>0</v>
      </c>
      <c r="H13" s="777">
        <f ca="1">OFFSET(INDEX('REPARTITION DES TACHES'!$A$2:$I$2402,MATCH($A$8,'REPARTITION DES TACHES'!$A$2:$A$2402,0),8),5,0)</f>
        <v>0</v>
      </c>
      <c r="I13" s="567">
        <f ca="1">OFFSET(INDEX('REPARTITION DES TACHES'!$A$2:$I$2402,MATCH($A$8,'REPARTITION DES TACHES'!$A$2:$A$2402,0),9),5,0)</f>
        <v>0</v>
      </c>
      <c r="K13" s="1229"/>
      <c r="L13" s="1211"/>
      <c r="M13" s="581" t="s">
        <v>10</v>
      </c>
      <c r="N13" s="699"/>
      <c r="O13" s="581"/>
      <c r="P13" s="579"/>
      <c r="Q13" s="580"/>
      <c r="R13" s="581"/>
      <c r="S13" s="712"/>
      <c r="U13" s="1208"/>
      <c r="V13" s="721"/>
      <c r="W13" s="603" t="s">
        <v>10</v>
      </c>
      <c r="X13" s="736"/>
      <c r="Y13" s="603"/>
      <c r="Z13" s="600"/>
      <c r="AA13" s="601"/>
      <c r="AB13" s="603"/>
    </row>
    <row r="14" spans="1:28" ht="20.100000000000001" customHeight="1" thickTop="1" x14ac:dyDescent="0.25">
      <c r="A14" s="1244">
        <f>A8+1</f>
        <v>43103</v>
      </c>
      <c r="B14" s="611"/>
      <c r="C14" s="797" t="str">
        <f>INDEX('REPARTITION DES TACHES'!$A$2:$I$2402,MATCH($A$14,'REPARTITION DES TACHES'!$A$2:$A$2402,0),3)</f>
        <v>04107</v>
      </c>
      <c r="D14" s="798" t="str">
        <f>INDEX('REPARTITION DES TACHES'!$A$2:$I$2402,MATCH($A$14,'REPARTITION DES TACHES'!$A$2:$A$2402,0),4)</f>
        <v>04104</v>
      </c>
      <c r="E14" s="797" t="str">
        <f>IF(INDEX('REPARTITION DES TACHES'!$A$2:$I$2402,MATCH($A$14,'REPARTITION DES TACHES'!$A$2:$A$2402,0),5)=0,"",INDEX('REPARTITION DES TACHES'!$A$2:$I$2402,MATCH($A$14,'REPARTITION DES TACHES'!$A$2:$A$2402,0),5))</f>
        <v/>
      </c>
      <c r="F14" s="799" t="str">
        <f>INDEX('REPARTITION DES TACHES'!$A$2:$I$2402,MATCH($A$14,'REPARTITION DES TACHES'!$A$2:$A$2402,0),6)</f>
        <v/>
      </c>
      <c r="G14" s="800" t="str">
        <f>IF(INDEX('REPARTITION DES TACHES'!$A$2:$I$2402,MATCH($A$14,'REPARTITION DES TACHES'!$A$2:$A$2402,0),7)=0,"",INDEX('REPARTITION DES TACHES'!$A$2:$I$2402,MATCH($A$14,'REPARTITION DES TACHES'!$A$2:$A$2402,0),7))</f>
        <v>0163</v>
      </c>
      <c r="H14" s="797" t="str">
        <f>IF(INDEX('REPARTITION DES TACHES'!$A$2:$I$2402,MATCH($A$14,'REPARTITION DES TACHES'!$A$2:$A$2402,0),8)=0,"",INDEX('REPARTITION DES TACHES'!$A$2:$I$2402,MATCH($A$14,'REPARTITION DES TACHES'!$A$2:$A$2402,0),8))</f>
        <v/>
      </c>
      <c r="I14" s="573">
        <f>INDEX('REPARTITION DES TACHES'!$A$2:$I$2402,MATCH($A$14,'REPARTITION DES TACHES'!$A$2:$A$2402,0),9)</f>
        <v>0</v>
      </c>
      <c r="K14" s="1244">
        <f>+K8+1</f>
        <v>43117</v>
      </c>
      <c r="L14" s="574"/>
      <c r="M14" s="653" t="str">
        <f>INDEX('REPARTITION DES TACHES'!$A$2:$I$2402,MATCH($K$14,'REPARTITION DES TACHES'!$A$2:$A$2402,0),3)</f>
        <v>04107</v>
      </c>
      <c r="N14" s="691" t="str">
        <f>INDEX('REPARTITION DES TACHES'!$A$2:$I$2402,MATCH($K$14,'REPARTITION DES TACHES'!$A$2:$A$2402,0),4)</f>
        <v>04104</v>
      </c>
      <c r="O14" s="653" t="str">
        <f>IF(INDEX('REPARTITION DES TACHES'!$A$2:$I$2402,MATCH($K$14,'REPARTITION DES TACHES'!$A$2:$A$2402,0),5)=0,"",INDEX('REPARTITION DES TACHES'!$A$2:$I$2402,MATCH($K$14,'REPARTITION DES TACHES'!$A$2:$A$2402,0),5))</f>
        <v/>
      </c>
      <c r="P14" s="570">
        <f>INDEX('REPARTITION DES TACHES'!$A$2:$I$2402,MATCH($K$14,'REPARTITION DES TACHES'!$A$2:$A$2402,0),6)</f>
        <v>0</v>
      </c>
      <c r="Q14" s="704">
        <f>IF(INDEX('REPARTITION DES TACHES'!$A$2:$I$2402,MATCH($K$14,'REPARTITION DES TACHES'!$A$2:$A$2402,0),7)=0,"",INDEX('REPARTITION DES TACHES'!$A$2:$I$2402,MATCH($K$14,'REPARTITION DES TACHES'!$A$2:$A$2402,0),7))</f>
        <v>4114</v>
      </c>
      <c r="R14" s="653" t="str">
        <f>IF(INDEX('REPARTITION DES TACHES'!$A$2:$I$2402,MATCH($K$14,'REPARTITION DES TACHES'!$A$2:$A$2402,0),8)=0,"",INDEX('REPARTITION DES TACHES'!$A$2:$I$2402,MATCH($K$14,'REPARTITION DES TACHES'!$A$2:$A$2402,0),8))</f>
        <v/>
      </c>
      <c r="S14" s="709">
        <f>INDEX('REPARTITION DES TACHES'!$A$2:$I$2402,MATCH($K$14,'REPARTITION DES TACHES'!$A$2:$A$2402,0),9)</f>
        <v>0</v>
      </c>
      <c r="U14" s="1243">
        <f>+U8+1</f>
        <v>43131</v>
      </c>
      <c r="V14" s="634"/>
      <c r="W14" s="663" t="str">
        <f>INDEX('REPARTITION DES TACHES'!$A$2:$I$2402,MATCH($U$14,'REPARTITION DES TACHES'!$A$2:$A$2402,0),3)</f>
        <v>04107</v>
      </c>
      <c r="X14" s="643" t="str">
        <f>INDEX('REPARTITION DES TACHES'!$A$2:$I$2402,MATCH($U$14,'REPARTITION DES TACHES'!$A$2:$A$2402,0),4)</f>
        <v>04104</v>
      </c>
      <c r="Y14" s="663" t="str">
        <f>IF(INDEX('REPARTITION DES TACHES'!$A$2:$I$2402,MATCH($U$14,'REPARTITION DES TACHES'!$A$2:$A$2402,0),5)=0,"",INDEX('REPARTITION DES TACHES'!$A$2:$I$2402,MATCH($U$14,'REPARTITION DES TACHES'!$A$2:$A$2402,0),5))</f>
        <v/>
      </c>
      <c r="Z14" s="573">
        <f>INDEX('REPARTITION DES TACHES'!$A$2:$I$2402,MATCH($U$14,'REPARTITION DES TACHES'!$A$2:$A$2402,0),6)</f>
        <v>0</v>
      </c>
      <c r="AA14" s="735" t="str">
        <f>IF(INDEX('REPARTITION DES TACHES'!$A$2:$I$2402,MATCH($U$14,'REPARTITION DES TACHES'!$A$2:$A$2402,0),7)=0,"",INDEX('REPARTITION DES TACHES'!$A$2:$I$2402,MATCH($U$14,'REPARTITION DES TACHES'!$A$2:$A$2402,0),7))</f>
        <v/>
      </c>
      <c r="AB14" s="663" t="str">
        <f>IF(INDEX('REPARTITION DES TACHES'!$A$2:$I$2402,MATCH($U$14,'REPARTITION DES TACHES'!$A$2:$A$2402,0),8)=0,"",INDEX('REPARTITION DES TACHES'!$A$2:$I$2402,MATCH($U$14,'REPARTITION DES TACHES'!$A$2:$A$2402,0),8))</f>
        <v/>
      </c>
    </row>
    <row r="15" spans="1:28" ht="20.100000000000001" hidden="1" customHeight="1" thickBot="1" x14ac:dyDescent="0.3">
      <c r="A15" s="1245"/>
      <c r="B15" s="1184" t="s">
        <v>8</v>
      </c>
      <c r="C15" s="801" t="str">
        <f ca="1">IF(OFFSET(INDEX('REPARTITION DES TACHES'!$A$2:$I$2402,MATCH($A$14,'REPARTITION DES TACHES'!$A$2:$A$2402,0),3),1,0)=0,"",OFFSET(INDEX('REPARTITION DES TACHES'!$A$2:$I$2402,MATCH($A$14,'REPARTITION DES TACHES'!$A$2:$A$2402,0),3),1,0))</f>
        <v/>
      </c>
      <c r="D15" s="802" t="str">
        <f ca="1">IF(OFFSET(INDEX('REPARTITION DES TACHES'!$A$2:$I$2402,MATCH($A$14,'REPARTITION DES TACHES'!$A$2:$A$2402,0),4),1,0)=0,"",OFFSET(INDEX('REPARTITION DES TACHES'!$A$2:$I$2402,MATCH($A$14,'REPARTITION DES TACHES'!$A$2:$A$2402,0),4),1,0))</f>
        <v/>
      </c>
      <c r="E15" s="801" t="str">
        <f ca="1">IF(OFFSET(INDEX('REPARTITION DES TACHES'!$A$2:$I$2402,MATCH($A$14,'REPARTITION DES TACHES'!$A$2:$A$2402,0),5),1,0)=0,"",OFFSET(INDEX('REPARTITION DES TACHES'!$A$2:$I$2402,MATCH($A$14,'REPARTITION DES TACHES'!$A$2:$A$2402,0),5),1,0))</f>
        <v/>
      </c>
      <c r="F15" s="803">
        <f ca="1">OFFSET(INDEX('REPARTITION DES TACHES'!$A$2:$I$2402,MATCH($A$14,'REPARTITION DES TACHES'!$A$2:$A$2402,0),6),1,0)</f>
        <v>0</v>
      </c>
      <c r="G15" s="804" t="str">
        <f ca="1">IF(OFFSET(INDEX('REPARTITION DES TACHES'!$A$2:$I$2402,MATCH($A$14,'REPARTITION DES TACHES'!$A$2:$A$2402,0),7),1,0)=0,"",OFFSET(INDEX('REPARTITION DES TACHES'!$A$2:$I$2402,MATCH($A$14,'REPARTITION DES TACHES'!$A$2:$A$2402,0),7),1,0))</f>
        <v/>
      </c>
      <c r="H15" s="801" t="str">
        <f ca="1">IF(OFFSET(INDEX('REPARTITION DES TACHES'!$A$2:$I$2402,MATCH($A$14,'REPARTITION DES TACHES'!$A$2:$A$2402,0),8),1,0)=0,"",OFFSET(INDEX('REPARTITION DES TACHES'!$A$2:$I$2402,MATCH($A$14,'REPARTITION DES TACHES'!$A$2:$A$2402,0),8),1,0))</f>
        <v/>
      </c>
      <c r="I15" s="556">
        <f ca="1">OFFSET(INDEX('REPARTITION DES TACHES'!$A$2:$I$2402,MATCH($A$14,'REPARTITION DES TACHES'!$A$2:$A$2402,0),9),1,0)</f>
        <v>0</v>
      </c>
      <c r="K15" s="1245"/>
      <c r="L15" s="1184" t="s">
        <v>8</v>
      </c>
      <c r="M15" s="624" t="str">
        <f ca="1">IF(OFFSET(INDEX('REPARTITION DES TACHES'!$A$2:$I$2402,MATCH($K$14,'REPARTITION DES TACHES'!$A$2:$A$2402,0),3),1,0)=0,"",OFFSET(INDEX('REPARTITION DES TACHES'!$A$2:$I$2402,MATCH($K$14,'REPARTITION DES TACHES'!$A$2:$A$2402,0),3),1,0))</f>
        <v/>
      </c>
      <c r="N15" s="667" t="str">
        <f ca="1">IF(OFFSET(INDEX('REPARTITION DES TACHES'!$A$2:$I$2402,MATCH($K$14,'REPARTITION DES TACHES'!$A$2:$A$2402,0),4),1,0)=0,"",OFFSET(INDEX('REPARTITION DES TACHES'!$A$2:$I$2402,MATCH($K$14,'REPARTITION DES TACHES'!$A$2:$A$2402,0),4),1,0))</f>
        <v/>
      </c>
      <c r="O15" s="624" t="str">
        <f ca="1">IF(OFFSET(INDEX('REPARTITION DES TACHES'!$A$2:$I$2402,MATCH($K$14,'REPARTITION DES TACHES'!$A$2:$A$2402,0),5),1,0)=0,"",OFFSET(INDEX('REPARTITION DES TACHES'!$A$2:$I$2402,MATCH($K$14,'REPARTITION DES TACHES'!$A$2:$A$2402,0),5),1,0))</f>
        <v/>
      </c>
      <c r="P15" s="562">
        <f ca="1">OFFSET(INDEX('REPARTITION DES TACHES'!$A$2:$I$2402,MATCH($K$14,'REPARTITION DES TACHES'!$A$2:$A$2402,0),6),1,0)</f>
        <v>0</v>
      </c>
      <c r="Q15" s="563" t="str">
        <f ca="1">IF(OFFSET(INDEX('REPARTITION DES TACHES'!$A$2:$I$2402,MATCH($K$14,'REPARTITION DES TACHES'!$A$2:$A$2402,0),7),1,0)=0,"",OFFSET(INDEX('REPARTITION DES TACHES'!$A$2:$I$2402,MATCH($K$14,'REPARTITION DES TACHES'!$A$2:$A$2402,0),7),1,0))</f>
        <v/>
      </c>
      <c r="R15" s="624" t="str">
        <f ca="1">IF(OFFSET(INDEX('REPARTITION DES TACHES'!$A$2:$I$2402,MATCH($K$14,'REPARTITION DES TACHES'!$A$2:$A$2402,0),8),1,0)=0,"",OFFSET(INDEX('REPARTITION DES TACHES'!$A$2:$I$2402,MATCH($K$14,'REPARTITION DES TACHES'!$A$2:$A$2402,0),8),1,0))</f>
        <v/>
      </c>
      <c r="S15" s="673">
        <f ca="1">OFFSET(INDEX('REPARTITION DES TACHES'!$A$2:$I$2402,MATCH($K$14,'REPARTITION DES TACHES'!$A$2:$A$2402,0),9),1,0)</f>
        <v>0</v>
      </c>
      <c r="U15" s="1243"/>
      <c r="V15" s="633" t="s">
        <v>8</v>
      </c>
      <c r="W15" s="624" t="str">
        <f ca="1">IF(OFFSET(INDEX('REPARTITION DES TACHES'!$A$2:$I$2402,MATCH($U$14,'REPARTITION DES TACHES'!$A$2:$A$2402,0),3),1,0)=0,"",OFFSET(INDEX('REPARTITION DES TACHES'!$A$2:$I$2402,MATCH($U$14,'REPARTITION DES TACHES'!$A$2:$A$2402,0),3),1,0))</f>
        <v/>
      </c>
      <c r="X15" s="667" t="str">
        <f ca="1">IF(OFFSET(INDEX('REPARTITION DES TACHES'!$A$2:$I$2402,MATCH($U$14,'REPARTITION DES TACHES'!$A$2:$A$2402,0),4),1,0)=0,"",OFFSET(INDEX('REPARTITION DES TACHES'!$A$2:$I$2402,MATCH($U$14,'REPARTITION DES TACHES'!$A$2:$A$2402,0),4),1,0))</f>
        <v/>
      </c>
      <c r="Y15" s="624" t="str">
        <f ca="1">IF(OFFSET(INDEX('REPARTITION DES TACHES'!$A$2:$I$2402,MATCH($U$14,'REPARTITION DES TACHES'!$A$2:$A$2402,0),5),1,0)=0,"",OFFSET(INDEX('REPARTITION DES TACHES'!$A$2:$I$2402,MATCH($U$14,'REPARTITION DES TACHES'!$A$2:$A$2402,0),5),1,0))</f>
        <v/>
      </c>
      <c r="Z15" s="562">
        <f ca="1">OFFSET(INDEX('REPARTITION DES TACHES'!$A$2:$I$2402,MATCH($U$14,'REPARTITION DES TACHES'!$A$2:$A$2402,0),3),1,0)</f>
        <v>0</v>
      </c>
      <c r="AA15" s="563" t="str">
        <f ca="1">IF(OFFSET(INDEX('REPARTITION DES TACHES'!$A$2:$I$2402,MATCH($U$14,'REPARTITION DES TACHES'!$A$2:$A$2402,0),7),1,0)=0,"",OFFSET(INDEX('REPARTITION DES TACHES'!$A$2:$I$2402,MATCH($U$14,'REPARTITION DES TACHES'!$A$2:$A$2402,0),7),1,0))</f>
        <v/>
      </c>
      <c r="AB15" s="624" t="str">
        <f ca="1">IF(OFFSET(INDEX('REPARTITION DES TACHES'!$A$2:$I$2402,MATCH($U$14,'REPARTITION DES TACHES'!$A$2:$A$2402,0),8),1,0)=0,"",OFFSET(INDEX('REPARTITION DES TACHES'!$A$2:$I$2402,MATCH($U$14,'REPARTITION DES TACHES'!$A$2:$A$2402,0),8),1,0))</f>
        <v/>
      </c>
    </row>
    <row r="16" spans="1:28" ht="20.100000000000001" hidden="1" customHeight="1" x14ac:dyDescent="0.25">
      <c r="A16" s="1245"/>
      <c r="B16" s="1184"/>
      <c r="C16" s="801">
        <f ca="1">OFFSET(INDEX('REPARTITION DES TACHES'!$A$2:$I$2402,MATCH($A$14,'REPARTITION DES TACHES'!$A$2:$A$2402,0),3),2,0)</f>
        <v>0</v>
      </c>
      <c r="D16" s="802">
        <f ca="1">OFFSET(INDEX('REPARTITION DES TACHES'!$A$2:$I$2402,MATCH($A$14,'REPARTITION DES TACHES'!$A$2:$A$2402,0),4),2,0)</f>
        <v>0</v>
      </c>
      <c r="E16" s="801">
        <f ca="1">OFFSET(INDEX('REPARTITION DES TACHES'!$A$2:$I$2402,MATCH($A$14,'REPARTITION DES TACHES'!$A$2:$A$2402,0),5),2,0)</f>
        <v>0</v>
      </c>
      <c r="F16" s="803">
        <f ca="1">OFFSET(INDEX('REPARTITION DES TACHES'!$A$2:$I$2402,MATCH($A$14,'REPARTITION DES TACHES'!$A$2:$A$2402,0),6),2,0)</f>
        <v>0</v>
      </c>
      <c r="G16" s="804">
        <f ca="1">OFFSET(INDEX('REPARTITION DES TACHES'!$A$2:$I$2402,MATCH($A$14,'REPARTITION DES TACHES'!$A$2:$A$2402,0),7),2,0)</f>
        <v>0</v>
      </c>
      <c r="H16" s="801">
        <f ca="1">OFFSET(INDEX('REPARTITION DES TACHES'!$A$2:$I$2402,MATCH($A$14,'REPARTITION DES TACHES'!$A$2:$A$2402,0),8),2,0)</f>
        <v>0</v>
      </c>
      <c r="I16" s="556">
        <f ca="1">OFFSET(INDEX('REPARTITION DES TACHES'!$A$2:$I$2402,MATCH($A$14,'REPARTITION DES TACHES'!$A$2:$A$2402,0),9),2,0)</f>
        <v>0</v>
      </c>
      <c r="K16" s="1245"/>
      <c r="L16" s="1184"/>
      <c r="M16" s="624" t="s">
        <v>10</v>
      </c>
      <c r="N16" s="667"/>
      <c r="O16" s="624"/>
      <c r="P16" s="562" t="s">
        <v>10</v>
      </c>
      <c r="Q16" s="563"/>
      <c r="R16" s="624"/>
      <c r="S16" s="673"/>
      <c r="U16" s="1243"/>
      <c r="V16" s="633"/>
      <c r="W16" s="624" t="s">
        <v>10</v>
      </c>
      <c r="X16" s="667"/>
      <c r="Y16" s="624"/>
      <c r="Z16" s="562" t="s">
        <v>10</v>
      </c>
      <c r="AA16" s="563"/>
      <c r="AB16" s="624"/>
    </row>
    <row r="17" spans="1:28" ht="20.100000000000001" customHeight="1" thickBot="1" x14ac:dyDescent="0.3">
      <c r="A17" s="1245"/>
      <c r="B17" s="721"/>
      <c r="C17" s="769" t="str">
        <f ca="1">OFFSET(INDEX('REPARTITION DES TACHES'!$A$2:$I$2402,MATCH($A$14,'REPARTITION DES TACHES'!$A$2:$A$2402,0),3),3,0)</f>
        <v>04101</v>
      </c>
      <c r="D17" s="805" t="str">
        <f ca="1">IF(OFFSET(INDEX('REPARTITION DES TACHES'!$A$2:$I$2402,MATCH($A$14,'REPARTITION DES TACHES'!$A$2:$A$2402,0),4),3,0)=0,"",OFFSET(INDEX('REPARTITION DES TACHES'!$A$2:$I$2402,MATCH($A$14,'REPARTITION DES TACHES'!$A$2:$A$2402,0),4),3,0))</f>
        <v/>
      </c>
      <c r="E17" s="769" t="str">
        <f ca="1">IF(OFFSET(INDEX('REPARTITION DES TACHES'!$A$2:$I$2402,MATCH($A$14,'REPARTITION DES TACHES'!$A$2:$A$2402,0),5),3,0)=0,"",OFFSET(INDEX('REPARTITION DES TACHES'!$A$2:$I$2402,MATCH($A$14,'REPARTITION DES TACHES'!$A$2:$A$2402,0),5),3,0))</f>
        <v>0163</v>
      </c>
      <c r="F17" s="806">
        <f ca="1">OFFSET(INDEX('REPARTITION DES TACHES'!$A$2:$I$2402,MATCH($A$14,'REPARTITION DES TACHES'!$A$2:$A$2402,0),6),3,0)</f>
        <v>0</v>
      </c>
      <c r="G17" s="807" t="str">
        <f ca="1">IF(OFFSET(INDEX('REPARTITION DES TACHES'!$A$2:$I$2402,MATCH($A$14,'REPARTITION DES TACHES'!$A$2:$A$2402,0),7),3,0)=0,"",OFFSET(INDEX('REPARTITION DES TACHES'!$A$2:$I$2402,MATCH($A$14,'REPARTITION DES TACHES'!$A$2:$A$2402,0),7),3,0))</f>
        <v/>
      </c>
      <c r="H17" s="769" t="str">
        <f ca="1">OFFSET(INDEX('REPARTITION DES TACHES'!$A$2:$I$2402,MATCH($A$14,'REPARTITION DES TACHES'!$A$2:$A$2402,0),8),3,0)</f>
        <v>0163</v>
      </c>
      <c r="I17" s="573">
        <f ca="1">OFFSET(INDEX('REPARTITION DES TACHES'!$A$2:$I$2402,MATCH($A$14,'REPARTITION DES TACHES'!$A$2:$A$2402,0),9),3,0)</f>
        <v>0</v>
      </c>
      <c r="K17" s="1245"/>
      <c r="L17" s="551"/>
      <c r="M17" s="655" t="str">
        <f ca="1">OFFSET(INDEX('REPARTITION DES TACHES'!$A$2:$I$2402,MATCH($K$14,'REPARTITION DES TACHES'!$A$2:$A$2402,0),3),3,0)</f>
        <v>04101</v>
      </c>
      <c r="N17" s="683" t="str">
        <f ca="1">IF(OFFSET(INDEX('REPARTITION DES TACHES'!$A$2:$I$2402,MATCH($K$14,'REPARTITION DES TACHES'!$A$2:$A$2402,0),4),3,0)=0,"",OFFSET(INDEX('REPARTITION DES TACHES'!$A$2:$I$2402,MATCH($K$14,'REPARTITION DES TACHES'!$A$2:$A$2402,0),4),3,0))</f>
        <v/>
      </c>
      <c r="O17" s="690" t="str">
        <f ca="1">IF(OFFSET(INDEX('REPARTITION DES TACHES'!$A$2:$I$2402,MATCH($K$14,'REPARTITION DES TACHES'!$A$2:$A$2402,0),5),3,0)=0,"",OFFSET(INDEX('REPARTITION DES TACHES'!$A$2:$I$2402,MATCH($K$14,'REPARTITION DES TACHES'!$A$2:$A$2402,0),5),3,0))</f>
        <v>04111</v>
      </c>
      <c r="P17" s="566">
        <f ca="1">OFFSET(INDEX('REPARTITION DES TACHES'!$A$2:$I$2402,MATCH($K$14,'REPARTITION DES TACHES'!$A$2:$A$2402,0),6),3,0)</f>
        <v>0</v>
      </c>
      <c r="Q17" s="705" t="str">
        <f ca="1">IF(OFFSET(INDEX('REPARTITION DES TACHES'!$A$2:$I$2402,MATCH($K$14,'REPARTITION DES TACHES'!$A$2:$A$2402,0),7),3,0)=0,"",OFFSET(INDEX('REPARTITION DES TACHES'!$A$2:$I$2402,MATCH($K$14,'REPARTITION DES TACHES'!$A$2:$A$2402,0),7),3,0))</f>
        <v/>
      </c>
      <c r="R17" s="655">
        <f ca="1">IF(OFFSET(INDEX('REPARTITION DES TACHES'!$A$2:$I$2402,MATCH($K$14,'REPARTITION DES TACHES'!$A$2:$A$2402,0),8),3,0)=0,"",OFFSET(INDEX('REPARTITION DES TACHES'!$A$2:$I$2402,MATCH($K$14,'REPARTITION DES TACHES'!$A$2:$A$2402,0),8),3,0))</f>
        <v>4114</v>
      </c>
      <c r="S17" s="710">
        <f ca="1">OFFSET(INDEX('REPARTITION DES TACHES'!$A$2:$I$2402,MATCH($K$14,'REPARTITION DES TACHES'!$A$2:$A$2402,0),9),3,0)</f>
        <v>0</v>
      </c>
      <c r="U17" s="1243"/>
      <c r="V17" s="721"/>
      <c r="W17" s="718" t="str">
        <f ca="1">OFFSET(INDEX('REPARTITION DES TACHES'!$A$2:$I$2402,MATCH($U$14,'REPARTITION DES TACHES'!$A$2:$A$2402,0),3),3,0)</f>
        <v>04101</v>
      </c>
      <c r="X17" s="725" t="str">
        <f ca="1">IF(OFFSET(INDEX('REPARTITION DES TACHES'!$A$2:$I$2402,MATCH($U$14,'REPARTITION DES TACHES'!$A$2:$A$2402,0),4),3,0)=0,"",OFFSET(INDEX('REPARTITION DES TACHES'!$A$2:$I$2402,MATCH($U$14,'REPARTITION DES TACHES'!$A$2:$A$2402,0),4),3,0))</f>
        <v/>
      </c>
      <c r="Y17" s="718" t="str">
        <f ca="1">IF(OFFSET(INDEX('REPARTITION DES TACHES'!$A$2:$I$2402,MATCH($U$14,'REPARTITION DES TACHES'!$A$2:$A$2402,0),5),3,0)=0,"",OFFSET(INDEX('REPARTITION DES TACHES'!$A$2:$I$2402,MATCH($U$14,'REPARTITION DES TACHES'!$A$2:$A$2402,0),5),3,0))</f>
        <v/>
      </c>
      <c r="Z17" s="719">
        <f ca="1">OFFSET(INDEX('REPARTITION DES TACHES'!$A$2:$I$2402,MATCH($U$14,'REPARTITION DES TACHES'!$A$2:$A$2402,0),6),3,0)</f>
        <v>0</v>
      </c>
      <c r="AA17" s="717" t="str">
        <f ca="1">IF(OFFSET(INDEX('REPARTITION DES TACHES'!$A$2:$I$2402,MATCH($U$14,'REPARTITION DES TACHES'!$A$2:$A$2402,0),7),3,0)=0,"",OFFSET(INDEX('REPARTITION DES TACHES'!$A$2:$I$2402,MATCH($U$14,'REPARTITION DES TACHES'!$A$2:$A$2402,0),7),3,0))</f>
        <v/>
      </c>
      <c r="AB17" s="718" t="str">
        <f ca="1">IF(OFFSET(INDEX('REPARTITION DES TACHES'!$A$2:$I$2402,MATCH($U$14,'REPARTITION DES TACHES'!$A$2:$A$2402,0),8),3,0)=0,"",OFFSET(INDEX('REPARTITION DES TACHES'!$A$2:$I$2402,MATCH($U$14,'REPARTITION DES TACHES'!$A$2:$A$2402,0),8),3,0))</f>
        <v/>
      </c>
    </row>
    <row r="18" spans="1:28" ht="20.100000000000001" hidden="1" customHeight="1" x14ac:dyDescent="0.25">
      <c r="A18" s="1246"/>
      <c r="B18" s="1214" t="s">
        <v>8</v>
      </c>
      <c r="C18" s="772" t="str">
        <f ca="1">IF(OFFSET(INDEX('REPARTITION DES TACHES'!$A$2:$I$2402,MATCH($A$14,'REPARTITION DES TACHES'!$A$2:$A$2402,0),3),4,0)=0,"",OFFSET(INDEX('REPARTITION DES TACHES'!$A$2:$I$2402,MATCH($A$14,'REPARTITION DES TACHES'!$A$2:$A$2402,0),3),4,0))</f>
        <v/>
      </c>
      <c r="D18" s="793" t="str">
        <f ca="1">IF(OFFSET(INDEX('REPARTITION DES TACHES'!$A$2:$I$2402,MATCH($A$14,'REPARTITION DES TACHES'!$A$2:$A$2402,0),4),4,0)=0,"",OFFSET(INDEX('REPARTITION DES TACHES'!$A$2:$I$2402,MATCH($A$14,'REPARTITION DES TACHES'!$A$2:$A$2402,0),4),4,0))</f>
        <v/>
      </c>
      <c r="E18" s="772" t="str">
        <f ca="1">IF(OFFSET(INDEX('REPARTITION DES TACHES'!$A$2:$I$2402,MATCH($A$14,'REPARTITION DES TACHES'!$A$2:$A$2402,0),5),4,0)=0,"",OFFSET(INDEX('REPARTITION DES TACHES'!$A$2:$I$2402,MATCH($A$14,'REPARTITION DES TACHES'!$A$2:$A$2402,0),5),4,0))</f>
        <v/>
      </c>
      <c r="F18" s="794">
        <f ca="1">OFFSET(INDEX('REPARTITION DES TACHES'!$A$2:$I$2402,MATCH($A$14,'REPARTITION DES TACHES'!$A$2:$A$2402,0),6),4,0)</f>
        <v>0</v>
      </c>
      <c r="G18" s="776" t="str">
        <f ca="1">IF(OFFSET(INDEX('REPARTITION DES TACHES'!$A$2:$I$2402,MATCH($A$14,'REPARTITION DES TACHES'!$A$2:$A$2402,0),7),4,0)=0,"",OFFSET(INDEX('REPARTITION DES TACHES'!$A$2:$I$2402,MATCH($A$14,'REPARTITION DES TACHES'!$A$2:$A$2402,0),7),4,0))</f>
        <v/>
      </c>
      <c r="H18" s="772" t="str">
        <f ca="1">IF(OFFSET(INDEX('REPARTITION DES TACHES'!$A$2:$I$2402,MATCH($A$14,'REPARTITION DES TACHES'!$A$2:$A$2402,0),8),4,0)=0,"",OFFSET(INDEX('REPARTITION DES TACHES'!$A$2:$I$2402,MATCH($A$14,'REPARTITION DES TACHES'!$A$2:$A$2402,0),8),4,0))</f>
        <v/>
      </c>
      <c r="I18" s="567">
        <f ca="1">OFFSET(INDEX('REPARTITION DES TACHES'!$A$2:$I$2402,MATCH($A$14,'REPARTITION DES TACHES'!$A$2:$A$2402,0),9),4,0)</f>
        <v>0</v>
      </c>
      <c r="K18" s="1245"/>
      <c r="L18" s="1184" t="s">
        <v>8</v>
      </c>
      <c r="M18" s="677" t="str">
        <f ca="1">IF(OFFSET(INDEX('REPARTITION DES TACHES'!$A$2:$I$2402,MATCH($K$14,'REPARTITION DES TACHES'!$A$2:$A$2402,0),3),4,0)=0,"",OFFSET(INDEX('REPARTITION DES TACHES'!$A$2:$I$2402,MATCH($K$14,'REPARTITION DES TACHES'!$A$2:$A$2402,0),3),4,0))</f>
        <v/>
      </c>
      <c r="N18" s="698" t="str">
        <f ca="1">IF(OFFSET(INDEX('REPARTITION DES TACHES'!$A$2:$I$2402,MATCH($K$14,'REPARTITION DES TACHES'!$A$2:$A$2402,0),4),4,0)=0,"",OFFSET(INDEX('REPARTITION DES TACHES'!$A$2:$I$2402,MATCH($K$14,'REPARTITION DES TACHES'!$A$2:$A$2402,0),4),4,0))</f>
        <v/>
      </c>
      <c r="O18" s="677" t="str">
        <f ca="1">IF(OFFSET(INDEX('REPARTITION DES TACHES'!$A$2:$I$2402,MATCH($K$14,'REPARTITION DES TACHES'!$A$2:$A$2402,0),5),4,0)=0,"",OFFSET(INDEX('REPARTITION DES TACHES'!$A$2:$I$2402,MATCH($K$14,'REPARTITION DES TACHES'!$A$2:$A$2402,0),5),4,0))</f>
        <v/>
      </c>
      <c r="P18" s="695">
        <f ca="1">OFFSET(INDEX('REPARTITION DES TACHES'!$A$2:$I$2402,MATCH($K$14,'REPARTITION DES TACHES'!$A$2:$A$2402,0),6),4,0)</f>
        <v>0</v>
      </c>
      <c r="Q18" s="706" t="str">
        <f ca="1">IF(OFFSET(INDEX('REPARTITION DES TACHES'!$A$2:$I$2402,MATCH($K$14,'REPARTITION DES TACHES'!$A$2:$A$2402,0),7),4,0)=0,"",OFFSET(INDEX('REPARTITION DES TACHES'!$A$2:$I$2402,MATCH($K$14,'REPARTITION DES TACHES'!$A$2:$A$2402,0),7),4,0))</f>
        <v/>
      </c>
      <c r="R18" s="677" t="str">
        <f ca="1">IF(OFFSET(INDEX('REPARTITION DES TACHES'!$A$2:$I$2402,MATCH($K$14,'REPARTITION DES TACHES'!$A$2:$A$2402,0),8),4,0)=0,"",OFFSET(INDEX('REPARTITION DES TACHES'!$A$2:$I$2402,MATCH($K$14,'REPARTITION DES TACHES'!$A$2:$A$2402,0),8),4,0))</f>
        <v/>
      </c>
      <c r="S18" s="711">
        <f ca="1">OFFSET(INDEX('REPARTITION DES TACHES'!$A$2:$I$2402,MATCH($K$14,'REPARTITION DES TACHES'!$A$2:$A$2402,0),9),4,0)</f>
        <v>0</v>
      </c>
      <c r="U18" s="1243"/>
      <c r="V18" s="552" t="s">
        <v>8</v>
      </c>
      <c r="W18" s="578" t="str">
        <f ca="1">IF(OFFSET(INDEX('REPARTITION DES TACHES'!$A$2:$I$2402,MATCH($U$14,'REPARTITION DES TACHES'!$A$2:$A$2402,0),3),4,0)=0,"",OFFSET(INDEX('REPARTITION DES TACHES'!$A$2:$I$2402,MATCH($U$14,'REPARTITION DES TACHES'!$A$2:$A$2402,0),3),4,0))</f>
        <v/>
      </c>
      <c r="X18" s="686" t="str">
        <f ca="1">IF(OFFSET(INDEX('REPARTITION DES TACHES'!$A$2:$I$2402,MATCH($U$14,'REPARTITION DES TACHES'!$A$2:$A$2402,0),4),4,0)=0,"",OFFSET(INDEX('REPARTITION DES TACHES'!$A$2:$I$2402,MATCH($U$14,'REPARTITION DES TACHES'!$A$2:$A$2402,0),4),4,0))</f>
        <v/>
      </c>
      <c r="Y18" s="578" t="str">
        <f ca="1">IF(OFFSET(INDEX('REPARTITION DES TACHES'!$A$2:$I$2402,MATCH($U$14,'REPARTITION DES TACHES'!$A$2:$A$2402,0),5),4,0)=0,"",OFFSET(INDEX('REPARTITION DES TACHES'!$A$2:$I$2402,MATCH($U$14,'REPARTITION DES TACHES'!$A$2:$A$2402,0),5),4,0))</f>
        <v/>
      </c>
      <c r="Z18" s="560">
        <f ca="1">OFFSET(INDEX('REPARTITION DES TACHES'!$A$2:$I$2402,MATCH($U$14,'REPARTITION DES TACHES'!$A$2:$A$2402,0),3),4,0)</f>
        <v>0</v>
      </c>
      <c r="AA18" s="732" t="str">
        <f ca="1">IF(OFFSET(INDEX('REPARTITION DES TACHES'!$A$2:$I$2402,MATCH($U$14,'REPARTITION DES TACHES'!$A$2:$A$2402,0),7),4,0)=0,"",OFFSET(INDEX('REPARTITION DES TACHES'!$A$2:$I$2402,MATCH($U$14,'REPARTITION DES TACHES'!$A$2:$A$2402,0),7),4,0))</f>
        <v/>
      </c>
      <c r="AB18" s="578" t="str">
        <f ca="1">IF(OFFSET(INDEX('REPARTITION DES TACHES'!$A$2:$I$2402,MATCH($U$14,'REPARTITION DES TACHES'!$A$2:$A$2402,0),8),4,0)=0,"",OFFSET(INDEX('REPARTITION DES TACHES'!$A$2:$I$2402,MATCH($U$14,'REPARTITION DES TACHES'!$A$2:$A$2402,0),8),4,0))</f>
        <v/>
      </c>
    </row>
    <row r="19" spans="1:28" ht="20.100000000000001" hidden="1" customHeight="1" thickBot="1" x14ac:dyDescent="0.3">
      <c r="A19" s="1247"/>
      <c r="B19" s="1214"/>
      <c r="C19" s="808"/>
      <c r="D19" s="809"/>
      <c r="E19" s="810"/>
      <c r="F19" s="780"/>
      <c r="G19" s="811"/>
      <c r="H19" s="812"/>
      <c r="I19" s="576"/>
      <c r="K19" s="1245"/>
      <c r="L19" s="1198"/>
      <c r="M19" s="581" t="s">
        <v>10</v>
      </c>
      <c r="N19" s="699"/>
      <c r="O19" s="581"/>
      <c r="P19" s="579"/>
      <c r="Q19" s="580"/>
      <c r="R19" s="581"/>
      <c r="S19" s="712"/>
      <c r="U19" s="1243"/>
      <c r="V19" s="569"/>
      <c r="W19" s="581" t="s">
        <v>10</v>
      </c>
      <c r="X19" s="699"/>
      <c r="Y19" s="581"/>
      <c r="Z19" s="579"/>
      <c r="AA19" s="580"/>
      <c r="AB19" s="581"/>
    </row>
    <row r="20" spans="1:28" ht="20.100000000000001" customHeight="1" thickTop="1" x14ac:dyDescent="0.25">
      <c r="A20" s="1193">
        <f t="shared" ref="A20" si="0">A14+1</f>
        <v>43104</v>
      </c>
      <c r="B20" s="722"/>
      <c r="C20" s="744" t="str">
        <f>INDEX('REPARTITION DES TACHES'!$A$2:$I$2402,MATCH($A$20,'REPARTITION DES TACHES'!$A$2:$A$2402,0),3)</f>
        <v>0161</v>
      </c>
      <c r="D20" s="782">
        <f>INDEX('REPARTITION DES TACHES'!$A$2:$I$2402,MATCH($A$20,'REPARTITION DES TACHES'!$A$2:$A$2402,0),4)</f>
        <v>0</v>
      </c>
      <c r="E20" s="744" t="str">
        <f>IF(INDEX('REPARTITION DES TACHES'!$A$2:$I$2402,MATCH($A$20,'REPARTITION DES TACHES'!$A$2:$A$2402,0),5)=0,"",INDEX('REPARTITION DES TACHES'!$A$2:$I$2402,MATCH($A$20,'REPARTITION DES TACHES'!$A$2:$A$2402,0),5))</f>
        <v/>
      </c>
      <c r="F20" s="783">
        <f>INDEX('REPARTITION DES TACHES'!$A$2:$I$2402,MATCH($A$20,'REPARTITION DES TACHES'!$A$2:$A$2402,0),6)</f>
        <v>0</v>
      </c>
      <c r="G20" s="784" t="str">
        <f>IF(INDEX('REPARTITION DES TACHES'!$A$2:$I$2402,MATCH($A$20,'REPARTITION DES TACHES'!$A$2:$A$2402,0),7)=0,"",INDEX('REPARTITION DES TACHES'!$A$2:$I$2402,MATCH($A$20,'REPARTITION DES TACHES'!$A$2:$A$2402,0),7))</f>
        <v>0171</v>
      </c>
      <c r="H20" s="744" t="str">
        <f>IF(INDEX('REPARTITION DES TACHES'!$A$2:$I$2402,MATCH($A$20,'REPARTITION DES TACHES'!$A$2:$A$2402,0),8)=0,"",INDEX('REPARTITION DES TACHES'!$A$2:$I$2402,MATCH($A$20,'REPARTITION DES TACHES'!$A$2:$A$2402,0),8))</f>
        <v/>
      </c>
      <c r="I20" s="558">
        <f>INDEX('REPARTITION DES TACHES'!$A$2:$I$2402,MATCH($A$20,'REPARTITION DES TACHES'!$A$2:$A$2402,0),9)</f>
        <v>0</v>
      </c>
      <c r="K20" s="1232">
        <f>+K14+1</f>
        <v>43118</v>
      </c>
      <c r="L20" s="722"/>
      <c r="M20" s="697" t="str">
        <f>INDEX('REPARTITION DES TACHES'!$A$2:$I$2402,MATCH($K$20,'REPARTITION DES TACHES'!$A$2:$A$2402,0),3)</f>
        <v>0161</v>
      </c>
      <c r="N20" s="700">
        <f>INDEX('REPARTITION DES TACHES'!$A$2:$I$2402,MATCH($K$20,'REPARTITION DES TACHES'!$A$2:$A$2402,0),4)</f>
        <v>0</v>
      </c>
      <c r="O20" s="697" t="str">
        <f>IF(INDEX('REPARTITION DES TACHES'!$A$2:$I$2402,MATCH($K$20,'REPARTITION DES TACHES'!$A$2:$A$2402,0),5)=0,"",INDEX('REPARTITION DES TACHES'!$A$2:$I$2402,MATCH($K$20,'REPARTITION DES TACHES'!$A$2:$A$2402,0),5))</f>
        <v/>
      </c>
      <c r="P20" s="583">
        <f>INDEX('REPARTITION DES TACHES'!$A$2:$I$2402,MATCH($K$20,'REPARTITION DES TACHES'!$A$2:$A$2402,0),6)</f>
        <v>0</v>
      </c>
      <c r="Q20" s="707" t="str">
        <f>IF(INDEX('REPARTITION DES TACHES'!$A$2:$I$2402,MATCH($K$20,'REPARTITION DES TACHES'!$A$2:$A$2402,0),7)=0,"",INDEX('REPARTITION DES TACHES'!$A$2:$I$2402,MATCH($K$20,'REPARTITION DES TACHES'!$A$2:$A$2402,0),7))</f>
        <v>AH185</v>
      </c>
      <c r="R20" s="697" t="str">
        <f>IF(INDEX('REPARTITION DES TACHES'!$A$2:$I$2402,MATCH($K$20,'REPARTITION DES TACHES'!$A$2:$A$2402,0),8)=0,"",INDEX('REPARTITION DES TACHES'!$A$2:$I$2402,MATCH($K$20,'REPARTITION DES TACHES'!$A$2:$A$2402,0),8))</f>
        <v/>
      </c>
      <c r="S20" s="709">
        <f>INDEX('REPARTITION DES TACHES'!$A$2:$I$2402,MATCH($K$20,'REPARTITION DES TACHES'!$A$2:$A$2402,0),9)</f>
        <v>0</v>
      </c>
      <c r="U20" s="1207">
        <f>+U14+1</f>
        <v>43132</v>
      </c>
      <c r="V20" s="722"/>
      <c r="W20" s="697" t="str">
        <f>INDEX('REPARTITION DES TACHES'!$A$2:$I$2402,MATCH($U$20,'REPARTITION DES TACHES'!$A$2:$A$2402,0),3)</f>
        <v>0161</v>
      </c>
      <c r="X20" s="700">
        <f>INDEX('REPARTITION DES TACHES'!$A$2:$I$2402,MATCH($U$20,'REPARTITION DES TACHES'!$A$2:$A$2402,0),4)</f>
        <v>0</v>
      </c>
      <c r="Y20" s="697" t="str">
        <f>IF(INDEX('REPARTITION DES TACHES'!$A$2:$I$2402,MATCH($U$20,'REPARTITION DES TACHES'!$A$2:$A$2402,0),5)=0,"",INDEX('REPARTITION DES TACHES'!$A$2:$I$2402,MATCH($U$20,'REPARTITION DES TACHES'!$A$2:$A$2402,0),5))</f>
        <v/>
      </c>
      <c r="Z20" s="583">
        <f>INDEX('REPARTITION DES TACHES'!$A$2:$I$2402,MATCH($U$20,'REPARTITION DES TACHES'!$A$2:$A$2402,0),6)</f>
        <v>0</v>
      </c>
      <c r="AA20" s="707" t="str">
        <f>IF(INDEX('REPARTITION DES TACHES'!$A$2:$I$2402,MATCH($U$20,'REPARTITION DES TACHES'!$A$2:$A$2402,0),7)=0,"",INDEX('REPARTITION DES TACHES'!$A$2:$I$2402,MATCH($U$20,'REPARTITION DES TACHES'!$A$2:$A$2402,0),7))</f>
        <v>0161</v>
      </c>
      <c r="AB20" s="697" t="str">
        <f>IF(INDEX('REPARTITION DES TACHES'!$A$2:$I$2402,MATCH($U$20,'REPARTITION DES TACHES'!$A$2:$A$2402,0),8)=0,"",INDEX('REPARTITION DES TACHES'!$A$2:$I$2402,MATCH($U$20,'REPARTITION DES TACHES'!$A$2:$A$2402,0),8))</f>
        <v/>
      </c>
    </row>
    <row r="21" spans="1:28" ht="20.100000000000001" hidden="1" customHeight="1" x14ac:dyDescent="0.25">
      <c r="A21" s="1194"/>
      <c r="B21" s="1212" t="s">
        <v>8</v>
      </c>
      <c r="C21" s="785" t="str">
        <f ca="1">IF(OFFSET(INDEX('REPARTITION DES TACHES'!$A$2:$I$2402,MATCH($A$20,'REPARTITION DES TACHES'!$A$2:$A$2402,0),3),1,0)=0,"",OFFSET(INDEX('REPARTITION DES TACHES'!$A$2:$I$2402,MATCH($A$20,'REPARTITION DES TACHES'!$A$2:$A$2402,0),3),1,0))</f>
        <v/>
      </c>
      <c r="D21" s="786" t="str">
        <f ca="1">IF(OFFSET(INDEX('REPARTITION DES TACHES'!$A$2:$I$2402,MATCH($A$20,'REPARTITION DES TACHES'!$A$2:$A$2402,0),4),1,0)=0,"",OFFSET(INDEX('REPARTITION DES TACHES'!$A$2:$I$2402,MATCH($A$20,'REPARTITION DES TACHES'!$A$2:$A$2402,0),4),1,0))</f>
        <v/>
      </c>
      <c r="E21" s="785" t="str">
        <f ca="1">IF(OFFSET(INDEX('REPARTITION DES TACHES'!$A$2:$I$2402,MATCH($A$20,'REPARTITION DES TACHES'!$A$2:$A$2402,0),5),1,0)=0,"",OFFSET(INDEX('REPARTITION DES TACHES'!$A$2:$I$2402,MATCH($A$20,'REPARTITION DES TACHES'!$A$2:$A$2402,0),5),1,0))</f>
        <v/>
      </c>
      <c r="F21" s="787">
        <f ca="1">OFFSET(INDEX('REPARTITION DES TACHES'!$A$2:$I$2402,MATCH($A$20,'REPARTITION DES TACHES'!$A$2:$A$2402,0),6),1,0)</f>
        <v>0</v>
      </c>
      <c r="G21" s="788" t="str">
        <f ca="1">IF(OFFSET(INDEX('REPARTITION DES TACHES'!$A$2:$I$2402,MATCH($A$20,'REPARTITION DES TACHES'!$A$2:$A$2402,0),7),1,0)=0,"",OFFSET(INDEX('REPARTITION DES TACHES'!$A$2:$I$2402,MATCH($A$20,'REPARTITION DES TACHES'!$A$2:$A$2402,0),7),1,0))</f>
        <v/>
      </c>
      <c r="H21" s="785" t="str">
        <f ca="1">IF(OFFSET(INDEX('REPARTITION DES TACHES'!$A$2:$I$2402,MATCH($A$20,'REPARTITION DES TACHES'!$A$2:$A$2402,0),8),1,0)=0,"",OFFSET(INDEX('REPARTITION DES TACHES'!$A$2:$I$2402,MATCH($A$20,'REPARTITION DES TACHES'!$A$2:$A$2402,0),8),1,0))</f>
        <v/>
      </c>
      <c r="I21" s="556">
        <f ca="1">OFFSET(INDEX('REPARTITION DES TACHES'!$A$2:$I$2402,MATCH($A$20,'REPARTITION DES TACHES'!$A$2:$A$2402,0),9),1,0)</f>
        <v>0</v>
      </c>
      <c r="K21" s="1233"/>
      <c r="L21" s="1212" t="s">
        <v>8</v>
      </c>
      <c r="M21" s="585" t="str">
        <f ca="1">IF(OFFSET(INDEX('REPARTITION DES TACHES'!$A$2:$I$2402,MATCH($K$20,'REPARTITION DES TACHES'!$A$2:$A$2402,0),3),1,0)=0,"",OFFSET(INDEX('REPARTITION DES TACHES'!$A$2:$I$2402,MATCH($K$20,'REPARTITION DES TACHES'!$A$2:$A$2402,0),3),1,0))</f>
        <v/>
      </c>
      <c r="N21" s="670" t="str">
        <f ca="1">IF(OFFSET(INDEX('REPARTITION DES TACHES'!$A$2:$I$2402,MATCH($K$20,'REPARTITION DES TACHES'!$A$2:$A$2402,0),4),1,0)=0,"",OFFSET(INDEX('REPARTITION DES TACHES'!$A$2:$I$2402,MATCH($K$20,'REPARTITION DES TACHES'!$A$2:$A$2402,0),4),1,0))</f>
        <v/>
      </c>
      <c r="O21" s="585" t="str">
        <f ca="1">IF(OFFSET(INDEX('REPARTITION DES TACHES'!$A$2:$I$2402,MATCH($K$20,'REPARTITION DES TACHES'!$A$2:$A$2402,0),5),1,0)=0,"",OFFSET(INDEX('REPARTITION DES TACHES'!$A$2:$I$2402,MATCH($K$20,'REPARTITION DES TACHES'!$A$2:$A$2402,0),5),1,0))</f>
        <v/>
      </c>
      <c r="P21" s="622">
        <f ca="1">OFFSET(INDEX('REPARTITION DES TACHES'!$A$2:$I$2402,MATCH($K$20,'REPARTITION DES TACHES'!$A$2:$A$2402,0),6),1,0)</f>
        <v>0</v>
      </c>
      <c r="Q21" s="587" t="str">
        <f ca="1">IF(OFFSET(INDEX('REPARTITION DES TACHES'!$A$2:$I$2402,MATCH($K$20,'REPARTITION DES TACHES'!$A$2:$A$2402,0),7),1,0)=0,"",OFFSET(INDEX('REPARTITION DES TACHES'!$A$2:$I$2402,MATCH($K$20,'REPARTITION DES TACHES'!$A$2:$A$2402,0),7),1,0))</f>
        <v/>
      </c>
      <c r="R21" s="585" t="str">
        <f ca="1">IF(OFFSET(INDEX('REPARTITION DES TACHES'!$A$2:$I$2402,MATCH($K$20,'REPARTITION DES TACHES'!$A$2:$A$2402,0),8),1,0)=0,"",OFFSET(INDEX('REPARTITION DES TACHES'!$A$2:$I$2402,MATCH($K$20,'REPARTITION DES TACHES'!$A$2:$A$2402,0),8),1,0))</f>
        <v/>
      </c>
      <c r="S21" s="673">
        <f ca="1">OFFSET(INDEX('REPARTITION DES TACHES'!$A$2:$I$2402,MATCH($K$20,'REPARTITION DES TACHES'!$A$2:$A$2402,0),9),1,0)</f>
        <v>0</v>
      </c>
      <c r="U21" s="1196"/>
      <c r="V21" s="631" t="s">
        <v>8</v>
      </c>
      <c r="W21" s="585" t="str">
        <f ca="1">IF(OFFSET(INDEX('REPARTITION DES TACHES'!$A$2:$I$2402,MATCH($U$20,'REPARTITION DES TACHES'!$A$2:$A$2402,0),3),1,0)=0,"",OFFSET(INDEX('REPARTITION DES TACHES'!$A$2:$I$2402,MATCH($U$20,'REPARTITION DES TACHES'!$A$2:$A$2402,0),3),1,0))</f>
        <v/>
      </c>
      <c r="X21" s="670" t="str">
        <f ca="1">IF(OFFSET(INDEX('REPARTITION DES TACHES'!$A$2:$I$2402,MATCH($U$20,'REPARTITION DES TACHES'!$A$2:$A$2402,0),4),1,0)=0,"",OFFSET(INDEX('REPARTITION DES TACHES'!$A$2:$I$2402,MATCH($U$20,'REPARTITION DES TACHES'!$A$2:$A$2402,0),4),1,0))</f>
        <v/>
      </c>
      <c r="Y21" s="585" t="str">
        <f ca="1">IF(OFFSET(INDEX('REPARTITION DES TACHES'!$A$2:$I$2402,MATCH($U$20,'REPARTITION DES TACHES'!$A$2:$A$2402,0),5),1,0)=0,"",OFFSET(INDEX('REPARTITION DES TACHES'!$A$2:$I$2402,MATCH($U$20,'REPARTITION DES TACHES'!$A$2:$A$2402,0),5),1,0))</f>
        <v/>
      </c>
      <c r="Z21" s="622">
        <f ca="1">OFFSET(INDEX('REPARTITION DES TACHES'!$A$2:$I$2402,MATCH($U$20,'REPARTITION DES TACHES'!$A$2:$A$2402,0),6),1,0)</f>
        <v>0</v>
      </c>
      <c r="AA21" s="587" t="str">
        <f ca="1">IF(OFFSET(INDEX('REPARTITION DES TACHES'!$A$2:$I$2402,MATCH($U$20,'REPARTITION DES TACHES'!$A$2:$A$2402,0),7),1,0)=0,"",OFFSET(INDEX('REPARTITION DES TACHES'!$A$2:$I$2402,MATCH($U$20,'REPARTITION DES TACHES'!$A$2:$A$2402,0),7),1,0))</f>
        <v/>
      </c>
      <c r="AB21" s="585" t="str">
        <f ca="1">IF(OFFSET(INDEX('REPARTITION DES TACHES'!$A$2:$I$2402,MATCH($U$20,'REPARTITION DES TACHES'!$A$2:$A$2402,0),8),1,0)=0,"",OFFSET(INDEX('REPARTITION DES TACHES'!$A$2:$I$2402,MATCH($U$20,'REPARTITION DES TACHES'!$A$2:$A$2402,0),8),1,0))</f>
        <v/>
      </c>
    </row>
    <row r="22" spans="1:28" ht="20.100000000000001" hidden="1" customHeight="1" x14ac:dyDescent="0.25">
      <c r="A22" s="1194"/>
      <c r="B22" s="1212"/>
      <c r="C22" s="813"/>
      <c r="D22" s="814"/>
      <c r="E22" s="815"/>
      <c r="F22" s="816"/>
      <c r="G22" s="817"/>
      <c r="H22" s="818"/>
      <c r="I22" s="577"/>
      <c r="K22" s="1233"/>
      <c r="L22" s="1212"/>
      <c r="M22" s="585" t="s">
        <v>10</v>
      </c>
      <c r="N22" s="670"/>
      <c r="O22" s="585"/>
      <c r="P22" s="622" t="s">
        <v>10</v>
      </c>
      <c r="Q22" s="587"/>
      <c r="R22" s="585"/>
      <c r="S22" s="673"/>
      <c r="U22" s="1196"/>
      <c r="V22" s="631"/>
      <c r="W22" s="585" t="s">
        <v>10</v>
      </c>
      <c r="X22" s="670"/>
      <c r="Y22" s="585"/>
      <c r="Z22" s="622" t="s">
        <v>10</v>
      </c>
      <c r="AA22" s="587"/>
      <c r="AB22" s="585"/>
    </row>
    <row r="23" spans="1:28" ht="20.100000000000001" customHeight="1" thickBot="1" x14ac:dyDescent="0.3">
      <c r="A23" s="1194"/>
      <c r="B23" s="723"/>
      <c r="C23" s="789" t="str">
        <f ca="1">OFFSET(INDEX('REPARTITION DES TACHES'!$A$2:$I$2402,MATCH($A$20,'REPARTITION DES TACHES'!$A$2:$A$2402,0),3),3,0)</f>
        <v>0163</v>
      </c>
      <c r="D23" s="790" t="str">
        <f ca="1">IF(OFFSET(INDEX('REPARTITION DES TACHES'!$A$2:$I$2402,MATCH($A$20,'REPARTITION DES TACHES'!$A$2:$A$2402,0),4),3,0)=0,"",OFFSET(INDEX('REPARTITION DES TACHES'!$A$2:$I$2402,MATCH($A$20,'REPARTITION DES TACHES'!$A$2:$A$2402,0),4),3,0))</f>
        <v/>
      </c>
      <c r="E23" s="789" t="str">
        <f ca="1">IF(OFFSET(INDEX('REPARTITION DES TACHES'!$A$2:$I$2402,MATCH($A$20,'REPARTITION DES TACHES'!$A$2:$A$2402,0),5),3,0)=0,"",OFFSET(INDEX('REPARTITION DES TACHES'!$A$2:$I$2402,MATCH($A$20,'REPARTITION DES TACHES'!$A$2:$A$2402,0),5),3,0))</f>
        <v>0171</v>
      </c>
      <c r="F23" s="791">
        <f ca="1">OFFSET(INDEX('REPARTITION DES TACHES'!$A$2:$I$2402,MATCH($A$20,'REPARTITION DES TACHES'!$A$2:$A$2402,0),6),3,0)</f>
        <v>0</v>
      </c>
      <c r="G23" s="792" t="str">
        <f ca="1">IF(OFFSET(INDEX('REPARTITION DES TACHES'!$A$2:$I$2402,MATCH($A$20,'REPARTITION DES TACHES'!$A$2:$A$2402,0),7),3,0)=0,"",OFFSET(INDEX('REPARTITION DES TACHES'!$A$2:$I$2402,MATCH($A$20,'REPARTITION DES TACHES'!$A$2:$A$2402,0),7),3,0))</f>
        <v/>
      </c>
      <c r="H23" s="789" t="str">
        <f ca="1">OFFSET(INDEX('REPARTITION DES TACHES'!$A$2:$I$2402,MATCH($A$20,'REPARTITION DES TACHES'!$A$2:$A$2402,0),8),3,0)</f>
        <v>0171</v>
      </c>
      <c r="I23" s="566">
        <f ca="1">OFFSET(INDEX('REPARTITION DES TACHES'!$A$2:$I$2402,MATCH($A$20,'REPARTITION DES TACHES'!$A$2:$A$2402,0),9),3,0)</f>
        <v>0</v>
      </c>
      <c r="K23" s="1233"/>
      <c r="L23" s="631"/>
      <c r="M23" s="659" t="str">
        <f ca="1">OFFSET(INDEX('REPARTITION DES TACHES'!$A$2:$I$2402,MATCH($K$20,'REPARTITION DES TACHES'!$A$2:$A$2402,0),3),3,0)</f>
        <v>0163</v>
      </c>
      <c r="N23" s="646" t="str">
        <f ca="1">IF(OFFSET(INDEX('REPARTITION DES TACHES'!$A$2:$I$2402,MATCH($K$20,'REPARTITION DES TACHES'!$A$2:$A$2402,0),4),3,0)=0,"",OFFSET(INDEX('REPARTITION DES TACHES'!$A$2:$I$2402,MATCH($K$20,'REPARTITION DES TACHES'!$A$2:$A$2402,0),4),3,0))</f>
        <v/>
      </c>
      <c r="O23" s="659" t="str">
        <f ca="1">IF(OFFSET(INDEX('REPARTITION DES TACHES'!$A$2:$I$2402,MATCH($K$20,'REPARTITION DES TACHES'!$A$2:$A$2402,0),5),3,0)=0,"",OFFSET(INDEX('REPARTITION DES TACHES'!$A$2:$I$2402,MATCH($K$20,'REPARTITION DES TACHES'!$A$2:$A$2402,0),5),3,0))</f>
        <v>04112</v>
      </c>
      <c r="P23" s="623">
        <f ca="1">OFFSET(INDEX('REPARTITION DES TACHES'!$A$2:$I$2402,MATCH($K$20,'REPARTITION DES TACHES'!$A$2:$A$2402,0),6),3,0)</f>
        <v>0</v>
      </c>
      <c r="Q23" s="708" t="str">
        <f ca="1">IF(OFFSET(INDEX('REPARTITION DES TACHES'!$A$2:$I$2402,MATCH($K$20,'REPARTITION DES TACHES'!$A$2:$A$2402,0),7),3,0)=0,"",OFFSET(INDEX('REPARTITION DES TACHES'!$A$2:$I$2402,MATCH($K$20,'REPARTITION DES TACHES'!$A$2:$A$2402,0),7),3,0))</f>
        <v/>
      </c>
      <c r="R23" s="659" t="str">
        <f ca="1">IF(OFFSET(INDEX('REPARTITION DES TACHES'!$A$2:$I$2402,MATCH($K$20,'REPARTITION DES TACHES'!$A$2:$A$2402,0),8),3,0)=0,"",OFFSET(INDEX('REPARTITION DES TACHES'!$A$2:$I$2402,MATCH($K$20,'REPARTITION DES TACHES'!$A$2:$A$2402,0),8),3,0))</f>
        <v>AH185/ZACHER</v>
      </c>
      <c r="S23" s="710">
        <f ca="1">OFFSET(INDEX('REPARTITION DES TACHES'!$A$2:$I$2402,MATCH($K$20,'REPARTITION DES TACHES'!$A$2:$A$2402,0),9),3,0)</f>
        <v>0</v>
      </c>
      <c r="U23" s="1196"/>
      <c r="V23" s="723"/>
      <c r="W23" s="590" t="str">
        <f ca="1">OFFSET(INDEX('REPARTITION DES TACHES'!$A$2:$I$2402,MATCH($U$20,'REPARTITION DES TACHES'!$A$2:$A$2402,0),3),3,0)</f>
        <v>0163</v>
      </c>
      <c r="X23" s="724" t="str">
        <f ca="1">IF(OFFSET(INDEX('REPARTITION DES TACHES'!$A$2:$I$2402,MATCH($U$20,'REPARTITION DES TACHES'!$A$2:$A$2402,0),4),3,0)=0,"",OFFSET(INDEX('REPARTITION DES TACHES'!$A$2:$I$2402,MATCH($U$20,'REPARTITION DES TACHES'!$A$2:$A$2402,0),4),3,0))</f>
        <v/>
      </c>
      <c r="Y23" s="590" t="str">
        <f ca="1">IF(OFFSET(INDEX('REPARTITION DES TACHES'!$A$2:$I$2402,MATCH($U$20,'REPARTITION DES TACHES'!$A$2:$A$2402,0),5),3,0)=0,"",OFFSET(INDEX('REPARTITION DES TACHES'!$A$2:$I$2402,MATCH($U$20,'REPARTITION DES TACHES'!$A$2:$A$2402,0),5),3,0))</f>
        <v>0161</v>
      </c>
      <c r="Z23" s="693">
        <f ca="1">OFFSET(INDEX('REPARTITION DES TACHES'!$A$2:$I$2402,MATCH($U$20,'REPARTITION DES TACHES'!$A$2:$A$2402,0),6),3,0)</f>
        <v>0</v>
      </c>
      <c r="AA23" s="715" t="str">
        <f ca="1">IF(OFFSET(INDEX('REPARTITION DES TACHES'!$A$2:$I$2402,MATCH($U$20,'REPARTITION DES TACHES'!$A$2:$A$2402,0),7),3,0)=0,"",OFFSET(INDEX('REPARTITION DES TACHES'!$A$2:$I$2402,MATCH($U$20,'REPARTITION DES TACHES'!$A$2:$A$2402,0),7),3,0))</f>
        <v/>
      </c>
      <c r="AB23" s="590" t="str">
        <f ca="1">IF(OFFSET(INDEX('REPARTITION DES TACHES'!$A$2:$I$2402,MATCH($U$20,'REPARTITION DES TACHES'!$A$2:$A$2402,0),8),3,0)=0,"",OFFSET(INDEX('REPARTITION DES TACHES'!$A$2:$I$2402,MATCH($U$20,'REPARTITION DES TACHES'!$A$2:$A$2402,0),8),3,0))</f>
        <v>0161</v>
      </c>
    </row>
    <row r="24" spans="1:28" ht="20.100000000000001" hidden="1" customHeight="1" x14ac:dyDescent="0.25">
      <c r="A24" s="1226"/>
      <c r="B24" s="1214" t="s">
        <v>8</v>
      </c>
      <c r="C24" s="772" t="str">
        <f ca="1">IF(OFFSET(INDEX('REPARTITION DES TACHES'!$A$2:$I$2402,MATCH($A$20,'REPARTITION DES TACHES'!$A$2:$A$2402,0),3),4,0)=0,"",OFFSET(INDEX('REPARTITION DES TACHES'!$A$2:$I$2402,MATCH($A$20,'REPARTITION DES TACHES'!$A$2:$A$2402,0),3),4,0))</f>
        <v/>
      </c>
      <c r="D24" s="793" t="str">
        <f ca="1">IF(OFFSET(INDEX('REPARTITION DES TACHES'!$A$2:$I$2402,MATCH($A$20,'REPARTITION DES TACHES'!$A$2:$A$2402,0),4),4,0)=0,"",OFFSET(INDEX('REPARTITION DES TACHES'!$A$2:$I$2402,MATCH($A$20,'REPARTITION DES TACHES'!$A$2:$A$2402,0),4),4,0))</f>
        <v/>
      </c>
      <c r="E24" s="772" t="str">
        <f ca="1">IF(OFFSET(INDEX('REPARTITION DES TACHES'!$A$2:$I$2402,MATCH($A$20,'REPARTITION DES TACHES'!$A$2:$A$2402,0),5),4,0)=0,"",OFFSET(INDEX('REPARTITION DES TACHES'!$A$2:$I$2402,MATCH($A$20,'REPARTITION DES TACHES'!$A$2:$A$2402,0),5),4,0))</f>
        <v/>
      </c>
      <c r="F24" s="794">
        <f ca="1">OFFSET(INDEX('REPARTITION DES TACHES'!$A$2:$I$2402,MATCH($A$20,'REPARTITION DES TACHES'!$A$2:$A$2402,0),6),4,0)</f>
        <v>0</v>
      </c>
      <c r="G24" s="776" t="str">
        <f ca="1">IF(OFFSET(INDEX('REPARTITION DES TACHES'!$A$2:$I$2402,MATCH($A$20,'REPARTITION DES TACHES'!$A$2:$A$2402,0),7),4,0)=0,"",OFFSET(INDEX('REPARTITION DES TACHES'!$A$2:$I$2402,MATCH($A$20,'REPARTITION DES TACHES'!$A$2:$A$2402,0),7),4,0))</f>
        <v/>
      </c>
      <c r="H24" s="772" t="str">
        <f ca="1">IF(OFFSET(INDEX('REPARTITION DES TACHES'!$A$2:$I$2402,MATCH($A$20,'REPARTITION DES TACHES'!$A$2:$A$2402,0),8),4,0)=0,"",OFFSET(INDEX('REPARTITION DES TACHES'!$A$2:$I$2402,MATCH($A$20,'REPARTITION DES TACHES'!$A$2:$A$2402,0),8),4,0))</f>
        <v/>
      </c>
      <c r="I24" s="567">
        <f ca="1">OFFSET(INDEX('REPARTITION DES TACHES'!$A$2:$I$2402,MATCH($A$20,'REPARTITION DES TACHES'!$A$2:$A$2402,0),9),4,0)</f>
        <v>0</v>
      </c>
      <c r="K24" s="1233"/>
      <c r="L24" s="1184" t="s">
        <v>8</v>
      </c>
      <c r="M24" s="677" t="str">
        <f ca="1">IF(OFFSET(INDEX('REPARTITION DES TACHES'!$A$2:$I$2402,MATCH($K$20,'REPARTITION DES TACHES'!$A$2:$A$2402,0),3),4,0)=0,"",OFFSET(INDEX('REPARTITION DES TACHES'!$A$2:$I$2402,MATCH($K$20,'REPARTITION DES TACHES'!$A$2:$A$2402,0),3),4,0))</f>
        <v/>
      </c>
      <c r="N24" s="698" t="str">
        <f ca="1">IF(OFFSET(INDEX('REPARTITION DES TACHES'!$A$2:$I$2402,MATCH($K$20,'REPARTITION DES TACHES'!$A$2:$A$2402,0),4),4,0)=0,"",OFFSET(INDEX('REPARTITION DES TACHES'!$A$2:$I$2402,MATCH($K$20,'REPARTITION DES TACHES'!$A$2:$A$2402,0),4),4,0))</f>
        <v/>
      </c>
      <c r="O24" s="677" t="str">
        <f ca="1">IF(OFFSET(INDEX('REPARTITION DES TACHES'!$A$2:$I$2402,MATCH($K$20,'REPARTITION DES TACHES'!$A$2:$A$2402,0),5),4,0)=0,"",OFFSET(INDEX('REPARTITION DES TACHES'!$A$2:$I$2402,MATCH($K$20,'REPARTITION DES TACHES'!$A$2:$A$2402,0),5),4,0))</f>
        <v/>
      </c>
      <c r="P24" s="695">
        <f ca="1">OFFSET(INDEX('REPARTITION DES TACHES'!$A$2:$I$2402,MATCH($K$20,'REPARTITION DES TACHES'!$A$2:$A$2402,0),6),4,0)</f>
        <v>0</v>
      </c>
      <c r="Q24" s="706" t="str">
        <f ca="1">IF(OFFSET(INDEX('REPARTITION DES TACHES'!$A$2:$I$2402,MATCH($K$20,'REPARTITION DES TACHES'!$A$2:$A$2402,0),7),4,0)=0,"",OFFSET(INDEX('REPARTITION DES TACHES'!$A$2:$I$2402,MATCH($K$20,'REPARTITION DES TACHES'!$A$2:$A$2402,0),7),4,0))</f>
        <v/>
      </c>
      <c r="R24" s="677" t="str">
        <f ca="1">IF(OFFSET(INDEX('REPARTITION DES TACHES'!$A$2:$I$2402,MATCH($K$20,'REPARTITION DES TACHES'!$A$2:$A$2402,0),8),4,0)=0,"",OFFSET(INDEX('REPARTITION DES TACHES'!$A$2:$I$2402,MATCH($K$20,'REPARTITION DES TACHES'!$A$2:$A$2402,0),8),4,0))</f>
        <v/>
      </c>
      <c r="S24" s="711">
        <f ca="1">OFFSET(INDEX('REPARTITION DES TACHES'!$A$2:$I$2402,MATCH($K$20,'REPARTITION DES TACHES'!$A$2:$A$2402,0),9),4,0)</f>
        <v>0</v>
      </c>
      <c r="U24" s="1196"/>
      <c r="V24" s="634" t="s">
        <v>8</v>
      </c>
      <c r="W24" s="578" t="str">
        <f ca="1">IF(OFFSET(INDEX('REPARTITION DES TACHES'!$A$2:$I$2402,MATCH($U$20,'REPARTITION DES TACHES'!$A$2:$A$2402,0),3),4,0)=0,"",OFFSET(INDEX('REPARTITION DES TACHES'!$A$2:$I$2402,MATCH($U$20,'REPARTITION DES TACHES'!$A$2:$A$2402,0),3),4,0))</f>
        <v/>
      </c>
      <c r="X24" s="686" t="str">
        <f ca="1">IF(OFFSET(INDEX('REPARTITION DES TACHES'!$A$2:$I$2402,MATCH($U$20,'REPARTITION DES TACHES'!$A$2:$A$2402,0),4),4,0)=0,"",OFFSET(INDEX('REPARTITION DES TACHES'!$A$2:$I$2402,MATCH($U$20,'REPARTITION DES TACHES'!$A$2:$A$2402,0),4),4,0))</f>
        <v/>
      </c>
      <c r="Y24" s="578" t="str">
        <f ca="1">IF(OFFSET(INDEX('REPARTITION DES TACHES'!$A$2:$I$2402,MATCH($U$20,'REPARTITION DES TACHES'!$A$2:$A$2402,0),5),4,0)=0,"",OFFSET(INDEX('REPARTITION DES TACHES'!$A$2:$I$2402,MATCH($U$20,'REPARTITION DES TACHES'!$A$2:$A$2402,0),5),4,0))</f>
        <v/>
      </c>
      <c r="Z24" s="560">
        <f ca="1">OFFSET(INDEX('REPARTITION DES TACHES'!$A$2:$I$2402,MATCH($U$20,'REPARTITION DES TACHES'!$A$2:$A$2402,0),6),4,0)</f>
        <v>0</v>
      </c>
      <c r="AA24" s="648" t="str">
        <f ca="1">IF(OFFSET(INDEX('REPARTITION DES TACHES'!$A$2:$I$2402,MATCH($U$20,'REPARTITION DES TACHES'!$A$2:$A$2402,0),7),4,0)=0,"",OFFSET(INDEX('REPARTITION DES TACHES'!$A$2:$I$2402,MATCH($U$20,'REPARTITION DES TACHES'!$A$2:$A$2402,0),7),4,0))</f>
        <v/>
      </c>
      <c r="AB24" s="578" t="str">
        <f ca="1">IF(OFFSET(INDEX('REPARTITION DES TACHES'!$A$2:$I$2402,MATCH($U$20,'REPARTITION DES TACHES'!$A$2:$A$2402,0),8),4,0)=0,"",OFFSET(INDEX('REPARTITION DES TACHES'!$A$2:$I$2402,MATCH($U$20,'REPARTITION DES TACHES'!$A$2:$A$2402,0),8),4,0))</f>
        <v/>
      </c>
    </row>
    <row r="25" spans="1:28" ht="20.100000000000001" hidden="1" customHeight="1" thickBot="1" x14ac:dyDescent="0.3">
      <c r="A25" s="1227"/>
      <c r="B25" s="1214"/>
      <c r="C25" s="808"/>
      <c r="D25" s="809"/>
      <c r="E25" s="810"/>
      <c r="F25" s="780"/>
      <c r="G25" s="819"/>
      <c r="H25" s="808"/>
      <c r="I25" s="576"/>
      <c r="K25" s="1234"/>
      <c r="L25" s="1185"/>
      <c r="M25" s="603" t="s">
        <v>10</v>
      </c>
      <c r="N25" s="736"/>
      <c r="O25" s="603"/>
      <c r="P25" s="600"/>
      <c r="Q25" s="601"/>
      <c r="R25" s="603"/>
      <c r="S25" s="712"/>
      <c r="U25" s="1208"/>
      <c r="V25" s="721"/>
      <c r="W25" s="603" t="s">
        <v>10</v>
      </c>
      <c r="X25" s="736"/>
      <c r="Y25" s="603"/>
      <c r="Z25" s="736"/>
      <c r="AA25" s="602"/>
      <c r="AB25" s="603"/>
    </row>
    <row r="26" spans="1:28" ht="20.100000000000001" customHeight="1" thickTop="1" x14ac:dyDescent="0.25">
      <c r="A26" s="1244">
        <f t="shared" ref="A26" si="1">A20+1</f>
        <v>43105</v>
      </c>
      <c r="B26" s="611"/>
      <c r="C26" s="797" t="str">
        <f>INDEX('REPARTITION DES TACHES'!$A$2:$I$2402,MATCH($A$26,'REPARTITION DES TACHES'!$A$2:$A$2402,0),3)</f>
        <v>AH185</v>
      </c>
      <c r="D26" s="798" t="str">
        <f>INDEX('REPARTITION DES TACHES'!$A$2:$I$2402,MATCH($A$26,'REPARTITION DES TACHES'!$A$2:$A$2402,0),4)</f>
        <v>ZACHER</v>
      </c>
      <c r="E26" s="797" t="str">
        <f>IF(INDEX('REPARTITION DES TACHES'!$A$2:$I$2402,MATCH($A$26,'REPARTITION DES TACHES'!$A$2:$A$2402,0),5)=0,"",INDEX('REPARTITION DES TACHES'!$A$2:$I$2402,MATCH($A$26,'REPARTITION DES TACHES'!$A$2:$A$2402,0),5))</f>
        <v/>
      </c>
      <c r="F26" s="799">
        <f>INDEX('REPARTITION DES TACHES'!$A$2:$I$2402,MATCH($A$26,'REPARTITION DES TACHES'!$A$2:$A$2402,0),6)</f>
        <v>0</v>
      </c>
      <c r="G26" s="800" t="str">
        <f>IF(INDEX('REPARTITION DES TACHES'!$A$2:$I$2402,MATCH($A$26,'REPARTITION DES TACHES'!$A$2:$A$2402,0),7)=0,"",INDEX('REPARTITION DES TACHES'!$A$2:$I$2402,MATCH($A$26,'REPARTITION DES TACHES'!$A$2:$A$2402,0),7))</f>
        <v>0172</v>
      </c>
      <c r="H26" s="797" t="str">
        <f>IF(INDEX('REPARTITION DES TACHES'!$A$2:$I$2402,MATCH($A$26,'REPARTITION DES TACHES'!$A$2:$A$2402,0),8)=0,"",INDEX('REPARTITION DES TACHES'!$A$2:$I$2402,MATCH($A$26,'REPARTITION DES TACHES'!$A$2:$A$2402,0),8))</f>
        <v/>
      </c>
      <c r="I26" s="558">
        <f>INDEX('REPARTITION DES TACHES'!$A$2:$I$2402,MATCH($A$26,'REPARTITION DES TACHES'!$A$2:$A$2402,0),9)</f>
        <v>0</v>
      </c>
      <c r="K26" s="1245">
        <f>+K20+1</f>
        <v>43119</v>
      </c>
      <c r="L26" s="634"/>
      <c r="M26" s="663" t="str">
        <f>INDEX('REPARTITION DES TACHES'!$A$2:$I$2402,MATCH($K$26,'REPARTITION DES TACHES'!$A$2:$A$2402,0),3)</f>
        <v>AH185</v>
      </c>
      <c r="N26" s="643" t="str">
        <f>INDEX('REPARTITION DES TACHES'!$A$2:$I$2402,MATCH($K$26,'REPARTITION DES TACHES'!$A$2:$A$2402,0),4)</f>
        <v>ZACHER</v>
      </c>
      <c r="O26" s="663" t="str">
        <f>IF(INDEX('REPARTITION DES TACHES'!$A$2:$I$2402,MATCH($K$26,'REPARTITION DES TACHES'!$A$2:$A$2402,0),5)=0,"",INDEX('REPARTITION DES TACHES'!$A$2:$I$2402,MATCH($K$26,'REPARTITION DES TACHES'!$A$2:$A$2402,0),5))</f>
        <v/>
      </c>
      <c r="P26" s="573">
        <f>INDEX('REPARTITION DES TACHES'!$A$2:$I$2402,MATCH($K$26,'REPARTITION DES TACHES'!$A$2:$A$2402,0),6)</f>
        <v>0</v>
      </c>
      <c r="Q26" s="735" t="str">
        <f>IF(INDEX('REPARTITION DES TACHES'!$A$2:$I$2402,MATCH($K$26,'REPARTITION DES TACHES'!$A$2:$A$2402,0),7)=0,"",INDEX('REPARTITION DES TACHES'!$A$2:$I$2402,MATCH($K$26,'REPARTITION DES TACHES'!$A$2:$A$2402,0),7))</f>
        <v/>
      </c>
      <c r="R26" s="663" t="str">
        <f>IF(INDEX('REPARTITION DES TACHES'!$A$2:$I$2402,MATCH($K$26,'REPARTITION DES TACHES'!$A$2:$A$2402,0),8)=0,"",INDEX('REPARTITION DES TACHES'!$A$2:$I$2402,MATCH($K$26,'REPARTITION DES TACHES'!$A$2:$A$2402,0),8))</f>
        <v/>
      </c>
      <c r="S26" s="709">
        <f>INDEX('REPARTITION DES TACHES'!$A$2:$I$2402,MATCH($K$26,'REPARTITION DES TACHES'!$A$2:$A$2402,0),9)</f>
        <v>0</v>
      </c>
      <c r="U26" s="1243">
        <f>+U20+1</f>
        <v>43133</v>
      </c>
      <c r="V26" s="634"/>
      <c r="W26" s="663" t="str">
        <f>INDEX('REPARTITION DES TACHES'!$A$2:$I$2402,MATCH($U$26,'REPARTITION DES TACHES'!$A$2:$A$2402,0),3)</f>
        <v>AH185</v>
      </c>
      <c r="X26" s="643" t="str">
        <f>INDEX('REPARTITION DES TACHES'!$A$2:$I$2402,MATCH($U$26,'REPARTITION DES TACHES'!$A$2:$A$2402,0),4)</f>
        <v>ZACHER</v>
      </c>
      <c r="Y26" s="663" t="str">
        <f>IF(INDEX('REPARTITION DES TACHES'!$A$2:$I$2402,MATCH($U$26,'REPARTITION DES TACHES'!$A$2:$A$2402,0),5)=0,"",INDEX('REPARTITION DES TACHES'!$A$2:$I$2402,MATCH($U$26,'REPARTITION DES TACHES'!$A$2:$A$2402,0),5))</f>
        <v/>
      </c>
      <c r="Z26" s="573">
        <f>INDEX('REPARTITION DES TACHES'!$A$2:$I$2402,MATCH($U$26,'REPARTITION DES TACHES'!$A$2:$A$2402,0),6)</f>
        <v>0</v>
      </c>
      <c r="AA26" s="735" t="str">
        <f>IF(INDEX('REPARTITION DES TACHES'!$A$2:$I$2402,MATCH($U$26,'REPARTITION DES TACHES'!$A$2:$A$2402,0),7)=0,"",INDEX('REPARTITION DES TACHES'!$A$2:$I$2402,MATCH($U$26,'REPARTITION DES TACHES'!$A$2:$A$2402,0),7))</f>
        <v/>
      </c>
      <c r="AB26" s="663" t="str">
        <f>IF(INDEX('REPARTITION DES TACHES'!$A$2:$I$2402,MATCH($U$26,'REPARTITION DES TACHES'!$A$2:$A$2402,0),8)=0,"",INDEX('REPARTITION DES TACHES'!$A$2:$I$2402,MATCH($U$26,'REPARTITION DES TACHES'!$A$2:$A$2402,0),8))</f>
        <v/>
      </c>
    </row>
    <row r="27" spans="1:28" ht="20.100000000000001" hidden="1" customHeight="1" x14ac:dyDescent="0.25">
      <c r="A27" s="1245"/>
      <c r="B27" s="1184" t="s">
        <v>8</v>
      </c>
      <c r="C27" s="801" t="str">
        <f ca="1">IF(OFFSET(INDEX('REPARTITION DES TACHES'!$A$2:$I$2402,MATCH($A$26,'REPARTITION DES TACHES'!$A$2:$A$2402,0),3),1,0)=0,"",OFFSET(INDEX('REPARTITION DES TACHES'!$A$2:$I$2402,MATCH($A$26,'REPARTITION DES TACHES'!$A$2:$A$2402,0),3),1,0))</f>
        <v/>
      </c>
      <c r="D27" s="802" t="str">
        <f ca="1">IF(OFFSET(INDEX('REPARTITION DES TACHES'!$A$2:$I$2402,MATCH($A$26,'REPARTITION DES TACHES'!$A$2:$A$2402,0),4),1,0)=0,"",OFFSET(INDEX('REPARTITION DES TACHES'!$A$2:$I$2402,MATCH($A$26,'REPARTITION DES TACHES'!$A$2:$A$2402,0),4),1,0))</f>
        <v/>
      </c>
      <c r="E27" s="801" t="str">
        <f ca="1">IF(OFFSET(INDEX('REPARTITION DES TACHES'!$A$2:$I$2402,MATCH($A$26,'REPARTITION DES TACHES'!$A$2:$A$2402,0),5),1,0)=0,"",OFFSET(INDEX('REPARTITION DES TACHES'!$A$2:$I$2402,MATCH($A$26,'REPARTITION DES TACHES'!$A$2:$A$2402,0),5),1,0))</f>
        <v/>
      </c>
      <c r="F27" s="803">
        <f ca="1">OFFSET(INDEX('REPARTITION DES TACHES'!$A$2:$I$2402,MATCH($A$26,'REPARTITION DES TACHES'!$A$2:$A$2402,0),3),1,0)</f>
        <v>0</v>
      </c>
      <c r="G27" s="804" t="str">
        <f ca="1">IF(OFFSET(INDEX('REPARTITION DES TACHES'!$A$2:$I$2402,MATCH($A$26,'REPARTITION DES TACHES'!$A$2:$A$2402,0),7),1,0)=0,"",OFFSET(INDEX('REPARTITION DES TACHES'!$A$2:$I$2402,MATCH($A$26,'REPARTITION DES TACHES'!$A$2:$A$2402,0),7),1,0))</f>
        <v/>
      </c>
      <c r="H27" s="801" t="str">
        <f ca="1">IF(OFFSET(INDEX('REPARTITION DES TACHES'!$A$2:$I$2402,MATCH($A$26,'REPARTITION DES TACHES'!$A$2:$A$2402,0),8),1,0)=0,"",OFFSET(INDEX('REPARTITION DES TACHES'!$A$2:$I$2402,MATCH($A$26,'REPARTITION DES TACHES'!$A$2:$A$2402,0),8),1,0))</f>
        <v/>
      </c>
      <c r="I27" s="556">
        <f ca="1">OFFSET(INDEX('REPARTITION DES TACHES'!$A$2:$I$2402,MATCH($A$26,'REPARTITION DES TACHES'!$A$2:$A$2402,0),9),1,0)</f>
        <v>0</v>
      </c>
      <c r="K27" s="1245"/>
      <c r="L27" s="1184" t="s">
        <v>8</v>
      </c>
      <c r="M27" s="624" t="str">
        <f ca="1">IF(OFFSET(INDEX('REPARTITION DES TACHES'!$A$2:$I$2402,MATCH($K$26,'REPARTITION DES TACHES'!$A$2:$A$2402,0),3),1,0)=0,"",OFFSET(INDEX('REPARTITION DES TACHES'!$A$2:$I$2402,MATCH($K$26,'REPARTITION DES TACHES'!$A$2:$A$2402,0),3),1,0))</f>
        <v/>
      </c>
      <c r="N27" s="667" t="str">
        <f ca="1">IF(OFFSET(INDEX('REPARTITION DES TACHES'!$A$2:$I$2402,MATCH($K$26,'REPARTITION DES TACHES'!$A$2:$A$2402,0),4),1,0)=0,"",OFFSET(INDEX('REPARTITION DES TACHES'!$A$2:$I$2402,MATCH($K$26,'REPARTITION DES TACHES'!$A$2:$A$2402,0),4),1,0))</f>
        <v/>
      </c>
      <c r="O27" s="624" t="str">
        <f ca="1">IF(OFFSET(INDEX('REPARTITION DES TACHES'!$A$2:$I$2402,MATCH($K$26,'REPARTITION DES TACHES'!$A$2:$A$2402,0),5),1,0)=0,"",OFFSET(INDEX('REPARTITION DES TACHES'!$A$2:$I$2402,MATCH($K$26,'REPARTITION DES TACHES'!$A$2:$A$2402,0),5),1,0))</f>
        <v/>
      </c>
      <c r="P27" s="562">
        <f ca="1">OFFSET(INDEX('REPARTITION DES TACHES'!$A$2:$I$2402,MATCH($K$26,'REPARTITION DES TACHES'!$A$2:$A$2402,0),6),1,0)</f>
        <v>0</v>
      </c>
      <c r="Q27" s="563" t="str">
        <f ca="1">IF(OFFSET(INDEX('REPARTITION DES TACHES'!$A$2:$I$2402,MATCH($K$26,'REPARTITION DES TACHES'!$A$2:$A$2402,0),7),1,0)=0,"",OFFSET(INDEX('REPARTITION DES TACHES'!$A$2:$I$2402,MATCH($K$26,'REPARTITION DES TACHES'!$A$2:$A$2402,0),7),1,0))</f>
        <v/>
      </c>
      <c r="R27" s="624" t="str">
        <f ca="1">IF(OFFSET(INDEX('REPARTITION DES TACHES'!$A$2:$I$2402,MATCH($K$26,'REPARTITION DES TACHES'!$A$2:$A$2402,0),8),1,0)=0,"",OFFSET(INDEX('REPARTITION DES TACHES'!$A$2:$I$2402,MATCH($K$26,'REPARTITION DES TACHES'!$A$2:$A$2402,0),8),1,0))</f>
        <v/>
      </c>
      <c r="S27" s="673">
        <f ca="1">OFFSET(INDEX('REPARTITION DES TACHES'!$A$2:$I$2402,MATCH($K$26,'REPARTITION DES TACHES'!$A$2:$A$2402,0),9),1,0)</f>
        <v>0</v>
      </c>
      <c r="U27" s="1243"/>
      <c r="V27" s="633" t="s">
        <v>8</v>
      </c>
      <c r="W27" s="624" t="str">
        <f ca="1">IF(OFFSET(INDEX('REPARTITION DES TACHES'!$A$2:$I$2402,MATCH($U$26,'REPARTITION DES TACHES'!$A$2:$A$2402,0),3),1,0)=0,"",OFFSET(INDEX('REPARTITION DES TACHES'!$A$2:$I$2402,MATCH($U$26,'REPARTITION DES TACHES'!$A$2:$A$2402,0),3),1,0))</f>
        <v/>
      </c>
      <c r="X27" s="667" t="str">
        <f ca="1">IF(OFFSET(INDEX('REPARTITION DES TACHES'!$A$2:$I$2402,MATCH($U$26,'REPARTITION DES TACHES'!$A$2:$A$2402,0),4),1,0)=0,"",OFFSET(INDEX('REPARTITION DES TACHES'!$A$2:$I$2402,MATCH($U$26,'REPARTITION DES TACHES'!$A$2:$A$2402,0),4),1,0))</f>
        <v/>
      </c>
      <c r="Y27" s="624" t="str">
        <f ca="1">IF(OFFSET(INDEX('REPARTITION DES TACHES'!$A$2:$I$2402,MATCH($U$26,'REPARTITION DES TACHES'!$A$2:$A$2402,0),5),1,0)=0,"",OFFSET(INDEX('REPARTITION DES TACHES'!$A$2:$I$2402,MATCH($U$26,'REPARTITION DES TACHES'!$A$2:$A$2402,0),5),1,0))</f>
        <v/>
      </c>
      <c r="Z27" s="562">
        <f ca="1">OFFSET(INDEX('REPARTITION DES TACHES'!$A$2:$I$2402,MATCH($U$26,'REPARTITION DES TACHES'!$A$2:$A$2402,0),6),1,0)</f>
        <v>0</v>
      </c>
      <c r="AA27" s="563" t="str">
        <f ca="1">IF(OFFSET(INDEX('REPARTITION DES TACHES'!$A$2:$I$2402,MATCH($U$26,'REPARTITION DES TACHES'!$A$2:$A$2402,0),7),1,0)=0,"",OFFSET(INDEX('REPARTITION DES TACHES'!$A$2:$I$2402,MATCH($U$26,'REPARTITION DES TACHES'!$A$2:$A$2402,0),7),1,0))</f>
        <v/>
      </c>
      <c r="AB27" s="624" t="str">
        <f ca="1">IF(OFFSET(INDEX('REPARTITION DES TACHES'!$A$2:$I$2402,MATCH($U$26,'REPARTITION DES TACHES'!$A$2:$A$2402,0),8),1,0)=0,"",OFFSET(INDEX('REPARTITION DES TACHES'!$A$2:$I$2402,MATCH($U$26,'REPARTITION DES TACHES'!$A$2:$A$2402,0),8),1,0))</f>
        <v/>
      </c>
    </row>
    <row r="28" spans="1:28" ht="20.100000000000001" hidden="1" customHeight="1" x14ac:dyDescent="0.25">
      <c r="A28" s="1245"/>
      <c r="B28" s="1184"/>
      <c r="C28" s="820"/>
      <c r="D28" s="821"/>
      <c r="E28" s="822"/>
      <c r="F28" s="823"/>
      <c r="G28" s="824"/>
      <c r="H28" s="822"/>
      <c r="I28" s="577"/>
      <c r="K28" s="1245"/>
      <c r="L28" s="1184"/>
      <c r="M28" s="624" t="s">
        <v>10</v>
      </c>
      <c r="N28" s="667"/>
      <c r="O28" s="624"/>
      <c r="P28" s="562" t="s">
        <v>10</v>
      </c>
      <c r="Q28" s="563"/>
      <c r="R28" s="624"/>
      <c r="S28" s="673"/>
      <c r="U28" s="1243"/>
      <c r="V28" s="633"/>
      <c r="W28" s="624" t="s">
        <v>10</v>
      </c>
      <c r="X28" s="667"/>
      <c r="Y28" s="624"/>
      <c r="Z28" s="562" t="s">
        <v>10</v>
      </c>
      <c r="AA28" s="563"/>
      <c r="AB28" s="624"/>
    </row>
    <row r="29" spans="1:28" ht="20.100000000000001" customHeight="1" thickBot="1" x14ac:dyDescent="0.3">
      <c r="A29" s="1245"/>
      <c r="B29" s="721"/>
      <c r="C29" s="825" t="str">
        <f ca="1">OFFSET(INDEX('REPARTITION DES TACHES'!$A$2:$I$2402,MATCH($A$26,'REPARTITION DES TACHES'!$A$2:$A$2402,0),3),3,0)</f>
        <v>LOCAL PURGES</v>
      </c>
      <c r="D29" s="805" t="str">
        <f ca="1">IF(OFFSET(INDEX('REPARTITION DES TACHES'!$A$2:$I$2402,MATCH($A$26,'REPARTITION DES TACHES'!$A$2:$A$2402,0),4),3,0)=0,"",OFFSET(INDEX('REPARTITION DES TACHES'!$A$2:$I$2402,MATCH($A$26,'REPARTITION DES TACHES'!$A$2:$A$2402,0),4),3,0))</f>
        <v/>
      </c>
      <c r="E29" s="769" t="str">
        <f ca="1">IF(OFFSET(INDEX('REPARTITION DES TACHES'!$A$2:$I$2402,MATCH($A$26,'REPARTITION DES TACHES'!$A$2:$A$2402,0),5),3,0)=0,"",OFFSET(INDEX('REPARTITION DES TACHES'!$A$2:$I$2402,MATCH($A$26,'REPARTITION DES TACHES'!$A$2:$A$2402,0),5),3,0))</f>
        <v>0172</v>
      </c>
      <c r="F29" s="806">
        <f ca="1">OFFSET(INDEX('REPARTITION DES TACHES'!$A$2:$I$2402,MATCH($A$26,'REPARTITION DES TACHES'!$A$2:$A$2402,0),6),3,0)</f>
        <v>0</v>
      </c>
      <c r="G29" s="807" t="str">
        <f ca="1">IF(OFFSET(INDEX('REPARTITION DES TACHES'!$A$2:$I$2402,MATCH($A$26,'REPARTITION DES TACHES'!$A$2:$A$2402,0),7),3,0)=0,"",OFFSET(INDEX('REPARTITION DES TACHES'!$A$2:$I$2402,MATCH($A$26,'REPARTITION DES TACHES'!$A$2:$A$2402,0),7),3,0))</f>
        <v/>
      </c>
      <c r="H29" s="769" t="str">
        <f ca="1">IF(OFFSET(INDEX('REPARTITION DES TACHES'!$A$2:$I$2402,MATCH($A$26,'REPARTITION DES TACHES'!$A$2:$A$2402,0),8),3,0)=0,"",OFFSET(INDEX('REPARTITION DES TACHES'!$A$2:$I$2402,MATCH($A$26,'REPARTITION DES TACHES'!$A$2:$A$2402,0),8),3,0))</f>
        <v>0172</v>
      </c>
      <c r="I29" s="566">
        <f ca="1">OFFSET(INDEX('REPARTITION DES TACHES'!$A$2:$I$2402,MATCH($A$26,'REPARTITION DES TACHES'!$A$2:$A$2402,0),9),3,0)</f>
        <v>0</v>
      </c>
      <c r="K29" s="1245"/>
      <c r="L29" s="551"/>
      <c r="M29" s="690" t="str">
        <f ca="1">OFFSET(INDEX('REPARTITION DES TACHES'!$A$2:$I$2402,MATCH($K$26,'REPARTITION DES TACHES'!$A$2:$A$2402,0),3),3,0)</f>
        <v>LOCAL PURGES</v>
      </c>
      <c r="N29" s="683" t="str">
        <f ca="1">IF(OFFSET(INDEX('REPARTITION DES TACHES'!$A$2:$I$2402,MATCH($K$26,'REPARTITION DES TACHES'!$A$2:$A$2402,0),4),3,0)=0,"",OFFSET(INDEX('REPARTITION DES TACHES'!$A$2:$I$2402,MATCH($K$26,'REPARTITION DES TACHES'!$A$2:$A$2402,0),4),3,0))</f>
        <v/>
      </c>
      <c r="O29" s="655">
        <f ca="1">IF(OFFSET(INDEX('REPARTITION DES TACHES'!$A$2:$I$2402,MATCH($K$26,'REPARTITION DES TACHES'!$A$2:$A$2402,0),5),3,0)=0,"",OFFSET(INDEX('REPARTITION DES TACHES'!$A$2:$I$2402,MATCH($K$26,'REPARTITION DES TACHES'!$A$2:$A$2402,0),5),3,0))</f>
        <v>4114</v>
      </c>
      <c r="P29" s="566">
        <f ca="1">OFFSET(INDEX('REPARTITION DES TACHES'!$A$2:$I$2402,MATCH($K$26,'REPARTITION DES TACHES'!$A$2:$A$2402,0),6),3,0)</f>
        <v>0</v>
      </c>
      <c r="Q29" s="705" t="str">
        <f ca="1">IF(OFFSET(INDEX('REPARTITION DES TACHES'!$A$2:$I$2402,MATCH($K$26,'REPARTITION DES TACHES'!$A$2:$A$2402,0),7),3,0)=0,"",OFFSET(INDEX('REPARTITION DES TACHES'!$A$2:$I$2402,MATCH($K$26,'REPARTITION DES TACHES'!$A$2:$A$2402,0),7),3,0))</f>
        <v/>
      </c>
      <c r="R29" s="655" t="str">
        <f ca="1">IF(OFFSET(INDEX('REPARTITION DES TACHES'!$A$2:$I$2402,MATCH($K$26,'REPARTITION DES TACHES'!$A$2:$A$2402,0),8),3,0)=0,"",OFFSET(INDEX('REPARTITION DES TACHES'!$A$2:$I$2402,MATCH($K$26,'REPARTITION DES TACHES'!$A$2:$A$2402,0),8),3,0))</f>
        <v/>
      </c>
      <c r="S29" s="710">
        <f ca="1">OFFSET(INDEX('REPARTITION DES TACHES'!$A$2:$I$2402,MATCH($K$26,'REPARTITION DES TACHES'!$A$2:$A$2402,0),9),3,0)</f>
        <v>0</v>
      </c>
      <c r="U29" s="1243"/>
      <c r="V29" s="721"/>
      <c r="W29" s="728" t="str">
        <f ca="1">IF(OFFSET(INDEX('REPARTITION DES TACHES'!$A$2:$I$2402,MATCH($U$26,'REPARTITION DES TACHES'!$A$2:$A$2402,0),3),3,0)=0,"",OFFSET(INDEX('REPARTITION DES TACHES'!$A$2:$I$2402,MATCH($U$26,'REPARTITION DES TACHES'!$A$2:$A$2402,0),3),3,0))</f>
        <v>LOCAL PURGES</v>
      </c>
      <c r="X29" s="725" t="str">
        <f ca="1">IF(OFFSET(INDEX('REPARTITION DES TACHES'!$A$2:$I$2402,MATCH($U$26,'REPARTITION DES TACHES'!$A$2:$A$2402,0),4),3,0)=0,"",OFFSET(INDEX('REPARTITION DES TACHES'!$A$2:$I$2402,MATCH($U$26,'REPARTITION DES TACHES'!$A$2:$A$2402,0),4),3,0))</f>
        <v/>
      </c>
      <c r="Y29" s="718" t="str">
        <f ca="1">IF(OFFSET(INDEX('REPARTITION DES TACHES'!$A$2:$I$2402,MATCH($U$26,'REPARTITION DES TACHES'!$A$2:$A$2402,0),5),3,0)=0,"",OFFSET(INDEX('REPARTITION DES TACHES'!$A$2:$I$2402,MATCH($U$26,'REPARTITION DES TACHES'!$A$2:$A$2402,0),5),3,0))</f>
        <v/>
      </c>
      <c r="Z29" s="719">
        <f ca="1">OFFSET(INDEX('REPARTITION DES TACHES'!$A$2:$I$2402,MATCH($U$26,'REPARTITION DES TACHES'!$A$2:$A$2402,0),6),3,0)</f>
        <v>0</v>
      </c>
      <c r="AA29" s="717" t="str">
        <f ca="1">IF(OFFSET(INDEX('REPARTITION DES TACHES'!$A$2:$I$2402,MATCH($U$26,'REPARTITION DES TACHES'!$A$2:$A$2402,0),7),3,0)=0,"",OFFSET(INDEX('REPARTITION DES TACHES'!$A$2:$I$2402,MATCH($U$26,'REPARTITION DES TACHES'!$A$2:$A$2402,0),7),3,0))</f>
        <v/>
      </c>
      <c r="AB29" s="718" t="str">
        <f ca="1">IF(OFFSET(INDEX('REPARTITION DES TACHES'!$A$2:$I$2402,MATCH($U$26,'REPARTITION DES TACHES'!$A$2:$A$2402,0),8),3,0)=0,"",OFFSET(INDEX('REPARTITION DES TACHES'!$A$2:$I$2402,MATCH($U$26,'REPARTITION DES TACHES'!$A$2:$A$2402,0),8),3,0))</f>
        <v/>
      </c>
    </row>
    <row r="30" spans="1:28" ht="20.100000000000001" hidden="1" customHeight="1" x14ac:dyDescent="0.25">
      <c r="A30" s="1246"/>
      <c r="B30" s="1214" t="s">
        <v>8</v>
      </c>
      <c r="C30" s="772" t="str">
        <f ca="1">IF(OFFSET(INDEX('REPARTITION DES TACHES'!$A$2:$I$2402,MATCH($A$26,'REPARTITION DES TACHES'!$A$2:$A$2402,0),3),4,0)=0,"",OFFSET(INDEX('REPARTITION DES TACHES'!$A$2:$I$2402,MATCH($A$26,'REPARTITION DES TACHES'!$A$2:$A$2402,0),3),4,0))</f>
        <v/>
      </c>
      <c r="D30" s="793" t="str">
        <f ca="1">IF(OFFSET(INDEX('REPARTITION DES TACHES'!$A$2:$I$2402,MATCH($A$26,'REPARTITION DES TACHES'!$A$2:$A$2402,0),4),4,0)=0,"",OFFSET(INDEX('REPARTITION DES TACHES'!$A$2:$I$2402,MATCH($A$26,'REPARTITION DES TACHES'!$A$2:$A$2402,0),4),4,0))</f>
        <v/>
      </c>
      <c r="E30" s="772" t="str">
        <f ca="1">IF(OFFSET(INDEX('REPARTITION DES TACHES'!$A$2:$I$2402,MATCH($A$26,'REPARTITION DES TACHES'!$A$2:$A$2402,0),5),4,0)=0,"",OFFSET(INDEX('REPARTITION DES TACHES'!$A$2:$I$2402,MATCH($A$26,'REPARTITION DES TACHES'!$A$2:$A$2402,0),5),4,0))</f>
        <v/>
      </c>
      <c r="F30" s="794">
        <f ca="1">OFFSET(INDEX('REPARTITION DES TACHES'!$A$2:$I$2402,MATCH($A$26,'REPARTITION DES TACHES'!$A$2:$A$2402,0),3),4,0)</f>
        <v>0</v>
      </c>
      <c r="G30" s="776" t="str">
        <f ca="1">IF(OFFSET(INDEX('REPARTITION DES TACHES'!$A$2:$I$2402,MATCH($A$26,'REPARTITION DES TACHES'!$A$2:$A$2402,0),7),4,0)=0,"",OFFSET(INDEX('REPARTITION DES TACHES'!$A$2:$I$2402,MATCH($A$26,'REPARTITION DES TACHES'!$A$2:$A$2402,0),7),4,0))</f>
        <v/>
      </c>
      <c r="H30" s="772" t="str">
        <f ca="1">IF(OFFSET(INDEX('REPARTITION DES TACHES'!$A$2:$I$2402,MATCH($A$26,'REPARTITION DES TACHES'!$A$2:$A$2402,0),8),4,0)=0,"",OFFSET(INDEX('REPARTITION DES TACHES'!$A$2:$I$2402,MATCH($A$26,'REPARTITION DES TACHES'!$A$2:$A$2402,0),8),4,0))</f>
        <v/>
      </c>
      <c r="I30" s="567">
        <f ca="1">OFFSET(INDEX('REPARTITION DES TACHES'!$A$2:$I$2402,MATCH($A$26,'REPARTITION DES TACHES'!$A$2:$A$2402,0),9),4,0)</f>
        <v>0</v>
      </c>
      <c r="K30" s="1245"/>
      <c r="L30" s="1184" t="s">
        <v>8</v>
      </c>
      <c r="M30" s="677" t="str">
        <f ca="1">IF(OFFSET(INDEX('REPARTITION DES TACHES'!$A$2:$I$2402,MATCH($K$26,'REPARTITION DES TACHES'!$A$2:$A$2402,0),3),4,0)=0,"",OFFSET(INDEX('REPARTITION DES TACHES'!$A$2:$I$2402,MATCH($K$26,'REPARTITION DES TACHES'!$A$2:$A$2402,0),3),4,0))</f>
        <v/>
      </c>
      <c r="N30" s="698" t="str">
        <f ca="1">IF(OFFSET(INDEX('REPARTITION DES TACHES'!$A$2:$I$2402,MATCH($K$26,'REPARTITION DES TACHES'!$A$2:$A$2402,0),4),4,0)=0,"",OFFSET(INDEX('REPARTITION DES TACHES'!$A$2:$I$2402,MATCH($K$26,'REPARTITION DES TACHES'!$A$2:$A$2402,0),4),4,0))</f>
        <v/>
      </c>
      <c r="O30" s="677" t="str">
        <f ca="1">IF(OFFSET(INDEX('REPARTITION DES TACHES'!$A$2:$I$2402,MATCH($K$26,'REPARTITION DES TACHES'!$A$2:$A$2402,0),5),4,0)=0,"",OFFSET(INDEX('REPARTITION DES TACHES'!$A$2:$I$2402,MATCH($K$26,'REPARTITION DES TACHES'!$A$2:$A$2402,0),5),4,0))</f>
        <v/>
      </c>
      <c r="P30" s="695">
        <f ca="1">OFFSET(INDEX('REPARTITION DES TACHES'!$A$2:$I$2402,MATCH($K$26,'REPARTITION DES TACHES'!$A$2:$A$2402,0),6),4,0)</f>
        <v>0</v>
      </c>
      <c r="Q30" s="706" t="str">
        <f ca="1">IF(OFFSET(INDEX('REPARTITION DES TACHES'!$A$2:$I$2402,MATCH($K$26,'REPARTITION DES TACHES'!$A$2:$A$2402,0),7),4,0)=0,"",OFFSET(INDEX('REPARTITION DES TACHES'!$A$2:$I$2402,MATCH($K$26,'REPARTITION DES TACHES'!$A$2:$A$2402,0),7),4,0))</f>
        <v/>
      </c>
      <c r="R30" s="677" t="str">
        <f ca="1">IF(OFFSET(INDEX('REPARTITION DES TACHES'!$A$2:$I$2402,MATCH($K$26,'REPARTITION DES TACHES'!$A$2:$A$2402,0),8),4,0)=0,"",OFFSET(INDEX('REPARTITION DES TACHES'!$A$2:$I$2402,MATCH($K$26,'REPARTITION DES TACHES'!$A$2:$A$2402,0),8),4,0))</f>
        <v/>
      </c>
      <c r="S30" s="711">
        <f ca="1">OFFSET(INDEX('REPARTITION DES TACHES'!$A$2:$I$2402,MATCH($K$26,'REPARTITION DES TACHES'!$A$2:$A$2402,0),9),4,0)</f>
        <v>0</v>
      </c>
      <c r="U30" s="1243"/>
      <c r="V30" s="552" t="s">
        <v>8</v>
      </c>
      <c r="W30" s="578" t="str">
        <f ca="1">IF(OFFSET(INDEX('REPARTITION DES TACHES'!$A$2:$I$2402,MATCH($U$26,'REPARTITION DES TACHES'!$A$2:$A$2402,0),3),4,0)=0,"",OFFSET(INDEX('REPARTITION DES TACHES'!$A$2:$I$2402,MATCH($U$26,'REPARTITION DES TACHES'!$A$2:$A$2402,0),3),4,0))</f>
        <v/>
      </c>
      <c r="X30" s="686" t="str">
        <f ca="1">IF(OFFSET(INDEX('REPARTITION DES TACHES'!$A$2:$I$2402,MATCH($U$26,'REPARTITION DES TACHES'!$A$2:$A$2402,0),4),4,0)=0,"",OFFSET(INDEX('REPARTITION DES TACHES'!$A$2:$I$2402,MATCH($U$26,'REPARTITION DES TACHES'!$A$2:$A$2402,0),4),4,0))</f>
        <v/>
      </c>
      <c r="Y30" s="578" t="str">
        <f ca="1">IF(OFFSET(INDEX('REPARTITION DES TACHES'!$A$2:$I$2402,MATCH($U$26,'REPARTITION DES TACHES'!$A$2:$A$2402,0),5),4,0)=0,"",OFFSET(INDEX('REPARTITION DES TACHES'!$A$2:$I$2402,MATCH($U$26,'REPARTITION DES TACHES'!$A$2:$A$2402,0),5),4,0))</f>
        <v/>
      </c>
      <c r="Z30" s="560">
        <f ca="1">OFFSET(INDEX('REPARTITION DES TACHES'!$A$2:$I$2402,MATCH($U$26,'REPARTITION DES TACHES'!$A$2:$A$2402,0),6),4,0)</f>
        <v>0</v>
      </c>
      <c r="AA30" s="732" t="str">
        <f ca="1">IF(OFFSET(INDEX('REPARTITION DES TACHES'!$A$2:$I$2402,MATCH($U$26,'REPARTITION DES TACHES'!$A$2:$A$2402,0),7),4,0)=0,"",OFFSET(INDEX('REPARTITION DES TACHES'!$A$2:$I$2402,MATCH($U$26,'REPARTITION DES TACHES'!$A$2:$A$2402,0),7),4,0))</f>
        <v/>
      </c>
      <c r="AB30" s="578" t="str">
        <f ca="1">IF(OFFSET(INDEX('REPARTITION DES TACHES'!$A$2:$I$2402,MATCH($U$26,'REPARTITION DES TACHES'!$A$2:$A$2402,0),8),4,0)=0,"",OFFSET(INDEX('REPARTITION DES TACHES'!$A$2:$I$2402,MATCH($U$26,'REPARTITION DES TACHES'!$A$2:$A$2402,0),8),4,0))</f>
        <v/>
      </c>
    </row>
    <row r="31" spans="1:28" ht="20.100000000000001" hidden="1" customHeight="1" thickBot="1" x14ac:dyDescent="0.3">
      <c r="A31" s="1247"/>
      <c r="B31" s="1214"/>
      <c r="C31" s="826"/>
      <c r="D31" s="827"/>
      <c r="E31" s="826"/>
      <c r="F31" s="828"/>
      <c r="G31" s="829"/>
      <c r="H31" s="826"/>
      <c r="I31" s="582"/>
      <c r="K31" s="1245"/>
      <c r="L31" s="1198"/>
      <c r="M31" s="581" t="s">
        <v>10</v>
      </c>
      <c r="N31" s="699"/>
      <c r="O31" s="581"/>
      <c r="P31" s="579"/>
      <c r="Q31" s="580"/>
      <c r="R31" s="581"/>
      <c r="S31" s="712"/>
      <c r="U31" s="1243"/>
      <c r="V31" s="569"/>
      <c r="W31" s="581" t="s">
        <v>10</v>
      </c>
      <c r="X31" s="699"/>
      <c r="Y31" s="581"/>
      <c r="Z31" s="579"/>
      <c r="AA31" s="580"/>
      <c r="AB31" s="581"/>
    </row>
    <row r="32" spans="1:28" ht="20.100000000000001" customHeight="1" thickTop="1" x14ac:dyDescent="0.25">
      <c r="A32" s="1193">
        <f>A26+1</f>
        <v>43106</v>
      </c>
      <c r="B32" s="722"/>
      <c r="C32" s="744" t="str">
        <f>INDEX('REPARTITION DES TACHES'!$A$2:$I$2402,MATCH($A$32,'REPARTITION DES TACHES'!$A$2:$A$2402,0),3)</f>
        <v>0171</v>
      </c>
      <c r="D32" s="782" t="str">
        <f>INDEX('REPARTITION DES TACHES'!$A$2:$I$2402,MATCH($A$32,'REPARTITION DES TACHES'!$A$2:$A$2402,0),4)</f>
        <v>0172</v>
      </c>
      <c r="E32" s="830" t="str">
        <f>INDEX('REPARTITION DES TACHES'!$A$2:$I$2402,MATCH($A$32,'REPARTITION DES TACHES'!$A$2:$A$2402,0),5)</f>
        <v>VIDER LE BANC D'ESSAI</v>
      </c>
      <c r="F32" s="783">
        <f>INDEX('REPARTITION DES TACHES'!$A$2:$I$2402,MATCH($A$32,'REPARTITION DES TACHES'!$A$2:$A$2402,0),6)</f>
        <v>0</v>
      </c>
      <c r="G32" s="784" t="str">
        <f>IF(INDEX('REPARTITION DES TACHES'!$A$2:$I$2402,MATCH($A$32,'REPARTITION DES TACHES'!$A$2:$A$2402,0),7)=0,"",INDEX('REPARTITION DES TACHES'!$A$2:$I$2402,MATCH($A$32,'REPARTITION DES TACHES'!$A$2:$A$2402,0),7))</f>
        <v>0173</v>
      </c>
      <c r="H32" s="744" t="str">
        <f>IF(INDEX('REPARTITION DES TACHES'!$A$2:$I$2402,MATCH($A$32,'REPARTITION DES TACHES'!$A$2:$A$2402,0),8)=0,"",INDEX('REPARTITION DES TACHES'!$A$2:$I$2402,MATCH($A$32,'REPARTITION DES TACHES'!$A$2:$A$2402,0),8))</f>
        <v/>
      </c>
      <c r="I32" s="558">
        <f>INDEX('REPARTITION DES TACHES'!$A$2:$I$2402,MATCH($A$32,'REPARTITION DES TACHES'!$A$2:$A$2402,0),9)</f>
        <v>0</v>
      </c>
      <c r="K32" s="1232">
        <f>+K26+1</f>
        <v>43120</v>
      </c>
      <c r="L32" s="722"/>
      <c r="M32" s="697" t="str">
        <f>INDEX('REPARTITION DES TACHES'!$A$2:$I$2402,MATCH($K$32,'REPARTITION DES TACHES'!$A$2:$A$2402,0),3)</f>
        <v>0171</v>
      </c>
      <c r="N32" s="700" t="str">
        <f>INDEX('REPARTITION DES TACHES'!$A$2:$I$2402,MATCH($K$32,'REPARTITION DES TACHES'!$A$2:$A$2402,0),4)</f>
        <v>0172</v>
      </c>
      <c r="O32" s="703" t="str">
        <f>INDEX('REPARTITION DES TACHES'!$A$2:$I$2402,MATCH($K$32,'REPARTITION DES TACHES'!$A$2:$A$2402,0),5)</f>
        <v>VIDER LE BANC D'ESSAI</v>
      </c>
      <c r="P32" s="583">
        <f>INDEX('REPARTITION DES TACHES'!$A$2:$I$2402,MATCH($K$32,'REPARTITION DES TACHES'!$A$2:$A$2402,0),6)</f>
        <v>0</v>
      </c>
      <c r="Q32" s="707" t="str">
        <f>IF(INDEX('REPARTITION DES TACHES'!$A$2:$I$2402,MATCH($K$32,'REPARTITION DES TACHES'!$A$2:$A$2402,0),7)=0,"",INDEX('REPARTITION DES TACHES'!$A$2:$I$2402,MATCH($K$32,'REPARTITION DES TACHES'!$A$2:$A$2402,0),7))</f>
        <v/>
      </c>
      <c r="R32" s="697" t="str">
        <f>IF(INDEX('REPARTITION DES TACHES'!$A$2:$I$2402,MATCH($K$32,'REPARTITION DES TACHES'!$A$2:$A$2402,0),8)=0,"",INDEX('REPARTITION DES TACHES'!$A$2:$I$2402,MATCH($K$32,'REPARTITION DES TACHES'!$A$2:$A$2402,0),8))</f>
        <v/>
      </c>
      <c r="S32" s="709">
        <f>INDEX('REPARTITION DES TACHES'!$A$2:$I$2402,MATCH($K$32,'REPARTITION DES TACHES'!$A$2:$A$2402,0),9)</f>
        <v>0</v>
      </c>
      <c r="U32" s="1207">
        <f>+U26+1</f>
        <v>43134</v>
      </c>
      <c r="V32" s="722"/>
      <c r="W32" s="697" t="str">
        <f>INDEX('REPARTITION DES TACHES'!$A$2:$I$2402,MATCH($U$32,'REPARTITION DES TACHES'!$A$2:$A$2402,0),3)</f>
        <v>0171</v>
      </c>
      <c r="X32" s="700" t="str">
        <f>INDEX('REPARTITION DES TACHES'!$A$2:$I$2402,MATCH($U$32,'REPARTITION DES TACHES'!$A$2:$A$2402,0),4)</f>
        <v>0172</v>
      </c>
      <c r="Y32" s="703" t="str">
        <f>INDEX('REPARTITION DES TACHES'!$A$2:$I$2402,MATCH($U$32,'REPARTITION DES TACHES'!$A$2:$A$2402,0),5)</f>
        <v>VIDER LE BANC D'ESSAI</v>
      </c>
      <c r="Z32" s="583">
        <f>INDEX('REPARTITION DES TACHES'!$A$2:$I$2402,MATCH($U$32,'REPARTITION DES TACHES'!$A$2:$A$2402,0),6)</f>
        <v>0</v>
      </c>
      <c r="AA32" s="700" t="str">
        <f>IF(INDEX('REPARTITION DES TACHES'!$A$2:$I$2402,MATCH($U$32,'REPARTITION DES TACHES'!$A$2:$A$2402,0),7)=0,"",INDEX('REPARTITION DES TACHES'!$A$2:$I$2402,MATCH($U$32,'REPARTITION DES TACHES'!$A$2:$A$2402,0),7))</f>
        <v>0163</v>
      </c>
      <c r="AB32" s="697" t="str">
        <f>IF(INDEX('REPARTITION DES TACHES'!$A$2:$I$2402,MATCH($U$32,'REPARTITION DES TACHES'!$A$2:$A$2402,0),8)=0,"",INDEX('REPARTITION DES TACHES'!$A$2:$I$2402,MATCH($U$32,'REPARTITION DES TACHES'!$A$2:$A$2402,0),8))</f>
        <v/>
      </c>
    </row>
    <row r="33" spans="1:28" ht="20.100000000000001" hidden="1" customHeight="1" x14ac:dyDescent="0.25">
      <c r="A33" s="1194"/>
      <c r="B33" s="1212" t="s">
        <v>8</v>
      </c>
      <c r="C33" s="785" t="str">
        <f ca="1">IF(OFFSET(INDEX('REPARTITION DES TACHES'!$A$2:$I$2402,MATCH($A$32,'REPARTITION DES TACHES'!$A$2:$A$2402,0),3),1,0)=0,"",OFFSET(INDEX('REPARTITION DES TACHES'!$A$2:$I$2402,MATCH($A$32,'REPARTITION DES TACHES'!$A$2:$A$2402,0),3),1,0))</f>
        <v/>
      </c>
      <c r="D33" s="786" t="str">
        <f ca="1">IF(OFFSET(INDEX('REPARTITION DES TACHES'!$A$2:$I$2402,MATCH($A$32,'REPARTITION DES TACHES'!$A$2:$A$2402,0),4),1,0)=0,"",OFFSET(INDEX('REPARTITION DES TACHES'!$A$2:$I$2402,MATCH($A$32,'REPARTITION DES TACHES'!$A$2:$A$2402,0),4),1,0))</f>
        <v/>
      </c>
      <c r="E33" s="785" t="str">
        <f ca="1">IF(OFFSET(INDEX('REPARTITION DES TACHES'!$A$2:$I$2402,MATCH($A$32,'REPARTITION DES TACHES'!$A$2:$A$2402,0),5),1,0)=0,"",OFFSET(INDEX('REPARTITION DES TACHES'!$A$2:$I$2402,MATCH($A$32,'REPARTITION DES TACHES'!$A$2:$A$2402,0),5),1,0))</f>
        <v/>
      </c>
      <c r="F33" s="787">
        <f ca="1">OFFSET(INDEX('REPARTITION DES TACHES'!$A$2:$I$2402,MATCH($A$32,'REPARTITION DES TACHES'!$A$2:$A$2402,0),3),1,0)</f>
        <v>0</v>
      </c>
      <c r="G33" s="788" t="str">
        <f ca="1">IF(OFFSET(INDEX('REPARTITION DES TACHES'!$A$2:$I$2402,MATCH($A$32,'REPARTITION DES TACHES'!$A$2:$A$2402,0),7),1,0)=0,"",OFFSET(INDEX('REPARTITION DES TACHES'!$A$2:$I$2402,MATCH($A$32,'REPARTITION DES TACHES'!$A$2:$A$2402,0),7),1,0))</f>
        <v/>
      </c>
      <c r="H33" s="785" t="str">
        <f ca="1">IF(OFFSET(INDEX('REPARTITION DES TACHES'!$A$2:$I$2402,MATCH($A$32,'REPARTITION DES TACHES'!$A$2:$A$2402,0),8),1,0)=0,"",OFFSET(INDEX('REPARTITION DES TACHES'!$A$2:$I$2402,MATCH($A$32,'REPARTITION DES TACHES'!$A$2:$A$2402,0),8),1,0))</f>
        <v/>
      </c>
      <c r="I33" s="556">
        <f ca="1">OFFSET(INDEX('REPARTITION DES TACHES'!$A$2:$I$2402,MATCH($A$32,'REPARTITION DES TACHES'!$A$2:$A$2402,0),9),1,0)</f>
        <v>0</v>
      </c>
      <c r="K33" s="1233"/>
      <c r="L33" s="1212" t="s">
        <v>8</v>
      </c>
      <c r="M33" s="585" t="str">
        <f ca="1">IF(OFFSET(INDEX('REPARTITION DES TACHES'!$A$2:$I$2402,MATCH($K$32,'REPARTITION DES TACHES'!$A$2:$A$2402,0),3),1,0)=0,"",OFFSET(INDEX('REPARTITION DES TACHES'!$A$2:$I$2402,MATCH($K$32,'REPARTITION DES TACHES'!$A$2:$A$2402,0),3),1,0))</f>
        <v/>
      </c>
      <c r="N33" s="670" t="str">
        <f ca="1">IF(OFFSET(INDEX('REPARTITION DES TACHES'!$A$2:$I$2402,MATCH($K$32,'REPARTITION DES TACHES'!$A$2:$A$2402,0),4),1,0)=0,"",OFFSET(INDEX('REPARTITION DES TACHES'!$A$2:$I$2402,MATCH($K$32,'REPARTITION DES TACHES'!$A$2:$A$2402,0),4),1,0))</f>
        <v/>
      </c>
      <c r="O33" s="585" t="str">
        <f ca="1">IF(OFFSET(INDEX('REPARTITION DES TACHES'!$A$2:$I$2402,MATCH($K$32,'REPARTITION DES TACHES'!$A$2:$A$2402,0),5),1,0)=0,"",OFFSET(INDEX('REPARTITION DES TACHES'!$A$2:$I$2402,MATCH($K$32,'REPARTITION DES TACHES'!$A$2:$A$2402,0),5),1,0))</f>
        <v/>
      </c>
      <c r="P33" s="622"/>
      <c r="Q33" s="587" t="str">
        <f ca="1">IF(OFFSET(INDEX('REPARTITION DES TACHES'!$A$2:$I$2402,MATCH($K$32,'REPARTITION DES TACHES'!$A$2:$A$2402,0),7),1,0)=0,"",OFFSET(INDEX('REPARTITION DES TACHES'!$A$2:$I$2402,MATCH($K$32,'REPARTITION DES TACHES'!$A$2:$A$2402,0),7),1,0))</f>
        <v/>
      </c>
      <c r="R33" s="585" t="str">
        <f ca="1">IF(OFFSET(INDEX('REPARTITION DES TACHES'!$A$2:$I$2402,MATCH($K$32,'REPARTITION DES TACHES'!$A$2:$A$2402,0),8),1,0)=0,"",OFFSET(INDEX('REPARTITION DES TACHES'!$A$2:$I$2402,MATCH($K$32,'REPARTITION DES TACHES'!$A$2:$A$2402,0),8),1,0))</f>
        <v/>
      </c>
      <c r="S33" s="673">
        <f ca="1">OFFSET(INDEX('REPARTITION DES TACHES'!$A$2:$I$2402,MATCH($K$32,'REPARTITION DES TACHES'!$A$2:$A$2402,0),9),1,0)</f>
        <v>0</v>
      </c>
      <c r="U33" s="1196"/>
      <c r="V33" s="631" t="s">
        <v>8</v>
      </c>
      <c r="W33" s="585" t="str">
        <f ca="1">IF(OFFSET(INDEX('REPARTITION DES TACHES'!$A$2:$I$2402,MATCH($U$32,'REPARTITION DES TACHES'!$A$2:$A$2402,0),3),1,0)=0,"",OFFSET(INDEX('REPARTITION DES TACHES'!$A$2:$I$2402,MATCH($U$32,'REPARTITION DES TACHES'!$A$2:$A$2402,0),3),1,0))</f>
        <v/>
      </c>
      <c r="X33" s="670" t="str">
        <f ca="1">IF(OFFSET(INDEX('REPARTITION DES TACHES'!$A$2:$I$2402,MATCH($U$32,'REPARTITION DES TACHES'!$A$2:$A$2402,0),4),1,0)=0,"",OFFSET(INDEX('REPARTITION DES TACHES'!$A$2:$I$2402,MATCH($U$32,'REPARTITION DES TACHES'!$A$2:$A$2402,0),4),1,0))</f>
        <v/>
      </c>
      <c r="Y33" s="585" t="str">
        <f ca="1">IF(OFFSET(INDEX('REPARTITION DES TACHES'!$A$2:$I$2402,MATCH($U$32,'REPARTITION DES TACHES'!$A$2:$A$2402,0),5),1,0)=0,"",OFFSET(INDEX('REPARTITION DES TACHES'!$A$2:$I$2402,MATCH($U$32,'REPARTITION DES TACHES'!$A$2:$A$2402,0),5),1,0))</f>
        <v/>
      </c>
      <c r="Z33" s="622">
        <f ca="1">OFFSET(INDEX('REPARTITION DES TACHES'!$A$2:$I$2402,MATCH($U$32,'REPARTITION DES TACHES'!$A$2:$A$2402,0),6),1,0)</f>
        <v>0</v>
      </c>
      <c r="AA33" s="588" t="str">
        <f ca="1">IF(OFFSET(INDEX('REPARTITION DES TACHES'!$A$2:$I$2402,MATCH($U$32,'REPARTITION DES TACHES'!$A$2:$A$2402,0),7),1,0)=0,"",OFFSET(INDEX('REPARTITION DES TACHES'!$A$2:$I$2402,MATCH($U$32,'REPARTITION DES TACHES'!$A$2:$A$2402,0),7),1,0))</f>
        <v/>
      </c>
      <c r="AB33" s="585" t="str">
        <f ca="1">IF(OFFSET(INDEX('REPARTITION DES TACHES'!$A$2:$I$2402,MATCH($U$32,'REPARTITION DES TACHES'!$A$2:$A$2402,0),8),1,0)=0,"",OFFSET(INDEX('REPARTITION DES TACHES'!$A$2:$I$2402,MATCH($U$32,'REPARTITION DES TACHES'!$A$2:$A$2402,0),8),1,0))</f>
        <v/>
      </c>
    </row>
    <row r="34" spans="1:28" ht="20.100000000000001" hidden="1" customHeight="1" x14ac:dyDescent="0.25">
      <c r="A34" s="1194"/>
      <c r="B34" s="1212"/>
      <c r="C34" s="831" t="s">
        <v>10</v>
      </c>
      <c r="D34" s="832"/>
      <c r="E34" s="831"/>
      <c r="F34" s="833"/>
      <c r="G34" s="834"/>
      <c r="H34" s="831"/>
      <c r="I34" s="586"/>
      <c r="K34" s="1233"/>
      <c r="L34" s="1212"/>
      <c r="M34" s="585" t="s">
        <v>10</v>
      </c>
      <c r="N34" s="670"/>
      <c r="O34" s="585"/>
      <c r="P34" s="622" t="s">
        <v>10</v>
      </c>
      <c r="Q34" s="587"/>
      <c r="R34" s="585"/>
      <c r="S34" s="673"/>
      <c r="U34" s="1196"/>
      <c r="V34" s="631"/>
      <c r="W34" s="585" t="s">
        <v>10</v>
      </c>
      <c r="X34" s="670"/>
      <c r="Y34" s="585"/>
      <c r="Z34" s="670" t="s">
        <v>10</v>
      </c>
      <c r="AA34" s="588"/>
      <c r="AB34" s="585"/>
    </row>
    <row r="35" spans="1:28" ht="20.100000000000001" customHeight="1" thickBot="1" x14ac:dyDescent="0.3">
      <c r="A35" s="1194"/>
      <c r="B35" s="723"/>
      <c r="C35" s="789" t="str">
        <f ca="1">OFFSET(INDEX('REPARTITION DES TACHES'!$A$2:$I$2402,MATCH($A$32,'REPARTITION DES TACHES'!$A$2:$A$2402,0),3),3,0)</f>
        <v>0173</v>
      </c>
      <c r="D35" s="835" t="str">
        <f ca="1">IF(OFFSET(INDEX('REPARTITION DES TACHES'!$A$2:$I$2402,MATCH($A$32,'REPARTITION DES TACHES'!$A$2:$A$2402,0),4),3,0)=0,"",OFFSET(INDEX('REPARTITION DES TACHES'!$A$2:$I$2402,MATCH($A$32,'REPARTITION DES TACHES'!$A$2:$A$2402,0),4),3,0))</f>
        <v>MENSUEL TRAFIC</v>
      </c>
      <c r="E35" s="789" t="str">
        <f ca="1">IF(OFFSET(INDEX('REPARTITION DES TACHES'!$A$2:$I$2402,MATCH($A$32,'REPARTITION DES TACHES'!$A$2:$A$2402,0),5),3,0)=0,"",OFFSET(INDEX('REPARTITION DES TACHES'!$A$2:$I$2402,MATCH($A$32,'REPARTITION DES TACHES'!$A$2:$A$2402,0),5),3,0))</f>
        <v/>
      </c>
      <c r="F35" s="791">
        <f ca="1">OFFSET(INDEX('REPARTITION DES TACHES'!$A$2:$I$2402,MATCH($A$32,'REPARTITION DES TACHES'!$A$2:$A$2402,0),6),3,0)</f>
        <v>0</v>
      </c>
      <c r="G35" s="792" t="str">
        <f ca="1">IF(OFFSET(INDEX('REPARTITION DES TACHES'!$A$2:$I$2402,MATCH($A$32,'REPARTITION DES TACHES'!$A$2:$A$2402,0),7),3,0)=0,"",OFFSET(INDEX('REPARTITION DES TACHES'!$A$2:$I$2402,MATCH($A$32,'REPARTITION DES TACHES'!$A$2:$A$2402,0),7),3,0))</f>
        <v/>
      </c>
      <c r="H35" s="789" t="str">
        <f ca="1">IF(OFFSET(INDEX('REPARTITION DES TACHES'!$A$2:$I$2402,MATCH($A$32,'REPARTITION DES TACHES'!$A$2:$A$2402,0),8),3,0)=0,"",OFFSET(INDEX('REPARTITION DES TACHES'!$A$2:$I$2402,MATCH($A$32,'REPARTITION DES TACHES'!$A$2:$A$2402,0),8),3,0))</f>
        <v>0173</v>
      </c>
      <c r="I35" s="566">
        <f ca="1">OFFSET(INDEX('REPARTITION DES TACHES'!$A$2:$I$2402,MATCH($A$32,'REPARTITION DES TACHES'!$A$2:$A$2402,0),9),3,0)</f>
        <v>0</v>
      </c>
      <c r="K35" s="1233"/>
      <c r="L35" s="631"/>
      <c r="M35" s="590" t="str">
        <f ca="1">OFFSET(INDEX('REPARTITION DES TACHES'!$A$2:$I$2402,MATCH($K$32,'REPARTITION DES TACHES'!$A$2:$A$2402,0),3),3,0)</f>
        <v>0173</v>
      </c>
      <c r="N35" s="692" t="str">
        <f ca="1">IF(OFFSET(INDEX('REPARTITION DES TACHES'!$A$2:$I$2402,MATCH($K$32,'REPARTITION DES TACHES'!$A$2:$A$2402,0),4),3,0)=0,"",OFFSET(INDEX('REPARTITION DES TACHES'!$A$2:$I$2402,MATCH($K$32,'REPARTITION DES TACHES'!$A$2:$A$2402,0),4),3,0))</f>
        <v>MENSUEL BERLINGOT</v>
      </c>
      <c r="O35" s="590" t="str">
        <f ca="1">IF(OFFSET(INDEX('REPARTITION DES TACHES'!$A$2:$I$2402,MATCH($K$32,'REPARTITION DES TACHES'!$A$2:$A$2402,0),5),3,0)=0,"",OFFSET(INDEX('REPARTITION DES TACHES'!$A$2:$I$2402,MATCH($K$32,'REPARTITION DES TACHES'!$A$2:$A$2402,0),5),3,0))</f>
        <v/>
      </c>
      <c r="P35" s="693">
        <f ca="1">OFFSET(INDEX('REPARTITION DES TACHES'!$A$2:$I$2402,MATCH($K$32,'REPARTITION DES TACHES'!$A$2:$A$2402,0),6),3,0)</f>
        <v>0</v>
      </c>
      <c r="Q35" s="715" t="str">
        <f ca="1">IF(OFFSET(INDEX('REPARTITION DES TACHES'!$A$2:$I$2402,MATCH($K$32,'REPARTITION DES TACHES'!$A$2:$A$2402,0),7),3,0)=0,"",OFFSET(INDEX('REPARTITION DES TACHES'!$A$2:$I$2402,MATCH($K$32,'REPARTITION DES TACHES'!$A$2:$A$2402,0),7),3,0))</f>
        <v/>
      </c>
      <c r="R35" s="590" t="str">
        <f ca="1">IF(OFFSET(INDEX('REPARTITION DES TACHES'!$A$2:$I$2402,MATCH($K$32,'REPARTITION DES TACHES'!$A$2:$A$2402,0),8),3,0)=0,"",OFFSET(INDEX('REPARTITION DES TACHES'!$A$2:$I$2402,MATCH($K$32,'REPARTITION DES TACHES'!$A$2:$A$2402,0),8),3,0))</f>
        <v/>
      </c>
      <c r="S35" s="710">
        <f ca="1">OFFSET(INDEX('REPARTITION DES TACHES'!$A$2:$I$2402,MATCH($K$32,'REPARTITION DES TACHES'!$A$2:$A$2402,0),9),3,0)</f>
        <v>0</v>
      </c>
      <c r="U35" s="1196"/>
      <c r="V35" s="723"/>
      <c r="W35" s="590" t="str">
        <f ca="1">OFFSET(INDEX('REPARTITION DES TACHES'!$A$2:$I$2402,MATCH($U$32,'REPARTITION DES TACHES'!$A$2:$A$2402,0),3),3,0)</f>
        <v>0171</v>
      </c>
      <c r="X35" s="692" t="str">
        <f ca="1">IF(OFFSET(INDEX('REPARTITION DES TACHES'!$A$2:$I$2402,MATCH($U$32,'REPARTITION DES TACHES'!$A$2:$A$2402,0),4),3,0)=0,"",OFFSET(INDEX('REPARTITION DES TACHES'!$A$2:$I$2402,MATCH($U$32,'REPARTITION DES TACHES'!$A$2:$A$2402,0),4),3,0))</f>
        <v>MENUEL TRAFFIC</v>
      </c>
      <c r="Y35" s="590" t="str">
        <f ca="1">IF(OFFSET(INDEX('REPARTITION DES TACHES'!$A$2:$I$2402,MATCH($U$32,'REPARTITION DES TACHES'!$A$2:$A$2402,0),5),3,0)=0,"",OFFSET(INDEX('REPARTITION DES TACHES'!$A$2:$I$2402,MATCH($U$32,'REPARTITION DES TACHES'!$A$2:$A$2402,0),5),3,0))</f>
        <v/>
      </c>
      <c r="Z35" s="693">
        <f ca="1">OFFSET(INDEX('REPARTITION DES TACHES'!$A$2:$I$2402,MATCH($U$32,'REPARTITION DES TACHES'!$A$2:$A$2402,0),6),3,0)</f>
        <v>0</v>
      </c>
      <c r="AA35" s="694" t="str">
        <f ca="1">IF(OFFSET(INDEX('REPARTITION DES TACHES'!$A$2:$I$2402,MATCH($U$32,'REPARTITION DES TACHES'!$A$2:$A$2402,0),7),3,0)=0,"",OFFSET(INDEX('REPARTITION DES TACHES'!$A$2:$I$2402,MATCH($U$32,'REPARTITION DES TACHES'!$A$2:$A$2402,0),7),3,0))</f>
        <v/>
      </c>
      <c r="AB35" s="590" t="str">
        <f ca="1">IF(OFFSET(INDEX('REPARTITION DES TACHES'!$A$2:$I$2402,MATCH($U$32,'REPARTITION DES TACHES'!$A$2:$A$2402,0),8),3,0)=0,"",OFFSET(INDEX('REPARTITION DES TACHES'!$A$2:$I$2402,MATCH($U$32,'REPARTITION DES TACHES'!$A$2:$A$2402,0),8),3,0))</f>
        <v/>
      </c>
    </row>
    <row r="36" spans="1:28" ht="25.15" hidden="1" customHeight="1" x14ac:dyDescent="0.25">
      <c r="A36" s="1226"/>
      <c r="B36" s="1213" t="s">
        <v>8</v>
      </c>
      <c r="C36" s="573" t="str">
        <f ca="1">IF(OFFSET(INDEX('REPARTITION DES TACHES'!$A$2:$I$2402,MATCH($A$32,'REPARTITION DES TACHES'!$A$2:$A$2402,0),3),4,0)=0,"",OFFSET(INDEX('REPARTITION DES TACHES'!$A$2:$I$2402,MATCH($A$32,'REPARTITION DES TACHES'!$A$2:$A$2402,0),3),4,0))</f>
        <v/>
      </c>
      <c r="D36" s="573" t="str">
        <f ca="1">IF(OFFSET(INDEX('REPARTITION DES TACHES'!$A$2:$I$2402,MATCH($A$32,'REPARTITION DES TACHES'!$A$2:$A$2402,0),4),4,0)=0,"",OFFSET(INDEX('REPARTITION DES TACHES'!$A$2:$I$2402,MATCH($A$32,'REPARTITION DES TACHES'!$A$2:$A$2402,0),4),4,0))</f>
        <v/>
      </c>
      <c r="E36" s="573" t="str">
        <f ca="1">IF(OFFSET(INDEX('REPARTITION DES TACHES'!$A$2:$I$2402,MATCH($A$32,'REPARTITION DES TACHES'!$A$2:$A$2402,0),5),4,0)=0,"",OFFSET(INDEX('REPARTITION DES TACHES'!$A$2:$I$2402,MATCH($A$32,'REPARTITION DES TACHES'!$A$2:$A$2402,0),5),4,0))</f>
        <v/>
      </c>
      <c r="F36" s="573">
        <f ca="1">OFFSET(INDEX('REPARTITION DES TACHES'!$A$2:$I$2402,MATCH($A$32,'REPARTITION DES TACHES'!$A$2:$A$2402,0),6),4,0)</f>
        <v>0</v>
      </c>
      <c r="G36" s="573" t="str">
        <f ca="1">IF(OFFSET(INDEX('REPARTITION DES TACHES'!$A$2:$I$2402,MATCH($A$32,'REPARTITION DES TACHES'!$A$2:$A$2402,0),7),4,0)=0,"",OFFSET(INDEX('REPARTITION DES TACHES'!$A$2:$I$2402,MATCH($A$32,'REPARTITION DES TACHES'!$A$2:$A$2402,0),7),4,0))</f>
        <v/>
      </c>
      <c r="H36" s="573" t="str">
        <f ca="1">IF(OFFSET(INDEX('REPARTITION DES TACHES'!$A$2:$I$2402,MATCH($A$32,'REPARTITION DES TACHES'!$A$2:$A$2402,0),8),4,0)=0,"",OFFSET(INDEX('REPARTITION DES TACHES'!$A$2:$I$2402,MATCH($A$32,'REPARTITION DES TACHES'!$A$2:$A$2402,0),8),4,0))</f>
        <v/>
      </c>
      <c r="I36" s="566">
        <f ca="1">OFFSET(INDEX('REPARTITION DES TACHES'!$A$2:$I$2402,MATCH($A$32,'REPARTITION DES TACHES'!$A$2:$A$2402,0),9),4,0)</f>
        <v>0</v>
      </c>
      <c r="K36" s="1233"/>
      <c r="L36" s="1184" t="s">
        <v>8</v>
      </c>
      <c r="M36" s="696" t="str">
        <f ca="1">IF(OFFSET(INDEX('REPARTITION DES TACHES'!$A$2:$I$2402,MATCH($K$32,'REPARTITION DES TACHES'!$A$2:$A$2402,0),3),4,0)=0,"",OFFSET(INDEX('REPARTITION DES TACHES'!$A$2:$I$2402,MATCH($K$32,'REPARTITION DES TACHES'!$A$2:$A$2402,0),3),4,0))</f>
        <v/>
      </c>
      <c r="N36" s="702" t="str">
        <f ca="1">IF(OFFSET(INDEX('REPARTITION DES TACHES'!$A$2:$I$2402,MATCH($K$32,'REPARTITION DES TACHES'!$A$2:$A$2402,0),4),4,0)=0,"",OFFSET(INDEX('REPARTITION DES TACHES'!$A$2:$I$2402,MATCH($K$32,'REPARTITION DES TACHES'!$A$2:$A$2402,0),4),4,0))</f>
        <v/>
      </c>
      <c r="O36" s="702" t="str">
        <f ca="1">IF(OFFSET(INDEX('REPARTITION DES TACHES'!$A$2:$I$2402,MATCH($K$32,'REPARTITION DES TACHES'!$A$2:$A$2402,0),5),4,0)=0,"",OFFSET(INDEX('REPARTITION DES TACHES'!$A$2:$I$2402,MATCH($K$32,'REPARTITION DES TACHES'!$A$2:$A$2402,0),5),4,0))</f>
        <v/>
      </c>
      <c r="P36" s="702">
        <f ca="1">OFFSET(INDEX('REPARTITION DES TACHES'!$A$2:$I$2402,MATCH($K$32,'REPARTITION DES TACHES'!$A$2:$A$2402,0),6),4,0)</f>
        <v>0</v>
      </c>
      <c r="Q36" s="702" t="str">
        <f ca="1">IF(OFFSET(INDEX('REPARTITION DES TACHES'!$A$2:$I$2402,MATCH($K$32,'REPARTITION DES TACHES'!$A$2:$A$2402,0),7),4,0)=0,"",OFFSET(INDEX('REPARTITION DES TACHES'!$A$2:$I$2402,MATCH($K$32,'REPARTITION DES TACHES'!$A$2:$A$2402,0),7),4,0))</f>
        <v/>
      </c>
      <c r="R36" s="742" t="str">
        <f ca="1">IF(OFFSET(INDEX('REPARTITION DES TACHES'!$A$2:$I$2402,MATCH($K$32,'REPARTITION DES TACHES'!$A$2:$A$2402,0),8),4,0)=0,"",OFFSET(INDEX('REPARTITION DES TACHES'!$A$2:$I$2402,MATCH($K$32,'REPARTITION DES TACHES'!$A$2:$A$2402,0),8),4,0))</f>
        <v/>
      </c>
      <c r="S36" s="711">
        <f ca="1">OFFSET(INDEX('REPARTITION DES TACHES'!$A$2:$I$2402,MATCH($K$32,'REPARTITION DES TACHES'!$A$2:$A$2402,0),9),4,0)</f>
        <v>0</v>
      </c>
      <c r="U36" s="1196"/>
      <c r="V36" s="635" t="s">
        <v>8</v>
      </c>
      <c r="W36" s="561" t="str">
        <f ca="1">IF(OFFSET(INDEX('REPARTITION DES TACHES'!$A$2:$I$2402,MATCH($U$32,'REPARTITION DES TACHES'!$A$2:$A$2402,0),3),4,0)=0,"",OFFSET(INDEX('REPARTITION DES TACHES'!$A$2:$I$2402,MATCH($U$32,'REPARTITION DES TACHES'!$A$2:$A$2402,0),3),4,0))</f>
        <v/>
      </c>
      <c r="X36" s="561" t="str">
        <f ca="1">IF(OFFSET(INDEX('REPARTITION DES TACHES'!$A$2:$I$2402,MATCH($U$32,'REPARTITION DES TACHES'!$A$2:$A$2402,0),4),4,0)=0,"",OFFSET(INDEX('REPARTITION DES TACHES'!$A$2:$I$2402,MATCH($U$32,'REPARTITION DES TACHES'!$A$2:$A$2402,0),4),4,0))</f>
        <v/>
      </c>
      <c r="Y36" s="561" t="str">
        <f ca="1">IF(OFFSET(INDEX('REPARTITION DES TACHES'!$A$2:$I$2402,MATCH($U$32,'REPARTITION DES TACHES'!$A$2:$A$2402,0),5),4,0)=0,"",OFFSET(INDEX('REPARTITION DES TACHES'!$A$2:$I$2402,MATCH($U$32,'REPARTITION DES TACHES'!$A$2:$A$2402,0),5),4,0))</f>
        <v/>
      </c>
      <c r="Z36" s="561">
        <f ca="1">OFFSET(INDEX('REPARTITION DES TACHES'!$A$2:$I$2402,MATCH($U$32,'REPARTITION DES TACHES'!$A$2:$A$2402,0),6),4,0)</f>
        <v>0</v>
      </c>
      <c r="AA36" s="561" t="str">
        <f ca="1">IF(OFFSET(INDEX('REPARTITION DES TACHES'!$A$2:$I$2402,MATCH($U$32,'REPARTITION DES TACHES'!$A$2:$A$2402,0),7),4,0)=0,"",OFFSET(INDEX('REPARTITION DES TACHES'!$A$2:$I$2402,MATCH($U$32,'REPARTITION DES TACHES'!$A$2:$A$2402,0),7),4,0))</f>
        <v/>
      </c>
      <c r="AB36" s="578" t="str">
        <f ca="1">IF(OFFSET(INDEX('REPARTITION DES TACHES'!$A$2:$I$2402,MATCH($U$32,'REPARTITION DES TACHES'!$A$2:$A$2402,0),8),4,0)=0,"",OFFSET(INDEX('REPARTITION DES TACHES'!$A$2:$I$2402,MATCH($U$32,'REPARTITION DES TACHES'!$A$2:$A$2402,0),8),4,0))</f>
        <v/>
      </c>
    </row>
    <row r="37" spans="1:28" ht="25.15" hidden="1" customHeight="1" thickBot="1" x14ac:dyDescent="0.3">
      <c r="A37" s="1227"/>
      <c r="B37" s="1248"/>
      <c r="C37" s="591"/>
      <c r="D37" s="592"/>
      <c r="E37" s="593"/>
      <c r="F37" s="594"/>
      <c r="G37" s="593"/>
      <c r="H37" s="595"/>
      <c r="I37" s="576"/>
      <c r="K37" s="1234"/>
      <c r="L37" s="1185"/>
      <c r="M37" s="596" t="s">
        <v>10</v>
      </c>
      <c r="N37" s="597"/>
      <c r="O37" s="598"/>
      <c r="P37" s="597"/>
      <c r="Q37" s="597"/>
      <c r="R37" s="599"/>
      <c r="S37" s="741"/>
      <c r="U37" s="1208"/>
      <c r="V37" s="565"/>
      <c r="W37" s="600" t="s">
        <v>10</v>
      </c>
      <c r="X37" s="601"/>
      <c r="Y37" s="602"/>
      <c r="Z37" s="602"/>
      <c r="AA37" s="602"/>
      <c r="AB37" s="603"/>
    </row>
    <row r="38" spans="1:28" ht="9" customHeight="1" thickTop="1" thickBot="1" x14ac:dyDescent="0.5">
      <c r="A38" s="604"/>
      <c r="B38" s="605"/>
      <c r="C38" s="606">
        <f ca="1">COUNTA(C2,C5,C8,C11,C14,C17,C20,C23,C26,C29,C32,C35)</f>
        <v>12</v>
      </c>
      <c r="D38" s="606">
        <f ca="1">COUNTA(D2,D5,D8,D11,D14,D17,D20,D23,D26,D29,D32,D35)</f>
        <v>12</v>
      </c>
      <c r="E38" s="606">
        <f ca="1">COUNTA(E2,E5,E8,E11,E14,E17,E20,E23,E26,E29,E32,E35)</f>
        <v>12</v>
      </c>
      <c r="F38" s="606">
        <f ca="1">COUNTA(F2:F37)</f>
        <v>28</v>
      </c>
      <c r="G38" s="606">
        <f ca="1">COUNTA(G2,G5,G8,G11,G14,G17,G20,G23,G26,G29,G32,G35)</f>
        <v>12</v>
      </c>
      <c r="H38" s="606">
        <f ca="1">COUNTA(H2,H5,H8,H11,H14,H17,H20,H23,H26,H29,H32,H35)</f>
        <v>12</v>
      </c>
      <c r="I38" s="118">
        <f ca="1">COUNTA(I2:I37)</f>
        <v>29</v>
      </c>
    </row>
    <row r="39" spans="1:28" ht="29.65" customHeight="1" thickBot="1" x14ac:dyDescent="0.3">
      <c r="A39" s="553" t="s">
        <v>313</v>
      </c>
      <c r="B39" s="608">
        <f>WEEKNUM(A40,2)</f>
        <v>2</v>
      </c>
      <c r="C39" s="1209" t="s">
        <v>325</v>
      </c>
      <c r="D39" s="1210"/>
      <c r="E39" s="628" t="s">
        <v>326</v>
      </c>
      <c r="F39" s="51" t="s">
        <v>2</v>
      </c>
      <c r="G39" s="119" t="s">
        <v>3</v>
      </c>
      <c r="H39" s="120" t="s">
        <v>4</v>
      </c>
      <c r="I39" s="554" t="s">
        <v>5</v>
      </c>
      <c r="K39" s="553" t="s">
        <v>313</v>
      </c>
      <c r="L39" s="609">
        <f>WEEKNUM(K40,2)</f>
        <v>4</v>
      </c>
      <c r="M39" s="1209" t="s">
        <v>325</v>
      </c>
      <c r="N39" s="1210"/>
      <c r="O39" s="628" t="s">
        <v>326</v>
      </c>
      <c r="P39" s="51" t="s">
        <v>2</v>
      </c>
      <c r="Q39" s="119" t="s">
        <v>3</v>
      </c>
      <c r="R39" s="120" t="s">
        <v>4</v>
      </c>
      <c r="S39" s="554" t="s">
        <v>5</v>
      </c>
      <c r="U39" s="523"/>
      <c r="V39" s="523"/>
      <c r="W39" s="523"/>
      <c r="X39" s="523"/>
      <c r="Y39" s="523"/>
      <c r="Z39" s="523"/>
      <c r="AA39" s="523"/>
      <c r="AB39" s="523"/>
    </row>
    <row r="40" spans="1:28" ht="20.100000000000001" customHeight="1" thickTop="1" thickBot="1" x14ac:dyDescent="0.3">
      <c r="A40" s="1245">
        <f>A32+2</f>
        <v>43108</v>
      </c>
      <c r="B40" s="552"/>
      <c r="C40" s="610" t="str">
        <f>INDEX('REPARTITION DES TACHES'!$A$2:$I$2402,MATCH($A$40,'REPARTITION DES TACHES'!$A$2:$A$2402,0),3)</f>
        <v>04114</v>
      </c>
      <c r="D40" s="691" t="str">
        <f>INDEX('REPARTITION DES TACHES'!$A$2:$I$2402,MATCH($A$40,'REPARTITION DES TACHES'!$A$2:$A$2402,0),4)</f>
        <v>04112</v>
      </c>
      <c r="E40" s="676" t="str">
        <f>INDEX('REPARTITION DES TACHES'!$A$2:$I$2402,MATCH($A$40,'REPARTITION DES TACHES'!$A$2:$A$2402,0),5)</f>
        <v xml:space="preserve">REMPLIR LE BANC D'ESSAI </v>
      </c>
      <c r="F40" s="570">
        <f>INDEX('REPARTITION DES TACHES'!$A$2:$I$2402,MATCH($A$40,'REPARTITION DES TACHES'!$A$2:$A$2402,0),6)</f>
        <v>0</v>
      </c>
      <c r="G40" s="691" t="str">
        <f>IF(INDEX('REPARTITION DES TACHES'!$A$2:$I$2402,MATCH($A$40,'REPARTITION DES TACHES'!$A$2:$A$2402,0),7)=0,"",INDEX('REPARTITION DES TACHES'!$A$2:$I$2402,MATCH($A$40,'REPARTITION DES TACHES'!$A$2:$A$2402,0),7))</f>
        <v>04101</v>
      </c>
      <c r="H40" s="653" t="str">
        <f>IF(INDEX('REPARTITION DES TACHES'!$A$2:$I$2402,MATCH($A$40,'REPARTITION DES TACHES'!$A$2:$A$2402,0),8)=0,"",INDEX('REPARTITION DES TACHES'!$A$2:$I$2402,MATCH($A$40,'REPARTITION DES TACHES'!$A$2:$A$2402,0),8))</f>
        <v/>
      </c>
      <c r="I40" s="558">
        <f>INDEX('REPARTITION DES TACHES'!$A$2:$I$2402,MATCH($A$40,'REPARTITION DES TACHES'!$A$2:$A$2402,0),9)</f>
        <v>0</v>
      </c>
      <c r="K40" s="1242">
        <f>K32+2</f>
        <v>43122</v>
      </c>
      <c r="L40" s="557"/>
      <c r="M40" s="653" t="str">
        <f>INDEX('REPARTITION DES TACHES'!$A$2:$I$2402,MATCH($K$40,'REPARTITION DES TACHES'!$A$2:$A$2402,0),3)</f>
        <v>04114</v>
      </c>
      <c r="N40" s="691" t="str">
        <f>INDEX('REPARTITION DES TACHES'!$A$2:$I$2402,MATCH($K$40,'REPARTITION DES TACHES'!$A$2:$A$2402,0),4)</f>
        <v>04112</v>
      </c>
      <c r="O40" s="676" t="str">
        <f>INDEX('REPARTITION DES TACHES'!$A$2:$I$2402,MATCH($K$40,'REPARTITION DES TACHES'!$A$2:$A$2402,0),5)</f>
        <v xml:space="preserve">REMPLIR LE BANC D'ESSAI </v>
      </c>
      <c r="P40" s="570">
        <f>INDEX('REPARTITION DES TACHES'!$A$2:$I$2402,MATCH($K$40,'REPARTITION DES TACHES'!$A$2:$A$2402,0),6)</f>
        <v>0</v>
      </c>
      <c r="Q40" s="704" t="str">
        <f>IF(INDEX('REPARTITION DES TACHES'!$A$2:$I$2402,MATCH($K$40,'REPARTITION DES TACHES'!$A$2:$A$2402,0),7)=0,"",INDEX('REPARTITION DES TACHES'!$A$2:$I$2402,MATCH($K$40,'REPARTITION DES TACHES'!$A$2:$A$2402,0),7))</f>
        <v/>
      </c>
      <c r="R40" s="653" t="str">
        <f>IF(INDEX('REPARTITION DES TACHES'!$A$2:$I$2402,MATCH($K$40,'REPARTITION DES TACHES'!$A$2:$A$2402,0),8)=0,"",INDEX('REPARTITION DES TACHES'!$A$2:$I$2402,MATCH($K$40,'REPARTITION DES TACHES'!$A$2:$A$2402,0),8))</f>
        <v/>
      </c>
      <c r="S40" s="709">
        <f>INDEX('REPARTITION DES TACHES'!$A$2:$I$2402,MATCH($K$40,'REPARTITION DES TACHES'!$A$2:$A$2402,0),9)</f>
        <v>0</v>
      </c>
      <c r="U40" s="523"/>
      <c r="V40" s="523"/>
      <c r="W40" s="523"/>
      <c r="X40" s="523"/>
      <c r="Y40" s="523"/>
      <c r="Z40" s="523"/>
      <c r="AA40" s="523"/>
      <c r="AB40" s="523"/>
    </row>
    <row r="41" spans="1:28" ht="25.15" hidden="1" customHeight="1" x14ac:dyDescent="0.25">
      <c r="A41" s="1245"/>
      <c r="B41" s="1184" t="s">
        <v>8</v>
      </c>
      <c r="C41" s="654" t="str">
        <f ca="1">IF(OFFSET(INDEX('REPARTITION DES TACHES'!$A$2:$I$2402,MATCH($A$40,'REPARTITION DES TACHES'!$A$2:$A$2402,0),3),1,0)=0,"",OFFSET(INDEX('REPARTITION DES TACHES'!$A$2:$I$2402,MATCH($A$40,'REPARTITION DES TACHES'!$A$2:$A$2402,0),3),1,0))</f>
        <v/>
      </c>
      <c r="D41" s="682" t="str">
        <f ca="1">IF(OFFSET(INDEX('REPARTITION DES TACHES'!$A$2:$I$2402,MATCH($A$40,'REPARTITION DES TACHES'!$A$2:$A$2402,0),4),1,0)=0,"",OFFSET(INDEX('REPARTITION DES TACHES'!$A$2:$I$2402,MATCH($A$40,'REPARTITION DES TACHES'!$A$2:$A$2402,0),4),1,0))</f>
        <v/>
      </c>
      <c r="E41" s="654" t="str">
        <f ca="1">IF(OFFSET(INDEX('REPARTITION DES TACHES'!$A$2:$I$2402,MATCH($A$40,'REPARTITION DES TACHES'!$A$2:$A$2402,0),5),1,0)=0,"",OFFSET(INDEX('REPARTITION DES TACHES'!$A$2:$I$2402,MATCH($A$40,'REPARTITION DES TACHES'!$A$2:$A$2402,0),5),1,0))</f>
        <v/>
      </c>
      <c r="F41" s="556">
        <f ca="1">OFFSET(INDEX('REPARTITION DES TACHES'!$A$2:$I$2402,MATCH($A$40,'REPARTITION DES TACHES'!$A$2:$A$2402,0),3),1,0)</f>
        <v>0</v>
      </c>
      <c r="G41" s="637" t="str">
        <f ca="1">IF(OFFSET(INDEX('REPARTITION DES TACHES'!$A$2:$I$2402,MATCH($A$40,'REPARTITION DES TACHES'!$A$2:$A$2402,0),7),1,0)=0,"",OFFSET(INDEX('REPARTITION DES TACHES'!$A$2:$I$2402,MATCH($A$40,'REPARTITION DES TACHES'!$A$2:$A$2402,0),7),1,0))</f>
        <v/>
      </c>
      <c r="H41" s="654" t="str">
        <f ca="1">IF(OFFSET(INDEX('REPARTITION DES TACHES'!$A$2:$I$2402,MATCH($A$40,'REPARTITION DES TACHES'!$A$2:$A$2402,0),8),1,0)=0,"",OFFSET(INDEX('REPARTITION DES TACHES'!$A$2:$I$2402,MATCH($A$40,'REPARTITION DES TACHES'!$A$2:$A$2402,0),8),1,0))</f>
        <v/>
      </c>
      <c r="I41" s="556">
        <f ca="1">OFFSET(INDEX('REPARTITION DES TACHES'!$A$2:$I$2402,MATCH($A$40,'REPARTITION DES TACHES'!$A$2:$A$2402,0),9),1,0)</f>
        <v>0</v>
      </c>
      <c r="K41" s="1243"/>
      <c r="L41" s="1190" t="s">
        <v>8</v>
      </c>
      <c r="M41" s="624" t="str">
        <f ca="1">IF(OFFSET(INDEX('REPARTITION DES TACHES'!$A$2:$I$2402,MATCH($K$40,'REPARTITION DES TACHES'!$A$2:$A$2402,0),3),1,0)=0,"",OFFSET(INDEX('REPARTITION DES TACHES'!$A$2:$I$2402,MATCH($K$40,'REPARTITION DES TACHES'!$A$2:$A$2402,0),3),1,0))</f>
        <v/>
      </c>
      <c r="N41" s="667" t="str">
        <f ca="1">IF(OFFSET(INDEX('REPARTITION DES TACHES'!$A$2:$I$2402,MATCH($K$40,'REPARTITION DES TACHES'!$A$2:$A$2402,0),4),1,0)=0,"",OFFSET(INDEX('REPARTITION DES TACHES'!$A$2:$I$2402,MATCH($K$40,'REPARTITION DES TACHES'!$A$2:$A$2402,0),4),1,0))</f>
        <v/>
      </c>
      <c r="O41" s="624" t="str">
        <f ca="1">IF(OFFSET(INDEX('REPARTITION DES TACHES'!$A$2:$I$2402,MATCH($K$40,'REPARTITION DES TACHES'!$A$2:$A$2402,0),5),1,0)=0,"",OFFSET(INDEX('REPARTITION DES TACHES'!$A$2:$I$2402,MATCH($K$40,'REPARTITION DES TACHES'!$A$2:$A$2402,0),5),1,0))</f>
        <v/>
      </c>
      <c r="P41" s="562"/>
      <c r="Q41" s="563" t="str">
        <f ca="1">IF(OFFSET(INDEX('REPARTITION DES TACHES'!$A$2:$I$2402,MATCH($K$40,'REPARTITION DES TACHES'!$A$2:$A$2402,0),7),1,0)=0,"",OFFSET(INDEX('REPARTITION DES TACHES'!$A$2:$I$2402,MATCH($K$40,'REPARTITION DES TACHES'!$A$2:$A$2402,0),7),1,0))</f>
        <v/>
      </c>
      <c r="R41" s="624" t="str">
        <f ca="1">IF(OFFSET(INDEX('REPARTITION DES TACHES'!$A$2:$I$2402,MATCH($K$40,'REPARTITION DES TACHES'!$A$2:$A$2402,0),8),1,0)=0,"",OFFSET(INDEX('REPARTITION DES TACHES'!$A$2:$I$2402,MATCH($K$40,'REPARTITION DES TACHES'!$A$2:$A$2402,0),8),1,0))</f>
        <v/>
      </c>
      <c r="S41" s="673">
        <f ca="1">OFFSET(INDEX('REPARTITION DES TACHES'!$A$2:$I$2402,MATCH($K$40,'REPARTITION DES TACHES'!$A$2:$A$2402,0),9),1,0)</f>
        <v>0</v>
      </c>
    </row>
    <row r="42" spans="1:28" ht="25.15" hidden="1" customHeight="1" x14ac:dyDescent="0.25">
      <c r="A42" s="1245"/>
      <c r="B42" s="1184"/>
      <c r="C42" s="624"/>
      <c r="D42" s="667"/>
      <c r="E42" s="624"/>
      <c r="F42" s="667"/>
      <c r="G42" s="564"/>
      <c r="H42" s="624"/>
      <c r="I42" s="586"/>
      <c r="K42" s="1243"/>
      <c r="L42" s="1190"/>
      <c r="M42" s="624" t="s">
        <v>10</v>
      </c>
      <c r="N42" s="667">
        <v>6</v>
      </c>
      <c r="O42" s="624"/>
      <c r="P42" s="562" t="s">
        <v>10</v>
      </c>
      <c r="Q42" s="563"/>
      <c r="R42" s="624"/>
      <c r="S42" s="673"/>
    </row>
    <row r="43" spans="1:28" ht="20.100000000000001" customHeight="1" thickBot="1" x14ac:dyDescent="0.3">
      <c r="A43" s="1245"/>
      <c r="B43" s="551"/>
      <c r="C43" s="655" t="str">
        <f ca="1">OFFSET(INDEX('REPARTITION DES TACHES'!$A$2:$I$2402,MATCH($A$40,'REPARTITION DES TACHES'!$A$2:$A$2402,0),3),3,0)</f>
        <v>04111</v>
      </c>
      <c r="D43" s="683" t="str">
        <f ca="1">IF(OFFSET(INDEX('REPARTITION DES TACHES'!$A$2:$I$2402,MATCH($A$40,'REPARTITION DES TACHES'!$A$2:$A$2402,0),4),3,0)=0,"",OFFSET(INDEX('REPARTITION DES TACHES'!$A$2:$I$2402,MATCH($A$40,'REPARTITION DES TACHES'!$A$2:$A$2402,0),4),3,0))</f>
        <v/>
      </c>
      <c r="E43" s="655" t="str">
        <f ca="1">IF(OFFSET(INDEX('REPARTITION DES TACHES'!$A$2:$I$2402,MATCH($A$40,'REPARTITION DES TACHES'!$A$2:$A$2402,0),5),3,0)=0,"",OFFSET(INDEX('REPARTITION DES TACHES'!$A$2:$I$2402,MATCH($A$40,'REPARTITION DES TACHES'!$A$2:$A$2402,0),5),3,0))</f>
        <v>0173</v>
      </c>
      <c r="F43" s="566">
        <f ca="1">OFFSET(INDEX('REPARTITION DES TACHES'!$A$2:$I$2402,MATCH($A$40,'REPARTITION DES TACHES'!$A$2:$A$2402,0),6),3,0)</f>
        <v>0</v>
      </c>
      <c r="G43" s="638" t="str">
        <f ca="1">IF(OFFSET(INDEX('REPARTITION DES TACHES'!$A$2:$I$2402,MATCH($A$40,'REPARTITION DES TACHES'!$A$2:$A$2402,0),7),3,0)=0,"",OFFSET(INDEX('REPARTITION DES TACHES'!$A$2:$I$2402,MATCH($A$40,'REPARTITION DES TACHES'!$A$2:$A$2402,0),7),3,0))</f>
        <v/>
      </c>
      <c r="H43" s="655" t="str">
        <f ca="1">IF(OFFSET(INDEX('REPARTITION DES TACHES'!$A$2:$I$2402,MATCH($A$40,'REPARTITION DES TACHES'!$A$2:$A$2402,0),8),3,0)=0,"",OFFSET(INDEX('REPARTITION DES TACHES'!$A$2:$I$2402,MATCH($A$40,'REPARTITION DES TACHES'!$A$2:$A$2402,0),8),3,0))</f>
        <v>04101</v>
      </c>
      <c r="I43" s="566">
        <f ca="1">OFFSET(INDEX('REPARTITION DES TACHES'!$A$2:$I$2402,MATCH($A$40,'REPARTITION DES TACHES'!$A$2:$A$2402,0),9),3,0)</f>
        <v>0</v>
      </c>
      <c r="K43" s="1243"/>
      <c r="L43" s="632"/>
      <c r="M43" s="655" t="str">
        <f ca="1">OFFSET(INDEX('REPARTITION DES TACHES'!$A$2:$I$2402,MATCH($K$40,'REPARTITION DES TACHES'!$A$2:$A$2402,0),3),3,0)</f>
        <v>04111</v>
      </c>
      <c r="N43" s="683" t="str">
        <f ca="1">IF(OFFSET(INDEX('REPARTITION DES TACHES'!$A$2:$I$2402,MATCH($K$40,'REPARTITION DES TACHES'!$A$2:$A$2402,0),4),3,0)=0,"",OFFSET(INDEX('REPARTITION DES TACHES'!$A$2:$I$2402,MATCH($K$40,'REPARTITION DES TACHES'!$A$2:$A$2402,0),4),3,0))</f>
        <v/>
      </c>
      <c r="O43" s="655" t="str">
        <f ca="1">IF(OFFSET(INDEX('REPARTITION DES TACHES'!$A$2:$I$2402,MATCH($K$40,'REPARTITION DES TACHES'!$A$2:$A$2402,0),5),3,0)=0,"",OFFSET(INDEX('REPARTITION DES TACHES'!$A$2:$I$2402,MATCH($K$40,'REPARTITION DES TACHES'!$A$2:$A$2402,0),5),3,0))</f>
        <v>AH185/ZACHER</v>
      </c>
      <c r="P43" s="566">
        <f ca="1">OFFSET(INDEX('REPARTITION DES TACHES'!$A$2:$I$2402,MATCH($K$40,'REPARTITION DES TACHES'!$A$2:$A$2402,0),6),3,0)</f>
        <v>0</v>
      </c>
      <c r="Q43" s="705" t="str">
        <f ca="1">IF(OFFSET(INDEX('REPARTITION DES TACHES'!$A$2:$I$2402,MATCH($K$40,'REPARTITION DES TACHES'!$A$2:$A$2402,0),7),3,0)=0,"",OFFSET(INDEX('REPARTITION DES TACHES'!$A$2:$I$2402,MATCH($K$40,'REPARTITION DES TACHES'!$A$2:$A$2402,0),7),3,0))</f>
        <v/>
      </c>
      <c r="R43" s="655" t="str">
        <f ca="1">IF(OFFSET(INDEX('REPARTITION DES TACHES'!$A$2:$I$2402,MATCH($K$40,'REPARTITION DES TACHES'!$A$2:$A$2402,0),8),3,0)=0,"",OFFSET(INDEX('REPARTITION DES TACHES'!$A$2:$I$2402,MATCH($K$40,'REPARTITION DES TACHES'!$A$2:$A$2402,0),8),3,0))</f>
        <v/>
      </c>
      <c r="S43" s="710">
        <f ca="1">OFFSET(INDEX('REPARTITION DES TACHES'!$A$2:$I$2402,MATCH($K$40,'REPARTITION DES TACHES'!$A$2:$A$2402,0),9),3,0)</f>
        <v>0</v>
      </c>
    </row>
    <row r="44" spans="1:28" ht="25.15" hidden="1" customHeight="1" x14ac:dyDescent="0.25">
      <c r="A44" s="1245"/>
      <c r="B44" s="1184" t="s">
        <v>8</v>
      </c>
      <c r="C44" s="655" t="str">
        <f ca="1">IF(OFFSET(INDEX('REPARTITION DES TACHES'!$A$2:$I$2402,MATCH($A$40,'REPARTITION DES TACHES'!$A$2:$A$2402,0),3),4,0)=0,"",OFFSET(INDEX('REPARTITION DES TACHES'!$A$2:$I$2402,MATCH($A$40,'REPARTITION DES TACHES'!$A$2:$A$2402,0),3),4,0))</f>
        <v/>
      </c>
      <c r="D44" s="683" t="str">
        <f ca="1">IF(OFFSET(INDEX('REPARTITION DES TACHES'!$A$2:$I$2402,MATCH($A$40,'REPARTITION DES TACHES'!$A$2:$A$2402,0),4),4,0)=0,"",OFFSET(INDEX('REPARTITION DES TACHES'!$A$2:$I$2402,MATCH($A$40,'REPARTITION DES TACHES'!$A$2:$A$2402,0),4),4,0))</f>
        <v/>
      </c>
      <c r="E44" s="655" t="str">
        <f ca="1">IF(OFFSET(INDEX('REPARTITION DES TACHES'!$A$2:$I$2402,MATCH($A$40,'REPARTITION DES TACHES'!$A$2:$A$2402,0),5),4,0)=0,"",OFFSET(INDEX('REPARTITION DES TACHES'!$A$2:$I$2402,MATCH($A$40,'REPARTITION DES TACHES'!$A$2:$A$2402,0),5),4,0))</f>
        <v/>
      </c>
      <c r="F44" s="566">
        <f ca="1">OFFSET(INDEX('REPARTITION DES TACHES'!$A$2:$I$2402,MATCH($A$40,'REPARTITION DES TACHES'!$A$2:$A$2402,0),6),4,0)</f>
        <v>0</v>
      </c>
      <c r="G44" s="638" t="str">
        <f ca="1">IF(OFFSET(INDEX('REPARTITION DES TACHES'!$A$2:$I$2402,MATCH($A$40,'REPARTITION DES TACHES'!$A$2:$A$2402,0),7),4,0)=0,"",OFFSET(INDEX('REPARTITION DES TACHES'!$A$2:$I$2402,MATCH($A$40,'REPARTITION DES TACHES'!$A$2:$A$2402,0),7),4,0))</f>
        <v/>
      </c>
      <c r="H44" s="655" t="str">
        <f ca="1">IF(OFFSET(INDEX('REPARTITION DES TACHES'!$A$2:$I$2402,MATCH($A$40,'REPARTITION DES TACHES'!$A$2:$A$2402,0),8),4,0)=0,"",OFFSET(INDEX('REPARTITION DES TACHES'!$A$2:$I$2402,MATCH($A$40,'REPARTITION DES TACHES'!$A$2:$A$2402,0),8),4,0))</f>
        <v/>
      </c>
      <c r="I44" s="566">
        <f ca="1">OFFSET(INDEX('REPARTITION DES TACHES'!$A$2:$I$2402,MATCH($A$40,'REPARTITION DES TACHES'!$A$2:$A$2402,0),9),4,0)</f>
        <v>0</v>
      </c>
      <c r="K44" s="1243"/>
      <c r="L44" s="1190" t="s">
        <v>8</v>
      </c>
      <c r="M44" s="677" t="str">
        <f ca="1">IF(OFFSET(INDEX('REPARTITION DES TACHES'!$A$2:$I$2402,MATCH($K$40,'REPARTITION DES TACHES'!$A$2:$A$2402,0),3),4,0)=0,"",OFFSET(INDEX('REPARTITION DES TACHES'!$A$2:$I$2402,MATCH($K$40,'REPARTITION DES TACHES'!$A$2:$A$2402,0),3),4,0))</f>
        <v/>
      </c>
      <c r="N44" s="698" t="str">
        <f ca="1">IF(OFFSET(INDEX('REPARTITION DES TACHES'!$A$2:$I$2402,MATCH($K$40,'REPARTITION DES TACHES'!$A$2:$A$2402,0),4),4,0)=0,"",OFFSET(INDEX('REPARTITION DES TACHES'!$A$2:$I$2402,MATCH($K$40,'REPARTITION DES TACHES'!$A$2:$A$2402,0),4),4,0))</f>
        <v/>
      </c>
      <c r="O44" s="677" t="str">
        <f ca="1">IF(OFFSET(INDEX('REPARTITION DES TACHES'!$A$2:$I$2402,MATCH($K$40,'REPARTITION DES TACHES'!$A$2:$A$2402,0),5),4,0)=0,"",OFFSET(INDEX('REPARTITION DES TACHES'!$A$2:$I$2402,MATCH($K$40,'REPARTITION DES TACHES'!$A$2:$A$2402,0),5),4,0))</f>
        <v/>
      </c>
      <c r="P44" s="562" t="s">
        <v>10</v>
      </c>
      <c r="Q44" s="706" t="str">
        <f ca="1">IF(OFFSET(INDEX('REPARTITION DES TACHES'!$A$2:$I$2402,MATCH($K$40,'REPARTITION DES TACHES'!$A$2:$A$2402,0),7),4,0)=0,"",OFFSET(INDEX('REPARTITION DES TACHES'!$A$2:$I$2402,MATCH($K$40,'REPARTITION DES TACHES'!$A$2:$A$2402,0),7),4,0))</f>
        <v/>
      </c>
      <c r="R44" s="677" t="str">
        <f ca="1">IF(OFFSET(INDEX('REPARTITION DES TACHES'!$A$2:$I$2402,MATCH($K$40,'REPARTITION DES TACHES'!$A$2:$A$2402,0),8),4,0)=0,"",OFFSET(INDEX('REPARTITION DES TACHES'!$A$2:$I$2402,MATCH($K$40,'REPARTITION DES TACHES'!$A$2:$A$2402,0),8),4,0))</f>
        <v/>
      </c>
      <c r="S44" s="711">
        <f ca="1">OFFSET(INDEX('REPARTITION DES TACHES'!$A$2:$I$2402,MATCH($K$40,'REPARTITION DES TACHES'!$A$2:$A$2402,0),9),4,0)</f>
        <v>0</v>
      </c>
    </row>
    <row r="45" spans="1:28" ht="25.15" hidden="1" customHeight="1" thickBot="1" x14ac:dyDescent="0.3">
      <c r="A45" s="1249"/>
      <c r="B45" s="1211"/>
      <c r="C45" s="656"/>
      <c r="D45" s="668"/>
      <c r="E45" s="656"/>
      <c r="F45" s="668"/>
      <c r="G45" s="612"/>
      <c r="H45" s="656"/>
      <c r="I45" s="650"/>
      <c r="K45" s="1243"/>
      <c r="L45" s="1197"/>
      <c r="M45" s="581" t="s">
        <v>10</v>
      </c>
      <c r="N45" s="699"/>
      <c r="O45" s="581"/>
      <c r="P45" s="579"/>
      <c r="Q45" s="580"/>
      <c r="R45" s="581"/>
      <c r="S45" s="712"/>
    </row>
    <row r="46" spans="1:28" ht="20.100000000000001" customHeight="1" thickTop="1" x14ac:dyDescent="0.25">
      <c r="A46" s="1193">
        <f>+A40+1</f>
        <v>43109</v>
      </c>
      <c r="B46" s="613"/>
      <c r="C46" s="657" t="str">
        <f>INDEX('REPARTITION DES TACHES'!$A$2:$I$2402,MATCH($A$46,'REPARTITION DES TACHES'!$A$2:$A$2402,0),3)</f>
        <v>04110</v>
      </c>
      <c r="D46" s="644" t="str">
        <f>INDEX('REPARTITION DES TACHES'!$A$2:$I$2402,MATCH($A$46,'REPARTITION DES TACHES'!$A$2:$A$2402,0),4)</f>
        <v>04109</v>
      </c>
      <c r="E46" s="657" t="str">
        <f>IF(INDEX('REPARTITION DES TACHES'!$A$2:$I$2402,MATCH($A$46,'REPARTITION DES TACHES'!$A$2:$A$2402,0),5)=0,"",INDEX('REPARTITION DES TACHES'!$A$2:$I$2402,MATCH($A$46,'REPARTITION DES TACHES'!$A$2:$A$2402,0),5))</f>
        <v/>
      </c>
      <c r="F46" s="619">
        <f>INDEX('REPARTITION DES TACHES'!$A$2:$I$2402,MATCH($A$46,'REPARTITION DES TACHES'!$A$2:$A$2402,0),6)</f>
        <v>0</v>
      </c>
      <c r="G46" s="639" t="str">
        <f>IF(INDEX('REPARTITION DES TACHES'!$A$2:$I$2402,MATCH($A$46,'REPARTITION DES TACHES'!$A$2:$A$2402,0),7)=0,"",INDEX('REPARTITION DES TACHES'!$A$2:$I$2402,MATCH($A$46,'REPARTITION DES TACHES'!$A$2:$A$2402,0),7))</f>
        <v>04104</v>
      </c>
      <c r="H46" s="657" t="str">
        <f>IF(INDEX('REPARTITION DES TACHES'!$A$2:$I$2402,MATCH($A$46,'REPARTITION DES TACHES'!$A$2:$A$2402,0),8)=0,"",INDEX('REPARTITION DES TACHES'!$A$2:$I$2402,MATCH($A$46,'REPARTITION DES TACHES'!$A$2:$A$2402,0),8))</f>
        <v/>
      </c>
      <c r="I46" s="558">
        <f>INDEX('REPARTITION DES TACHES'!$A$2:$I$2402,MATCH($A$46,'REPARTITION DES TACHES'!$A$2:$A$2402,0),9)</f>
        <v>0</v>
      </c>
      <c r="K46" s="1207">
        <f>+K40+1</f>
        <v>43123</v>
      </c>
      <c r="L46" s="749"/>
      <c r="M46" s="697" t="str">
        <f>INDEX('REPARTITION DES TACHES'!$A$2:$I$2402,MATCH($K$46,'REPARTITION DES TACHES'!$A$2:$A$2402,0),3)</f>
        <v>04110</v>
      </c>
      <c r="N46" s="700" t="str">
        <f>INDEX('REPARTITION DES TACHES'!$A$2:$I$2402,MATCH($K$46,'REPARTITION DES TACHES'!$A$2:$A$2402,0),4)</f>
        <v>04109</v>
      </c>
      <c r="O46" s="697" t="str">
        <f>IF(INDEX('REPARTITION DES TACHES'!$A$2:$I$2402,MATCH($K$46,'REPARTITION DES TACHES'!$A$2:$A$2402,0),5)=0,"",INDEX('REPARTITION DES TACHES'!$A$2:$I$2402,MATCH($K$46,'REPARTITION DES TACHES'!$A$2:$A$2402,0),5))</f>
        <v/>
      </c>
      <c r="P46" s="583">
        <f>INDEX('REPARTITION DES TACHES'!$A$2:$I$2402,MATCH($K$46,'REPARTITION DES TACHES'!$A$2:$A$2402,0),6)</f>
        <v>0</v>
      </c>
      <c r="Q46" s="707" t="str">
        <f>IF(INDEX('REPARTITION DES TACHES'!$A$2:$I$2402,MATCH($K$46,'REPARTITION DES TACHES'!$A$2:$A$2402,0),7)=0,"",INDEX('REPARTITION DES TACHES'!$A$2:$I$2402,MATCH($K$46,'REPARTITION DES TACHES'!$A$2:$A$2402,0),7))</f>
        <v/>
      </c>
      <c r="R46" s="697" t="str">
        <f>IF(INDEX('REPARTITION DES TACHES'!$A$2:$I$2402,MATCH($K$46,'REPARTITION DES TACHES'!$A$2:$A$2402,0),8)=0,"",INDEX('REPARTITION DES TACHES'!$A$2:$I$2402,MATCH($K$46,'REPARTITION DES TACHES'!$A$2:$A$2402,0),8))</f>
        <v/>
      </c>
      <c r="S46" s="709">
        <f>INDEX('REPARTITION DES TACHES'!$A$2:$I$2402,MATCH($K$46,'REPARTITION DES TACHES'!$A$2:$A$2402,0),9)</f>
        <v>0</v>
      </c>
      <c r="W46" s="614"/>
    </row>
    <row r="47" spans="1:28" ht="25.15" hidden="1" customHeight="1" x14ac:dyDescent="0.25">
      <c r="A47" s="1194"/>
      <c r="B47" s="1206" t="s">
        <v>8</v>
      </c>
      <c r="C47" s="658" t="str">
        <f ca="1">IF(OFFSET(INDEX('REPARTITION DES TACHES'!$A$2:$I$2402,MATCH($A$46,'REPARTITION DES TACHES'!$A$2:$A$2402,0),3),1,0)=0,"",OFFSET(INDEX('REPARTITION DES TACHES'!$A$2:$I$2402,MATCH($A$46,'REPARTITION DES TACHES'!$A$2:$A$2402,0),3),1,0))</f>
        <v/>
      </c>
      <c r="D47" s="684" t="str">
        <f ca="1">IF(OFFSET(INDEX('REPARTITION DES TACHES'!$A$2:$I$2402,MATCH($A$46,'REPARTITION DES TACHES'!$A$2:$A$2402,0),4),1,0)=0,"",OFFSET(INDEX('REPARTITION DES TACHES'!$A$2:$I$2402,MATCH($A$46,'REPARTITION DES TACHES'!$A$2:$A$2402,0),4),1,0))</f>
        <v/>
      </c>
      <c r="E47" s="658" t="str">
        <f ca="1">IF(OFFSET(INDEX('REPARTITION DES TACHES'!$A$2:$I$2402,MATCH($A$46,'REPARTITION DES TACHES'!$A$2:$A$2402,0),5),1,0)=0,"",OFFSET(INDEX('REPARTITION DES TACHES'!$A$2:$I$2402,MATCH($A$46,'REPARTITION DES TACHES'!$A$2:$A$2402,0),5),1,0))</f>
        <v/>
      </c>
      <c r="F47" s="669">
        <f ca="1">OFFSET(INDEX('REPARTITION DES TACHES'!$A$2:$I$2402,MATCH($A$46,'REPARTITION DES TACHES'!$A$2:$A$2402,0),6),1,0)</f>
        <v>0</v>
      </c>
      <c r="G47" s="640" t="str">
        <f ca="1">IF(OFFSET(INDEX('REPARTITION DES TACHES'!$A$2:$I$2402,MATCH($A$46,'REPARTITION DES TACHES'!$A$2:$A$2402,0),7),1,0)=0,"",OFFSET(INDEX('REPARTITION DES TACHES'!$A$2:$I$2402,MATCH($A$46,'REPARTITION DES TACHES'!$A$2:$A$2402,0),7),1,0))</f>
        <v/>
      </c>
      <c r="H47" s="658" t="str">
        <f ca="1">IF(OFFSET(INDEX('REPARTITION DES TACHES'!$A$2:$I$2402,MATCH($A$46,'REPARTITION DES TACHES'!$A$2:$A$2402,0),8),1,0)=0,"",OFFSET(INDEX('REPARTITION DES TACHES'!$A$2:$I$2402,MATCH($A$46,'REPARTITION DES TACHES'!$A$2:$A$2402,0),8),1,0))</f>
        <v/>
      </c>
      <c r="I47" s="556">
        <f ca="1">OFFSET(INDEX('REPARTITION DES TACHES'!$A$2:$I$2402,MATCH($A$46,'REPARTITION DES TACHES'!$A$2:$A$2402,0),9),1,0)</f>
        <v>0</v>
      </c>
      <c r="K47" s="1196"/>
      <c r="L47" s="1206" t="s">
        <v>8</v>
      </c>
      <c r="M47" s="585" t="str">
        <f ca="1">IF(OFFSET(INDEX('REPARTITION DES TACHES'!$A$2:$I$2402,MATCH($K$46,'REPARTITION DES TACHES'!$A$2:$A$2402,0),3),1,0)=0,"",OFFSET(INDEX('REPARTITION DES TACHES'!$A$2:$I$2402,MATCH($K$46,'REPARTITION DES TACHES'!$A$2:$A$2402,0),3),1,0))</f>
        <v/>
      </c>
      <c r="N47" s="670" t="str">
        <f ca="1">IF(OFFSET(INDEX('REPARTITION DES TACHES'!$A$2:$I$2402,MATCH($K$46,'REPARTITION DES TACHES'!$A$2:$A$2402,0),4),1,0)=0,"",OFFSET(INDEX('REPARTITION DES TACHES'!$A$2:$I$2402,MATCH($K$46,'REPARTITION DES TACHES'!$A$2:$A$2402,0),4),1,0))</f>
        <v/>
      </c>
      <c r="O47" s="585" t="str">
        <f ca="1">IF(OFFSET(INDEX('REPARTITION DES TACHES'!$A$2:$I$2402,MATCH($K$46,'REPARTITION DES TACHES'!$A$2:$A$2402,0),5),1,0)=0,"",OFFSET(INDEX('REPARTITION DES TACHES'!$A$2:$I$2402,MATCH($K$46,'REPARTITION DES TACHES'!$A$2:$A$2402,0),5),1,0))</f>
        <v/>
      </c>
      <c r="P47" s="622"/>
      <c r="Q47" s="587" t="str">
        <f ca="1">IF(OFFSET(INDEX('REPARTITION DES TACHES'!$A$2:$I$2402,MATCH($K$46,'REPARTITION DES TACHES'!$A$2:$A$2402,0),7),1,0)=0,"",OFFSET(INDEX('REPARTITION DES TACHES'!$A$2:$I$2402,MATCH($K$46,'REPARTITION DES TACHES'!$A$2:$A$2402,0),7),1,0))</f>
        <v/>
      </c>
      <c r="R47" s="585" t="str">
        <f ca="1">IF(OFFSET(INDEX('REPARTITION DES TACHES'!$A$2:$I$2402,MATCH($K$46,'REPARTITION DES TACHES'!$A$2:$A$2402,0),8),1,0)=0,"",OFFSET(INDEX('REPARTITION DES TACHES'!$A$2:$I$2402,MATCH($K$46,'REPARTITION DES TACHES'!$A$2:$A$2402,0),8),1,0))</f>
        <v/>
      </c>
      <c r="S47" s="673">
        <f ca="1">OFFSET(INDEX('REPARTITION DES TACHES'!$A$2:$I$2402,MATCH($K$46,'REPARTITION DES TACHES'!$A$2:$A$2402,0),9),1,0)</f>
        <v>0</v>
      </c>
    </row>
    <row r="48" spans="1:28" ht="25.15" hidden="1" customHeight="1" x14ac:dyDescent="0.25">
      <c r="A48" s="1194"/>
      <c r="B48" s="1206"/>
      <c r="C48" s="585" t="s">
        <v>10</v>
      </c>
      <c r="D48" s="670"/>
      <c r="E48" s="585"/>
      <c r="F48" s="670"/>
      <c r="G48" s="588"/>
      <c r="H48" s="585"/>
      <c r="I48" s="586"/>
      <c r="K48" s="1196"/>
      <c r="L48" s="1206"/>
      <c r="M48" s="585" t="s">
        <v>10</v>
      </c>
      <c r="N48" s="670"/>
      <c r="O48" s="585"/>
      <c r="P48" s="622" t="s">
        <v>10</v>
      </c>
      <c r="Q48" s="587"/>
      <c r="R48" s="585"/>
      <c r="S48" s="673"/>
    </row>
    <row r="49" spans="1:19" ht="20.100000000000001" customHeight="1" thickBot="1" x14ac:dyDescent="0.3">
      <c r="A49" s="1194"/>
      <c r="B49" s="584"/>
      <c r="C49" s="659" t="str">
        <f ca="1">OFFSET(INDEX('REPARTITION DES TACHES'!$A$2:$I$2402,MATCH($A$46,'REPARTITION DES TACHES'!$A$2:$A$2402,0),3),3,0)</f>
        <v>04108</v>
      </c>
      <c r="D49" s="646" t="str">
        <f ca="1">IF(OFFSET(INDEX('REPARTITION DES TACHES'!$A$2:$I$2402,MATCH($A$46,'REPARTITION DES TACHES'!$A$2:$A$2402,0),4),3,0)=0,"",OFFSET(INDEX('REPARTITION DES TACHES'!$A$2:$I$2402,MATCH($A$46,'REPARTITION DES TACHES'!$A$2:$A$2402,0),4),3,0))</f>
        <v/>
      </c>
      <c r="E49" s="659" t="str">
        <f ca="1">IF(OFFSET(INDEX('REPARTITION DES TACHES'!$A$2:$I$2402,MATCH($A$46,'REPARTITION DES TACHES'!$A$2:$A$2402,0),5),3,0)=0,"",OFFSET(INDEX('REPARTITION DES TACHES'!$A$2:$I$2402,MATCH($A$46,'REPARTITION DES TACHES'!$A$2:$A$2402,0),5),3,0))</f>
        <v>04101</v>
      </c>
      <c r="F49" s="623">
        <f ca="1">OFFSET(INDEX('REPARTITION DES TACHES'!$A$2:$I$2402,MATCH($A$46,'REPARTITION DES TACHES'!$A$2:$A$2402,0),6),3,0)</f>
        <v>0</v>
      </c>
      <c r="G49" s="641" t="str">
        <f ca="1">IF(OFFSET(INDEX('REPARTITION DES TACHES'!$A$2:$I$2402,MATCH($A$46,'REPARTITION DES TACHES'!$A$2:$A$2402,0),7),3,0)=0,"",OFFSET(INDEX('REPARTITION DES TACHES'!$A$2:$I$2402,MATCH($A$46,'REPARTITION DES TACHES'!$A$2:$A$2402,0),7),3,0))</f>
        <v/>
      </c>
      <c r="H49" s="659" t="str">
        <f ca="1">IF(OFFSET(INDEX('REPARTITION DES TACHES'!$A$2:$I$2402,MATCH($A$46,'REPARTITION DES TACHES'!$A$2:$A$2402,0),8),3,0)=0,"",OFFSET(INDEX('REPARTITION DES TACHES'!$A$2:$I$2402,MATCH($A$46,'REPARTITION DES TACHES'!$A$2:$A$2402,0),8),3,0))</f>
        <v>04104</v>
      </c>
      <c r="I49" s="566">
        <f ca="1">OFFSET(INDEX('REPARTITION DES TACHES'!$A$2:$I$2402,MATCH($A$46,'REPARTITION DES TACHES'!$A$2:$A$2402,0),9),3,0)</f>
        <v>0</v>
      </c>
      <c r="K49" s="1196"/>
      <c r="L49" s="748"/>
      <c r="M49" s="659" t="str">
        <f ca="1">OFFSET(INDEX('REPARTITION DES TACHES'!$A$2:$I$2402,MATCH($K$46,'REPARTITION DES TACHES'!$A$2:$A$2402,0),3),3,0)</f>
        <v>04108</v>
      </c>
      <c r="N49" s="646" t="str">
        <f ca="1">IF(OFFSET(INDEX('REPARTITION DES TACHES'!$A$2:$I$2402,MATCH($K$46,'REPARTITION DES TACHES'!$A$2:$A$2402,0),4),3,0)=0,"",OFFSET(INDEX('REPARTITION DES TACHES'!$A$2:$I$2402,MATCH($K$46,'REPARTITION DES TACHES'!$A$2:$A$2402,0),4),3,0))</f>
        <v/>
      </c>
      <c r="O49" s="659" t="str">
        <f ca="1">IF(OFFSET(INDEX('REPARTITION DES TACHES'!$A$2:$I$2402,MATCH($K$46,'REPARTITION DES TACHES'!$A$2:$A$2402,0),5),3,0)=0,"",OFFSET(INDEX('REPARTITION DES TACHES'!$A$2:$I$2402,MATCH($K$46,'REPARTITION DES TACHES'!$A$2:$A$2402,0),5),3,0))</f>
        <v/>
      </c>
      <c r="P49" s="623">
        <f ca="1">OFFSET(INDEX('REPARTITION DES TACHES'!$A$2:$I$2402,MATCH($K$46,'REPARTITION DES TACHES'!$A$2:$A$2402,0),6),3,0)</f>
        <v>0</v>
      </c>
      <c r="Q49" s="708" t="str">
        <f ca="1">IF(OFFSET(INDEX('REPARTITION DES TACHES'!$A$2:$I$2402,MATCH($K$46,'REPARTITION DES TACHES'!$A$2:$A$2402,0),7),3,0)=0,"",OFFSET(INDEX('REPARTITION DES TACHES'!$A$2:$I$2402,MATCH($K$46,'REPARTITION DES TACHES'!$A$2:$A$2402,0),7),3,0))</f>
        <v/>
      </c>
      <c r="R49" s="714" t="str">
        <f ca="1">IF(OFFSET(INDEX('REPARTITION DES TACHES'!$A$2:$I$2402,MATCH($K$46,'REPARTITION DES TACHES'!$A$2:$A$2402,0),8),3,0)=0,"",OFFSET(INDEX('REPARTITION DES TACHES'!$A$2:$I$2402,MATCH($K$46,'REPARTITION DES TACHES'!$A$2:$A$2402,0),8),3,0))</f>
        <v/>
      </c>
      <c r="S49" s="710">
        <f ca="1">OFFSET(INDEX('REPARTITION DES TACHES'!$A$2:$I$2402,MATCH($K$46,'REPARTITION DES TACHES'!$A$2:$A$2402,0),9),3,0)</f>
        <v>0</v>
      </c>
    </row>
    <row r="50" spans="1:19" ht="25.15" hidden="1" customHeight="1" x14ac:dyDescent="0.25">
      <c r="A50" s="1194"/>
      <c r="B50" s="1190" t="s">
        <v>8</v>
      </c>
      <c r="C50" s="655" t="str">
        <f ca="1">IF(OFFSET(INDEX('REPARTITION DES TACHES'!$A$2:$I$2402,MATCH($A$46,'REPARTITION DES TACHES'!$A$2:$A$2402,0),3),4,0)=0,"",OFFSET(INDEX('REPARTITION DES TACHES'!$A$2:$I$2402,MATCH($A$46,'REPARTITION DES TACHES'!$A$2:$A$2402,0),3),4,0))</f>
        <v/>
      </c>
      <c r="D50" s="683" t="str">
        <f ca="1">IF(OFFSET(INDEX('REPARTITION DES TACHES'!$A$2:$I$2402,MATCH($A$46,'REPARTITION DES TACHES'!$A$2:$A$2402,0),4),4,0)=0,"",OFFSET(INDEX('REPARTITION DES TACHES'!$A$2:$I$2402,MATCH($A$46,'REPARTITION DES TACHES'!$A$2:$A$2402,0),4),4,0))</f>
        <v/>
      </c>
      <c r="E50" s="655" t="str">
        <f ca="1">IF(OFFSET(INDEX('REPARTITION DES TACHES'!$A$2:$I$2402,MATCH($A$46,'REPARTITION DES TACHES'!$A$2:$A$2402,0),5),4,0)=0,"",OFFSET(INDEX('REPARTITION DES TACHES'!$A$2:$I$2402,MATCH($A$46,'REPARTITION DES TACHES'!$A$2:$A$2402,0),5),4,0))</f>
        <v/>
      </c>
      <c r="F50" s="566">
        <f ca="1">OFFSET(INDEX('REPARTITION DES TACHES'!$A$2:$I$2402,MATCH($A$46,'REPARTITION DES TACHES'!$A$2:$A$2402,0),6),4,0)</f>
        <v>0</v>
      </c>
      <c r="G50" s="638" t="str">
        <f ca="1">IF(OFFSET(INDEX('REPARTITION DES TACHES'!$A$2:$I$2402,MATCH($A$46,'REPARTITION DES TACHES'!$A$2:$A$2402,0),7),4,0)=0,"",OFFSET(INDEX('REPARTITION DES TACHES'!$A$2:$I$2402,MATCH($A$46,'REPARTITION DES TACHES'!$A$2:$A$2402,0),7),4,0))</f>
        <v/>
      </c>
      <c r="H50" s="655" t="str">
        <f ca="1">IF(OFFSET(INDEX('REPARTITION DES TACHES'!$A$2:$I$2402,MATCH($A$46,'REPARTITION DES TACHES'!$A$2:$A$2402,0),8),4,0)=0,"",OFFSET(INDEX('REPARTITION DES TACHES'!$A$2:$I$2402,MATCH($A$46,'REPARTITION DES TACHES'!$A$2:$A$2402,0),8),4,0))</f>
        <v/>
      </c>
      <c r="I50" s="566">
        <f ca="1">OFFSET(INDEX('REPARTITION DES TACHES'!$A$2:$I$2402,MATCH($A$46,'REPARTITION DES TACHES'!$A$2:$A$2402,0),9),4,0)</f>
        <v>0</v>
      </c>
      <c r="K50" s="1196"/>
      <c r="L50" s="1190" t="s">
        <v>8</v>
      </c>
      <c r="M50" s="677" t="str">
        <f ca="1">IF(OFFSET(INDEX('REPARTITION DES TACHES'!$A$2:$I$2402,MATCH($K$46,'REPARTITION DES TACHES'!$A$2:$A$2402,0),3),4,0)=0,"",OFFSET(INDEX('REPARTITION DES TACHES'!$A$2:$I$2402,MATCH($K$46,'REPARTITION DES TACHES'!$A$2:$A$2402,0),3),4,0))</f>
        <v/>
      </c>
      <c r="N50" s="698" t="str">
        <f ca="1">IF(OFFSET(INDEX('REPARTITION DES TACHES'!$A$2:$I$2402,MATCH($K$46,'REPARTITION DES TACHES'!$A$2:$A$2402,0),4),4,0)=0,"",OFFSET(INDEX('REPARTITION DES TACHES'!$A$2:$I$2402,MATCH($K$46,'REPARTITION DES TACHES'!$A$2:$A$2402,0),4),4,0))</f>
        <v/>
      </c>
      <c r="O50" s="677" t="str">
        <f ca="1">IF(OFFSET(INDEX('REPARTITION DES TACHES'!$A$2:$I$2402,MATCH($K$46,'REPARTITION DES TACHES'!$A$2:$A$2402,0),5),4,0)=0,"",OFFSET(INDEX('REPARTITION DES TACHES'!$A$2:$I$2402,MATCH($K$46,'REPARTITION DES TACHES'!$A$2:$A$2402,0),5),4,0))</f>
        <v/>
      </c>
      <c r="P50" s="562" t="s">
        <v>10</v>
      </c>
      <c r="Q50" s="706" t="str">
        <f ca="1">IF(OFFSET(INDEX('REPARTITION DES TACHES'!$A$2:$I$2402,MATCH($K$46,'REPARTITION DES TACHES'!$A$2:$A$2402,0),7),4,0)=0,"",OFFSET(INDEX('REPARTITION DES TACHES'!$A$2:$I$2402,MATCH($K$46,'REPARTITION DES TACHES'!$A$2:$A$2402,0),7),4,0))</f>
        <v/>
      </c>
      <c r="R50" s="677" t="str">
        <f ca="1">IF(OFFSET(INDEX('REPARTITION DES TACHES'!$A$2:$I$2402,MATCH($K$46,'REPARTITION DES TACHES'!$A$2:$A$2402,0),8),4,0)=0,"",OFFSET(INDEX('REPARTITION DES TACHES'!$A$2:$I$2402,MATCH($K$46,'REPARTITION DES TACHES'!$A$2:$A$2402,0),8),4,0))</f>
        <v/>
      </c>
      <c r="S50" s="711">
        <f ca="1">OFFSET(INDEX('REPARTITION DES TACHES'!$A$2:$I$2402,MATCH($K$46,'REPARTITION DES TACHES'!$A$2:$A$2402,0),9),4,0)</f>
        <v>0</v>
      </c>
    </row>
    <row r="51" spans="1:19" ht="25.15" hidden="1" customHeight="1" thickBot="1" x14ac:dyDescent="0.3">
      <c r="A51" s="1205"/>
      <c r="B51" s="1203"/>
      <c r="C51" s="656"/>
      <c r="D51" s="668"/>
      <c r="E51" s="656"/>
      <c r="F51" s="668"/>
      <c r="G51" s="612"/>
      <c r="H51" s="656"/>
      <c r="I51" s="650"/>
      <c r="K51" s="1208"/>
      <c r="L51" s="1191"/>
      <c r="M51" s="603" t="s">
        <v>10</v>
      </c>
      <c r="N51" s="736"/>
      <c r="O51" s="603"/>
      <c r="P51" s="600"/>
      <c r="Q51" s="601"/>
      <c r="R51" s="603"/>
      <c r="S51" s="712"/>
    </row>
    <row r="52" spans="1:19" ht="20.100000000000001" customHeight="1" thickTop="1" x14ac:dyDescent="0.25">
      <c r="A52" s="1244">
        <f>+A46+1</f>
        <v>43110</v>
      </c>
      <c r="B52" s="615"/>
      <c r="C52" s="660" t="str">
        <f>INDEX('REPARTITION DES TACHES'!$A$2:$I$2402,MATCH($A$52,'REPARTITION DES TACHES'!$A$2:$A$2402,0),3)</f>
        <v>04107</v>
      </c>
      <c r="D52" s="636" t="str">
        <f>INDEX('REPARTITION DES TACHES'!$A$2:$I$2402,MATCH($A$52,'REPARTITION DES TACHES'!$A$2:$A$2402,0),4)</f>
        <v>04104</v>
      </c>
      <c r="E52" s="660" t="str">
        <f>IF(INDEX('REPARTITION DES TACHES'!$A$2:$I$2402,MATCH($A$52,'REPARTITION DES TACHES'!$A$2:$A$2402,0),5)=0,"",INDEX('REPARTITION DES TACHES'!$A$2:$I$2402,MATCH($A$52,'REPARTITION DES TACHES'!$A$2:$A$2402,0),5))</f>
        <v/>
      </c>
      <c r="F52" s="558">
        <f>INDEX('REPARTITION DES TACHES'!$A$2:$I$2402,MATCH($A$52,'REPARTITION DES TACHES'!$A$2:$A$2402,0),6)</f>
        <v>0</v>
      </c>
      <c r="G52" s="636" t="str">
        <f>IF(INDEX('REPARTITION DES TACHES'!$A$2:$I$2402,MATCH($A$52,'REPARTITION DES TACHES'!$A$2:$A$2402,0),7)=0,"",INDEX('REPARTITION DES TACHES'!$A$2:$I$2402,MATCH($A$52,'REPARTITION DES TACHES'!$A$2:$A$2402,0),7))</f>
        <v>04107</v>
      </c>
      <c r="H52" s="660" t="str">
        <f>IF(INDEX('REPARTITION DES TACHES'!$A$2:$I$2402,MATCH($A$52,'REPARTITION DES TACHES'!$A$2:$A$2402,0),8)=0,"",INDEX('REPARTITION DES TACHES'!$A$2:$I$2402,MATCH($A$52,'REPARTITION DES TACHES'!$A$2:$A$2402,0),8))</f>
        <v/>
      </c>
      <c r="I52" s="558">
        <f>INDEX('REPARTITION DES TACHES'!$A$2:$I$2402,MATCH($A$52,'REPARTITION DES TACHES'!$A$2:$A$2402,0),9)</f>
        <v>0</v>
      </c>
      <c r="K52" s="1242">
        <f>+K46+1</f>
        <v>43124</v>
      </c>
      <c r="L52" s="557"/>
      <c r="M52" s="653" t="str">
        <f>INDEX('REPARTITION DES TACHES'!$A$2:$I$2402,MATCH($K$52,'REPARTITION DES TACHES'!$A$2:$A$2402,0),3)</f>
        <v>04107</v>
      </c>
      <c r="N52" s="691" t="str">
        <f>INDEX('REPARTITION DES TACHES'!$A$2:$I$2402,MATCH($K$52,'REPARTITION DES TACHES'!$A$2:$A$2402,0),4)</f>
        <v>04104</v>
      </c>
      <c r="O52" s="653" t="str">
        <f>IF(INDEX('REPARTITION DES TACHES'!$A$2:$I$2402,MATCH($K$52,'REPARTITION DES TACHES'!$A$2:$A$2402,0),5)=0,"",INDEX('REPARTITION DES TACHES'!$A$2:$I$2402,MATCH($K$52,'REPARTITION DES TACHES'!$A$2:$A$2402,0),5))</f>
        <v/>
      </c>
      <c r="P52" s="570">
        <f>INDEX('REPARTITION DES TACHES'!$A$2:$I$2402,MATCH($K$52,'REPARTITION DES TACHES'!$A$2:$A$2402,0),6)</f>
        <v>0</v>
      </c>
      <c r="Q52" s="704" t="str">
        <f>IF(INDEX('REPARTITION DES TACHES'!$A$2:$I$2402,MATCH($K$52,'REPARTITION DES TACHES'!$A$2:$A$2402,0),7)=0,"",INDEX('REPARTITION DES TACHES'!$A$2:$I$2402,MATCH($K$52,'REPARTITION DES TACHES'!$A$2:$A$2402,0),7))</f>
        <v/>
      </c>
      <c r="R52" s="653" t="str">
        <f>IF(INDEX('REPARTITION DES TACHES'!$A$2:$I$2402,MATCH($K$52,'REPARTITION DES TACHES'!$A$2:$A$2402,0),8)=0,"",INDEX('REPARTITION DES TACHES'!$A$2:$I$2402,MATCH($K$52,'REPARTITION DES TACHES'!$A$2:$A$2402,0),8))</f>
        <v/>
      </c>
      <c r="S52" s="709">
        <f>INDEX('REPARTITION DES TACHES'!$A$2:$I$2402,MATCH($K$52,'REPARTITION DES TACHES'!$A$2:$A$2402,0),9)</f>
        <v>0</v>
      </c>
    </row>
    <row r="53" spans="1:19" ht="25.15" hidden="1" customHeight="1" x14ac:dyDescent="0.25">
      <c r="A53" s="1245"/>
      <c r="B53" s="1190" t="s">
        <v>8</v>
      </c>
      <c r="C53" s="661" t="str">
        <f ca="1">IF(OFFSET(INDEX('REPARTITION DES TACHES'!$A$2:$I$2402,MATCH($A$52,'REPARTITION DES TACHES'!$A$2:$A$2402,0),3),1,0)=0,"",OFFSET(INDEX('REPARTITION DES TACHES'!$A$2:$I$2402,MATCH($A$52,'REPARTITION DES TACHES'!$A$2:$A$2402,0),3),1,0))</f>
        <v/>
      </c>
      <c r="D53" s="642" t="str">
        <f ca="1">IF(OFFSET(INDEX('REPARTITION DES TACHES'!$A$2:$I$2402,MATCH($A$52,'REPARTITION DES TACHES'!$A$2:$A$2402,0),4),1,0)=0,"",OFFSET(INDEX('REPARTITION DES TACHES'!$A$2:$I$2402,MATCH($A$52,'REPARTITION DES TACHES'!$A$2:$A$2402,0),4),1,0))</f>
        <v/>
      </c>
      <c r="E53" s="661" t="str">
        <f ca="1">IF(OFFSET(INDEX('REPARTITION DES TACHES'!$A$2:$I$2402,MATCH($A$52,'REPARTITION DES TACHES'!$A$2:$A$2402,0),5),1,0)=0,"",OFFSET(INDEX('REPARTITION DES TACHES'!$A$2:$I$2402,MATCH($A$52,'REPARTITION DES TACHES'!$A$2:$A$2402,0),5),1,0))</f>
        <v/>
      </c>
      <c r="F53" s="616">
        <f ca="1">OFFSET(INDEX('REPARTITION DES TACHES'!$A$2:$I$2402,MATCH($A$52,'REPARTITION DES TACHES'!$A$2:$A$2402,0),6),1,0)</f>
        <v>0</v>
      </c>
      <c r="G53" s="642" t="str">
        <f ca="1">IF(OFFSET(INDEX('REPARTITION DES TACHES'!$A$2:$I$2402,MATCH($A$52,'REPARTITION DES TACHES'!$A$2:$A$2402,0),7),1,0)=0,"",OFFSET(INDEX('REPARTITION DES TACHES'!$A$2:$I$2402,MATCH($A$52,'REPARTITION DES TACHES'!$A$2:$A$2402,0),7),1,0))</f>
        <v/>
      </c>
      <c r="H53" s="661" t="str">
        <f ca="1">IF(OFFSET(INDEX('REPARTITION DES TACHES'!$A$2:$I$2402,MATCH($A$52,'REPARTITION DES TACHES'!$A$2:$A$2402,0),8),1,0)=0,"",OFFSET(INDEX('REPARTITION DES TACHES'!$A$2:$I$2402,MATCH($A$52,'REPARTITION DES TACHES'!$A$2:$A$2402,0),8),1,0))</f>
        <v/>
      </c>
      <c r="I53" s="616">
        <f ca="1">OFFSET(INDEX('REPARTITION DES TACHES'!$A$2:$I$2402,MATCH($A$52,'REPARTITION DES TACHES'!$A$2:$A$2402,0),9),1,0)</f>
        <v>0</v>
      </c>
      <c r="K53" s="1243"/>
      <c r="L53" s="1190" t="s">
        <v>8</v>
      </c>
      <c r="M53" s="624" t="str">
        <f ca="1">IF(OFFSET(INDEX('REPARTITION DES TACHES'!$A$2:$I$2402,MATCH($K$52,'REPARTITION DES TACHES'!$A$2:$A$2402,0),3),1,0)=0,"",OFFSET(INDEX('REPARTITION DES TACHES'!$A$2:$I$2402,MATCH($K$52,'REPARTITION DES TACHES'!$A$2:$A$2402,0),3),1,0))</f>
        <v/>
      </c>
      <c r="N53" s="667" t="str">
        <f ca="1">IF(OFFSET(INDEX('REPARTITION DES TACHES'!$A$2:$I$2402,MATCH($K$52,'REPARTITION DES TACHES'!$A$2:$A$2402,0),4),1,0)=0,"",OFFSET(INDEX('REPARTITION DES TACHES'!$A$2:$I$2402,MATCH($K$52,'REPARTITION DES TACHES'!$A$2:$A$2402,0),4),1,0))</f>
        <v/>
      </c>
      <c r="O53" s="624" t="str">
        <f ca="1">IF(OFFSET(INDEX('REPARTITION DES TACHES'!$A$2:$I$2402,MATCH($K$52,'REPARTITION DES TACHES'!$A$2:$A$2402,0),5),1,0)=0,"",OFFSET(INDEX('REPARTITION DES TACHES'!$A$2:$I$2402,MATCH($K$52,'REPARTITION DES TACHES'!$A$2:$A$2402,0),5),1,0))</f>
        <v/>
      </c>
      <c r="P53" s="562"/>
      <c r="Q53" s="563" t="str">
        <f ca="1">IF(OFFSET(INDEX('REPARTITION DES TACHES'!$A$2:$I$2402,MATCH($K$52,'REPARTITION DES TACHES'!$A$2:$A$2402,0),7),1,0)=0,"",OFFSET(INDEX('REPARTITION DES TACHES'!$A$2:$I$2402,MATCH($K$52,'REPARTITION DES TACHES'!$A$2:$A$2402,0),7),1,0))</f>
        <v/>
      </c>
      <c r="R53" s="624" t="str">
        <f ca="1">IF(OFFSET(INDEX('REPARTITION DES TACHES'!$A$2:$I$2402,MATCH($K$52,'REPARTITION DES TACHES'!$A$2:$A$2402,0),8),1,0)=0,"",OFFSET(INDEX('REPARTITION DES TACHES'!$A$2:$I$2402,MATCH($K$52,'REPARTITION DES TACHES'!$A$2:$A$2402,0),8),1,0))</f>
        <v/>
      </c>
      <c r="S53" s="673">
        <f ca="1">OFFSET(INDEX('REPARTITION DES TACHES'!$A$2:$I$2402,MATCH($K$52,'REPARTITION DES TACHES'!$A$2:$A$2402,0),9),1,0)</f>
        <v>0</v>
      </c>
    </row>
    <row r="54" spans="1:19" ht="25.15" hidden="1" customHeight="1" x14ac:dyDescent="0.25">
      <c r="A54" s="1245"/>
      <c r="B54" s="1190"/>
      <c r="C54" s="689"/>
      <c r="D54" s="685"/>
      <c r="E54" s="677"/>
      <c r="F54" s="671"/>
      <c r="G54" s="617"/>
      <c r="H54" s="662"/>
      <c r="I54" s="577"/>
      <c r="K54" s="1243"/>
      <c r="L54" s="1190"/>
      <c r="M54" s="624" t="s">
        <v>10</v>
      </c>
      <c r="N54" s="667"/>
      <c r="O54" s="624"/>
      <c r="P54" s="562" t="s">
        <v>10</v>
      </c>
      <c r="Q54" s="563"/>
      <c r="R54" s="624"/>
      <c r="S54" s="673"/>
    </row>
    <row r="55" spans="1:19" ht="20.100000000000001" customHeight="1" thickBot="1" x14ac:dyDescent="0.3">
      <c r="A55" s="1245"/>
      <c r="B55" s="550"/>
      <c r="C55" s="663" t="str">
        <f ca="1">OFFSET(INDEX('REPARTITION DES TACHES'!$A$2:$I$2402,MATCH($A$52,'REPARTITION DES TACHES'!$A$2:$A$2402,0),3),3,0)</f>
        <v>04101</v>
      </c>
      <c r="D55" s="643" t="str">
        <f ca="1">IF(OFFSET(INDEX('REPARTITION DES TACHES'!$A$2:$I$2402,MATCH($A$52,'REPARTITION DES TACHES'!$A$2:$A$2402,0),4),3,0)=0,"",OFFSET(INDEX('REPARTITION DES TACHES'!$A$2:$I$2402,MATCH($A$52,'REPARTITION DES TACHES'!$A$2:$A$2402,0),4),3,0))</f>
        <v/>
      </c>
      <c r="E55" s="678" t="str">
        <f ca="1">IF(OFFSET(INDEX('REPARTITION DES TACHES'!$A$2:$I$2402,MATCH($A$52,'REPARTITION DES TACHES'!$A$2:$A$2402,0),5),3,0)=0,"",OFFSET(INDEX('REPARTITION DES TACHES'!$A$2:$I$2402,MATCH($A$52,'REPARTITION DES TACHES'!$A$2:$A$2402,0),5),3,0))</f>
        <v>04104</v>
      </c>
      <c r="F55" s="573">
        <f ca="1">OFFSET(INDEX('REPARTITION DES TACHES'!$A$2:$I$2402,MATCH($A$52,'REPARTITION DES TACHES'!$A$2:$A$2402,0),6),3,0)</f>
        <v>0</v>
      </c>
      <c r="G55" s="643" t="str">
        <f ca="1">IF(OFFSET(INDEX('REPARTITION DES TACHES'!$A$2:$I$2402,MATCH($A$52,'REPARTITION DES TACHES'!$A$2:$A$2402,0),7),3,0)=0,"",OFFSET(INDEX('REPARTITION DES TACHES'!$A$2:$I$2402,MATCH($A$52,'REPARTITION DES TACHES'!$A$2:$A$2402,0),7),3,0))</f>
        <v/>
      </c>
      <c r="H55" s="663" t="str">
        <f ca="1">IF(OFFSET(INDEX('REPARTITION DES TACHES'!$A$2:$I$2402,MATCH($A$52,'REPARTITION DES TACHES'!$A$2:$A$2402,0),8),3,0)=0,"",OFFSET(INDEX('REPARTITION DES TACHES'!$A$2:$I$2402,MATCH($A$52,'REPARTITION DES TACHES'!$A$2:$A$2402,0),8),3,0))</f>
        <v>04107</v>
      </c>
      <c r="I55" s="573">
        <f ca="1">OFFSET(INDEX('REPARTITION DES TACHES'!$A$2:$I$2402,MATCH($A$52,'REPARTITION DES TACHES'!$A$2:$A$2402,0),9),3,0)</f>
        <v>0</v>
      </c>
      <c r="K55" s="1243"/>
      <c r="L55" s="747"/>
      <c r="M55" s="655" t="str">
        <f ca="1">OFFSET(INDEX('REPARTITION DES TACHES'!$A$2:$I$2402,MATCH($K$52,'REPARTITION DES TACHES'!$A$2:$A$2402,0),3),3,0)</f>
        <v>04101</v>
      </c>
      <c r="N55" s="683" t="str">
        <f ca="1">IF(OFFSET(INDEX('REPARTITION DES TACHES'!$A$2:$I$2402,MATCH($K$52,'REPARTITION DES TACHES'!$A$2:$A$2402,0),4),3,0)=0,"",OFFSET(INDEX('REPARTITION DES TACHES'!$A$2:$I$2402,MATCH($K$52,'REPARTITION DES TACHES'!$A$2:$A$2402,0),4),3,0))</f>
        <v/>
      </c>
      <c r="O55" s="690" t="str">
        <f ca="1">IF(OFFSET(INDEX('REPARTITION DES TACHES'!$A$2:$I$2402,MATCH($K$52,'REPARTITION DES TACHES'!$A$2:$A$2402,0),5),3,0)=0,"",OFFSET(INDEX('REPARTITION DES TACHES'!$A$2:$I$2402,MATCH($K$52,'REPARTITION DES TACHES'!$A$2:$A$2402,0),5),3,0))</f>
        <v/>
      </c>
      <c r="P55" s="566">
        <f ca="1">OFFSET(INDEX('REPARTITION DES TACHES'!$A$2:$I$2402,MATCH($K$52,'REPARTITION DES TACHES'!$A$2:$A$2402,0),6),3,0)</f>
        <v>0</v>
      </c>
      <c r="Q55" s="705" t="str">
        <f ca="1">IF(OFFSET(INDEX('REPARTITION DES TACHES'!$A$2:$I$2402,MATCH($K$52,'REPARTITION DES TACHES'!$A$2:$A$2402,0),7),3,0)=0,"",OFFSET(INDEX('REPARTITION DES TACHES'!$A$2:$I$2402,MATCH($K$52,'REPARTITION DES TACHES'!$A$2:$A$2402,0),7),3,0))</f>
        <v/>
      </c>
      <c r="R55" s="655" t="str">
        <f ca="1">IF(OFFSET(INDEX('REPARTITION DES TACHES'!$A$2:$I$2402,MATCH($K$52,'REPARTITION DES TACHES'!$A$2:$A$2402,0),8),3,0)=0,"",OFFSET(INDEX('REPARTITION DES TACHES'!$A$2:$I$2402,MATCH($K$52,'REPARTITION DES TACHES'!$A$2:$A$2402,0),8),3,0))</f>
        <v/>
      </c>
      <c r="S55" s="710">
        <f ca="1">OFFSET(INDEX('REPARTITION DES TACHES'!$A$2:$I$2402,MATCH($K$52,'REPARTITION DES TACHES'!$A$2:$A$2402,0),9),3,0)</f>
        <v>0</v>
      </c>
    </row>
    <row r="56" spans="1:19" ht="25.15" hidden="1" customHeight="1" x14ac:dyDescent="0.25">
      <c r="A56" s="1245"/>
      <c r="B56" s="1190" t="s">
        <v>8</v>
      </c>
      <c r="C56" s="661" t="str">
        <f ca="1">IF(OFFSET(INDEX('REPARTITION DES TACHES'!$A$2:$I$2402,MATCH($A$52,'REPARTITION DES TACHES'!$A$2:$A$2402,0),3),4,0)=0,"",OFFSET(INDEX('REPARTITION DES TACHES'!$A$2:$I$2402,MATCH($A$52,'REPARTITION DES TACHES'!$A$2:$A$2402,0),3),4,0))</f>
        <v/>
      </c>
      <c r="D56" s="642" t="str">
        <f ca="1">IF(OFFSET(INDEX('REPARTITION DES TACHES'!$A$2:$I$2402,MATCH($A$52,'REPARTITION DES TACHES'!$A$2:$A$2402,0),4),4,0)=0,"",OFFSET(INDEX('REPARTITION DES TACHES'!$A$2:$I$2402,MATCH($A$52,'REPARTITION DES TACHES'!$A$2:$A$2402,0),4),4,0))</f>
        <v/>
      </c>
      <c r="E56" s="661" t="str">
        <f ca="1">IF(OFFSET(INDEX('REPARTITION DES TACHES'!$A$2:$I$2402,MATCH($A$52,'REPARTITION DES TACHES'!$A$2:$A$2402,0),5),4,0)=0,"",OFFSET(INDEX('REPARTITION DES TACHES'!$A$2:$I$2402,MATCH($A$52,'REPARTITION DES TACHES'!$A$2:$A$2402,0),5),4,0))</f>
        <v/>
      </c>
      <c r="F56" s="616">
        <f ca="1">OFFSET(INDEX('REPARTITION DES TACHES'!$A$2:$I$2402,MATCH($A$52,'REPARTITION DES TACHES'!$A$2:$A$2402,0),6),4,0)</f>
        <v>0</v>
      </c>
      <c r="G56" s="642" t="str">
        <f ca="1">IF(OFFSET(INDEX('REPARTITION DES TACHES'!$A$2:$I$2402,MATCH($A$52,'REPARTITION DES TACHES'!$A$2:$A$2402,0),7),4,0)=0,"",OFFSET(INDEX('REPARTITION DES TACHES'!$A$2:$I$2402,MATCH($A$52,'REPARTITION DES TACHES'!$A$2:$A$2402,0),7),4,0))</f>
        <v/>
      </c>
      <c r="H56" s="661" t="str">
        <f ca="1">IF(OFFSET(INDEX('REPARTITION DES TACHES'!$A$2:$I$2402,MATCH($A$52,'REPARTITION DES TACHES'!$A$2:$A$2402,0),8),4,0)=0,"",OFFSET(INDEX('REPARTITION DES TACHES'!$A$2:$I$2402,MATCH($A$52,'REPARTITION DES TACHES'!$A$2:$A$2402,0),8),4,0))</f>
        <v/>
      </c>
      <c r="I56" s="616">
        <f ca="1">OFFSET(INDEX('REPARTITION DES TACHES'!$A$2:$I$2402,MATCH($A$52,'REPARTITION DES TACHES'!$A$2:$A$2402,0),9),4,0)</f>
        <v>0</v>
      </c>
      <c r="K56" s="1243"/>
      <c r="L56" s="1190" t="s">
        <v>8</v>
      </c>
      <c r="M56" s="677" t="str">
        <f ca="1">IF(OFFSET(INDEX('REPARTITION DES TACHES'!$A$2:$I$2402,MATCH($K$52,'REPARTITION DES TACHES'!$A$2:$A$2402,0),3),4,0)=0,"",OFFSET(INDEX('REPARTITION DES TACHES'!$A$2:$I$2402,MATCH($K$52,'REPARTITION DES TACHES'!$A$2:$A$2402,0),3),4,0))</f>
        <v/>
      </c>
      <c r="N56" s="698" t="str">
        <f ca="1">IF(OFFSET(INDEX('REPARTITION DES TACHES'!$A$2:$I$2402,MATCH($K$52,'REPARTITION DES TACHES'!$A$2:$A$2402,0),4),4,0)=0,"",OFFSET(INDEX('REPARTITION DES TACHES'!$A$2:$I$2402,MATCH($K$52,'REPARTITION DES TACHES'!$A$2:$A$2402,0),4),4,0))</f>
        <v/>
      </c>
      <c r="O56" s="677" t="str">
        <f ca="1">IF(OFFSET(INDEX('REPARTITION DES TACHES'!$A$2:$I$2402,MATCH($K$52,'REPARTITION DES TACHES'!$A$2:$A$2402,0),5),4,0)=0,"",OFFSET(INDEX('REPARTITION DES TACHES'!$A$2:$I$2402,MATCH($K$52,'REPARTITION DES TACHES'!$A$2:$A$2402,0),5),4,0))</f>
        <v/>
      </c>
      <c r="P56" s="695" t="s">
        <v>10</v>
      </c>
      <c r="Q56" s="706" t="str">
        <f ca="1">IF(OFFSET(INDEX('REPARTITION DES TACHES'!$A$2:$I$2402,MATCH($K$52,'REPARTITION DES TACHES'!$A$2:$A$2402,0),7),4,0)=0,"",OFFSET(INDEX('REPARTITION DES TACHES'!$A$2:$I$2402,MATCH($K$52,'REPARTITION DES TACHES'!$A$2:$A$2402,0),7),4,0))</f>
        <v/>
      </c>
      <c r="R56" s="677" t="str">
        <f ca="1">IF(OFFSET(INDEX('REPARTITION DES TACHES'!$A$2:$I$2402,MATCH($K$52,'REPARTITION DES TACHES'!$A$2:$A$2402,0),8),4,0)=0,"",OFFSET(INDEX('REPARTITION DES TACHES'!$A$2:$I$2402,MATCH($K$52,'REPARTITION DES TACHES'!$A$2:$A$2402,0),8),4,0))</f>
        <v/>
      </c>
      <c r="S56" s="711">
        <f ca="1">OFFSET(INDEX('REPARTITION DES TACHES'!$A$2:$I$2402,MATCH($K$52,'REPARTITION DES TACHES'!$A$2:$A$2402,0),9),4,0)</f>
        <v>0</v>
      </c>
    </row>
    <row r="57" spans="1:19" ht="25.15" hidden="1" customHeight="1" thickBot="1" x14ac:dyDescent="0.3">
      <c r="A57" s="1249"/>
      <c r="B57" s="1203"/>
      <c r="C57" s="595"/>
      <c r="D57" s="672"/>
      <c r="E57" s="679"/>
      <c r="F57" s="672"/>
      <c r="G57" s="593"/>
      <c r="H57" s="595"/>
      <c r="I57" s="651"/>
      <c r="K57" s="1250"/>
      <c r="L57" s="1191"/>
      <c r="M57" s="750" t="s">
        <v>10</v>
      </c>
      <c r="N57" s="751"/>
      <c r="O57" s="752"/>
      <c r="P57" s="753"/>
      <c r="Q57" s="754"/>
      <c r="R57" s="750"/>
      <c r="S57" s="713"/>
    </row>
    <row r="58" spans="1:19" ht="20.100000000000001" customHeight="1" thickTop="1" x14ac:dyDescent="0.25">
      <c r="A58" s="1193">
        <f>+A52+1</f>
        <v>43111</v>
      </c>
      <c r="B58" s="613"/>
      <c r="C58" s="657" t="str">
        <f>INDEX('REPARTITION DES TACHES'!$A$2:$I$2402,MATCH($A$58,'REPARTITION DES TACHES'!$A$2:$A$2402,0),3)</f>
        <v>0161</v>
      </c>
      <c r="D58" s="644">
        <f>INDEX('REPARTITION DES TACHES'!$A$2:$I$2402,MATCH($A$58,'REPARTITION DES TACHES'!$A$2:$A$2402,0),4)</f>
        <v>0</v>
      </c>
      <c r="E58" s="657" t="str">
        <f>IF(INDEX('REPARTITION DES TACHES'!$A$2:$I$2402,MATCH($A$58,'REPARTITION DES TACHES'!$A$2:$A$2402,0),5)=0,"",INDEX('REPARTITION DES TACHES'!$A$2:$I$2402,MATCH($A$58,'REPARTITION DES TACHES'!$A$2:$A$2402,0),5))</f>
        <v/>
      </c>
      <c r="F58" s="619">
        <f>INDEX('REPARTITION DES TACHES'!$A$2:$I$2402,MATCH($A$58,'REPARTITION DES TACHES'!$A$2:$A$2402,0),6)</f>
        <v>0</v>
      </c>
      <c r="G58" s="644" t="str">
        <f>IF(INDEX('REPARTITION DES TACHES'!$A$2:$I$2402,MATCH($A$58,'REPARTITION DES TACHES'!$A$2:$A$2402,0),7)=0,"",INDEX('REPARTITION DES TACHES'!$A$2:$I$2402,MATCH($A$58,'REPARTITION DES TACHES'!$A$2:$A$2402,0),7))</f>
        <v>04108</v>
      </c>
      <c r="H58" s="657" t="str">
        <f>IF(INDEX('REPARTITION DES TACHES'!$A$2:$I$2402,MATCH($A$58,'REPARTITION DES TACHES'!$A$2:$A$2402,0),8)=0,"",INDEX('REPARTITION DES TACHES'!$A$2:$I$2402,MATCH($A$58,'REPARTITION DES TACHES'!$A$2:$A$2402,0),8))</f>
        <v/>
      </c>
      <c r="I58" s="558">
        <f>INDEX('REPARTITION DES TACHES'!$A$2:$I$2402,MATCH($A$58,'REPARTITION DES TACHES'!$A$2:$A$2402,0),9)</f>
        <v>0</v>
      </c>
      <c r="K58" s="1196">
        <f>+K52+1</f>
        <v>43125</v>
      </c>
      <c r="L58" s="716"/>
      <c r="M58" s="737" t="str">
        <f>INDEX('REPARTITION DES TACHES'!$A$2:$I$2402,MATCH($K$58,'REPARTITION DES TACHES'!$A$2:$A$2402,0),3)</f>
        <v>0161</v>
      </c>
      <c r="N58" s="738">
        <f>INDEX('REPARTITION DES TACHES'!$A$2:$I$2402,MATCH($K$58,'REPARTITION DES TACHES'!$A$2:$A$2402,0),4)</f>
        <v>0</v>
      </c>
      <c r="O58" s="737" t="str">
        <f>IF(INDEX('REPARTITION DES TACHES'!$A$2:$I$2402,MATCH($K$58,'REPARTITION DES TACHES'!$A$2:$A$2402,0),5)=0,"",INDEX('REPARTITION DES TACHES'!$A$2:$I$2402,MATCH($K$58,'REPARTITION DES TACHES'!$A$2:$A$2402,0),5))</f>
        <v/>
      </c>
      <c r="P58" s="739">
        <f>INDEX('REPARTITION DES TACHES'!$A$2:$I$2402,MATCH($K$58,'REPARTITION DES TACHES'!$A$2:$A$2402,0),6)</f>
        <v>0</v>
      </c>
      <c r="Q58" s="740" t="str">
        <f>IF(INDEX('REPARTITION DES TACHES'!$A$2:$I$2402,MATCH($K$58,'REPARTITION DES TACHES'!$A$2:$A$2402,0),7)=0,"",INDEX('REPARTITION DES TACHES'!$A$2:$I$2402,MATCH($K$58,'REPARTITION DES TACHES'!$A$2:$A$2402,0),7))</f>
        <v/>
      </c>
      <c r="R58" s="737" t="str">
        <f>IF(INDEX('REPARTITION DES TACHES'!$A$2:$I$2402,MATCH($K$58,'REPARTITION DES TACHES'!$A$2:$A$2402,0),8)=0,"",INDEX('REPARTITION DES TACHES'!$A$2:$I$2402,MATCH($K$58,'REPARTITION DES TACHES'!$A$2:$A$2402,0),8))</f>
        <v/>
      </c>
      <c r="S58" s="709">
        <f>INDEX('REPARTITION DES TACHES'!$A$2:$I$2402,MATCH($K$58,'REPARTITION DES TACHES'!$A$2:$A$2402,0),9)</f>
        <v>0</v>
      </c>
    </row>
    <row r="59" spans="1:19" ht="25.15" hidden="1" customHeight="1" x14ac:dyDescent="0.25">
      <c r="A59" s="1194"/>
      <c r="B59" s="1206" t="s">
        <v>8</v>
      </c>
      <c r="C59" s="664" t="str">
        <f ca="1">IF(OFFSET(INDEX('REPARTITION DES TACHES'!$A$2:$I$2402,MATCH($A$58,'REPARTITION DES TACHES'!$A$2:$A$2402,0),3),1,0)=0,"",OFFSET(INDEX('REPARTITION DES TACHES'!$A$2:$I$2402,MATCH($A$58,'REPARTITION DES TACHES'!$A$2:$A$2402,0),3),1,0))</f>
        <v/>
      </c>
      <c r="D59" s="645" t="str">
        <f ca="1">IF(OFFSET(INDEX('REPARTITION DES TACHES'!$A$2:$I$2402,MATCH($A$58,'REPARTITION DES TACHES'!$A$2:$A$2402,0),4),1,0)=0,"",OFFSET(INDEX('REPARTITION DES TACHES'!$A$2:$I$2402,MATCH($A$58,'REPARTITION DES TACHES'!$A$2:$A$2402,0),4),1,0))</f>
        <v/>
      </c>
      <c r="E59" s="664" t="str">
        <f ca="1">IF(OFFSET(INDEX('REPARTITION DES TACHES'!$A$2:$I$2402,MATCH($A$58,'REPARTITION DES TACHES'!$A$2:$A$2402,0),5),1,0)=0,"",OFFSET(INDEX('REPARTITION DES TACHES'!$A$2:$I$2402,MATCH($A$58,'REPARTITION DES TACHES'!$A$2:$A$2402,0),5),1,0))</f>
        <v/>
      </c>
      <c r="F59" s="621">
        <f ca="1">OFFSET(INDEX('REPARTITION DES TACHES'!$A$2:$I$2402,MATCH($A$58,'REPARTITION DES TACHES'!$A$2:$A$2402,0),6),1,0)</f>
        <v>0</v>
      </c>
      <c r="G59" s="645" t="str">
        <f ca="1">IF(OFFSET(INDEX('REPARTITION DES TACHES'!$A$2:$I$2402,MATCH($A$58,'REPARTITION DES TACHES'!$A$2:$A$2402,0),7),1,0)=0,"",OFFSET(INDEX('REPARTITION DES TACHES'!$A$2:$I$2402,MATCH($A$58,'REPARTITION DES TACHES'!$A$2:$A$2402,0),7),1,0))</f>
        <v/>
      </c>
      <c r="H59" s="664" t="str">
        <f ca="1">IF(OFFSET(INDEX('REPARTITION DES TACHES'!$A$2:$I$2402,MATCH($A$58,'REPARTITION DES TACHES'!$A$2:$A$2402,0),8),1,0)=0,"",OFFSET(INDEX('REPARTITION DES TACHES'!$A$2:$I$2402,MATCH($A$58,'REPARTITION DES TACHES'!$A$2:$A$2402,0),8),1,0))</f>
        <v/>
      </c>
      <c r="I59" s="616">
        <f ca="1">OFFSET(INDEX('REPARTITION DES TACHES'!$A$2:$I$2402,MATCH($A$58,'REPARTITION DES TACHES'!$A$2:$A$2402,0),9),1,0)</f>
        <v>0</v>
      </c>
      <c r="K59" s="1196"/>
      <c r="L59" s="1206" t="s">
        <v>8</v>
      </c>
      <c r="M59" s="585" t="str">
        <f ca="1">IF(OFFSET(INDEX('REPARTITION DES TACHES'!$A$2:$I$2402,MATCH($K$58,'REPARTITION DES TACHES'!$A$2:$A$2402,0),3),1,0)=0,"",OFFSET(INDEX('REPARTITION DES TACHES'!$A$2:$I$2402,MATCH($K$58,'REPARTITION DES TACHES'!$A$2:$A$2402,0),3),1,0))</f>
        <v/>
      </c>
      <c r="N59" s="670" t="str">
        <f ca="1">IF(OFFSET(INDEX('REPARTITION DES TACHES'!$A$2:$I$2402,MATCH($K$58,'REPARTITION DES TACHES'!$A$2:$A$2402,0),4),1,0)=0,"",OFFSET(INDEX('REPARTITION DES TACHES'!$A$2:$I$2402,MATCH($K$58,'REPARTITION DES TACHES'!$A$2:$A$2402,0),4),1,0))</f>
        <v/>
      </c>
      <c r="O59" s="585" t="str">
        <f ca="1">IF(OFFSET(INDEX('REPARTITION DES TACHES'!$A$2:$I$2402,MATCH($K$58,'REPARTITION DES TACHES'!$A$2:$A$2402,0),5),1,0)=0,"",OFFSET(INDEX('REPARTITION DES TACHES'!$A$2:$I$2402,MATCH($K$58,'REPARTITION DES TACHES'!$A$2:$A$2402,0),5),1,0))</f>
        <v/>
      </c>
      <c r="P59" s="622">
        <f ca="1">OFFSET(INDEX('REPARTITION DES TACHES'!$A$2:$I$2402,MATCH($K$58,'REPARTITION DES TACHES'!$A$2:$A$2402,0),6),1,0)</f>
        <v>0</v>
      </c>
      <c r="Q59" s="587" t="str">
        <f ca="1">IF(OFFSET(INDEX('REPARTITION DES TACHES'!$A$2:$I$2402,MATCH($K$58,'REPARTITION DES TACHES'!$A$2:$A$2402,0),7),1,0)=0,"",OFFSET(INDEX('REPARTITION DES TACHES'!$A$2:$I$2402,MATCH($K$58,'REPARTITION DES TACHES'!$A$2:$A$2402,0),7),1,0))</f>
        <v/>
      </c>
      <c r="R59" s="585" t="str">
        <f ca="1">IF(OFFSET(INDEX('REPARTITION DES TACHES'!$A$2:$I$2402,MATCH($K$58,'REPARTITION DES TACHES'!$A$2:$A$2402,0),8),1,0)=0,"",OFFSET(INDEX('REPARTITION DES TACHES'!$A$2:$I$2402,MATCH($K$58,'REPARTITION DES TACHES'!$A$2:$A$2402,0),8),1,0))</f>
        <v/>
      </c>
      <c r="S59" s="673">
        <f ca="1">OFFSET(INDEX('REPARTITION DES TACHES'!$A$2:$I$2402,MATCH($K$58,'REPARTITION DES TACHES'!$A$2:$A$2402,0),9),1,0)</f>
        <v>0</v>
      </c>
    </row>
    <row r="60" spans="1:19" ht="25.15" hidden="1" customHeight="1" x14ac:dyDescent="0.25">
      <c r="A60" s="1194"/>
      <c r="B60" s="1206"/>
      <c r="C60" s="585" t="s">
        <v>10</v>
      </c>
      <c r="D60" s="670"/>
      <c r="E60" s="585"/>
      <c r="F60" s="670"/>
      <c r="G60" s="588"/>
      <c r="H60" s="585"/>
      <c r="I60" s="586"/>
      <c r="K60" s="1196"/>
      <c r="L60" s="1206"/>
      <c r="M60" s="585" t="s">
        <v>10</v>
      </c>
      <c r="N60" s="670"/>
      <c r="O60" s="585"/>
      <c r="P60" s="622" t="s">
        <v>10</v>
      </c>
      <c r="Q60" s="587"/>
      <c r="R60" s="585"/>
      <c r="S60" s="673"/>
    </row>
    <row r="61" spans="1:19" ht="20.100000000000001" customHeight="1" thickBot="1" x14ac:dyDescent="0.3">
      <c r="A61" s="1194"/>
      <c r="B61" s="584"/>
      <c r="C61" s="659" t="str">
        <f ca="1">OFFSET(INDEX('REPARTITION DES TACHES'!$A$2:$I$2402,MATCH($A$58,'REPARTITION DES TACHES'!$A$2:$A$2402,0),3),3,0)</f>
        <v>0163</v>
      </c>
      <c r="D61" s="646" t="str">
        <f ca="1">IF(OFFSET(INDEX('REPARTITION DES TACHES'!$A$2:$I$2402,MATCH($A$58,'REPARTITION DES TACHES'!$A$2:$A$2402,0),4),3,0)=0,"",OFFSET(INDEX('REPARTITION DES TACHES'!$A$2:$I$2402,MATCH($A$58,'REPARTITION DES TACHES'!$A$2:$A$2402,0),4),3,0))</f>
        <v/>
      </c>
      <c r="E61" s="659" t="str">
        <f ca="1">IF(OFFSET(INDEX('REPARTITION DES TACHES'!$A$2:$I$2402,MATCH($A$58,'REPARTITION DES TACHES'!$A$2:$A$2402,0),5),3,0)=0,"",OFFSET(INDEX('REPARTITION DES TACHES'!$A$2:$I$2402,MATCH($A$58,'REPARTITION DES TACHES'!$A$2:$A$2402,0),5),3,0))</f>
        <v>04107</v>
      </c>
      <c r="F61" s="623">
        <f ca="1">OFFSET(INDEX('REPARTITION DES TACHES'!$A$2:$I$2402,MATCH($A$58,'REPARTITION DES TACHES'!$A$2:$A$2402,0),6),3,0)</f>
        <v>0</v>
      </c>
      <c r="G61" s="646" t="str">
        <f ca="1">IF(OFFSET(INDEX('REPARTITION DES TACHES'!$A$2:$I$2402,MATCH($A$58,'REPARTITION DES TACHES'!$A$2:$A$2402,0),7),3,0)=0,"",OFFSET(INDEX('REPARTITION DES TACHES'!$A$2:$I$2402,MATCH($A$58,'REPARTITION DES TACHES'!$A$2:$A$2402,0),7),3,0))</f>
        <v/>
      </c>
      <c r="H61" s="659" t="str">
        <f ca="1">IF(OFFSET(INDEX('REPARTITION DES TACHES'!$A$2:$I$2402,MATCH($A$58,'REPARTITION DES TACHES'!$A$2:$A$2402,0),8),3,0)=0,"",OFFSET(INDEX('REPARTITION DES TACHES'!$A$2:$I$2402,MATCH($A$58,'REPARTITION DES TACHES'!$A$2:$A$2402,0),8),3,0))</f>
        <v>04108</v>
      </c>
      <c r="I61" s="566">
        <f ca="1">OFFSET(INDEX('REPARTITION DES TACHES'!$A$2:$I$2402,MATCH($A$58,'REPARTITION DES TACHES'!$A$2:$A$2402,0),9),3,0)</f>
        <v>0</v>
      </c>
      <c r="K61" s="1196"/>
      <c r="L61" s="630"/>
      <c r="M61" s="659" t="str">
        <f ca="1">OFFSET(INDEX('REPARTITION DES TACHES'!$A$2:$I$2402,MATCH($K$58,'REPARTITION DES TACHES'!$A$2:$A$2402,0),3),3,0)</f>
        <v>0163</v>
      </c>
      <c r="N61" s="646" t="str">
        <f ca="1">IF(OFFSET(INDEX('REPARTITION DES TACHES'!$A$2:$I$2402,MATCH($K$58,'REPARTITION DES TACHES'!$A$2:$A$2402,0),4),3,0)=0,"",OFFSET(INDEX('REPARTITION DES TACHES'!$A$2:$I$2402,MATCH($K$58,'REPARTITION DES TACHES'!$A$2:$A$2402,0),4),3,0))</f>
        <v/>
      </c>
      <c r="O61" s="659" t="str">
        <f ca="1">IF(OFFSET(INDEX('REPARTITION DES TACHES'!$A$2:$I$2402,MATCH($K$58,'REPARTITION DES TACHES'!$A$2:$A$2402,0),5),3,0)=0,"",OFFSET(INDEX('REPARTITION DES TACHES'!$A$2:$I$2402,MATCH($K$58,'REPARTITION DES TACHES'!$A$2:$A$2402,0),5),3,0))</f>
        <v/>
      </c>
      <c r="P61" s="623">
        <f ca="1">OFFSET(INDEX('REPARTITION DES TACHES'!$A$2:$I$2402,MATCH($K$58,'REPARTITION DES TACHES'!$A$2:$A$2402,0),6),3,0)</f>
        <v>0</v>
      </c>
      <c r="Q61" s="708" t="str">
        <f ca="1">IF(OFFSET(INDEX('REPARTITION DES TACHES'!$A$2:$I$2402,MATCH($K$58,'REPARTITION DES TACHES'!$A$2:$A$2402,0),7),3,0)=0,"",OFFSET(INDEX('REPARTITION DES TACHES'!$A$2:$I$2402,MATCH($K$58,'REPARTITION DES TACHES'!$A$2:$A$2402,0),7),3,0))</f>
        <v/>
      </c>
      <c r="R61" s="714" t="str">
        <f ca="1">IF(OFFSET(INDEX('REPARTITION DES TACHES'!$A$2:$I$2402,MATCH($K$58,'REPARTITION DES TACHES'!$A$2:$A$2402,0),8),3,0)=0,"",OFFSET(INDEX('REPARTITION DES TACHES'!$A$2:$I$2402,MATCH($K$58,'REPARTITION DES TACHES'!$A$2:$A$2402,0),8),3,0))</f>
        <v/>
      </c>
      <c r="S61" s="710">
        <f ca="1">OFFSET(INDEX('REPARTITION DES TACHES'!$A$2:$I$2402,MATCH($K$58,'REPARTITION DES TACHES'!$A$2:$A$2402,0),9),3,0)</f>
        <v>0</v>
      </c>
    </row>
    <row r="62" spans="1:19" ht="25.15" hidden="1" customHeight="1" x14ac:dyDescent="0.25">
      <c r="A62" s="1194"/>
      <c r="B62" s="1190" t="s">
        <v>8</v>
      </c>
      <c r="C62" s="661" t="str">
        <f ca="1">IF(OFFSET(INDEX('REPARTITION DES TACHES'!$A$2:$I$2402,MATCH($A$58,'REPARTITION DES TACHES'!$A$2:$A$2402,0),3),4,0)=0,"",OFFSET(INDEX('REPARTITION DES TACHES'!$A$2:$I$2402,MATCH($A$58,'REPARTITION DES TACHES'!$A$2:$A$2402,0),3),4,0))</f>
        <v/>
      </c>
      <c r="D62" s="642" t="str">
        <f ca="1">IF(OFFSET(INDEX('REPARTITION DES TACHES'!$A$2:$I$2402,MATCH($A$58,'REPARTITION DES TACHES'!$A$2:$A$2402,0),4),4,0)=0,"",OFFSET(INDEX('REPARTITION DES TACHES'!$A$2:$I$2402,MATCH($A$58,'REPARTITION DES TACHES'!$A$2:$A$2402,0),4),4,0))</f>
        <v/>
      </c>
      <c r="E62" s="661" t="str">
        <f ca="1">IF(OFFSET(INDEX('REPARTITION DES TACHES'!$A$2:$I$2402,MATCH($A$58,'REPARTITION DES TACHES'!$A$2:$A$2402,0),5),4,0)=0,"",OFFSET(INDEX('REPARTITION DES TACHES'!$A$2:$I$2402,MATCH($A$58,'REPARTITION DES TACHES'!$A$2:$A$2402,0),5),4,0))</f>
        <v/>
      </c>
      <c r="F62" s="616">
        <f ca="1">OFFSET(INDEX('REPARTITION DES TACHES'!$A$2:$I$2402,MATCH($A$58,'REPARTITION DES TACHES'!$A$2:$A$2402,0),6),4,0)</f>
        <v>0</v>
      </c>
      <c r="G62" s="642" t="str">
        <f ca="1">IF(OFFSET(INDEX('REPARTITION DES TACHES'!$A$2:$I$2402,MATCH($A$58,'REPARTITION DES TACHES'!$A$2:$A$2402,0),7),4,0)=0,"",OFFSET(INDEX('REPARTITION DES TACHES'!$A$2:$I$2402,MATCH($A$58,'REPARTITION DES TACHES'!$A$2:$A$2402,0),7),4,0))</f>
        <v/>
      </c>
      <c r="H62" s="661" t="str">
        <f ca="1">IF(OFFSET(INDEX('REPARTITION DES TACHES'!$A$2:$I$2402,MATCH($A$58,'REPARTITION DES TACHES'!$A$2:$A$2402,0),8),4,0)=0,"",OFFSET(INDEX('REPARTITION DES TACHES'!$A$2:$I$2402,MATCH($A$58,'REPARTITION DES TACHES'!$A$2:$A$2402,0),8),4,0))</f>
        <v/>
      </c>
      <c r="I62" s="616">
        <f ca="1">OFFSET(INDEX('REPARTITION DES TACHES'!$A$2:$I$2402,MATCH($A$58,'REPARTITION DES TACHES'!$A$2:$A$2402,0),9),4,0)</f>
        <v>0</v>
      </c>
      <c r="K62" s="1196"/>
      <c r="L62" s="1190" t="s">
        <v>8</v>
      </c>
      <c r="M62" s="677" t="str">
        <f ca="1">IF(OFFSET(INDEX('REPARTITION DES TACHES'!$A$2:$I$2402,MATCH($K$58,'REPARTITION DES TACHES'!$A$2:$A$2402,0),3),4,0)=0,"",OFFSET(INDEX('REPARTITION DES TACHES'!$A$2:$I$2402,MATCH($K$58,'REPARTITION DES TACHES'!$A$2:$A$2402,0),3),4,0))</f>
        <v/>
      </c>
      <c r="N62" s="698" t="str">
        <f ca="1">IF(OFFSET(INDEX('REPARTITION DES TACHES'!$A$2:$I$2402,MATCH($K$58,'REPARTITION DES TACHES'!$A$2:$A$2402,0),4),4,0)=0,"",OFFSET(INDEX('REPARTITION DES TACHES'!$A$2:$I$2402,MATCH($K$58,'REPARTITION DES TACHES'!$A$2:$A$2402,0),4),4,0))</f>
        <v/>
      </c>
      <c r="O62" s="677" t="str">
        <f ca="1">IF(OFFSET(INDEX('REPARTITION DES TACHES'!$A$2:$I$2402,MATCH($K$58,'REPARTITION DES TACHES'!$A$2:$A$2402,0),5),4,0)=0,"",OFFSET(INDEX('REPARTITION DES TACHES'!$A$2:$I$2402,MATCH($K$58,'REPARTITION DES TACHES'!$A$2:$A$2402,0),5),4,0))</f>
        <v/>
      </c>
      <c r="P62" s="695">
        <f ca="1">OFFSET(INDEX('REPARTITION DES TACHES'!$A$2:$I$2402,MATCH($K$58,'REPARTITION DES TACHES'!$A$2:$A$2402,0),6),4,0)</f>
        <v>0</v>
      </c>
      <c r="Q62" s="706" t="str">
        <f ca="1">IF(OFFSET(INDEX('REPARTITION DES TACHES'!$A$2:$I$2402,MATCH($K$58,'REPARTITION DES TACHES'!$A$2:$A$2402,0),7),4,0)=0,"",OFFSET(INDEX('REPARTITION DES TACHES'!$A$2:$I$2402,MATCH($K$58,'REPARTITION DES TACHES'!$A$2:$A$2402,0),7),4,0))</f>
        <v/>
      </c>
      <c r="R62" s="677" t="str">
        <f ca="1">IF(OFFSET(INDEX('REPARTITION DES TACHES'!$A$2:$I$2402,MATCH($K$58,'REPARTITION DES TACHES'!$A$2:$A$2402,0),8),4,0)=0,"",OFFSET(INDEX('REPARTITION DES TACHES'!$A$2:$I$2402,MATCH($K$58,'REPARTITION DES TACHES'!$A$2:$A$2402,0),8),4,0))</f>
        <v/>
      </c>
      <c r="S62" s="711">
        <f ca="1">OFFSET(INDEX('REPARTITION DES TACHES'!$A$2:$I$2402,MATCH($K$58,'REPARTITION DES TACHES'!$A$2:$A$2402,0),9),4,0)</f>
        <v>0</v>
      </c>
    </row>
    <row r="63" spans="1:19" ht="25.15" hidden="1" customHeight="1" thickBot="1" x14ac:dyDescent="0.3">
      <c r="A63" s="1205"/>
      <c r="B63" s="1203"/>
      <c r="C63" s="595"/>
      <c r="D63" s="672"/>
      <c r="E63" s="679"/>
      <c r="F63" s="672"/>
      <c r="G63" s="593"/>
      <c r="H63" s="595"/>
      <c r="I63" s="651"/>
      <c r="K63" s="1196"/>
      <c r="L63" s="1197"/>
      <c r="M63" s="581" t="s">
        <v>10</v>
      </c>
      <c r="N63" s="699"/>
      <c r="O63" s="581"/>
      <c r="P63" s="579"/>
      <c r="Q63" s="580"/>
      <c r="R63" s="581"/>
      <c r="S63" s="712"/>
    </row>
    <row r="64" spans="1:19" ht="20.100000000000001" customHeight="1" thickTop="1" x14ac:dyDescent="0.25">
      <c r="A64" s="1244">
        <f>+A58+1</f>
        <v>43112</v>
      </c>
      <c r="B64" s="615"/>
      <c r="C64" s="660" t="str">
        <f>INDEX('REPARTITION DES TACHES'!$A$2:$I$2402,MATCH($A$64,'REPARTITION DES TACHES'!$A$2:$A$2402,0),3)</f>
        <v>AH185</v>
      </c>
      <c r="D64" s="636" t="str">
        <f>INDEX('REPARTITION DES TACHES'!$A$2:$I$2402,MATCH($A$64,'REPARTITION DES TACHES'!$A$2:$A$2402,0),4)</f>
        <v>ZACHER</v>
      </c>
      <c r="E64" s="660" t="str">
        <f>IF(INDEX('REPARTITION DES TACHES'!$A$2:$I$2402,MATCH($A$64,'REPARTITION DES TACHES'!$A$2:$A$2402,0),5)=0,"",INDEX('REPARTITION DES TACHES'!$A$2:$I$2402,MATCH($A$64,'REPARTITION DES TACHES'!$A$2:$A$2402,0),5))</f>
        <v/>
      </c>
      <c r="F64" s="558">
        <f>INDEX('REPARTITION DES TACHES'!$A$2:$I$2402,MATCH($A$64,'REPARTITION DES TACHES'!$A$2:$A$2402,0),6)</f>
        <v>0</v>
      </c>
      <c r="G64" s="647" t="str">
        <f>IF(INDEX('REPARTITION DES TACHES'!$A$2:$I$2402,MATCH($A$64,'REPARTITION DES TACHES'!$A$2:$A$2402,0),7)=0,"",INDEX('REPARTITION DES TACHES'!$A$2:$I$2402,MATCH($A$64,'REPARTITION DES TACHES'!$A$2:$A$2402,0),7))</f>
        <v>04109</v>
      </c>
      <c r="H64" s="660" t="str">
        <f>IF(INDEX('REPARTITION DES TACHES'!$A$2:$I$2402,MATCH($A$64,'REPARTITION DES TACHES'!$A$2:$A$2402,0),8)=0,"",INDEX('REPARTITION DES TACHES'!$A$2:$I$2402,MATCH($A$64,'REPARTITION DES TACHES'!$A$2:$A$2402,0),8))</f>
        <v/>
      </c>
      <c r="I64" s="558">
        <f>INDEX('REPARTITION DES TACHES'!$A$2:$I$2402,MATCH($A$64,'REPARTITION DES TACHES'!$A$2:$A$2402,0),9)</f>
        <v>0</v>
      </c>
      <c r="K64" s="1251">
        <f>+K58+1</f>
        <v>43126</v>
      </c>
      <c r="L64" s="557"/>
      <c r="M64" s="653" t="str">
        <f>INDEX('REPARTITION DES TACHES'!$A$2:$I$2402,MATCH($K$64,'REPARTITION DES TACHES'!$A$2:$A$2402,0),3)</f>
        <v>AH185</v>
      </c>
      <c r="N64" s="691" t="str">
        <f>INDEX('REPARTITION DES TACHES'!$A$2:$I$2402,MATCH($K$64,'REPARTITION DES TACHES'!$A$2:$A$2402,0),4)</f>
        <v>ZACHER</v>
      </c>
      <c r="O64" s="653" t="str">
        <f>IF(INDEX('REPARTITION DES TACHES'!$A$2:$I$2402,MATCH($K$64,'REPARTITION DES TACHES'!$A$2:$A$2402,0),5)=0,"",INDEX('REPARTITION DES TACHES'!$A$2:$I$2402,MATCH($K$64,'REPARTITION DES TACHES'!$A$2:$A$2402,0),5))</f>
        <v/>
      </c>
      <c r="P64" s="570">
        <f>INDEX('REPARTITION DES TACHES'!$A$2:$I$2402,MATCH($K$64,'REPARTITION DES TACHES'!$A$2:$A$2402,0),6)</f>
        <v>0</v>
      </c>
      <c r="Q64" s="704" t="str">
        <f>IF(INDEX('REPARTITION DES TACHES'!$A$2:$I$2402,MATCH($K$64,'REPARTITION DES TACHES'!$A$2:$A$2402,0),7)=0,"",INDEX('REPARTITION DES TACHES'!$A$2:$I$2402,MATCH($K$64,'REPARTITION DES TACHES'!$A$2:$A$2402,0),7))</f>
        <v/>
      </c>
      <c r="R64" s="863" t="s">
        <v>10</v>
      </c>
      <c r="S64" s="709">
        <f>INDEX('REPARTITION DES TACHES'!$A$2:$I$2402,MATCH($K$64,'REPARTITION DES TACHES'!$A$2:$A$2402,0),9)</f>
        <v>0</v>
      </c>
    </row>
    <row r="65" spans="1:19" ht="25.15" hidden="1" customHeight="1" x14ac:dyDescent="0.25">
      <c r="A65" s="1245"/>
      <c r="B65" s="1190" t="s">
        <v>8</v>
      </c>
      <c r="C65" s="578" t="str">
        <f ca="1">IF(OFFSET(INDEX('REPARTITION DES TACHES'!$A$2:$I$2402,MATCH($A$64,'REPARTITION DES TACHES'!$A$2:$A$2402,0),3),1,0)=0,"",OFFSET(INDEX('REPARTITION DES TACHES'!$A$2:$I$2402,MATCH($A$64,'REPARTITION DES TACHES'!$A$2:$A$2402,0),3),1,0))</f>
        <v/>
      </c>
      <c r="D65" s="686" t="str">
        <f ca="1">IF(OFFSET(INDEX('REPARTITION DES TACHES'!$A$2:$I$2402,MATCH($A$64,'REPARTITION DES TACHES'!$A$2:$A$2402,0),4),1,0)=0,"",OFFSET(INDEX('REPARTITION DES TACHES'!$A$2:$I$2402,MATCH($A$64,'REPARTITION DES TACHES'!$A$2:$A$2402,0),4),1,0))</f>
        <v/>
      </c>
      <c r="E65" s="578" t="str">
        <f ca="1">IF(OFFSET(INDEX('REPARTITION DES TACHES'!$A$2:$I$2402,MATCH($A$64,'REPARTITION DES TACHES'!$A$2:$A$2402,0),5),1,0)=0,"",OFFSET(INDEX('REPARTITION DES TACHES'!$A$2:$I$2402,MATCH($A$64,'REPARTITION DES TACHES'!$A$2:$A$2402,0),5),1,0))</f>
        <v/>
      </c>
      <c r="F65" s="560">
        <f ca="1">OFFSET(INDEX('REPARTITION DES TACHES'!$A$2:$I$2402,MATCH($A$64,'REPARTITION DES TACHES'!$A$2:$A$2402,0),6),1,0)</f>
        <v>0</v>
      </c>
      <c r="G65" s="648" t="str">
        <f ca="1">IF(OFFSET(INDEX('REPARTITION DES TACHES'!$A$2:$I$2402,MATCH($A$64,'REPARTITION DES TACHES'!$A$2:$A$2402,0),7),1,0)=0,"",OFFSET(INDEX('REPARTITION DES TACHES'!$A$2:$I$2402,MATCH($A$64,'REPARTITION DES TACHES'!$A$2:$A$2402,0),7),1,0))</f>
        <v/>
      </c>
      <c r="H65" s="578" t="str">
        <f ca="1">IF(OFFSET(INDEX('REPARTITION DES TACHES'!$A$2:$I$2402,MATCH($A$64,'REPARTITION DES TACHES'!$A$2:$A$2402,0),8),1,0)=0,"",OFFSET(INDEX('REPARTITION DES TACHES'!$A$2:$I$2402,MATCH($A$64,'REPARTITION DES TACHES'!$A$2:$A$2402,0),8),1,0))</f>
        <v/>
      </c>
      <c r="I65" s="560">
        <f ca="1">OFFSET(INDEX('REPARTITION DES TACHES'!$A$2:$I$2402,MATCH($A$64,'REPARTITION DES TACHES'!$A$2:$A$2402,0),9),1,0)</f>
        <v>0</v>
      </c>
      <c r="K65" s="1243"/>
      <c r="L65" s="1190" t="s">
        <v>8</v>
      </c>
      <c r="M65" s="624" t="str">
        <f ca="1">IF(OFFSET(INDEX('REPARTITION DES TACHES'!$A$2:$I$2402,MATCH($K$64,'REPARTITION DES TACHES'!$A$2:$A$2402,0),3),1,0)=0,"",OFFSET(INDEX('REPARTITION DES TACHES'!$A$2:$I$2402,MATCH($K$64,'REPARTITION DES TACHES'!$A$2:$A$2402,0),3),1,0))</f>
        <v/>
      </c>
      <c r="N65" s="667" t="str">
        <f ca="1">IF(OFFSET(INDEX('REPARTITION DES TACHES'!$A$2:$I$2402,MATCH($K$64,'REPARTITION DES TACHES'!$A$2:$A$2402,0),4),1,0)=0,"",OFFSET(INDEX('REPARTITION DES TACHES'!$A$2:$I$2402,MATCH($K$64,'REPARTITION DES TACHES'!$A$2:$A$2402,0),4),1,0))</f>
        <v/>
      </c>
      <c r="O65" s="624" t="str">
        <f ca="1">IF(OFFSET(INDEX('REPARTITION DES TACHES'!$A$2:$I$2402,MATCH($K$64,'REPARTITION DES TACHES'!$A$2:$A$2402,0),5),1,0)=0,"",OFFSET(INDEX('REPARTITION DES TACHES'!$A$2:$I$2402,MATCH($K$64,'REPARTITION DES TACHES'!$A$2:$A$2402,0),5),1,0))</f>
        <v/>
      </c>
      <c r="P65" s="562">
        <f ca="1">OFFSET(INDEX('REPARTITION DES TACHES'!$A$2:$I$2402,MATCH($K$64,'REPARTITION DES TACHES'!$A$2:$A$2402,0),6),1,0)</f>
        <v>0</v>
      </c>
      <c r="Q65" s="563" t="str">
        <f ca="1">IF(OFFSET(INDEX('REPARTITION DES TACHES'!$A$2:$I$2402,MATCH($K$64,'REPARTITION DES TACHES'!$A$2:$A$2402,0),7),1,0)=0,"",OFFSET(INDEX('REPARTITION DES TACHES'!$A$2:$I$2402,MATCH($K$64,'REPARTITION DES TACHES'!$A$2:$A$2402,0),7),1,0))</f>
        <v/>
      </c>
      <c r="R65" s="624" t="str">
        <f ca="1">IF(OFFSET(INDEX('REPARTITION DES TACHES'!$A$2:$I$2402,MATCH($K$64,'REPARTITION DES TACHES'!$A$2:$A$2402,0),8),1,0)=0,"",OFFSET(INDEX('REPARTITION DES TACHES'!$A$2:$I$2402,MATCH($K$64,'REPARTITION DES TACHES'!$A$2:$A$2402,0),8),1,0))</f>
        <v/>
      </c>
      <c r="S65" s="673">
        <f ca="1">OFFSET(INDEX('REPARTITION DES TACHES'!$A$2:$I$2402,MATCH($K$64,'REPARTITION DES TACHES'!$A$2:$A$2402,0),9),1,0)</f>
        <v>0</v>
      </c>
    </row>
    <row r="66" spans="1:19" ht="25.15" hidden="1" customHeight="1" x14ac:dyDescent="0.25">
      <c r="A66" s="1245"/>
      <c r="B66" s="1190"/>
      <c r="C66" s="624"/>
      <c r="D66" s="667"/>
      <c r="E66" s="624"/>
      <c r="F66" s="673"/>
      <c r="G66" s="564"/>
      <c r="H66" s="624"/>
      <c r="I66" s="586"/>
      <c r="K66" s="1243"/>
      <c r="L66" s="1190"/>
      <c r="M66" s="624" t="s">
        <v>10</v>
      </c>
      <c r="N66" s="667"/>
      <c r="O66" s="624"/>
      <c r="P66" s="562" t="s">
        <v>10</v>
      </c>
      <c r="Q66" s="563"/>
      <c r="R66" s="624"/>
      <c r="S66" s="673"/>
    </row>
    <row r="67" spans="1:19" ht="20.100000000000001" customHeight="1" thickBot="1" x14ac:dyDescent="0.3">
      <c r="A67" s="1245"/>
      <c r="B67" s="550"/>
      <c r="C67" s="690" t="str">
        <f ca="1">OFFSET(INDEX('REPARTITION DES TACHES'!$A$2:$I$2402,MATCH($A$64,'REPARTITION DES TACHES'!$A$2:$A$2402,0),3),3,0)</f>
        <v>LOCAL PURGES</v>
      </c>
      <c r="D67" s="683" t="str">
        <f ca="1">IF(OFFSET(INDEX('REPARTITION DES TACHES'!$A$2:$I$2402,MATCH($A$64,'REPARTITION DES TACHES'!$A$2:$A$2402,0),4),3,0)=0,"",OFFSET(INDEX('REPARTITION DES TACHES'!$A$2:$I$2402,MATCH($A$64,'REPARTITION DES TACHES'!$A$2:$A$2402,0),4),3,0))</f>
        <v/>
      </c>
      <c r="E67" s="655" t="str">
        <f ca="1">IF(OFFSET(INDEX('REPARTITION DES TACHES'!$A$2:$I$2402,MATCH($A$64,'REPARTITION DES TACHES'!$A$2:$A$2402,0),5),3,0)=0,"",OFFSET(INDEX('REPARTITION DES TACHES'!$A$2:$I$2402,MATCH($A$64,'REPARTITION DES TACHES'!$A$2:$A$2402,0),5),3,0))</f>
        <v>04108</v>
      </c>
      <c r="F67" s="566">
        <f ca="1">OFFSET(INDEX('REPARTITION DES TACHES'!$A$2:$I$2402,MATCH($A$64,'REPARTITION DES TACHES'!$A$2:$A$2402,0),6),3,0)</f>
        <v>0</v>
      </c>
      <c r="G67" s="638" t="str">
        <f ca="1">IF(OFFSET(INDEX('REPARTITION DES TACHES'!$A$2:$I$2402,MATCH($A$64,'REPARTITION DES TACHES'!$A$2:$A$2402,0),7),3,0)=0,"",OFFSET(INDEX('REPARTITION DES TACHES'!$A$2:$I$2402,MATCH($A$64,'REPARTITION DES TACHES'!$A$2:$A$2402,0),7),3,0))</f>
        <v/>
      </c>
      <c r="H67" s="655" t="str">
        <f ca="1">IF(OFFSET(INDEX('REPARTITION DES TACHES'!$A$2:$I$2402,MATCH($A$64,'REPARTITION DES TACHES'!$A$2:$A$2402,0),8),3,0)=0,"",OFFSET(INDEX('REPARTITION DES TACHES'!$A$2:$I$2402,MATCH($A$64,'REPARTITION DES TACHES'!$A$2:$A$2402,0),8),3,0))</f>
        <v>04109</v>
      </c>
      <c r="I67" s="566">
        <f ca="1">OFFSET(INDEX('REPARTITION DES TACHES'!$A$2:$I$2402,MATCH($A$64,'REPARTITION DES TACHES'!$A$2:$A$2402,0),9),3,0)</f>
        <v>0</v>
      </c>
      <c r="K67" s="1243"/>
      <c r="L67" s="565"/>
      <c r="M67" s="728" t="str">
        <f ca="1">OFFSET(INDEX('REPARTITION DES TACHES'!$A$2:$I$2402,MATCH($K$64,'REPARTITION DES TACHES'!$A$2:$A$2402,0),3),3,0)</f>
        <v>LOCAL PURGES</v>
      </c>
      <c r="N67" s="725" t="str">
        <f ca="1">IF(OFFSET(INDEX('REPARTITION DES TACHES'!$A$2:$I$2402,MATCH($K$64,'REPARTITION DES TACHES'!$A$2:$A$2402,0),4),3,0)=0,"",OFFSET(INDEX('REPARTITION DES TACHES'!$A$2:$I$2402,MATCH($K$64,'REPARTITION DES TACHES'!$A$2:$A$2402,0),4),3,0))</f>
        <v/>
      </c>
      <c r="O67" s="718" t="str">
        <f ca="1">IF(OFFSET(INDEX('REPARTITION DES TACHES'!$A$2:$I$2402,MATCH($K$64,'REPARTITION DES TACHES'!$A$2:$A$2402,0),5),3,0)=0,"",OFFSET(INDEX('REPARTITION DES TACHES'!$A$2:$I$2402,MATCH($K$64,'REPARTITION DES TACHES'!$A$2:$A$2402,0),5),3,0))</f>
        <v/>
      </c>
      <c r="P67" s="719">
        <f ca="1">OFFSET(INDEX('REPARTITION DES TACHES'!$A$2:$I$2402,MATCH($K$64,'REPARTITION DES TACHES'!$A$2:$A$2402,0),6),3,0)</f>
        <v>0</v>
      </c>
      <c r="Q67" s="717" t="str">
        <f ca="1">IF(OFFSET(INDEX('REPARTITION DES TACHES'!$A$2:$I$2402,MATCH($K$64,'REPARTITION DES TACHES'!$A$2:$A$2402,0),7),3,0)=0,"",OFFSET(INDEX('REPARTITION DES TACHES'!$A$2:$I$2402,MATCH($K$64,'REPARTITION DES TACHES'!$A$2:$A$2402,0),7),3,0))</f>
        <v/>
      </c>
      <c r="R67" s="718" t="str">
        <f ca="1">IF(OFFSET(INDEX('REPARTITION DES TACHES'!$A$2:$I$2402,MATCH($K$64,'REPARTITION DES TACHES'!$A$2:$A$2402,0),8),3,0)=0,"",OFFSET(INDEX('REPARTITION DES TACHES'!$A$2:$I$2402,MATCH($K$64,'REPARTITION DES TACHES'!$A$2:$A$2402,0),8),3,0))</f>
        <v/>
      </c>
      <c r="S67" s="710">
        <f ca="1">OFFSET(INDEX('REPARTITION DES TACHES'!$A$2:$I$2402,MATCH($K$64,'REPARTITION DES TACHES'!$A$2:$A$2402,0),9),3,0)</f>
        <v>0</v>
      </c>
    </row>
    <row r="68" spans="1:19" ht="25.15" hidden="1" customHeight="1" x14ac:dyDescent="0.25">
      <c r="A68" s="1245"/>
      <c r="B68" s="1190" t="s">
        <v>8</v>
      </c>
      <c r="C68" s="578" t="str">
        <f ca="1">IF(OFFSET(INDEX('REPARTITION DES TACHES'!$A$2:$I$2402,MATCH($A$64,'REPARTITION DES TACHES'!$A$2:$A$2402,0),3),4,0)=0,"",OFFSET(INDEX('REPARTITION DES TACHES'!$A$2:$I$2402,MATCH($A$64,'REPARTITION DES TACHES'!$A$2:$A$2402,0),3),4,0))</f>
        <v/>
      </c>
      <c r="D68" s="686" t="str">
        <f ca="1">IF(OFFSET(INDEX('REPARTITION DES TACHES'!$A$2:$I$2402,MATCH($A$64,'REPARTITION DES TACHES'!$A$2:$A$2402,0),4),4,0)=0,"",OFFSET(INDEX('REPARTITION DES TACHES'!$A$2:$I$2402,MATCH($A$64,'REPARTITION DES TACHES'!$A$2:$A$2402,0),4),4,0))</f>
        <v/>
      </c>
      <c r="E68" s="578" t="str">
        <f ca="1">IF(OFFSET(INDEX('REPARTITION DES TACHES'!$A$2:$I$2402,MATCH($A$64,'REPARTITION DES TACHES'!$A$2:$A$2402,0),5),4,0)=0,"",OFFSET(INDEX('REPARTITION DES TACHES'!$A$2:$I$2402,MATCH($A$64,'REPARTITION DES TACHES'!$A$2:$A$2402,0),5),4,0))</f>
        <v/>
      </c>
      <c r="F68" s="560">
        <f ca="1">OFFSET(INDEX('REPARTITION DES TACHES'!$A$2:$I$2402,MATCH($A$64,'REPARTITION DES TACHES'!$A$2:$A$2402,0),6),4,0)</f>
        <v>0</v>
      </c>
      <c r="G68" s="648" t="str">
        <f ca="1">IF(OFFSET(INDEX('REPARTITION DES TACHES'!$A$2:$I$2402,MATCH($A$64,'REPARTITION DES TACHES'!$A$2:$A$2402,0),7),4,0)=0,"",OFFSET(INDEX('REPARTITION DES TACHES'!$A$2:$I$2402,MATCH($A$64,'REPARTITION DES TACHES'!$A$2:$A$2402,0),7),4,0))</f>
        <v/>
      </c>
      <c r="H68" s="578" t="str">
        <f ca="1">IF(OFFSET(INDEX('REPARTITION DES TACHES'!$A$2:$I$2402,MATCH($A$64,'REPARTITION DES TACHES'!$A$2:$A$2402,0),8),4,0)=0,"",OFFSET(INDEX('REPARTITION DES TACHES'!$A$2:$I$2402,MATCH($A$64,'REPARTITION DES TACHES'!$A$2:$A$2402,0),8),4,0))</f>
        <v/>
      </c>
      <c r="I68" s="560">
        <f ca="1">OFFSET(INDEX('REPARTITION DES TACHES'!$A$2:$I$2402,MATCH($A$64,'REPARTITION DES TACHES'!$A$2:$A$2402,0),9),4,0)</f>
        <v>0</v>
      </c>
      <c r="K68" s="1243"/>
      <c r="L68" s="1204" t="s">
        <v>8</v>
      </c>
      <c r="M68" s="755" t="str">
        <f ca="1">IF(OFFSET(INDEX('REPARTITION DES TACHES'!$A$2:$I$2402,MATCH($K$64,'REPARTITION DES TACHES'!$A$2:$A$2402,0),3),4,0)=0,"",OFFSET(INDEX('REPARTITION DES TACHES'!$A$2:$I$2402,MATCH($K$64,'REPARTITION DES TACHES'!$A$2:$A$2402,0),3),4,0))</f>
        <v/>
      </c>
      <c r="N68" s="756" t="str">
        <f ca="1">IF(OFFSET(INDEX('REPARTITION DES TACHES'!$A$2:$I$2402,MATCH($K$64,'REPARTITION DES TACHES'!$A$2:$A$2402,0),4),4,0)=0,"",OFFSET(INDEX('REPARTITION DES TACHES'!$A$2:$I$2402,MATCH($K$64,'REPARTITION DES TACHES'!$A$2:$A$2402,0),4),4,0))</f>
        <v/>
      </c>
      <c r="O68" s="755" t="str">
        <f ca="1">IF(OFFSET(INDEX('REPARTITION DES TACHES'!$A$2:$I$2402,MATCH($K$64,'REPARTITION DES TACHES'!$A$2:$A$2402,0),5),4,0)=0,"",OFFSET(INDEX('REPARTITION DES TACHES'!$A$2:$I$2402,MATCH($K$64,'REPARTITION DES TACHES'!$A$2:$A$2402,0),5),4,0))</f>
        <v/>
      </c>
      <c r="P68" s="757">
        <f ca="1">OFFSET(INDEX('REPARTITION DES TACHES'!$A$2:$I$2402,MATCH($K$64,'REPARTITION DES TACHES'!$A$2:$A$2402,0),6),4,0)</f>
        <v>0</v>
      </c>
      <c r="Q68" s="758" t="str">
        <f ca="1">IF(OFFSET(INDEX('REPARTITION DES TACHES'!$A$2:$I$2402,MATCH($K$64,'REPARTITION DES TACHES'!$A$2:$A$2402,0),7),4,0)=0,"",OFFSET(INDEX('REPARTITION DES TACHES'!$A$2:$I$2402,MATCH($K$64,'REPARTITION DES TACHES'!$A$2:$A$2402,0),7),4,0))</f>
        <v/>
      </c>
      <c r="R68" s="755" t="str">
        <f ca="1">IF(OFFSET(INDEX('REPARTITION DES TACHES'!$A$2:$I$2402,MATCH($K$64,'REPARTITION DES TACHES'!$A$2:$A$2402,0),8),4,0)=0,"",OFFSET(INDEX('REPARTITION DES TACHES'!$A$2:$I$2402,MATCH($K$64,'REPARTITION DES TACHES'!$A$2:$A$2402,0),8),4,0))</f>
        <v/>
      </c>
      <c r="S68" s="711">
        <f ca="1">OFFSET(INDEX('REPARTITION DES TACHES'!$A$2:$I$2402,MATCH($K$64,'REPARTITION DES TACHES'!$A$2:$A$2402,0),9),4,0)</f>
        <v>0</v>
      </c>
    </row>
    <row r="69" spans="1:19" ht="25.15" hidden="1" customHeight="1" thickBot="1" x14ac:dyDescent="0.3">
      <c r="A69" s="1249"/>
      <c r="B69" s="1203"/>
      <c r="C69" s="656"/>
      <c r="D69" s="668"/>
      <c r="E69" s="656"/>
      <c r="F69" s="668"/>
      <c r="G69" s="612"/>
      <c r="H69" s="656"/>
      <c r="I69" s="650"/>
      <c r="K69" s="1252"/>
      <c r="L69" s="1203"/>
      <c r="M69" s="581" t="s">
        <v>10</v>
      </c>
      <c r="N69" s="699"/>
      <c r="O69" s="581"/>
      <c r="P69" s="579"/>
      <c r="Q69" s="580"/>
      <c r="R69" s="581"/>
      <c r="S69" s="712"/>
    </row>
    <row r="70" spans="1:19" ht="20.100000000000001" customHeight="1" thickTop="1" x14ac:dyDescent="0.25">
      <c r="A70" s="1193">
        <f>+A64+1</f>
        <v>43113</v>
      </c>
      <c r="B70" s="613"/>
      <c r="C70" s="657" t="str">
        <f>INDEX('REPARTITION DES TACHES'!$A$2:$I$2402,MATCH($A$70,'REPARTITION DES TACHES'!$A$2:$A$2402,0),3)</f>
        <v>0171</v>
      </c>
      <c r="D70" s="644" t="str">
        <f>INDEX('REPARTITION DES TACHES'!$A$2:$I$2402,MATCH($A$70,'REPARTITION DES TACHES'!$A$2:$A$2402,0),4)</f>
        <v>0172</v>
      </c>
      <c r="E70" s="680" t="str">
        <f>INDEX('REPARTITION DES TACHES'!$A$2:$I$2402,MATCH($A$70,'REPARTITION DES TACHES'!$A$2:$A$2402,0),5)</f>
        <v>VIDER LE BANC D'ESSAI</v>
      </c>
      <c r="F70" s="619">
        <f>INDEX('REPARTITION DES TACHES'!$A$2:$I$2402,MATCH($A$70,'REPARTITION DES TACHES'!$A$2:$A$2402,0),6)</f>
        <v>0</v>
      </c>
      <c r="G70" s="644" t="str">
        <f>IF(INDEX('REPARTITION DES TACHES'!$A$2:$I$2402,MATCH($A$70,'REPARTITION DES TACHES'!$A$2:$A$2402,0),7)=0,"",INDEX('REPARTITION DES TACHES'!$A$2:$I$2402,MATCH($A$70,'REPARTITION DES TACHES'!$A$2:$A$2402,0),7))</f>
        <v>04110</v>
      </c>
      <c r="H70" s="657" t="str">
        <f>IF(INDEX('REPARTITION DES TACHES'!$A$2:$I$2402,MATCH($A$70,'REPARTITION DES TACHES'!$A$2:$A$2402,0),8)=0,"",INDEX('REPARTITION DES TACHES'!$A$2:$I$2402,MATCH($A$70,'REPARTITION DES TACHES'!$A$2:$A$2402,0),8))</f>
        <v/>
      </c>
      <c r="I70" s="558">
        <f>INDEX('REPARTITION DES TACHES'!$A$2:$I$2402,MATCH($A$70,'REPARTITION DES TACHES'!$A$2:$A$2402,0),9)</f>
        <v>0</v>
      </c>
      <c r="K70" s="1195">
        <f>+K64+1</f>
        <v>43127</v>
      </c>
      <c r="L70" s="613"/>
      <c r="M70" s="697" t="str">
        <f>INDEX('REPARTITION DES TACHES'!$A$2:$I$2402,MATCH($K$70,'REPARTITION DES TACHES'!$A$2:$A$2402,0),3)</f>
        <v>0171</v>
      </c>
      <c r="N70" s="700" t="str">
        <f>INDEX('REPARTITION DES TACHES'!$A$2:$I$2402,MATCH($K$70,'REPARTITION DES TACHES'!$A$2:$A$2402,0),4)</f>
        <v>0172</v>
      </c>
      <c r="O70" s="703" t="str">
        <f>INDEX('REPARTITION DES TACHES'!$A$2:$I$2402,MATCH($K$70,'REPARTITION DES TACHES'!$A$2:$A$2402,0),5)</f>
        <v>VIDER LE BANC D'ESSAI</v>
      </c>
      <c r="P70" s="583">
        <f>INDEX('REPARTITION DES TACHES'!$A$2:$I$2402,MATCH($K$70,'REPARTITION DES TACHES'!$A$2:$A$2402,0),6)</f>
        <v>0</v>
      </c>
      <c r="Q70" s="707" t="str">
        <f>IF(INDEX('REPARTITION DES TACHES'!$A$2:$I$2402,MATCH($K$70,'REPARTITION DES TACHES'!$A$2:$A$2402,0),7)=0,"",INDEX('REPARTITION DES TACHES'!$A$2:$I$2402,MATCH($K$70,'REPARTITION DES TACHES'!$A$2:$A$2402,0),7))</f>
        <v/>
      </c>
      <c r="R70" s="697" t="str">
        <f>IF(INDEX('REPARTITION DES TACHES'!$A$2:$I$2402,MATCH($K$70,'REPARTITION DES TACHES'!$A$2:$A$2402,0),8)=0,"",INDEX('REPARTITION DES TACHES'!$A$2:$I$2402,MATCH($K$70,'REPARTITION DES TACHES'!$A$2:$A$2402,0),8))</f>
        <v/>
      </c>
      <c r="S70" s="709">
        <f>INDEX('REPARTITION DES TACHES'!$A$2:$I$2402,MATCH($K$70,'REPARTITION DES TACHES'!$A$2:$A$2402,0),9)</f>
        <v>0</v>
      </c>
    </row>
    <row r="71" spans="1:19" ht="25.15" hidden="1" customHeight="1" x14ac:dyDescent="0.25">
      <c r="A71" s="1194"/>
      <c r="B71" s="1206" t="s">
        <v>8</v>
      </c>
      <c r="C71" s="665" t="str">
        <f ca="1">IF(OFFSET(INDEX('REPARTITION DES TACHES'!$A$2:$I$2402,MATCH($A$70,'REPARTITION DES TACHES'!$A$2:$A$2402,0),3),1,0)=0,"",OFFSET(INDEX('REPARTITION DES TACHES'!$A$2:$I$2402,MATCH($A$70,'REPARTITION DES TACHES'!$A$2:$A$2402,0),3),1,0))</f>
        <v/>
      </c>
      <c r="D71" s="687" t="str">
        <f ca="1">IF(OFFSET(INDEX('REPARTITION DES TACHES'!$A$2:$I$2402,MATCH($A$70,'REPARTITION DES TACHES'!$A$2:$A$2402,0),4),1,0)=0,"",OFFSET(INDEX('REPARTITION DES TACHES'!$A$2:$I$2402,MATCH($A$70,'REPARTITION DES TACHES'!$A$2:$A$2402,0),4),1,0))</f>
        <v/>
      </c>
      <c r="E71" s="665" t="str">
        <f ca="1">IF(OFFSET(INDEX('REPARTITION DES TACHES'!$A$2:$I$2402,MATCH($A$70,'REPARTITION DES TACHES'!$A$2:$A$2402,0),5),1,0)=0,"",OFFSET(INDEX('REPARTITION DES TACHES'!$A$2:$I$2402,MATCH($A$70,'REPARTITION DES TACHES'!$A$2:$A$2402,0),5),1,0))</f>
        <v/>
      </c>
      <c r="F71" s="674">
        <f ca="1">OFFSET(INDEX('REPARTITION DES TACHES'!$A$2:$I$2402,MATCH($A$70,'REPARTITION DES TACHES'!$A$2:$A$2402,0),6),1,0)</f>
        <v>0</v>
      </c>
      <c r="G71" s="649" t="str">
        <f ca="1">IF(OFFSET(INDEX('REPARTITION DES TACHES'!$A$2:$I$2402,MATCH($A$70,'REPARTITION DES TACHES'!$A$2:$A$2402,0),7),1,0)=0,"",OFFSET(INDEX('REPARTITION DES TACHES'!$A$2:$I$2402,MATCH($A$70,'REPARTITION DES TACHES'!$A$2:$A$2402,0),7),1,0))</f>
        <v/>
      </c>
      <c r="H71" s="665" t="str">
        <f ca="1">IF(OFFSET(INDEX('REPARTITION DES TACHES'!$A$2:$I$2402,MATCH($A$70,'REPARTITION DES TACHES'!$A$2:$A$2402,0),8),1,0)=0,"",OFFSET(INDEX('REPARTITION DES TACHES'!$A$2:$I$2402,MATCH($A$70,'REPARTITION DES TACHES'!$A$2:$A$2402,0),8),1,0))</f>
        <v/>
      </c>
      <c r="I71" s="560">
        <f ca="1">OFFSET(INDEX('REPARTITION DES TACHES'!$A$2:$I$2402,MATCH($A$70,'REPARTITION DES TACHES'!$A$2:$A$2402,0),9),1,0)</f>
        <v>0</v>
      </c>
      <c r="K71" s="1196"/>
      <c r="L71" s="1206" t="s">
        <v>8</v>
      </c>
      <c r="M71" s="585" t="str">
        <f ca="1">IF(OFFSET(INDEX('REPARTITION DES TACHES'!$A$2:$I$2402,MATCH($K$70,'REPARTITION DES TACHES'!$A$2:$A$2402,0),3),1,0)=0,"",OFFSET(INDEX('REPARTITION DES TACHES'!$A$2:$I$2402,MATCH($K$70,'REPARTITION DES TACHES'!$A$2:$A$2402,0),3),1,0))</f>
        <v/>
      </c>
      <c r="N71" s="670" t="str">
        <f ca="1">IF(OFFSET(INDEX('REPARTITION DES TACHES'!$A$2:$I$2402,MATCH($K$70,'REPARTITION DES TACHES'!$A$2:$A$2402,0),4),1,0)=0,"",OFFSET(INDEX('REPARTITION DES TACHES'!$A$2:$I$2402,MATCH($K$70,'REPARTITION DES TACHES'!$A$2:$A$2402,0),4),1,0))</f>
        <v/>
      </c>
      <c r="O71" s="585" t="str">
        <f ca="1">IF(OFFSET(INDEX('REPARTITION DES TACHES'!$A$2:$I$2402,MATCH($K$70,'REPARTITION DES TACHES'!$A$2:$A$2402,0),5),1,0)=0,"",OFFSET(INDEX('REPARTITION DES TACHES'!$A$2:$I$2402,MATCH($K$70,'REPARTITION DES TACHES'!$A$2:$A$2402,0),5),1,0))</f>
        <v/>
      </c>
      <c r="P71" s="622">
        <f ca="1">OFFSET(INDEX('REPARTITION DES TACHES'!$A$2:$I$2402,MATCH($K$70,'REPARTITION DES TACHES'!$A$2:$A$2402,0),6),1,0)</f>
        <v>0</v>
      </c>
      <c r="Q71" s="587" t="str">
        <f ca="1">IF(OFFSET(INDEX('REPARTITION DES TACHES'!$A$2:$I$2402,MATCH($K$70,'REPARTITION DES TACHES'!$A$2:$A$2402,0),7),1,0)=0,"",OFFSET(INDEX('REPARTITION DES TACHES'!$A$2:$I$2402,MATCH($K$70,'REPARTITION DES TACHES'!$A$2:$A$2402,0),7),1,0))</f>
        <v/>
      </c>
      <c r="R71" s="585" t="str">
        <f ca="1">IF(OFFSET(INDEX('REPARTITION DES TACHES'!$A$2:$I$2402,MATCH($K$70,'REPARTITION DES TACHES'!$A$2:$A$2402,0),8),1,0)=0,"",OFFSET(INDEX('REPARTITION DES TACHES'!$A$2:$I$2402,MATCH($K$70,'REPARTITION DES TACHES'!$A$2:$A$2402,0),8),1,0))</f>
        <v/>
      </c>
      <c r="S71" s="673">
        <f ca="1">OFFSET(INDEX('REPARTITION DES TACHES'!$A$2:$I$2402,MATCH($K$70,'REPARTITION DES TACHES'!$A$2:$A$2402,0),9),1,0)</f>
        <v>0</v>
      </c>
    </row>
    <row r="72" spans="1:19" ht="25.15" hidden="1" customHeight="1" x14ac:dyDescent="0.25">
      <c r="A72" s="1194"/>
      <c r="B72" s="1206"/>
      <c r="C72" s="681" t="s">
        <v>10</v>
      </c>
      <c r="D72" s="688"/>
      <c r="E72" s="681"/>
      <c r="F72" s="675" t="s">
        <v>10</v>
      </c>
      <c r="G72" s="625"/>
      <c r="H72" s="666"/>
      <c r="I72" s="577"/>
      <c r="K72" s="1196"/>
      <c r="L72" s="1206"/>
      <c r="M72" s="585" t="s">
        <v>10</v>
      </c>
      <c r="N72" s="670"/>
      <c r="O72" s="585"/>
      <c r="P72" s="622" t="s">
        <v>10</v>
      </c>
      <c r="Q72" s="587"/>
      <c r="R72" s="585"/>
      <c r="S72" s="673"/>
    </row>
    <row r="73" spans="1:19" ht="20.100000000000001" customHeight="1" thickBot="1" x14ac:dyDescent="0.3">
      <c r="A73" s="1194"/>
      <c r="B73" s="584"/>
      <c r="C73" s="590" t="str">
        <f ca="1">OFFSET(INDEX('REPARTITION DES TACHES'!$A$2:$I$2402,MATCH($A$70,'REPARTITION DES TACHES'!$A$2:$A$2402,0),3),3,0)</f>
        <v>0173</v>
      </c>
      <c r="D73" s="692" t="str">
        <f ca="1">IF(OFFSET(INDEX('REPARTITION DES TACHES'!$A$2:$I$2402,MATCH($A$70,'REPARTITION DES TACHES'!$A$2:$A$2402,0),4),3,0)=0,"",OFFSET(INDEX('REPARTITION DES TACHES'!$A$2:$I$2402,MATCH($A$70,'REPARTITION DES TACHES'!$A$2:$A$2402,0),4),3,0))</f>
        <v/>
      </c>
      <c r="E73" s="590" t="str">
        <f ca="1">IF(OFFSET(INDEX('REPARTITION DES TACHES'!$A$2:$I$2402,MATCH($A$70,'REPARTITION DES TACHES'!$A$2:$A$2402,0),5),3,0)=0,"",OFFSET(INDEX('REPARTITION DES TACHES'!$A$2:$I$2402,MATCH($A$70,'REPARTITION DES TACHES'!$A$2:$A$2402,0),5),3,0))</f>
        <v/>
      </c>
      <c r="F73" s="693">
        <f ca="1">OFFSET(INDEX('REPARTITION DES TACHES'!$A$2:$I$2402,MATCH($A$70,'REPARTITION DES TACHES'!$A$2:$A$2402,0),6),3,0)</f>
        <v>0</v>
      </c>
      <c r="G73" s="694" t="str">
        <f ca="1">IF(OFFSET(INDEX('REPARTITION DES TACHES'!$A$2:$I$2402,MATCH($A$70,'REPARTITION DES TACHES'!$A$2:$A$2402,0),7),3,0)=0,"",OFFSET(INDEX('REPARTITION DES TACHES'!$A$2:$I$2402,MATCH($A$70,'REPARTITION DES TACHES'!$A$2:$A$2402,0),7),3,0))</f>
        <v/>
      </c>
      <c r="H73" s="590" t="str">
        <f ca="1">IF(OFFSET(INDEX('REPARTITION DES TACHES'!$A$2:$I$2402,MATCH($A$70,'REPARTITION DES TACHES'!$A$2:$A$2402,0),8),3,0)=0,"",OFFSET(INDEX('REPARTITION DES TACHES'!$A$2:$I$2402,MATCH($A$70,'REPARTITION DES TACHES'!$A$2:$A$2402,0),8),3,0))</f>
        <v>04110</v>
      </c>
      <c r="I73" s="566">
        <f ca="1">OFFSET(INDEX('REPARTITION DES TACHES'!$A$2:$I$2402,MATCH($A$70,'REPARTITION DES TACHES'!$A$2:$A$2402,0),9),3,0)</f>
        <v>0</v>
      </c>
      <c r="K73" s="1196"/>
      <c r="L73" s="589"/>
      <c r="M73" s="590" t="str">
        <f ca="1">IF(OFFSET(INDEX('REPARTITION DES TACHES'!$A$2:$I$2402,MATCH($K$70,'REPARTITION DES TACHES'!$A$2:$A$2402,0),3),3,0)=0,"",OFFSET(INDEX('REPARTITION DES TACHES'!$A$2:$I$2402,MATCH($K$70,'REPARTITION DES TACHES'!$A$2:$A$2402,0),3),3,0))</f>
        <v>0173</v>
      </c>
      <c r="N73" s="692" t="str">
        <f ca="1">IF(OFFSET(INDEX('REPARTITION DES TACHES'!$A$2:$I$2402,MATCH($K$70,'REPARTITION DES TACHES'!$A$2:$A$2402,0),4),3,0)=0,"",OFFSET(INDEX('REPARTITION DES TACHES'!$A$2:$I$2402,MATCH($K$70,'REPARTITION DES TACHES'!$A$2:$A$2402,0),4),3,0))</f>
        <v/>
      </c>
      <c r="O73" s="590" t="str">
        <f ca="1">IF(OFFSET(INDEX('REPARTITION DES TACHES'!$A$2:$I$2402,MATCH($K$70,'REPARTITION DES TACHES'!$A$2:$A$2402,0),5),3,0)=0,"",OFFSET(INDEX('REPARTITION DES TACHES'!$A$2:$I$2402,MATCH($K$70,'REPARTITION DES TACHES'!$A$2:$A$2402,0),5),3,0))</f>
        <v/>
      </c>
      <c r="P73" s="693">
        <f ca="1">OFFSET(INDEX('REPARTITION DES TACHES'!$A$2:$I$2402,MATCH($K$70,'REPARTITION DES TACHES'!$A$2:$A$2402,0),6),3,0)</f>
        <v>0</v>
      </c>
      <c r="Q73" s="715" t="str">
        <f ca="1">IF(OFFSET(INDEX('REPARTITION DES TACHES'!$A$2:$I$2402,MATCH($K$70,'REPARTITION DES TACHES'!$A$2:$A$2402,0),7),3,0)=0,"",OFFSET(INDEX('REPARTITION DES TACHES'!$A$2:$I$2402,MATCH($K$70,'REPARTITION DES TACHES'!$A$2:$A$2402,0),7),3,0))</f>
        <v/>
      </c>
      <c r="R73" s="590" t="str">
        <f ca="1">IF(OFFSET(INDEX('REPARTITION DES TACHES'!$A$2:$I$2402,MATCH($K$70,'REPARTITION DES TACHES'!$A$2:$A$2402,0),8),3,0)=0,"",OFFSET(INDEX('REPARTITION DES TACHES'!$A$2:$I$2402,MATCH($K$70,'REPARTITION DES TACHES'!$A$2:$A$2402,0),8),3,0))</f>
        <v/>
      </c>
      <c r="S73" s="710">
        <f ca="1">OFFSET(INDEX('REPARTITION DES TACHES'!$A$2:$I$2402,MATCH($K$70,'REPARTITION DES TACHES'!$A$2:$A$2402,0),9),3,0)</f>
        <v>0</v>
      </c>
    </row>
    <row r="74" spans="1:19" ht="25.15" hidden="1" customHeight="1" x14ac:dyDescent="0.25">
      <c r="A74" s="1194"/>
      <c r="B74" s="1190" t="s">
        <v>8</v>
      </c>
      <c r="C74" s="652" t="str">
        <f ca="1">IF(OFFSET(INDEX('REPARTITION DES TACHES'!$A$2:$I$2402,MATCH($A$70,'REPARTITION DES TACHES'!$A$2:$A$2402,0),3),4,0)=0,"",OFFSET(INDEX('REPARTITION DES TACHES'!$A$2:$I$2402,MATCH($A$70,'REPARTITION DES TACHES'!$A$2:$A$2402,0),3),4,0))</f>
        <v/>
      </c>
      <c r="D74" s="652" t="str">
        <f ca="1">IF(OFFSET(INDEX('REPARTITION DES TACHES'!$A$2:$I$2402,MATCH($A$70,'REPARTITION DES TACHES'!$A$2:$A$2402,0),4),4,0)=0,"",OFFSET(INDEX('REPARTITION DES TACHES'!$A$2:$I$2402,MATCH($A$70,'REPARTITION DES TACHES'!$A$2:$A$2402,0),4),4,0))</f>
        <v/>
      </c>
      <c r="E74" s="652" t="str">
        <f ca="1">IF(OFFSET(INDEX('REPARTITION DES TACHES'!$A$2:$I$2402,MATCH($A$70,'REPARTITION DES TACHES'!$A$2:$A$2402,0),5),4,0)=0,"",OFFSET(INDEX('REPARTITION DES TACHES'!$A$2:$I$2402,MATCH($A$70,'REPARTITION DES TACHES'!$A$2:$A$2402,0),5),4,0))</f>
        <v/>
      </c>
      <c r="F74" s="652">
        <f ca="1">OFFSET(INDEX('REPARTITION DES TACHES'!$A$2:$I$2402,MATCH($A$70,'REPARTITION DES TACHES'!$A$2:$A$2402,0),6),4,0)</f>
        <v>0</v>
      </c>
      <c r="G74" s="652" t="str">
        <f ca="1">IF(OFFSET(INDEX('REPARTITION DES TACHES'!$A$2:$I$2402,MATCH($A$70,'REPARTITION DES TACHES'!$A$2:$A$2402,0),7),4,0)=0,"",OFFSET(INDEX('REPARTITION DES TACHES'!$A$2:$I$2402,MATCH($A$70,'REPARTITION DES TACHES'!$A$2:$A$2402,0),7),4,0))</f>
        <v/>
      </c>
      <c r="H74" s="652" t="str">
        <f ca="1">IF(OFFSET(INDEX('REPARTITION DES TACHES'!$A$2:$I$2402,MATCH($A$70,'REPARTITION DES TACHES'!$A$2:$A$2402,0),8),4,0)=0,"",OFFSET(INDEX('REPARTITION DES TACHES'!$A$2:$I$2402,MATCH($A$70,'REPARTITION DES TACHES'!$A$2:$A$2402,0),8),4,0))</f>
        <v/>
      </c>
      <c r="I74" s="568">
        <f ca="1">OFFSET(INDEX('REPARTITION DES TACHES'!$A$2:$I$2402,MATCH($A$70,'REPARTITION DES TACHES'!$A$2:$A$2402,0),9),4,0)</f>
        <v>0</v>
      </c>
      <c r="K74" s="1196"/>
      <c r="L74" s="1192" t="s">
        <v>8</v>
      </c>
      <c r="M74" s="696" t="str">
        <f ca="1">IF(OFFSET(INDEX('REPARTITION DES TACHES'!$A$2:$I$2402,MATCH($K$70,'REPARTITION DES TACHES'!$A$2:$A$2402,0),3),4,0)=0,"",OFFSET(INDEX('REPARTITION DES TACHES'!$A$2:$I$2402,MATCH($K$70,'REPARTITION DES TACHES'!$A$2:$A$2402,0),3),4,0))</f>
        <v/>
      </c>
      <c r="N74" s="702" t="str">
        <f ca="1">IF(OFFSET(INDEX('REPARTITION DES TACHES'!$A$2:$I$2402,MATCH($K$70,'REPARTITION DES TACHES'!$A$2:$A$2402,0),4),4,0)=0,"",OFFSET(INDEX('REPARTITION DES TACHES'!$A$2:$I$2402,MATCH($K$70,'REPARTITION DES TACHES'!$A$2:$A$2402,0),4),4,0))</f>
        <v/>
      </c>
      <c r="O74" s="702" t="str">
        <f ca="1">IF(OFFSET(INDEX('REPARTITION DES TACHES'!$A$2:$I$2402,MATCH($K$70,'REPARTITION DES TACHES'!$A$2:$A$2402,0),5),4,0)=0,"",OFFSET(INDEX('REPARTITION DES TACHES'!$A$2:$I$2402,MATCH($K$70,'REPARTITION DES TACHES'!$A$2:$A$2402,0),5),4,0))</f>
        <v/>
      </c>
      <c r="P74" s="702">
        <f ca="1">OFFSET(INDEX('REPARTITION DES TACHES'!$A$2:$I$2402,MATCH($K$70,'REPARTITION DES TACHES'!$A$2:$A$2402,0),6),4,0)</f>
        <v>0</v>
      </c>
      <c r="Q74" s="702" t="str">
        <f ca="1">IF(OFFSET(INDEX('REPARTITION DES TACHES'!$A$2:$I$2402,MATCH($K$70,'REPARTITION DES TACHES'!$A$2:$A$2402,0),7),4,0)=0,"",OFFSET(INDEX('REPARTITION DES TACHES'!$A$2:$I$2402,MATCH($K$70,'REPARTITION DES TACHES'!$A$2:$A$2402,0),7),4,0))</f>
        <v/>
      </c>
      <c r="R74" s="702" t="str">
        <f ca="1">IF(OFFSET(INDEX('REPARTITION DES TACHES'!$A$2:$I$2402,MATCH($K$70,'REPARTITION DES TACHES'!$A$2:$A$2402,0),8),4,0)=0,"",OFFSET(INDEX('REPARTITION DES TACHES'!$A$2:$I$2402,MATCH($K$70,'REPARTITION DES TACHES'!$A$2:$A$2402,0),8),4,0))</f>
        <v/>
      </c>
      <c r="S74" s="572">
        <f ca="1">OFFSET(INDEX('REPARTITION DES TACHES'!$A$2:$I$2402,MATCH($K$70,'REPARTITION DES TACHES'!$A$2:$A$2402,0),9),4,0)</f>
        <v>0</v>
      </c>
    </row>
    <row r="75" spans="1:19" ht="25.15" hidden="1" customHeight="1" thickBot="1" x14ac:dyDescent="0.3">
      <c r="A75" s="1205"/>
      <c r="B75" s="1203"/>
      <c r="C75" s="591"/>
      <c r="D75" s="592"/>
      <c r="E75" s="618"/>
      <c r="F75" s="593"/>
      <c r="G75" s="593"/>
      <c r="H75" s="593"/>
      <c r="I75" s="576"/>
      <c r="K75" s="1208"/>
      <c r="L75" s="1211"/>
      <c r="M75" s="596" t="s">
        <v>10</v>
      </c>
      <c r="N75" s="597"/>
      <c r="O75" s="598"/>
      <c r="P75" s="597"/>
      <c r="Q75" s="597"/>
      <c r="R75" s="597"/>
      <c r="S75" s="599"/>
    </row>
  </sheetData>
  <sheetProtection algorithmName="SHA-512" hashValue="iuv3F6q/n32EcthrzT+XkRFKWDAmPCPlPfkeD4a4G+VSLIWVYoc2+qAJsQxVivGyzxUiPkp0ckarKT2i/zIpVQ==" saltValue="H1bULoNN99AgzUZGaIqrtw==" spinCount="100000" sheet="1" objects="1" scenarios="1"/>
  <mergeCells count="83">
    <mergeCell ref="A70:A75"/>
    <mergeCell ref="K70:K75"/>
    <mergeCell ref="B71:B72"/>
    <mergeCell ref="L71:L72"/>
    <mergeCell ref="B74:B75"/>
    <mergeCell ref="L74:L75"/>
    <mergeCell ref="A64:A69"/>
    <mergeCell ref="K64:K69"/>
    <mergeCell ref="B65:B66"/>
    <mergeCell ref="L65:L66"/>
    <mergeCell ref="B68:B69"/>
    <mergeCell ref="L68:L69"/>
    <mergeCell ref="A58:A63"/>
    <mergeCell ref="K58:K63"/>
    <mergeCell ref="B59:B60"/>
    <mergeCell ref="L59:L60"/>
    <mergeCell ref="B62:B63"/>
    <mergeCell ref="L62:L63"/>
    <mergeCell ref="A52:A57"/>
    <mergeCell ref="K52:K57"/>
    <mergeCell ref="B53:B54"/>
    <mergeCell ref="L53:L54"/>
    <mergeCell ref="B56:B57"/>
    <mergeCell ref="L56:L57"/>
    <mergeCell ref="A46:A51"/>
    <mergeCell ref="K46:K51"/>
    <mergeCell ref="B47:B48"/>
    <mergeCell ref="L47:L48"/>
    <mergeCell ref="B50:B51"/>
    <mergeCell ref="L50:L51"/>
    <mergeCell ref="C39:D39"/>
    <mergeCell ref="M39:N39"/>
    <mergeCell ref="A40:A45"/>
    <mergeCell ref="K40:K45"/>
    <mergeCell ref="B41:B42"/>
    <mergeCell ref="L41:L42"/>
    <mergeCell ref="B44:B45"/>
    <mergeCell ref="L44:L45"/>
    <mergeCell ref="A32:A37"/>
    <mergeCell ref="K32:K37"/>
    <mergeCell ref="U32:U37"/>
    <mergeCell ref="B33:B34"/>
    <mergeCell ref="L33:L34"/>
    <mergeCell ref="B36:B37"/>
    <mergeCell ref="L36:L37"/>
    <mergeCell ref="A26:A31"/>
    <mergeCell ref="K26:K31"/>
    <mergeCell ref="U26:U31"/>
    <mergeCell ref="B27:B28"/>
    <mergeCell ref="L27:L28"/>
    <mergeCell ref="B30:B31"/>
    <mergeCell ref="L30:L31"/>
    <mergeCell ref="A20:A25"/>
    <mergeCell ref="K20:K25"/>
    <mergeCell ref="U20:U25"/>
    <mergeCell ref="B21:B22"/>
    <mergeCell ref="L21:L22"/>
    <mergeCell ref="B24:B25"/>
    <mergeCell ref="L24:L25"/>
    <mergeCell ref="A14:A19"/>
    <mergeCell ref="K14:K19"/>
    <mergeCell ref="U14:U19"/>
    <mergeCell ref="B15:B16"/>
    <mergeCell ref="L15:L16"/>
    <mergeCell ref="B18:B19"/>
    <mergeCell ref="L18:L19"/>
    <mergeCell ref="A8:A13"/>
    <mergeCell ref="K8:K13"/>
    <mergeCell ref="U8:U13"/>
    <mergeCell ref="B9:B10"/>
    <mergeCell ref="L9:L10"/>
    <mergeCell ref="B12:B13"/>
    <mergeCell ref="L12:L13"/>
    <mergeCell ref="C1:D1"/>
    <mergeCell ref="M1:N1"/>
    <mergeCell ref="W1:X1"/>
    <mergeCell ref="A2:A7"/>
    <mergeCell ref="K2:K7"/>
    <mergeCell ref="U2:U7"/>
    <mergeCell ref="B3:B4"/>
    <mergeCell ref="L3:L4"/>
    <mergeCell ref="B6:B7"/>
    <mergeCell ref="L6:L7"/>
  </mergeCells>
  <conditionalFormatting sqref="C2">
    <cfRule type="expression" dxfId="361" priority="374">
      <formula>$C$3=""</formula>
    </cfRule>
  </conditionalFormatting>
  <conditionalFormatting sqref="D2">
    <cfRule type="expression" dxfId="360" priority="373">
      <formula>$D$3=""</formula>
    </cfRule>
  </conditionalFormatting>
  <conditionalFormatting sqref="E2">
    <cfRule type="expression" dxfId="359" priority="372">
      <formula>$E$3=""</formula>
    </cfRule>
  </conditionalFormatting>
  <conditionalFormatting sqref="G2">
    <cfRule type="expression" dxfId="358" priority="371">
      <formula>$G$3=""</formula>
    </cfRule>
  </conditionalFormatting>
  <conditionalFormatting sqref="H2">
    <cfRule type="expression" dxfId="357" priority="370">
      <formula>$H$3=""</formula>
    </cfRule>
  </conditionalFormatting>
  <conditionalFormatting sqref="I2">
    <cfRule type="expression" dxfId="356" priority="369">
      <formula>$I$3=""</formula>
    </cfRule>
  </conditionalFormatting>
  <conditionalFormatting sqref="C5">
    <cfRule type="expression" dxfId="355" priority="368">
      <formula>C$6=""</formula>
    </cfRule>
  </conditionalFormatting>
  <conditionalFormatting sqref="D5">
    <cfRule type="expression" dxfId="354" priority="367">
      <formula>$D$6=""</formula>
    </cfRule>
  </conditionalFormatting>
  <conditionalFormatting sqref="E5">
    <cfRule type="expression" dxfId="353" priority="366">
      <formula>$E$6=""</formula>
    </cfRule>
  </conditionalFormatting>
  <conditionalFormatting sqref="G5">
    <cfRule type="expression" dxfId="352" priority="365">
      <formula>$G$6=""</formula>
    </cfRule>
  </conditionalFormatting>
  <conditionalFormatting sqref="H5">
    <cfRule type="expression" dxfId="351" priority="364">
      <formula>$H$6=""</formula>
    </cfRule>
  </conditionalFormatting>
  <conditionalFormatting sqref="I5">
    <cfRule type="expression" dxfId="350" priority="363">
      <formula>$I$6=""</formula>
    </cfRule>
  </conditionalFormatting>
  <conditionalFormatting sqref="C8">
    <cfRule type="expression" dxfId="349" priority="362">
      <formula>$C$9=""</formula>
    </cfRule>
  </conditionalFormatting>
  <conditionalFormatting sqref="D8">
    <cfRule type="expression" dxfId="348" priority="361">
      <formula>$D$9=""</formula>
    </cfRule>
  </conditionalFormatting>
  <conditionalFormatting sqref="E8">
    <cfRule type="expression" dxfId="347" priority="360">
      <formula>$E$9=""</formula>
    </cfRule>
  </conditionalFormatting>
  <conditionalFormatting sqref="G8">
    <cfRule type="expression" dxfId="346" priority="359">
      <formula>$G$9=""</formula>
    </cfRule>
  </conditionalFormatting>
  <conditionalFormatting sqref="H8">
    <cfRule type="expression" dxfId="345" priority="358">
      <formula>$H$9=""</formula>
    </cfRule>
  </conditionalFormatting>
  <conditionalFormatting sqref="I8">
    <cfRule type="expression" dxfId="344" priority="357">
      <formula>$I$9=""</formula>
    </cfRule>
  </conditionalFormatting>
  <conditionalFormatting sqref="C11">
    <cfRule type="expression" dxfId="343" priority="356">
      <formula>$C$12=""</formula>
    </cfRule>
  </conditionalFormatting>
  <conditionalFormatting sqref="D11">
    <cfRule type="expression" dxfId="342" priority="355">
      <formula>$D$12=""</formula>
    </cfRule>
  </conditionalFormatting>
  <conditionalFormatting sqref="E11">
    <cfRule type="expression" dxfId="341" priority="354">
      <formula>$E$12=""</formula>
    </cfRule>
  </conditionalFormatting>
  <conditionalFormatting sqref="F11">
    <cfRule type="expression" dxfId="340" priority="353">
      <formula>$F$12=""</formula>
    </cfRule>
  </conditionalFormatting>
  <conditionalFormatting sqref="G11">
    <cfRule type="expression" dxfId="339" priority="352">
      <formula>$G$12=""</formula>
    </cfRule>
  </conditionalFormatting>
  <conditionalFormatting sqref="H11">
    <cfRule type="expression" dxfId="338" priority="351">
      <formula>$H$12=""</formula>
    </cfRule>
  </conditionalFormatting>
  <conditionalFormatting sqref="I11">
    <cfRule type="expression" dxfId="337" priority="350">
      <formula>$I$12=""</formula>
    </cfRule>
  </conditionalFormatting>
  <conditionalFormatting sqref="C14">
    <cfRule type="expression" dxfId="336" priority="349">
      <formula>$C$15=""</formula>
    </cfRule>
  </conditionalFormatting>
  <conditionalFormatting sqref="D14">
    <cfRule type="expression" dxfId="335" priority="348">
      <formula>$D$15=""</formula>
    </cfRule>
  </conditionalFormatting>
  <conditionalFormatting sqref="E14">
    <cfRule type="expression" dxfId="334" priority="347">
      <formula>$E$15=""</formula>
    </cfRule>
  </conditionalFormatting>
  <conditionalFormatting sqref="G14">
    <cfRule type="expression" dxfId="333" priority="346">
      <formula>$G$15=""</formula>
    </cfRule>
  </conditionalFormatting>
  <conditionalFormatting sqref="H14">
    <cfRule type="expression" dxfId="332" priority="345">
      <formula>$H$15=""</formula>
    </cfRule>
  </conditionalFormatting>
  <conditionalFormatting sqref="I14">
    <cfRule type="expression" dxfId="331" priority="344">
      <formula>$I$15=""</formula>
    </cfRule>
  </conditionalFormatting>
  <conditionalFormatting sqref="C17">
    <cfRule type="expression" dxfId="330" priority="343">
      <formula>$C$18=""</formula>
    </cfRule>
  </conditionalFormatting>
  <conditionalFormatting sqref="D17">
    <cfRule type="expression" dxfId="329" priority="342">
      <formula>$D$18=""</formula>
    </cfRule>
  </conditionalFormatting>
  <conditionalFormatting sqref="E17">
    <cfRule type="expression" dxfId="328" priority="341">
      <formula>$E$18=""</formula>
    </cfRule>
  </conditionalFormatting>
  <conditionalFormatting sqref="G17">
    <cfRule type="expression" dxfId="327" priority="340">
      <formula>$G$18=""</formula>
    </cfRule>
  </conditionalFormatting>
  <conditionalFormatting sqref="H17">
    <cfRule type="expression" dxfId="326" priority="339">
      <formula>$H$18=""</formula>
    </cfRule>
  </conditionalFormatting>
  <conditionalFormatting sqref="I17">
    <cfRule type="expression" dxfId="325" priority="338">
      <formula>$I$18=""</formula>
    </cfRule>
  </conditionalFormatting>
  <conditionalFormatting sqref="C20">
    <cfRule type="expression" dxfId="324" priority="337">
      <formula>$C$21=""</formula>
    </cfRule>
  </conditionalFormatting>
  <conditionalFormatting sqref="D20">
    <cfRule type="expression" dxfId="323" priority="336">
      <formula>$D$21=""</formula>
    </cfRule>
  </conditionalFormatting>
  <conditionalFormatting sqref="E20">
    <cfRule type="expression" dxfId="322" priority="335">
      <formula>$E$21=""</formula>
    </cfRule>
  </conditionalFormatting>
  <conditionalFormatting sqref="G20">
    <cfRule type="expression" dxfId="321" priority="334">
      <formula>$G$21=""</formula>
    </cfRule>
  </conditionalFormatting>
  <conditionalFormatting sqref="H20">
    <cfRule type="expression" dxfId="320" priority="333">
      <formula>$H$21=""</formula>
    </cfRule>
  </conditionalFormatting>
  <conditionalFormatting sqref="I20">
    <cfRule type="expression" dxfId="319" priority="332">
      <formula>$I$21=""</formula>
    </cfRule>
  </conditionalFormatting>
  <conditionalFormatting sqref="C23">
    <cfRule type="expression" dxfId="318" priority="331">
      <formula>$C$24=""</formula>
    </cfRule>
  </conditionalFormatting>
  <conditionalFormatting sqref="D23">
    <cfRule type="expression" dxfId="317" priority="330">
      <formula>$D$24=""</formula>
    </cfRule>
  </conditionalFormatting>
  <conditionalFormatting sqref="E23">
    <cfRule type="expression" dxfId="316" priority="329">
      <formula>$E$24=""</formula>
    </cfRule>
  </conditionalFormatting>
  <conditionalFormatting sqref="G23">
    <cfRule type="expression" dxfId="315" priority="328">
      <formula>$G$24=""</formula>
    </cfRule>
  </conditionalFormatting>
  <conditionalFormatting sqref="H23">
    <cfRule type="expression" dxfId="314" priority="327">
      <formula>$H$24=""</formula>
    </cfRule>
  </conditionalFormatting>
  <conditionalFormatting sqref="I23">
    <cfRule type="expression" dxfId="313" priority="326">
      <formula>$I$24=""</formula>
    </cfRule>
  </conditionalFormatting>
  <conditionalFormatting sqref="C26">
    <cfRule type="expression" dxfId="312" priority="325">
      <formula>$C$27=""</formula>
    </cfRule>
  </conditionalFormatting>
  <conditionalFormatting sqref="D26">
    <cfRule type="expression" dxfId="311" priority="324">
      <formula>$D$27=""</formula>
    </cfRule>
  </conditionalFormatting>
  <conditionalFormatting sqref="E26">
    <cfRule type="expression" dxfId="310" priority="323">
      <formula>$E$27=""</formula>
    </cfRule>
  </conditionalFormatting>
  <conditionalFormatting sqref="G26">
    <cfRule type="expression" dxfId="309" priority="322">
      <formula>$G$27=""</formula>
    </cfRule>
  </conditionalFormatting>
  <conditionalFormatting sqref="H26">
    <cfRule type="expression" dxfId="308" priority="321">
      <formula>$H$27=""</formula>
    </cfRule>
  </conditionalFormatting>
  <conditionalFormatting sqref="I26">
    <cfRule type="expression" dxfId="307" priority="320">
      <formula>$I$27=""</formula>
    </cfRule>
  </conditionalFormatting>
  <conditionalFormatting sqref="C29">
    <cfRule type="expression" dxfId="306" priority="319">
      <formula>$C$30=""</formula>
    </cfRule>
  </conditionalFormatting>
  <conditionalFormatting sqref="D29">
    <cfRule type="expression" dxfId="305" priority="318">
      <formula>$D$30=""</formula>
    </cfRule>
  </conditionalFormatting>
  <conditionalFormatting sqref="E29">
    <cfRule type="expression" dxfId="304" priority="317">
      <formula>$E$30=""</formula>
    </cfRule>
  </conditionalFormatting>
  <conditionalFormatting sqref="G29">
    <cfRule type="expression" dxfId="303" priority="316">
      <formula>$G$30=""</formula>
    </cfRule>
  </conditionalFormatting>
  <conditionalFormatting sqref="H29">
    <cfRule type="expression" dxfId="302" priority="315">
      <formula>$H$30=""</formula>
    </cfRule>
  </conditionalFormatting>
  <conditionalFormatting sqref="I29">
    <cfRule type="expression" dxfId="301" priority="314">
      <formula>$I$30=""</formula>
    </cfRule>
  </conditionalFormatting>
  <conditionalFormatting sqref="C32">
    <cfRule type="expression" dxfId="300" priority="313">
      <formula>$C$33=""</formula>
    </cfRule>
  </conditionalFormatting>
  <conditionalFormatting sqref="D32">
    <cfRule type="expression" dxfId="299" priority="312">
      <formula>$D$33=""</formula>
    </cfRule>
  </conditionalFormatting>
  <conditionalFormatting sqref="E32">
    <cfRule type="expression" dxfId="298" priority="311">
      <formula>$E$33=""</formula>
    </cfRule>
  </conditionalFormatting>
  <conditionalFormatting sqref="G32">
    <cfRule type="expression" dxfId="297" priority="310">
      <formula>$G$33=""</formula>
    </cfRule>
  </conditionalFormatting>
  <conditionalFormatting sqref="H32">
    <cfRule type="expression" dxfId="296" priority="309">
      <formula>$H$33=""</formula>
    </cfRule>
  </conditionalFormatting>
  <conditionalFormatting sqref="I32">
    <cfRule type="expression" dxfId="295" priority="308">
      <formula>$I$33=""</formula>
    </cfRule>
  </conditionalFormatting>
  <conditionalFormatting sqref="C35">
    <cfRule type="expression" dxfId="294" priority="301">
      <formula>$C$36=""</formula>
    </cfRule>
    <cfRule type="expression" dxfId="293" priority="307">
      <formula>$C$41=""</formula>
    </cfRule>
  </conditionalFormatting>
  <conditionalFormatting sqref="D35">
    <cfRule type="expression" dxfId="292" priority="300">
      <formula>$D$36=""</formula>
    </cfRule>
    <cfRule type="expression" dxfId="291" priority="306">
      <formula>$D$41=""</formula>
    </cfRule>
  </conditionalFormatting>
  <conditionalFormatting sqref="E35">
    <cfRule type="expression" dxfId="290" priority="299">
      <formula>$E$36=""</formula>
    </cfRule>
    <cfRule type="expression" dxfId="289" priority="305">
      <formula>$E$41=""</formula>
    </cfRule>
  </conditionalFormatting>
  <conditionalFormatting sqref="G35">
    <cfRule type="expression" dxfId="288" priority="298">
      <formula>$G$36=""</formula>
    </cfRule>
    <cfRule type="expression" dxfId="287" priority="304">
      <formula>$G$41=""</formula>
    </cfRule>
  </conditionalFormatting>
  <conditionalFormatting sqref="H35">
    <cfRule type="expression" dxfId="286" priority="297">
      <formula>$H$36=""</formula>
    </cfRule>
    <cfRule type="expression" dxfId="285" priority="303">
      <formula>$H$41=""</formula>
    </cfRule>
  </conditionalFormatting>
  <conditionalFormatting sqref="I35">
    <cfRule type="expression" dxfId="284" priority="296">
      <formula>$I$36=""</formula>
    </cfRule>
    <cfRule type="expression" dxfId="283" priority="302">
      <formula>$I$41=""</formula>
    </cfRule>
  </conditionalFormatting>
  <conditionalFormatting sqref="C40">
    <cfRule type="expression" dxfId="282" priority="295">
      <formula>$C$41=""</formula>
    </cfRule>
  </conditionalFormatting>
  <conditionalFormatting sqref="D40">
    <cfRule type="expression" dxfId="281" priority="294">
      <formula>$D$41=""</formula>
    </cfRule>
  </conditionalFormatting>
  <conditionalFormatting sqref="E40">
    <cfRule type="expression" dxfId="280" priority="293">
      <formula>$E$41=""</formula>
    </cfRule>
  </conditionalFormatting>
  <conditionalFormatting sqref="G40">
    <cfRule type="expression" dxfId="279" priority="292">
      <formula>$G$41=""</formula>
    </cfRule>
  </conditionalFormatting>
  <conditionalFormatting sqref="H40">
    <cfRule type="expression" dxfId="278" priority="291">
      <formula>$H$41=""</formula>
    </cfRule>
  </conditionalFormatting>
  <conditionalFormatting sqref="I40">
    <cfRule type="expression" dxfId="277" priority="290">
      <formula>$I$41=""</formula>
    </cfRule>
  </conditionalFormatting>
  <conditionalFormatting sqref="C43">
    <cfRule type="expression" dxfId="276" priority="289">
      <formula>$C$44=""</formula>
    </cfRule>
  </conditionalFormatting>
  <conditionalFormatting sqref="D43">
    <cfRule type="expression" dxfId="275" priority="288">
      <formula>$D$44=""</formula>
    </cfRule>
  </conditionalFormatting>
  <conditionalFormatting sqref="E43">
    <cfRule type="expression" dxfId="274" priority="287">
      <formula>$E$44=""</formula>
    </cfRule>
  </conditionalFormatting>
  <conditionalFormatting sqref="G43">
    <cfRule type="expression" dxfId="273" priority="286">
      <formula>$G$44=""</formula>
    </cfRule>
  </conditionalFormatting>
  <conditionalFormatting sqref="H43">
    <cfRule type="expression" dxfId="272" priority="285">
      <formula>$H$44=""</formula>
    </cfRule>
  </conditionalFormatting>
  <conditionalFormatting sqref="I43">
    <cfRule type="expression" dxfId="271" priority="284">
      <formula>$I$44=""</formula>
    </cfRule>
  </conditionalFormatting>
  <conditionalFormatting sqref="C46">
    <cfRule type="expression" dxfId="270" priority="283">
      <formula>$C$47=""</formula>
    </cfRule>
  </conditionalFormatting>
  <conditionalFormatting sqref="D46">
    <cfRule type="expression" dxfId="269" priority="282">
      <formula>$D$47=""</formula>
    </cfRule>
  </conditionalFormatting>
  <conditionalFormatting sqref="E46">
    <cfRule type="expression" dxfId="268" priority="281">
      <formula>$E$47=""</formula>
    </cfRule>
  </conditionalFormatting>
  <conditionalFormatting sqref="G46">
    <cfRule type="expression" dxfId="267" priority="280">
      <formula>$G$47=""</formula>
    </cfRule>
  </conditionalFormatting>
  <conditionalFormatting sqref="H46">
    <cfRule type="expression" dxfId="266" priority="279">
      <formula>$H$47=""</formula>
    </cfRule>
  </conditionalFormatting>
  <conditionalFormatting sqref="I46">
    <cfRule type="expression" dxfId="265" priority="278">
      <formula>$I$47=""</formula>
    </cfRule>
  </conditionalFormatting>
  <conditionalFormatting sqref="C49">
    <cfRule type="expression" dxfId="264" priority="277">
      <formula>$C$50=""</formula>
    </cfRule>
  </conditionalFormatting>
  <conditionalFormatting sqref="D49">
    <cfRule type="expression" dxfId="263" priority="276">
      <formula>$D$50=""</formula>
    </cfRule>
  </conditionalFormatting>
  <conditionalFormatting sqref="E49">
    <cfRule type="expression" dxfId="262" priority="275">
      <formula>$E$50=""</formula>
    </cfRule>
  </conditionalFormatting>
  <conditionalFormatting sqref="G49">
    <cfRule type="expression" dxfId="261" priority="274">
      <formula>$G$50=""</formula>
    </cfRule>
  </conditionalFormatting>
  <conditionalFormatting sqref="H49">
    <cfRule type="expression" dxfId="260" priority="273">
      <formula>$H$50=""</formula>
    </cfRule>
  </conditionalFormatting>
  <conditionalFormatting sqref="I49">
    <cfRule type="expression" dxfId="259" priority="272">
      <formula>$I$50=""</formula>
    </cfRule>
  </conditionalFormatting>
  <conditionalFormatting sqref="C52">
    <cfRule type="expression" dxfId="258" priority="271">
      <formula>$C$53=""</formula>
    </cfRule>
  </conditionalFormatting>
  <conditionalFormatting sqref="D52">
    <cfRule type="expression" dxfId="257" priority="270">
      <formula>$D$53=""</formula>
    </cfRule>
  </conditionalFormatting>
  <conditionalFormatting sqref="E52">
    <cfRule type="expression" dxfId="256" priority="268">
      <formula>$E$53=""</formula>
    </cfRule>
    <cfRule type="expression" priority="269">
      <formula>$D$53=""</formula>
    </cfRule>
  </conditionalFormatting>
  <conditionalFormatting sqref="G52">
    <cfRule type="expression" dxfId="255" priority="267">
      <formula>$G$53=""</formula>
    </cfRule>
  </conditionalFormatting>
  <conditionalFormatting sqref="H52">
    <cfRule type="expression" dxfId="254" priority="266">
      <formula>$H$53=""</formula>
    </cfRule>
  </conditionalFormatting>
  <conditionalFormatting sqref="I52">
    <cfRule type="expression" dxfId="253" priority="265">
      <formula>$I$53=""</formula>
    </cfRule>
  </conditionalFormatting>
  <conditionalFormatting sqref="C55">
    <cfRule type="expression" dxfId="252" priority="258">
      <formula>$C$56=""</formula>
    </cfRule>
    <cfRule type="expression" dxfId="251" priority="264">
      <formula>$C$59=""</formula>
    </cfRule>
  </conditionalFormatting>
  <conditionalFormatting sqref="D55">
    <cfRule type="expression" dxfId="250" priority="257">
      <formula>$G$56=""</formula>
    </cfRule>
    <cfRule type="expression" dxfId="249" priority="263">
      <formula>$D$59=""</formula>
    </cfRule>
  </conditionalFormatting>
  <conditionalFormatting sqref="E55">
    <cfRule type="expression" dxfId="248" priority="256">
      <formula>$E$56=""</formula>
    </cfRule>
  </conditionalFormatting>
  <conditionalFormatting sqref="G55">
    <cfRule type="expression" dxfId="247" priority="255">
      <formula>$G$56=""</formula>
    </cfRule>
    <cfRule type="expression" dxfId="246" priority="261">
      <formula>$G$59=""</formula>
    </cfRule>
  </conditionalFormatting>
  <conditionalFormatting sqref="H55">
    <cfRule type="expression" dxfId="245" priority="254">
      <formula>$H$56=""</formula>
    </cfRule>
    <cfRule type="expression" dxfId="244" priority="260">
      <formula>$H$59=""</formula>
    </cfRule>
  </conditionalFormatting>
  <conditionalFormatting sqref="I55">
    <cfRule type="expression" dxfId="243" priority="253">
      <formula>$I$56=""</formula>
    </cfRule>
    <cfRule type="expression" dxfId="242" priority="259">
      <formula>$I$59=""</formula>
    </cfRule>
  </conditionalFormatting>
  <conditionalFormatting sqref="C58">
    <cfRule type="expression" dxfId="241" priority="252">
      <formula>$C$59=""</formula>
    </cfRule>
  </conditionalFormatting>
  <conditionalFormatting sqref="D58">
    <cfRule type="expression" dxfId="240" priority="251">
      <formula>$D$59=""</formula>
    </cfRule>
  </conditionalFormatting>
  <conditionalFormatting sqref="E58">
    <cfRule type="expression" dxfId="239" priority="250">
      <formula>$E$59=""</formula>
    </cfRule>
  </conditionalFormatting>
  <conditionalFormatting sqref="G58">
    <cfRule type="expression" dxfId="238" priority="249">
      <formula>$G$59=""</formula>
    </cfRule>
  </conditionalFormatting>
  <conditionalFormatting sqref="H58">
    <cfRule type="expression" dxfId="237" priority="248">
      <formula>$H$59=""</formula>
    </cfRule>
  </conditionalFormatting>
  <conditionalFormatting sqref="I58">
    <cfRule type="expression" dxfId="236" priority="247">
      <formula>$I$59=""</formula>
    </cfRule>
  </conditionalFormatting>
  <conditionalFormatting sqref="C61">
    <cfRule type="expression" dxfId="235" priority="246">
      <formula>$C$62=""</formula>
    </cfRule>
  </conditionalFormatting>
  <conditionalFormatting sqref="D61">
    <cfRule type="expression" dxfId="234" priority="245">
      <formula>$D62=""</formula>
    </cfRule>
  </conditionalFormatting>
  <conditionalFormatting sqref="E61">
    <cfRule type="expression" dxfId="233" priority="244">
      <formula>$E$62=""</formula>
    </cfRule>
  </conditionalFormatting>
  <conditionalFormatting sqref="G61">
    <cfRule type="expression" dxfId="232" priority="243">
      <formula>$G$62=""</formula>
    </cfRule>
  </conditionalFormatting>
  <conditionalFormatting sqref="H61">
    <cfRule type="expression" dxfId="231" priority="242">
      <formula>$H$62=""</formula>
    </cfRule>
  </conditionalFormatting>
  <conditionalFormatting sqref="I61">
    <cfRule type="expression" dxfId="230" priority="241">
      <formula>$I$62=""</formula>
    </cfRule>
  </conditionalFormatting>
  <conditionalFormatting sqref="C64">
    <cfRule type="expression" dxfId="229" priority="240">
      <formula>$C$65=""</formula>
    </cfRule>
  </conditionalFormatting>
  <conditionalFormatting sqref="D64">
    <cfRule type="expression" dxfId="228" priority="239">
      <formula>$D$65=""</formula>
    </cfRule>
  </conditionalFormatting>
  <conditionalFormatting sqref="E64">
    <cfRule type="expression" dxfId="227" priority="238">
      <formula>$E$65=""</formula>
    </cfRule>
  </conditionalFormatting>
  <conditionalFormatting sqref="F64">
    <cfRule type="expression" dxfId="226" priority="237">
      <formula>$F$65=""</formula>
    </cfRule>
  </conditionalFormatting>
  <conditionalFormatting sqref="G64">
    <cfRule type="expression" dxfId="225" priority="236">
      <formula>$G$65=""</formula>
    </cfRule>
  </conditionalFormatting>
  <conditionalFormatting sqref="H64">
    <cfRule type="expression" dxfId="224" priority="235">
      <formula>$H$65=""</formula>
    </cfRule>
  </conditionalFormatting>
  <conditionalFormatting sqref="I64">
    <cfRule type="expression" dxfId="223" priority="234">
      <formula>$I$65=""</formula>
    </cfRule>
  </conditionalFormatting>
  <conditionalFormatting sqref="C67">
    <cfRule type="expression" dxfId="222" priority="233">
      <formula>$C$68=""</formula>
    </cfRule>
  </conditionalFormatting>
  <conditionalFormatting sqref="D67">
    <cfRule type="expression" dxfId="221" priority="232">
      <formula>$D$68=""</formula>
    </cfRule>
  </conditionalFormatting>
  <conditionalFormatting sqref="E67">
    <cfRule type="expression" dxfId="220" priority="231">
      <formula>$E$68=""</formula>
    </cfRule>
  </conditionalFormatting>
  <conditionalFormatting sqref="G67">
    <cfRule type="expression" dxfId="219" priority="230">
      <formula>$G$68=""</formula>
    </cfRule>
  </conditionalFormatting>
  <conditionalFormatting sqref="H67">
    <cfRule type="expression" dxfId="218" priority="229">
      <formula>$H$68=""</formula>
    </cfRule>
  </conditionalFormatting>
  <conditionalFormatting sqref="I67">
    <cfRule type="expression" dxfId="217" priority="228">
      <formula>$I$68=""</formula>
    </cfRule>
  </conditionalFormatting>
  <conditionalFormatting sqref="C70">
    <cfRule type="expression" dxfId="216" priority="227">
      <formula>$C$71=""</formula>
    </cfRule>
  </conditionalFormatting>
  <conditionalFormatting sqref="D70">
    <cfRule type="expression" dxfId="215" priority="226">
      <formula>$D$71=""</formula>
    </cfRule>
  </conditionalFormatting>
  <conditionalFormatting sqref="E70">
    <cfRule type="expression" dxfId="214" priority="225">
      <formula>$E$71=""</formula>
    </cfRule>
  </conditionalFormatting>
  <conditionalFormatting sqref="G70">
    <cfRule type="expression" dxfId="213" priority="224">
      <formula>$G$71=""</formula>
    </cfRule>
  </conditionalFormatting>
  <conditionalFormatting sqref="H70">
    <cfRule type="expression" dxfId="212" priority="223">
      <formula>$H$71=""</formula>
    </cfRule>
  </conditionalFormatting>
  <conditionalFormatting sqref="I70">
    <cfRule type="expression" dxfId="211" priority="222">
      <formula>$C$71=""</formula>
    </cfRule>
  </conditionalFormatting>
  <conditionalFormatting sqref="C73">
    <cfRule type="expression" dxfId="210" priority="221">
      <formula>$C$74=""</formula>
    </cfRule>
  </conditionalFormatting>
  <conditionalFormatting sqref="D73">
    <cfRule type="expression" dxfId="209" priority="220">
      <formula>$D$74=""</formula>
    </cfRule>
  </conditionalFormatting>
  <conditionalFormatting sqref="E73">
    <cfRule type="expression" dxfId="208" priority="219">
      <formula>$E$74=""</formula>
    </cfRule>
  </conditionalFormatting>
  <conditionalFormatting sqref="G73">
    <cfRule type="expression" dxfId="207" priority="218">
      <formula>$G$74=""</formula>
    </cfRule>
  </conditionalFormatting>
  <conditionalFormatting sqref="H73">
    <cfRule type="expression" dxfId="206" priority="217">
      <formula>$H$74=""</formula>
    </cfRule>
  </conditionalFormatting>
  <conditionalFormatting sqref="I73">
    <cfRule type="expression" dxfId="205" priority="216">
      <formula>$I$74=""</formula>
    </cfRule>
  </conditionalFormatting>
  <conditionalFormatting sqref="W2">
    <cfRule type="expression" dxfId="204" priority="215">
      <formula>$W$3=""</formula>
    </cfRule>
  </conditionalFormatting>
  <conditionalFormatting sqref="X2">
    <cfRule type="expression" dxfId="203" priority="214">
      <formula>$X$3=""</formula>
    </cfRule>
  </conditionalFormatting>
  <conditionalFormatting sqref="Y2">
    <cfRule type="expression" dxfId="202" priority="213">
      <formula>$Y$3=""</formula>
    </cfRule>
  </conditionalFormatting>
  <conditionalFormatting sqref="AA2">
    <cfRule type="expression" dxfId="201" priority="212">
      <formula>$AA$3=""</formula>
    </cfRule>
  </conditionalFormatting>
  <conditionalFormatting sqref="AB2">
    <cfRule type="expression" dxfId="200" priority="211">
      <formula>$AB$3=""</formula>
    </cfRule>
  </conditionalFormatting>
  <conditionalFormatting sqref="W5">
    <cfRule type="expression" dxfId="199" priority="209">
      <formula>$W$6=""</formula>
    </cfRule>
  </conditionalFormatting>
  <conditionalFormatting sqref="X5">
    <cfRule type="expression" dxfId="198" priority="208">
      <formula>$X$6=""</formula>
    </cfRule>
  </conditionalFormatting>
  <conditionalFormatting sqref="Y5">
    <cfRule type="expression" dxfId="197" priority="207">
      <formula>$Y$6=""</formula>
    </cfRule>
  </conditionalFormatting>
  <conditionalFormatting sqref="AA5">
    <cfRule type="expression" dxfId="196" priority="206">
      <formula>$AA$6=""</formula>
    </cfRule>
  </conditionalFormatting>
  <conditionalFormatting sqref="AB5">
    <cfRule type="expression" dxfId="195" priority="205">
      <formula>$AB$6=""</formula>
    </cfRule>
  </conditionalFormatting>
  <conditionalFormatting sqref="W8">
    <cfRule type="expression" dxfId="194" priority="203">
      <formula>$W$9=""</formula>
    </cfRule>
  </conditionalFormatting>
  <conditionalFormatting sqref="X8">
    <cfRule type="expression" dxfId="193" priority="202">
      <formula>$X$9=""</formula>
    </cfRule>
  </conditionalFormatting>
  <conditionalFormatting sqref="Y8">
    <cfRule type="expression" dxfId="192" priority="201">
      <formula>$Y$9=""</formula>
    </cfRule>
  </conditionalFormatting>
  <conditionalFormatting sqref="AA8">
    <cfRule type="expression" dxfId="191" priority="200">
      <formula>$AA$9=""</formula>
    </cfRule>
  </conditionalFormatting>
  <conditionalFormatting sqref="AB8">
    <cfRule type="expression" dxfId="190" priority="199">
      <formula>$AB$9=""</formula>
    </cfRule>
  </conditionalFormatting>
  <conditionalFormatting sqref="W11">
    <cfRule type="expression" dxfId="189" priority="197">
      <formula>$W$12=""</formula>
    </cfRule>
  </conditionalFormatting>
  <conditionalFormatting sqref="X11">
    <cfRule type="expression" dxfId="188" priority="196">
      <formula>$X$12=""</formula>
    </cfRule>
  </conditionalFormatting>
  <conditionalFormatting sqref="Y11">
    <cfRule type="expression" dxfId="187" priority="195">
      <formula>$Y$12=""</formula>
    </cfRule>
  </conditionalFormatting>
  <conditionalFormatting sqref="AA11">
    <cfRule type="expression" dxfId="186" priority="194">
      <formula>$AA$12=""</formula>
    </cfRule>
  </conditionalFormatting>
  <conditionalFormatting sqref="AB11">
    <cfRule type="expression" dxfId="185" priority="193">
      <formula>$AB$12=""</formula>
    </cfRule>
  </conditionalFormatting>
  <conditionalFormatting sqref="W14">
    <cfRule type="expression" dxfId="184" priority="191">
      <formula>$W$15=""</formula>
    </cfRule>
  </conditionalFormatting>
  <conditionalFormatting sqref="X14">
    <cfRule type="expression" dxfId="183" priority="190">
      <formula>$X$15=""</formula>
    </cfRule>
  </conditionalFormatting>
  <conditionalFormatting sqref="Y14">
    <cfRule type="expression" dxfId="182" priority="189">
      <formula>$Y$15=""</formula>
    </cfRule>
  </conditionalFormatting>
  <conditionalFormatting sqref="AA14">
    <cfRule type="expression" dxfId="181" priority="188">
      <formula>$AA$15=""</formula>
    </cfRule>
  </conditionalFormatting>
  <conditionalFormatting sqref="AB14">
    <cfRule type="expression" dxfId="180" priority="187">
      <formula>$AB$15=""</formula>
    </cfRule>
  </conditionalFormatting>
  <conditionalFormatting sqref="W17">
    <cfRule type="expression" dxfId="179" priority="185">
      <formula>$W$18=""</formula>
    </cfRule>
  </conditionalFormatting>
  <conditionalFormatting sqref="X17">
    <cfRule type="expression" dxfId="178" priority="184">
      <formula>$X$18=""</formula>
    </cfRule>
  </conditionalFormatting>
  <conditionalFormatting sqref="Y17">
    <cfRule type="expression" dxfId="177" priority="183">
      <formula>$Y$18=""</formula>
    </cfRule>
  </conditionalFormatting>
  <conditionalFormatting sqref="AA17">
    <cfRule type="expression" dxfId="176" priority="182">
      <formula>$AA$18=""</formula>
    </cfRule>
  </conditionalFormatting>
  <conditionalFormatting sqref="AB17">
    <cfRule type="expression" dxfId="175" priority="181">
      <formula>$AB$18=""</formula>
    </cfRule>
  </conditionalFormatting>
  <conditionalFormatting sqref="W20">
    <cfRule type="expression" dxfId="174" priority="179">
      <formula>$W$21=""</formula>
    </cfRule>
  </conditionalFormatting>
  <conditionalFormatting sqref="X20">
    <cfRule type="expression" dxfId="173" priority="178">
      <formula>$X$21=""</formula>
    </cfRule>
  </conditionalFormatting>
  <conditionalFormatting sqref="Y20">
    <cfRule type="expression" dxfId="172" priority="177">
      <formula>$Y$21=""</formula>
    </cfRule>
  </conditionalFormatting>
  <conditionalFormatting sqref="AA20">
    <cfRule type="expression" dxfId="171" priority="176">
      <formula>$AA$21=""</formula>
    </cfRule>
  </conditionalFormatting>
  <conditionalFormatting sqref="AB20">
    <cfRule type="expression" dxfId="170" priority="175">
      <formula>$AB$21=""</formula>
    </cfRule>
  </conditionalFormatting>
  <conditionalFormatting sqref="W23">
    <cfRule type="expression" dxfId="169" priority="173">
      <formula>$W$24=""</formula>
    </cfRule>
  </conditionalFormatting>
  <conditionalFormatting sqref="X23">
    <cfRule type="expression" dxfId="168" priority="172">
      <formula>$X$24=""</formula>
    </cfRule>
  </conditionalFormatting>
  <conditionalFormatting sqref="Y23">
    <cfRule type="expression" dxfId="167" priority="171">
      <formula>$Y$24=""</formula>
    </cfRule>
  </conditionalFormatting>
  <conditionalFormatting sqref="AA23">
    <cfRule type="expression" dxfId="166" priority="170">
      <formula>$AA$24=""</formula>
    </cfRule>
  </conditionalFormatting>
  <conditionalFormatting sqref="AB23">
    <cfRule type="expression" dxfId="165" priority="169">
      <formula>$AB$24=""</formula>
    </cfRule>
  </conditionalFormatting>
  <conditionalFormatting sqref="X26">
    <cfRule type="expression" dxfId="164" priority="167">
      <formula>$X$27=""</formula>
    </cfRule>
  </conditionalFormatting>
  <conditionalFormatting sqref="AA26">
    <cfRule type="expression" dxfId="163" priority="166">
      <formula>$AA$27=""</formula>
    </cfRule>
  </conditionalFormatting>
  <conditionalFormatting sqref="AB26">
    <cfRule type="expression" dxfId="162" priority="165">
      <formula>$AB$27=""</formula>
    </cfRule>
  </conditionalFormatting>
  <conditionalFormatting sqref="W29">
    <cfRule type="expression" dxfId="161" priority="163">
      <formula>$W$30=""</formula>
    </cfRule>
  </conditionalFormatting>
  <conditionalFormatting sqref="X29">
    <cfRule type="expression" dxfId="160" priority="162">
      <formula>$X$30=""</formula>
    </cfRule>
  </conditionalFormatting>
  <conditionalFormatting sqref="Y29">
    <cfRule type="expression" dxfId="159" priority="161">
      <formula>$Y$30=""</formula>
    </cfRule>
  </conditionalFormatting>
  <conditionalFormatting sqref="AA29">
    <cfRule type="expression" dxfId="158" priority="160">
      <formula>$AA$30=""</formula>
    </cfRule>
  </conditionalFormatting>
  <conditionalFormatting sqref="AB29">
    <cfRule type="expression" dxfId="157" priority="159">
      <formula>$AB$30=""</formula>
    </cfRule>
  </conditionalFormatting>
  <conditionalFormatting sqref="W32">
    <cfRule type="expression" dxfId="156" priority="157">
      <formula>$W$33=""</formula>
    </cfRule>
  </conditionalFormatting>
  <conditionalFormatting sqref="X32">
    <cfRule type="expression" dxfId="155" priority="156">
      <formula>$X$33=""</formula>
    </cfRule>
  </conditionalFormatting>
  <conditionalFormatting sqref="Y32">
    <cfRule type="expression" dxfId="154" priority="155">
      <formula>$Y$33=""</formula>
    </cfRule>
  </conditionalFormatting>
  <conditionalFormatting sqref="AA32">
    <cfRule type="expression" dxfId="153" priority="154">
      <formula>$AA$33=""</formula>
    </cfRule>
  </conditionalFormatting>
  <conditionalFormatting sqref="AB32">
    <cfRule type="expression" dxfId="152" priority="153">
      <formula>$AB$33=""</formula>
    </cfRule>
  </conditionalFormatting>
  <conditionalFormatting sqref="W35">
    <cfRule type="expression" dxfId="151" priority="151">
      <formula>$W$36=""</formula>
    </cfRule>
  </conditionalFormatting>
  <conditionalFormatting sqref="X35">
    <cfRule type="expression" dxfId="150" priority="150">
      <formula>$X$36=""</formula>
    </cfRule>
  </conditionalFormatting>
  <conditionalFormatting sqref="Y35">
    <cfRule type="expression" dxfId="149" priority="149">
      <formula>$Y$36=""</formula>
    </cfRule>
  </conditionalFormatting>
  <conditionalFormatting sqref="AA35">
    <cfRule type="expression" dxfId="148" priority="148">
      <formula>$AA$36=""</formula>
    </cfRule>
  </conditionalFormatting>
  <conditionalFormatting sqref="AB35">
    <cfRule type="expression" dxfId="147" priority="147">
      <formula>$AB$36=""</formula>
    </cfRule>
  </conditionalFormatting>
  <conditionalFormatting sqref="M2">
    <cfRule type="expression" dxfId="146" priority="145">
      <formula>$M$3=""</formula>
    </cfRule>
  </conditionalFormatting>
  <conditionalFormatting sqref="N2">
    <cfRule type="expression" dxfId="145" priority="144">
      <formula>$N$3=""</formula>
    </cfRule>
  </conditionalFormatting>
  <conditionalFormatting sqref="O2">
    <cfRule type="expression" dxfId="144" priority="143">
      <formula>$O$3=""</formula>
    </cfRule>
  </conditionalFormatting>
  <conditionalFormatting sqref="Q2">
    <cfRule type="expression" dxfId="143" priority="142">
      <formula>$Q$3=""</formula>
    </cfRule>
  </conditionalFormatting>
  <conditionalFormatting sqref="R2">
    <cfRule type="expression" dxfId="142" priority="141">
      <formula>$R$3=""</formula>
    </cfRule>
  </conditionalFormatting>
  <conditionalFormatting sqref="S2">
    <cfRule type="expression" dxfId="141" priority="140">
      <formula>$S$3=""</formula>
    </cfRule>
  </conditionalFormatting>
  <conditionalFormatting sqref="M5">
    <cfRule type="expression" dxfId="140" priority="139">
      <formula>$M$6=""</formula>
    </cfRule>
  </conditionalFormatting>
  <conditionalFormatting sqref="N5">
    <cfRule type="expression" dxfId="139" priority="138">
      <formula>$N$6=""</formula>
    </cfRule>
  </conditionalFormatting>
  <conditionalFormatting sqref="O5">
    <cfRule type="expression" dxfId="138" priority="137">
      <formula>$O$6=""</formula>
    </cfRule>
  </conditionalFormatting>
  <conditionalFormatting sqref="Q5">
    <cfRule type="expression" dxfId="137" priority="136">
      <formula>$Q$6=""</formula>
    </cfRule>
  </conditionalFormatting>
  <conditionalFormatting sqref="R5">
    <cfRule type="expression" dxfId="136" priority="135">
      <formula>$R$6=""</formula>
    </cfRule>
  </conditionalFormatting>
  <conditionalFormatting sqref="S5">
    <cfRule type="expression" dxfId="135" priority="134">
      <formula>$S$6=""</formula>
    </cfRule>
  </conditionalFormatting>
  <conditionalFormatting sqref="M8">
    <cfRule type="expression" dxfId="134" priority="133">
      <formula>$M$9=""</formula>
    </cfRule>
  </conditionalFormatting>
  <conditionalFormatting sqref="N8">
    <cfRule type="expression" dxfId="133" priority="132">
      <formula>$N$9=""</formula>
    </cfRule>
  </conditionalFormatting>
  <conditionalFormatting sqref="O8">
    <cfRule type="expression" dxfId="132" priority="131">
      <formula>$O$9=""</formula>
    </cfRule>
  </conditionalFormatting>
  <conditionalFormatting sqref="Q8">
    <cfRule type="expression" dxfId="131" priority="130">
      <formula>$Q$9=""</formula>
    </cfRule>
  </conditionalFormatting>
  <conditionalFormatting sqref="R8">
    <cfRule type="expression" dxfId="130" priority="129">
      <formula>$R$9=""</formula>
    </cfRule>
  </conditionalFormatting>
  <conditionalFormatting sqref="S8">
    <cfRule type="expression" dxfId="129" priority="128">
      <formula>$S$9=""</formula>
    </cfRule>
  </conditionalFormatting>
  <conditionalFormatting sqref="M11">
    <cfRule type="expression" dxfId="128" priority="127">
      <formula>$M$12=""</formula>
    </cfRule>
  </conditionalFormatting>
  <conditionalFormatting sqref="N11">
    <cfRule type="expression" dxfId="127" priority="126">
      <formula>$N$12=""</formula>
    </cfRule>
  </conditionalFormatting>
  <conditionalFormatting sqref="O11">
    <cfRule type="expression" dxfId="126" priority="125">
      <formula>$O$12=""</formula>
    </cfRule>
  </conditionalFormatting>
  <conditionalFormatting sqref="Q11">
    <cfRule type="expression" dxfId="125" priority="124">
      <formula>$Q$12=""</formula>
    </cfRule>
  </conditionalFormatting>
  <conditionalFormatting sqref="R11">
    <cfRule type="expression" dxfId="124" priority="123">
      <formula>$R$12=""</formula>
    </cfRule>
  </conditionalFormatting>
  <conditionalFormatting sqref="S11">
    <cfRule type="expression" dxfId="123" priority="122">
      <formula>$S$12=""</formula>
    </cfRule>
  </conditionalFormatting>
  <conditionalFormatting sqref="M14">
    <cfRule type="expression" dxfId="122" priority="121">
      <formula>$M$15=""</formula>
    </cfRule>
  </conditionalFormatting>
  <conditionalFormatting sqref="N14">
    <cfRule type="expression" dxfId="121" priority="120">
      <formula>$N$15=""</formula>
    </cfRule>
  </conditionalFormatting>
  <conditionalFormatting sqref="O14">
    <cfRule type="expression" dxfId="120" priority="119">
      <formula>$O$15=""</formula>
    </cfRule>
  </conditionalFormatting>
  <conditionalFormatting sqref="Q14">
    <cfRule type="expression" dxfId="119" priority="118">
      <formula>$Q$15=""</formula>
    </cfRule>
  </conditionalFormatting>
  <conditionalFormatting sqref="R14">
    <cfRule type="expression" dxfId="118" priority="117">
      <formula>$R$15=""</formula>
    </cfRule>
  </conditionalFormatting>
  <conditionalFormatting sqref="S14">
    <cfRule type="expression" dxfId="117" priority="116">
      <formula>$S$15=""</formula>
    </cfRule>
  </conditionalFormatting>
  <conditionalFormatting sqref="M17">
    <cfRule type="expression" dxfId="116" priority="115">
      <formula>$M$18=""</formula>
    </cfRule>
  </conditionalFormatting>
  <conditionalFormatting sqref="N17">
    <cfRule type="expression" dxfId="115" priority="114">
      <formula>$N$18=""</formula>
    </cfRule>
  </conditionalFormatting>
  <conditionalFormatting sqref="O17">
    <cfRule type="expression" dxfId="114" priority="113">
      <formula>$O$18=""</formula>
    </cfRule>
  </conditionalFormatting>
  <conditionalFormatting sqref="Q17">
    <cfRule type="expression" dxfId="113" priority="112">
      <formula>$Q$18=""</formula>
    </cfRule>
  </conditionalFormatting>
  <conditionalFormatting sqref="R17">
    <cfRule type="expression" dxfId="112" priority="111">
      <formula>$R$18=""</formula>
    </cfRule>
  </conditionalFormatting>
  <conditionalFormatting sqref="S17">
    <cfRule type="expression" dxfId="111" priority="110">
      <formula>$S$18=""</formula>
    </cfRule>
  </conditionalFormatting>
  <conditionalFormatting sqref="M20">
    <cfRule type="expression" dxfId="110" priority="109">
      <formula>$M$21=""</formula>
    </cfRule>
  </conditionalFormatting>
  <conditionalFormatting sqref="N20">
    <cfRule type="expression" dxfId="109" priority="108">
      <formula>$N$21=""</formula>
    </cfRule>
  </conditionalFormatting>
  <conditionalFormatting sqref="O20">
    <cfRule type="expression" dxfId="108" priority="107">
      <formula>$O$21=""</formula>
    </cfRule>
  </conditionalFormatting>
  <conditionalFormatting sqref="Q20">
    <cfRule type="expression" dxfId="107" priority="106">
      <formula>$Q$21=""</formula>
    </cfRule>
  </conditionalFormatting>
  <conditionalFormatting sqref="R20">
    <cfRule type="expression" dxfId="106" priority="105">
      <formula>$R$21=""</formula>
    </cfRule>
  </conditionalFormatting>
  <conditionalFormatting sqref="S20">
    <cfRule type="expression" dxfId="105" priority="104">
      <formula>$S$21=""</formula>
    </cfRule>
  </conditionalFormatting>
  <conditionalFormatting sqref="M23">
    <cfRule type="expression" dxfId="104" priority="103">
      <formula>$M$24=""</formula>
    </cfRule>
  </conditionalFormatting>
  <conditionalFormatting sqref="N23">
    <cfRule type="expression" dxfId="103" priority="102">
      <formula>$N$24=""</formula>
    </cfRule>
  </conditionalFormatting>
  <conditionalFormatting sqref="O23">
    <cfRule type="expression" dxfId="102" priority="101">
      <formula>$O$24=""</formula>
    </cfRule>
  </conditionalFormatting>
  <conditionalFormatting sqref="Q23">
    <cfRule type="expression" dxfId="101" priority="100">
      <formula>$Q$24=""</formula>
    </cfRule>
  </conditionalFormatting>
  <conditionalFormatting sqref="R23">
    <cfRule type="expression" dxfId="100" priority="99">
      <formula>$R$24=""</formula>
    </cfRule>
  </conditionalFormatting>
  <conditionalFormatting sqref="S23">
    <cfRule type="expression" dxfId="99" priority="98">
      <formula>$S$24=""</formula>
    </cfRule>
  </conditionalFormatting>
  <conditionalFormatting sqref="M26">
    <cfRule type="expression" dxfId="98" priority="97">
      <formula>$M$27=""</formula>
    </cfRule>
  </conditionalFormatting>
  <conditionalFormatting sqref="N26">
    <cfRule type="expression" dxfId="97" priority="96">
      <formula>$N$27=""</formula>
    </cfRule>
  </conditionalFormatting>
  <conditionalFormatting sqref="O26">
    <cfRule type="expression" dxfId="96" priority="95">
      <formula>$O$27=""</formula>
    </cfRule>
  </conditionalFormatting>
  <conditionalFormatting sqref="P26">
    <cfRule type="expression" dxfId="95" priority="94">
      <formula>$P$27=""</formula>
    </cfRule>
  </conditionalFormatting>
  <conditionalFormatting sqref="Q26">
    <cfRule type="expression" dxfId="94" priority="93">
      <formula>$Q$27=""</formula>
    </cfRule>
  </conditionalFormatting>
  <conditionalFormatting sqref="R26">
    <cfRule type="expression" dxfId="93" priority="92">
      <formula>$R$27=""</formula>
    </cfRule>
  </conditionalFormatting>
  <conditionalFormatting sqref="S26">
    <cfRule type="expression" dxfId="92" priority="91">
      <formula>$S$27=""</formula>
    </cfRule>
  </conditionalFormatting>
  <conditionalFormatting sqref="M29">
    <cfRule type="expression" dxfId="91" priority="90">
      <formula>$M$30=""</formula>
    </cfRule>
  </conditionalFormatting>
  <conditionalFormatting sqref="N29">
    <cfRule type="expression" dxfId="90" priority="89">
      <formula>$N$30=""</formula>
    </cfRule>
  </conditionalFormatting>
  <conditionalFormatting sqref="O29">
    <cfRule type="expression" dxfId="89" priority="88">
      <formula>$O$30=""</formula>
    </cfRule>
  </conditionalFormatting>
  <conditionalFormatting sqref="Q29">
    <cfRule type="expression" dxfId="88" priority="87">
      <formula>$Q$30=""</formula>
    </cfRule>
  </conditionalFormatting>
  <conditionalFormatting sqref="R29">
    <cfRule type="expression" dxfId="87" priority="86">
      <formula>$R$30=""</formula>
    </cfRule>
  </conditionalFormatting>
  <conditionalFormatting sqref="S29">
    <cfRule type="expression" dxfId="86" priority="85">
      <formula>$S$30=""</formula>
    </cfRule>
  </conditionalFormatting>
  <conditionalFormatting sqref="M32">
    <cfRule type="expression" dxfId="85" priority="84">
      <formula>$M$33=""</formula>
    </cfRule>
  </conditionalFormatting>
  <conditionalFormatting sqref="N32">
    <cfRule type="expression" dxfId="84" priority="83">
      <formula>$N$33=""</formula>
    </cfRule>
  </conditionalFormatting>
  <conditionalFormatting sqref="O32">
    <cfRule type="expression" dxfId="83" priority="82">
      <formula>$O$33=""</formula>
    </cfRule>
  </conditionalFormatting>
  <conditionalFormatting sqref="Q32">
    <cfRule type="expression" dxfId="82" priority="81">
      <formula>$Q$33=""</formula>
    </cfRule>
  </conditionalFormatting>
  <conditionalFormatting sqref="S32">
    <cfRule type="expression" dxfId="81" priority="80">
      <formula>$S$33=""</formula>
    </cfRule>
  </conditionalFormatting>
  <conditionalFormatting sqref="M35">
    <cfRule type="expression" dxfId="80" priority="79">
      <formula>$M$36=""</formula>
    </cfRule>
  </conditionalFormatting>
  <conditionalFormatting sqref="N35">
    <cfRule type="expression" dxfId="79" priority="78">
      <formula>$N$36=""</formula>
    </cfRule>
  </conditionalFormatting>
  <conditionalFormatting sqref="O35">
    <cfRule type="expression" dxfId="78" priority="77">
      <formula>$O$36=""</formula>
    </cfRule>
  </conditionalFormatting>
  <conditionalFormatting sqref="Q35">
    <cfRule type="expression" dxfId="77" priority="76">
      <formula>$Q$36=""</formula>
    </cfRule>
  </conditionalFormatting>
  <conditionalFormatting sqref="R35">
    <cfRule type="expression" dxfId="76" priority="75">
      <formula>$R$36=""</formula>
    </cfRule>
  </conditionalFormatting>
  <conditionalFormatting sqref="S35">
    <cfRule type="expression" dxfId="75" priority="74">
      <formula>$S$36=""</formula>
    </cfRule>
  </conditionalFormatting>
  <conditionalFormatting sqref="M40">
    <cfRule type="expression" dxfId="74" priority="73">
      <formula>$M$41=""</formula>
    </cfRule>
  </conditionalFormatting>
  <conditionalFormatting sqref="N40">
    <cfRule type="expression" dxfId="73" priority="72">
      <formula>$N$41=""</formula>
    </cfRule>
  </conditionalFormatting>
  <conditionalFormatting sqref="O40">
    <cfRule type="expression" dxfId="72" priority="71">
      <formula>$O$41=""</formula>
    </cfRule>
  </conditionalFormatting>
  <conditionalFormatting sqref="Q40">
    <cfRule type="expression" dxfId="71" priority="70">
      <formula>$Q$41=""</formula>
    </cfRule>
  </conditionalFormatting>
  <conditionalFormatting sqref="R40">
    <cfRule type="expression" dxfId="70" priority="69">
      <formula>$R$41=""</formula>
    </cfRule>
  </conditionalFormatting>
  <conditionalFormatting sqref="S40">
    <cfRule type="expression" dxfId="69" priority="68">
      <formula>$S$41=""</formula>
    </cfRule>
  </conditionalFormatting>
  <conditionalFormatting sqref="M43">
    <cfRule type="expression" dxfId="68" priority="67">
      <formula>$M$44=""</formula>
    </cfRule>
  </conditionalFormatting>
  <conditionalFormatting sqref="N43">
    <cfRule type="expression" dxfId="67" priority="66">
      <formula>$N$44=""</formula>
    </cfRule>
  </conditionalFormatting>
  <conditionalFormatting sqref="O43">
    <cfRule type="expression" dxfId="66" priority="65">
      <formula>$O$44=""</formula>
    </cfRule>
  </conditionalFormatting>
  <conditionalFormatting sqref="Q43">
    <cfRule type="expression" dxfId="65" priority="64">
      <formula>$Q$44=""</formula>
    </cfRule>
  </conditionalFormatting>
  <conditionalFormatting sqref="R43">
    <cfRule type="expression" dxfId="64" priority="63">
      <formula>$R$44=""</formula>
    </cfRule>
  </conditionalFormatting>
  <conditionalFormatting sqref="M46">
    <cfRule type="expression" dxfId="63" priority="61">
      <formula>$M$47=""</formula>
    </cfRule>
  </conditionalFormatting>
  <conditionalFormatting sqref="N46">
    <cfRule type="expression" dxfId="62" priority="60">
      <formula>$N$47=""</formula>
    </cfRule>
  </conditionalFormatting>
  <conditionalFormatting sqref="O46">
    <cfRule type="expression" dxfId="61" priority="59">
      <formula>$O$47=""</formula>
    </cfRule>
  </conditionalFormatting>
  <conditionalFormatting sqref="Q46">
    <cfRule type="expression" dxfId="60" priority="58">
      <formula>$Q$47=""</formula>
    </cfRule>
  </conditionalFormatting>
  <conditionalFormatting sqref="R46">
    <cfRule type="expression" dxfId="59" priority="57">
      <formula>$R$47=""</formula>
    </cfRule>
  </conditionalFormatting>
  <conditionalFormatting sqref="S46">
    <cfRule type="expression" dxfId="58" priority="56">
      <formula>$S$47=""</formula>
    </cfRule>
  </conditionalFormatting>
  <conditionalFormatting sqref="M49">
    <cfRule type="expression" dxfId="57" priority="55">
      <formula>$M$50=""</formula>
    </cfRule>
  </conditionalFormatting>
  <conditionalFormatting sqref="N49">
    <cfRule type="expression" dxfId="56" priority="54">
      <formula>$N$50=""</formula>
    </cfRule>
  </conditionalFormatting>
  <conditionalFormatting sqref="O49">
    <cfRule type="expression" dxfId="55" priority="53">
      <formula>$O$50=""</formula>
    </cfRule>
  </conditionalFormatting>
  <conditionalFormatting sqref="Q49">
    <cfRule type="expression" dxfId="54" priority="52">
      <formula>$Q$50=""</formula>
    </cfRule>
  </conditionalFormatting>
  <conditionalFormatting sqref="R49">
    <cfRule type="expression" dxfId="53" priority="51">
      <formula>$R$50=""</formula>
    </cfRule>
  </conditionalFormatting>
  <conditionalFormatting sqref="S49">
    <cfRule type="expression" dxfId="52" priority="50">
      <formula>$S$50=""</formula>
    </cfRule>
  </conditionalFormatting>
  <conditionalFormatting sqref="M52">
    <cfRule type="expression" dxfId="51" priority="49">
      <formula>$M$53=""</formula>
    </cfRule>
  </conditionalFormatting>
  <conditionalFormatting sqref="N52">
    <cfRule type="expression" dxfId="50" priority="48">
      <formula>$N$53=""</formula>
    </cfRule>
  </conditionalFormatting>
  <conditionalFormatting sqref="O52">
    <cfRule type="expression" dxfId="49" priority="47">
      <formula>$O$53=""</formula>
    </cfRule>
  </conditionalFormatting>
  <conditionalFormatting sqref="Q52">
    <cfRule type="expression" dxfId="48" priority="46">
      <formula>$Q$53=""</formula>
    </cfRule>
  </conditionalFormatting>
  <conditionalFormatting sqref="R52">
    <cfRule type="expression" dxfId="47" priority="45">
      <formula>$R$53=""</formula>
    </cfRule>
  </conditionalFormatting>
  <conditionalFormatting sqref="S52">
    <cfRule type="expression" dxfId="46" priority="44">
      <formula>$S$53=""</formula>
    </cfRule>
  </conditionalFormatting>
  <conditionalFormatting sqref="M55">
    <cfRule type="expression" dxfId="45" priority="43">
      <formula>$M$56=""</formula>
    </cfRule>
  </conditionalFormatting>
  <conditionalFormatting sqref="N55">
    <cfRule type="expression" dxfId="44" priority="42">
      <formula>$N$56=""</formula>
    </cfRule>
  </conditionalFormatting>
  <conditionalFormatting sqref="O55">
    <cfRule type="expression" dxfId="43" priority="41">
      <formula>$O$56=""</formula>
    </cfRule>
  </conditionalFormatting>
  <conditionalFormatting sqref="Q55">
    <cfRule type="expression" dxfId="42" priority="40">
      <formula>$Q$56=""</formula>
    </cfRule>
  </conditionalFormatting>
  <conditionalFormatting sqref="R55">
    <cfRule type="expression" dxfId="41" priority="39">
      <formula>$R$56=""</formula>
    </cfRule>
  </conditionalFormatting>
  <conditionalFormatting sqref="S55">
    <cfRule type="expression" dxfId="40" priority="38">
      <formula>$S$56=""</formula>
    </cfRule>
  </conditionalFormatting>
  <conditionalFormatting sqref="M58">
    <cfRule type="expression" dxfId="39" priority="37">
      <formula>$M$59=""</formula>
    </cfRule>
  </conditionalFormatting>
  <conditionalFormatting sqref="N58">
    <cfRule type="expression" dxfId="38" priority="36">
      <formula>$N$59=""</formula>
    </cfRule>
  </conditionalFormatting>
  <conditionalFormatting sqref="O58">
    <cfRule type="expression" dxfId="37" priority="35">
      <formula>$O$59=""</formula>
    </cfRule>
  </conditionalFormatting>
  <conditionalFormatting sqref="Q58">
    <cfRule type="expression" dxfId="36" priority="34">
      <formula>$Q$59=""</formula>
    </cfRule>
  </conditionalFormatting>
  <conditionalFormatting sqref="R58">
    <cfRule type="expression" dxfId="35" priority="33">
      <formula>$R$59=""</formula>
    </cfRule>
  </conditionalFormatting>
  <conditionalFormatting sqref="S58">
    <cfRule type="expression" dxfId="34" priority="32">
      <formula>$S$59=""</formula>
    </cfRule>
  </conditionalFormatting>
  <conditionalFormatting sqref="M61">
    <cfRule type="expression" dxfId="33" priority="31">
      <formula>$M$62=""</formula>
    </cfRule>
  </conditionalFormatting>
  <conditionalFormatting sqref="N61">
    <cfRule type="expression" dxfId="32" priority="30">
      <formula>$N$62=""</formula>
    </cfRule>
  </conditionalFormatting>
  <conditionalFormatting sqref="O61">
    <cfRule type="expression" dxfId="31" priority="29">
      <formula>$O$62=""</formula>
    </cfRule>
  </conditionalFormatting>
  <conditionalFormatting sqref="Q61">
    <cfRule type="expression" dxfId="30" priority="28">
      <formula>$Q$62=""</formula>
    </cfRule>
  </conditionalFormatting>
  <conditionalFormatting sqref="S61">
    <cfRule type="expression" dxfId="29" priority="26">
      <formula>$S$59=""</formula>
    </cfRule>
  </conditionalFormatting>
  <conditionalFormatting sqref="M64">
    <cfRule type="expression" dxfId="28" priority="25">
      <formula>$M$65=""</formula>
    </cfRule>
  </conditionalFormatting>
  <conditionalFormatting sqref="N64">
    <cfRule type="expression" dxfId="27" priority="24">
      <formula>$N$65=""</formula>
    </cfRule>
  </conditionalFormatting>
  <conditionalFormatting sqref="O64">
    <cfRule type="expression" dxfId="26" priority="23">
      <formula>$O$65=""</formula>
    </cfRule>
  </conditionalFormatting>
  <conditionalFormatting sqref="Q64">
    <cfRule type="expression" dxfId="25" priority="22">
      <formula>$Q$65=""</formula>
    </cfRule>
  </conditionalFormatting>
  <conditionalFormatting sqref="R64">
    <cfRule type="expression" dxfId="24" priority="21">
      <formula>$R$65=""</formula>
    </cfRule>
  </conditionalFormatting>
  <conditionalFormatting sqref="S64">
    <cfRule type="expression" dxfId="23" priority="20">
      <formula>$S$65=""</formula>
    </cfRule>
  </conditionalFormatting>
  <conditionalFormatting sqref="M67">
    <cfRule type="expression" dxfId="22" priority="19">
      <formula>$M$68=""</formula>
    </cfRule>
  </conditionalFormatting>
  <conditionalFormatting sqref="N67">
    <cfRule type="expression" dxfId="21" priority="18">
      <formula>$N$68=""</formula>
    </cfRule>
  </conditionalFormatting>
  <conditionalFormatting sqref="O67">
    <cfRule type="expression" dxfId="20" priority="17">
      <formula>$O$68=""</formula>
    </cfRule>
  </conditionalFormatting>
  <conditionalFormatting sqref="Q67">
    <cfRule type="expression" dxfId="19" priority="16">
      <formula>$Q$68=""</formula>
    </cfRule>
  </conditionalFormatting>
  <conditionalFormatting sqref="R67">
    <cfRule type="expression" dxfId="18" priority="15">
      <formula>$R$68=""</formula>
    </cfRule>
  </conditionalFormatting>
  <conditionalFormatting sqref="S67">
    <cfRule type="expression" dxfId="17" priority="14">
      <formula>$S$68=""</formula>
    </cfRule>
  </conditionalFormatting>
  <conditionalFormatting sqref="M70">
    <cfRule type="expression" dxfId="16" priority="13">
      <formula>$M$71=""</formula>
    </cfRule>
  </conditionalFormatting>
  <conditionalFormatting sqref="N70">
    <cfRule type="expression" dxfId="15" priority="12">
      <formula>$N$71=""</formula>
    </cfRule>
  </conditionalFormatting>
  <conditionalFormatting sqref="O70">
    <cfRule type="expression" dxfId="14" priority="11">
      <formula>$O$71=""</formula>
    </cfRule>
  </conditionalFormatting>
  <conditionalFormatting sqref="Q70">
    <cfRule type="expression" dxfId="13" priority="10">
      <formula>$Q$71=""</formula>
    </cfRule>
  </conditionalFormatting>
  <conditionalFormatting sqref="R70">
    <cfRule type="expression" dxfId="12" priority="9">
      <formula>$R$71=""</formula>
    </cfRule>
  </conditionalFormatting>
  <conditionalFormatting sqref="S70">
    <cfRule type="expression" dxfId="11" priority="8">
      <formula>$S$71=""</formula>
    </cfRule>
  </conditionalFormatting>
  <conditionalFormatting sqref="M73">
    <cfRule type="expression" dxfId="10" priority="7">
      <formula>$M$74=""</formula>
    </cfRule>
  </conditionalFormatting>
  <conditionalFormatting sqref="N73">
    <cfRule type="expression" dxfId="9" priority="6">
      <formula>$N$74=""</formula>
    </cfRule>
  </conditionalFormatting>
  <conditionalFormatting sqref="O73">
    <cfRule type="expression" dxfId="8" priority="5">
      <formula>$O$74=""</formula>
    </cfRule>
  </conditionalFormatting>
  <conditionalFormatting sqref="Q73">
    <cfRule type="expression" dxfId="7" priority="4">
      <formula>$Q$74=""</formula>
    </cfRule>
  </conditionalFormatting>
  <conditionalFormatting sqref="R73">
    <cfRule type="expression" dxfId="6" priority="3">
      <formula>$R$74=""</formula>
    </cfRule>
  </conditionalFormatting>
  <conditionalFormatting sqref="S73">
    <cfRule type="expression" dxfId="5" priority="2">
      <formula>$S$74=""</formula>
    </cfRule>
  </conditionalFormatting>
  <conditionalFormatting sqref="R32">
    <cfRule type="expression" dxfId="4" priority="375">
      <formula>$R33=""</formula>
    </cfRule>
  </conditionalFormatting>
  <conditionalFormatting sqref="W26">
    <cfRule type="expression" dxfId="3" priority="376">
      <formula>$W27=""</formula>
    </cfRule>
  </conditionalFormatting>
  <conditionalFormatting sqref="Y26">
    <cfRule type="expression" dxfId="2" priority="377">
      <formula>$Y27=""</formula>
    </cfRule>
  </conditionalFormatting>
  <conditionalFormatting sqref="S43">
    <cfRule type="expression" dxfId="1" priority="378">
      <formula>#REF!=""</formula>
    </cfRule>
  </conditionalFormatting>
  <conditionalFormatting sqref="R61">
    <cfRule type="expression" dxfId="0" priority="1">
      <formula>$R$50=""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N39"/>
  <sheetViews>
    <sheetView showGridLines="0" showRowColHeaders="0" showRuler="0" view="pageLayout" zoomScaleNormal="100" workbookViewId="0">
      <selection activeCell="A10" sqref="A10:C12"/>
    </sheetView>
  </sheetViews>
  <sheetFormatPr baseColWidth="10" defaultColWidth="11.42578125" defaultRowHeight="15" x14ac:dyDescent="0.25"/>
  <cols>
    <col min="1" max="2" width="11.42578125" style="519"/>
    <col min="3" max="3" width="17.28515625" style="519" customWidth="1"/>
    <col min="4" max="16384" width="11.42578125" style="519"/>
  </cols>
  <sheetData>
    <row r="1" spans="1:14" ht="15.75" thickBot="1" x14ac:dyDescent="0.3"/>
    <row r="2" spans="1:14" ht="15" customHeight="1" x14ac:dyDescent="0.25">
      <c r="D2" s="1272" t="s">
        <v>316</v>
      </c>
      <c r="E2" s="1273"/>
      <c r="F2" s="1273"/>
      <c r="G2" s="1273"/>
      <c r="H2" s="1273"/>
      <c r="I2" s="1278">
        <f>A10</f>
        <v>43315</v>
      </c>
      <c r="J2" s="1279"/>
      <c r="K2" s="1279"/>
      <c r="L2" s="1280"/>
      <c r="M2" s="520"/>
    </row>
    <row r="3" spans="1:14" ht="15" customHeight="1" x14ac:dyDescent="0.25">
      <c r="D3" s="1274"/>
      <c r="E3" s="1275"/>
      <c r="F3" s="1275"/>
      <c r="G3" s="1275"/>
      <c r="H3" s="1275"/>
      <c r="I3" s="1281"/>
      <c r="J3" s="1282"/>
      <c r="K3" s="1282"/>
      <c r="L3" s="1283"/>
      <c r="M3" s="520"/>
    </row>
    <row r="4" spans="1:14" ht="15" customHeight="1" x14ac:dyDescent="0.25">
      <c r="D4" s="1274"/>
      <c r="E4" s="1275"/>
      <c r="F4" s="1275"/>
      <c r="G4" s="1275"/>
      <c r="H4" s="1275"/>
      <c r="I4" s="1281"/>
      <c r="J4" s="1282"/>
      <c r="K4" s="1282"/>
      <c r="L4" s="1283"/>
      <c r="M4" s="520"/>
    </row>
    <row r="5" spans="1:14" ht="15" customHeight="1" thickBot="1" x14ac:dyDescent="0.3">
      <c r="D5" s="1276"/>
      <c r="E5" s="1277"/>
      <c r="F5" s="1277"/>
      <c r="G5" s="1277"/>
      <c r="H5" s="1277"/>
      <c r="I5" s="1284"/>
      <c r="J5" s="1285"/>
      <c r="K5" s="1285"/>
      <c r="L5" s="1286"/>
      <c r="M5" s="520"/>
    </row>
    <row r="6" spans="1:14" ht="7.5" customHeight="1" x14ac:dyDescent="0.25"/>
    <row r="7" spans="1:14" ht="15" customHeight="1" x14ac:dyDescent="0.25">
      <c r="D7" s="1287" t="s">
        <v>2</v>
      </c>
      <c r="E7" s="1287"/>
      <c r="F7" s="1287"/>
      <c r="G7" s="1287"/>
      <c r="H7" s="1287"/>
      <c r="I7" s="1287"/>
      <c r="J7" s="1287"/>
      <c r="K7" s="1287"/>
      <c r="L7" s="1287"/>
      <c r="M7" s="521"/>
    </row>
    <row r="8" spans="1:14" ht="6" customHeight="1" x14ac:dyDescent="0.25">
      <c r="D8" s="1287"/>
      <c r="E8" s="1287"/>
      <c r="F8" s="1287"/>
      <c r="G8" s="1287"/>
      <c r="H8" s="1287"/>
      <c r="I8" s="1287"/>
      <c r="J8" s="1287"/>
      <c r="K8" s="1287"/>
      <c r="L8" s="1287"/>
      <c r="M8" s="521"/>
    </row>
    <row r="9" spans="1:14" ht="15.75" thickBot="1" x14ac:dyDescent="0.3">
      <c r="A9" s="522"/>
      <c r="B9" s="522"/>
      <c r="C9" s="522"/>
    </row>
    <row r="10" spans="1:14" ht="15.75" customHeight="1" thickBot="1" x14ac:dyDescent="0.3">
      <c r="A10" s="1288">
        <v>43315</v>
      </c>
      <c r="B10" s="1289"/>
      <c r="C10" s="1290"/>
      <c r="D10" s="1260" t="s">
        <v>317</v>
      </c>
      <c r="E10" s="1260"/>
      <c r="F10" s="1261"/>
      <c r="G10" s="1259" t="s">
        <v>318</v>
      </c>
      <c r="H10" s="1260"/>
      <c r="I10" s="1261"/>
      <c r="J10" s="1259" t="s">
        <v>319</v>
      </c>
      <c r="K10" s="1260"/>
      <c r="L10" s="1261"/>
    </row>
    <row r="11" spans="1:14" ht="15" customHeight="1" x14ac:dyDescent="0.25">
      <c r="A11" s="1291"/>
      <c r="B11" s="1292"/>
      <c r="C11" s="1293"/>
      <c r="D11" s="1262" t="s">
        <v>320</v>
      </c>
      <c r="E11" s="523"/>
      <c r="F11" s="524"/>
      <c r="G11" s="1264" t="s">
        <v>320</v>
      </c>
      <c r="H11" s="523"/>
      <c r="I11" s="524"/>
      <c r="J11" s="1264" t="s">
        <v>320</v>
      </c>
      <c r="K11" s="523"/>
      <c r="L11" s="524"/>
    </row>
    <row r="12" spans="1:14" ht="15.75" customHeight="1" thickBot="1" x14ac:dyDescent="0.3">
      <c r="A12" s="1291"/>
      <c r="B12" s="1292"/>
      <c r="C12" s="1293"/>
      <c r="D12" s="1263"/>
      <c r="E12" s="523"/>
      <c r="F12" s="524"/>
      <c r="G12" s="1265"/>
      <c r="H12" s="523"/>
      <c r="I12" s="524"/>
      <c r="J12" s="1265"/>
      <c r="K12" s="523"/>
      <c r="L12" s="524"/>
    </row>
    <row r="13" spans="1:14" ht="15.75" customHeight="1" thickBot="1" x14ac:dyDescent="0.3">
      <c r="A13" s="1253" t="s">
        <v>321</v>
      </c>
      <c r="B13" s="1254"/>
      <c r="C13" s="1257">
        <f>WEEKNUM(A10,2)</f>
        <v>31</v>
      </c>
      <c r="D13" s="1259" t="s">
        <v>322</v>
      </c>
      <c r="E13" s="1260"/>
      <c r="F13" s="1261"/>
      <c r="G13" s="1259" t="s">
        <v>323</v>
      </c>
      <c r="H13" s="1260"/>
      <c r="I13" s="1261"/>
      <c r="J13" s="1259" t="s">
        <v>324</v>
      </c>
      <c r="K13" s="1260"/>
      <c r="L13" s="1261"/>
    </row>
    <row r="14" spans="1:14" ht="15.75" customHeight="1" x14ac:dyDescent="0.25">
      <c r="A14" s="1253"/>
      <c r="B14" s="1254"/>
      <c r="C14" s="1257"/>
      <c r="D14" s="1262" t="s">
        <v>320</v>
      </c>
      <c r="E14" s="523"/>
      <c r="F14" s="524"/>
      <c r="G14" s="1264" t="s">
        <v>320</v>
      </c>
      <c r="H14" s="523"/>
      <c r="I14" s="524"/>
      <c r="J14" s="1264" t="s">
        <v>320</v>
      </c>
      <c r="K14" s="523"/>
      <c r="L14" s="524"/>
      <c r="N14" s="525"/>
    </row>
    <row r="15" spans="1:14" ht="15" customHeight="1" thickBot="1" x14ac:dyDescent="0.3">
      <c r="A15" s="1255"/>
      <c r="B15" s="1256"/>
      <c r="C15" s="1258"/>
      <c r="D15" s="1263"/>
      <c r="E15" s="526"/>
      <c r="F15" s="527"/>
      <c r="G15" s="1265"/>
      <c r="H15" s="526"/>
      <c r="I15" s="527"/>
      <c r="J15" s="1265"/>
      <c r="K15" s="526"/>
      <c r="L15" s="527"/>
    </row>
    <row r="16" spans="1:14" ht="15" customHeight="1" thickBot="1" x14ac:dyDescent="0.3">
      <c r="A16" s="1266">
        <f>A10+7</f>
        <v>43322</v>
      </c>
      <c r="B16" s="1267"/>
      <c r="C16" s="1268"/>
      <c r="D16" s="1260" t="s">
        <v>317</v>
      </c>
      <c r="E16" s="1260"/>
      <c r="F16" s="1261"/>
      <c r="G16" s="1259" t="s">
        <v>318</v>
      </c>
      <c r="H16" s="1260"/>
      <c r="I16" s="1261"/>
      <c r="J16" s="1259" t="s">
        <v>319</v>
      </c>
      <c r="K16" s="1260"/>
      <c r="L16" s="1261"/>
    </row>
    <row r="17" spans="1:12" ht="15" customHeight="1" x14ac:dyDescent="0.25">
      <c r="A17" s="1269"/>
      <c r="B17" s="1270"/>
      <c r="C17" s="1271"/>
      <c r="D17" s="1262" t="s">
        <v>320</v>
      </c>
      <c r="E17" s="523"/>
      <c r="F17" s="524"/>
      <c r="G17" s="1264" t="s">
        <v>320</v>
      </c>
      <c r="H17" s="523"/>
      <c r="I17" s="524"/>
      <c r="J17" s="528"/>
      <c r="K17" s="523"/>
      <c r="L17" s="524"/>
    </row>
    <row r="18" spans="1:12" ht="15" customHeight="1" thickBot="1" x14ac:dyDescent="0.3">
      <c r="A18" s="1269"/>
      <c r="B18" s="1270"/>
      <c r="C18" s="1271"/>
      <c r="D18" s="1263"/>
      <c r="E18" s="523"/>
      <c r="F18" s="524"/>
      <c r="G18" s="1265"/>
      <c r="H18" s="523"/>
      <c r="I18" s="524"/>
      <c r="J18" s="528"/>
      <c r="K18" s="523"/>
      <c r="L18" s="524"/>
    </row>
    <row r="19" spans="1:12" ht="15.75" customHeight="1" thickBot="1" x14ac:dyDescent="0.3">
      <c r="A19" s="1253" t="s">
        <v>321</v>
      </c>
      <c r="B19" s="1254"/>
      <c r="C19" s="1257">
        <f>WEEKNUM(A16,2)</f>
        <v>32</v>
      </c>
      <c r="D19" s="1259" t="s">
        <v>322</v>
      </c>
      <c r="E19" s="1260"/>
      <c r="F19" s="1261"/>
      <c r="G19" s="1259" t="s">
        <v>323</v>
      </c>
      <c r="H19" s="1260"/>
      <c r="I19" s="1261"/>
      <c r="J19" s="1259" t="s">
        <v>324</v>
      </c>
      <c r="K19" s="1260"/>
      <c r="L19" s="1261"/>
    </row>
    <row r="20" spans="1:12" ht="15" customHeight="1" x14ac:dyDescent="0.25">
      <c r="A20" s="1253"/>
      <c r="B20" s="1254"/>
      <c r="C20" s="1257"/>
      <c r="D20" s="1262" t="s">
        <v>320</v>
      </c>
      <c r="E20" s="523"/>
      <c r="F20" s="524"/>
      <c r="G20" s="1264" t="s">
        <v>320</v>
      </c>
      <c r="H20" s="523"/>
      <c r="I20" s="524"/>
      <c r="J20" s="1264" t="s">
        <v>320</v>
      </c>
      <c r="K20" s="523"/>
      <c r="L20" s="524"/>
    </row>
    <row r="21" spans="1:12" ht="15" customHeight="1" thickBot="1" x14ac:dyDescent="0.3">
      <c r="A21" s="1255"/>
      <c r="B21" s="1256"/>
      <c r="C21" s="1258"/>
      <c r="D21" s="1263"/>
      <c r="E21" s="526"/>
      <c r="F21" s="527"/>
      <c r="G21" s="1265"/>
      <c r="H21" s="526"/>
      <c r="I21" s="527"/>
      <c r="J21" s="1265"/>
      <c r="K21" s="526"/>
      <c r="L21" s="527"/>
    </row>
    <row r="22" spans="1:12" ht="15" customHeight="1" thickBot="1" x14ac:dyDescent="0.3">
      <c r="A22" s="1266">
        <f>A16+7</f>
        <v>43329</v>
      </c>
      <c r="B22" s="1267"/>
      <c r="C22" s="1268"/>
      <c r="D22" s="1260" t="s">
        <v>317</v>
      </c>
      <c r="E22" s="1260"/>
      <c r="F22" s="1261"/>
      <c r="G22" s="1259" t="s">
        <v>318</v>
      </c>
      <c r="H22" s="1260"/>
      <c r="I22" s="1261"/>
      <c r="J22" s="1259" t="s">
        <v>319</v>
      </c>
      <c r="K22" s="1260"/>
      <c r="L22" s="1261"/>
    </row>
    <row r="23" spans="1:12" ht="15" customHeight="1" x14ac:dyDescent="0.25">
      <c r="A23" s="1269"/>
      <c r="B23" s="1270"/>
      <c r="C23" s="1271"/>
      <c r="D23" s="1262" t="s">
        <v>320</v>
      </c>
      <c r="E23" s="523"/>
      <c r="F23" s="524"/>
      <c r="G23" s="1264" t="s">
        <v>320</v>
      </c>
      <c r="H23" s="523"/>
      <c r="I23" s="524"/>
      <c r="J23" s="1264" t="s">
        <v>320</v>
      </c>
      <c r="K23" s="523"/>
      <c r="L23" s="524"/>
    </row>
    <row r="24" spans="1:12" ht="15.75" customHeight="1" thickBot="1" x14ac:dyDescent="0.3">
      <c r="A24" s="1269"/>
      <c r="B24" s="1270"/>
      <c r="C24" s="1271"/>
      <c r="D24" s="1263"/>
      <c r="E24" s="523"/>
      <c r="F24" s="524"/>
      <c r="G24" s="1265"/>
      <c r="H24" s="523"/>
      <c r="I24" s="524"/>
      <c r="J24" s="1265"/>
      <c r="K24" s="523"/>
      <c r="L24" s="524"/>
    </row>
    <row r="25" spans="1:12" ht="15" customHeight="1" thickBot="1" x14ac:dyDescent="0.3">
      <c r="A25" s="1253" t="s">
        <v>321</v>
      </c>
      <c r="B25" s="1254"/>
      <c r="C25" s="1257">
        <f>WEEKNUM(A22,2)</f>
        <v>33</v>
      </c>
      <c r="D25" s="1259" t="s">
        <v>322</v>
      </c>
      <c r="E25" s="1260"/>
      <c r="F25" s="1261"/>
      <c r="G25" s="1259" t="s">
        <v>323</v>
      </c>
      <c r="H25" s="1260"/>
      <c r="I25" s="1261"/>
      <c r="J25" s="1259" t="s">
        <v>324</v>
      </c>
      <c r="K25" s="1260"/>
      <c r="L25" s="1261"/>
    </row>
    <row r="26" spans="1:12" ht="15" customHeight="1" x14ac:dyDescent="0.25">
      <c r="A26" s="1253"/>
      <c r="B26" s="1254"/>
      <c r="C26" s="1257"/>
      <c r="D26" s="1262" t="s">
        <v>320</v>
      </c>
      <c r="E26" s="523"/>
      <c r="F26" s="524"/>
      <c r="G26" s="1264" t="s">
        <v>320</v>
      </c>
      <c r="H26" s="523"/>
      <c r="I26" s="524"/>
      <c r="J26" s="1264" t="s">
        <v>320</v>
      </c>
      <c r="K26" s="523"/>
      <c r="L26" s="524"/>
    </row>
    <row r="27" spans="1:12" ht="15" customHeight="1" thickBot="1" x14ac:dyDescent="0.3">
      <c r="A27" s="1255"/>
      <c r="B27" s="1256"/>
      <c r="C27" s="1258"/>
      <c r="D27" s="1263"/>
      <c r="E27" s="526"/>
      <c r="F27" s="527"/>
      <c r="G27" s="1265"/>
      <c r="H27" s="526"/>
      <c r="I27" s="527"/>
      <c r="J27" s="1265"/>
      <c r="K27" s="526"/>
      <c r="L27" s="527"/>
    </row>
    <row r="28" spans="1:12" ht="15" customHeight="1" thickBot="1" x14ac:dyDescent="0.3">
      <c r="A28" s="1266">
        <f>A22+7</f>
        <v>43336</v>
      </c>
      <c r="B28" s="1267"/>
      <c r="C28" s="1268"/>
      <c r="D28" s="1260" t="s">
        <v>317</v>
      </c>
      <c r="E28" s="1260"/>
      <c r="F28" s="1261"/>
      <c r="G28" s="1259" t="s">
        <v>318</v>
      </c>
      <c r="H28" s="1260"/>
      <c r="I28" s="1261"/>
      <c r="J28" s="1259" t="s">
        <v>319</v>
      </c>
      <c r="K28" s="1260"/>
      <c r="L28" s="1261"/>
    </row>
    <row r="29" spans="1:12" ht="15.75" customHeight="1" x14ac:dyDescent="0.25">
      <c r="A29" s="1269"/>
      <c r="B29" s="1270"/>
      <c r="C29" s="1271"/>
      <c r="D29" s="1262" t="s">
        <v>320</v>
      </c>
      <c r="E29" s="523"/>
      <c r="F29" s="524"/>
      <c r="G29" s="1264" t="s">
        <v>320</v>
      </c>
      <c r="H29" s="523"/>
      <c r="I29" s="524"/>
      <c r="J29" s="1264" t="s">
        <v>320</v>
      </c>
      <c r="K29" s="523"/>
      <c r="L29" s="524"/>
    </row>
    <row r="30" spans="1:12" ht="15" customHeight="1" thickBot="1" x14ac:dyDescent="0.3">
      <c r="A30" s="1269"/>
      <c r="B30" s="1270"/>
      <c r="C30" s="1271"/>
      <c r="D30" s="1263"/>
      <c r="E30" s="523"/>
      <c r="F30" s="524"/>
      <c r="G30" s="1265"/>
      <c r="H30" s="523"/>
      <c r="I30" s="524"/>
      <c r="J30" s="1265"/>
      <c r="K30" s="523"/>
      <c r="L30" s="524"/>
    </row>
    <row r="31" spans="1:12" ht="15" customHeight="1" thickBot="1" x14ac:dyDescent="0.3">
      <c r="A31" s="1253" t="s">
        <v>321</v>
      </c>
      <c r="B31" s="1254"/>
      <c r="C31" s="1257">
        <f>WEEKNUM(A28,2)</f>
        <v>34</v>
      </c>
      <c r="D31" s="1259" t="s">
        <v>322</v>
      </c>
      <c r="E31" s="1260"/>
      <c r="F31" s="1261"/>
      <c r="G31" s="1259" t="s">
        <v>323</v>
      </c>
      <c r="H31" s="1260"/>
      <c r="I31" s="1261"/>
      <c r="J31" s="1259" t="s">
        <v>324</v>
      </c>
      <c r="K31" s="1260"/>
      <c r="L31" s="1261"/>
    </row>
    <row r="32" spans="1:12" ht="15" customHeight="1" x14ac:dyDescent="0.25">
      <c r="A32" s="1253"/>
      <c r="B32" s="1254"/>
      <c r="C32" s="1257"/>
      <c r="D32" s="1262" t="s">
        <v>320</v>
      </c>
      <c r="E32" s="523"/>
      <c r="F32" s="524"/>
      <c r="G32" s="1264" t="s">
        <v>320</v>
      </c>
      <c r="H32" s="523"/>
      <c r="I32" s="524"/>
      <c r="J32" s="1264" t="s">
        <v>320</v>
      </c>
      <c r="K32" s="523"/>
      <c r="L32" s="524"/>
    </row>
    <row r="33" spans="1:12" ht="15" customHeight="1" thickBot="1" x14ac:dyDescent="0.3">
      <c r="A33" s="1255"/>
      <c r="B33" s="1256"/>
      <c r="C33" s="1258"/>
      <c r="D33" s="1263"/>
      <c r="E33" s="526"/>
      <c r="F33" s="527"/>
      <c r="G33" s="1265"/>
      <c r="H33" s="526"/>
      <c r="I33" s="527"/>
      <c r="J33" s="1265"/>
      <c r="K33" s="526"/>
      <c r="L33" s="527"/>
    </row>
    <row r="34" spans="1:12" ht="15.75" customHeight="1" thickBot="1" x14ac:dyDescent="0.3">
      <c r="A34" s="1266">
        <f>A28+7</f>
        <v>43343</v>
      </c>
      <c r="B34" s="1267"/>
      <c r="C34" s="1268"/>
      <c r="D34" s="1260" t="s">
        <v>317</v>
      </c>
      <c r="E34" s="1260"/>
      <c r="F34" s="1261"/>
      <c r="G34" s="1259" t="s">
        <v>318</v>
      </c>
      <c r="H34" s="1260"/>
      <c r="I34" s="1261"/>
      <c r="J34" s="1259" t="s">
        <v>319</v>
      </c>
      <c r="K34" s="1260"/>
      <c r="L34" s="1261"/>
    </row>
    <row r="35" spans="1:12" x14ac:dyDescent="0.25">
      <c r="A35" s="1269"/>
      <c r="B35" s="1270"/>
      <c r="C35" s="1271"/>
      <c r="D35" s="1262" t="s">
        <v>320</v>
      </c>
      <c r="E35" s="523"/>
      <c r="F35" s="524"/>
      <c r="G35" s="528"/>
      <c r="H35" s="523"/>
      <c r="I35" s="524"/>
      <c r="J35" s="1264" t="s">
        <v>320</v>
      </c>
      <c r="K35" s="523"/>
      <c r="L35" s="524"/>
    </row>
    <row r="36" spans="1:12" ht="15.75" thickBot="1" x14ac:dyDescent="0.3">
      <c r="A36" s="1269"/>
      <c r="B36" s="1270"/>
      <c r="C36" s="1271"/>
      <c r="D36" s="1263"/>
      <c r="E36" s="523"/>
      <c r="F36" s="524"/>
      <c r="G36" s="528"/>
      <c r="H36" s="523"/>
      <c r="I36" s="524"/>
      <c r="J36" s="1265"/>
      <c r="K36" s="523"/>
      <c r="L36" s="524"/>
    </row>
    <row r="37" spans="1:12" ht="15.75" customHeight="1" thickBot="1" x14ac:dyDescent="0.3">
      <c r="A37" s="1253" t="s">
        <v>321</v>
      </c>
      <c r="B37" s="1254"/>
      <c r="C37" s="1257">
        <f>WEEKNUM(A34,2)</f>
        <v>35</v>
      </c>
      <c r="D37" s="1259" t="s">
        <v>322</v>
      </c>
      <c r="E37" s="1260"/>
      <c r="F37" s="1261"/>
      <c r="G37" s="1259" t="s">
        <v>323</v>
      </c>
      <c r="H37" s="1260"/>
      <c r="I37" s="1261"/>
      <c r="J37" s="1259" t="s">
        <v>324</v>
      </c>
      <c r="K37" s="1260"/>
      <c r="L37" s="1261"/>
    </row>
    <row r="38" spans="1:12" ht="15" customHeight="1" x14ac:dyDescent="0.25">
      <c r="A38" s="1253"/>
      <c r="B38" s="1254"/>
      <c r="C38" s="1257"/>
      <c r="D38" s="1262" t="s">
        <v>320</v>
      </c>
      <c r="E38" s="523"/>
      <c r="F38" s="524"/>
      <c r="G38" s="1264" t="s">
        <v>320</v>
      </c>
      <c r="H38" s="523"/>
      <c r="I38" s="524"/>
      <c r="J38" s="1264" t="s">
        <v>320</v>
      </c>
      <c r="K38" s="523"/>
      <c r="L38" s="524"/>
    </row>
    <row r="39" spans="1:12" ht="15.75" customHeight="1" thickBot="1" x14ac:dyDescent="0.3">
      <c r="A39" s="1255"/>
      <c r="B39" s="1256"/>
      <c r="C39" s="1258"/>
      <c r="D39" s="1263"/>
      <c r="E39" s="526"/>
      <c r="F39" s="527"/>
      <c r="G39" s="1265"/>
      <c r="H39" s="526"/>
      <c r="I39" s="527"/>
      <c r="J39" s="1265"/>
      <c r="K39" s="526"/>
      <c r="L39" s="527"/>
    </row>
  </sheetData>
  <sheetProtection algorithmName="SHA-512" hashValue="WIyeBmjterYwRxrptskXa/kwBbVqKILC9NgedJb+ALa09isLcjv8wwEqyPAcddfjjsatqE4O3A0ouJ3O8HFxXw==" saltValue="xB053zXgoJMooMHzcPksfA==" spinCount="100000" sheet="1" objects="1" scenarios="1"/>
  <customSheetViews>
    <customSheetView guid="{DF4911F3-2F4F-4B50-83A2-B7C33E13824E}" showPageBreaks="1" showGridLines="0" showRowCol="0" view="pageLayout" showRuler="0">
      <selection activeCell="C1" sqref="C1"/>
      <pageMargins left="0.70866141732283472" right="0.70866141732283472" top="0.74803149606299213" bottom="0.74803149606299213" header="0.31496062992125984" footer="0.31496062992125984"/>
      <pageSetup paperSize="9" scale="79" orientation="landscape" r:id="rId1"/>
      <headerFooter>
        <oddFooter>&amp;C&amp;Z&amp;F</oddFooter>
      </headerFooter>
    </customSheetView>
  </customSheetViews>
  <mergeCells count="76">
    <mergeCell ref="D2:H5"/>
    <mergeCell ref="I2:L5"/>
    <mergeCell ref="D7:L8"/>
    <mergeCell ref="A10:C12"/>
    <mergeCell ref="D10:F10"/>
    <mergeCell ref="G10:I10"/>
    <mergeCell ref="J10:L10"/>
    <mergeCell ref="D11:D12"/>
    <mergeCell ref="G11:G12"/>
    <mergeCell ref="J11:J12"/>
    <mergeCell ref="A13:B15"/>
    <mergeCell ref="C13:C15"/>
    <mergeCell ref="D13:F13"/>
    <mergeCell ref="G13:I13"/>
    <mergeCell ref="J13:L13"/>
    <mergeCell ref="D14:D15"/>
    <mergeCell ref="G14:G15"/>
    <mergeCell ref="J14:J15"/>
    <mergeCell ref="A16:C18"/>
    <mergeCell ref="D16:F16"/>
    <mergeCell ref="G16:I16"/>
    <mergeCell ref="J16:L16"/>
    <mergeCell ref="D17:D18"/>
    <mergeCell ref="G17:G18"/>
    <mergeCell ref="A19:B21"/>
    <mergeCell ref="C19:C21"/>
    <mergeCell ref="D19:F19"/>
    <mergeCell ref="G19:I19"/>
    <mergeCell ref="J19:L19"/>
    <mergeCell ref="D20:D21"/>
    <mergeCell ref="G20:G21"/>
    <mergeCell ref="J20:J21"/>
    <mergeCell ref="A22:C24"/>
    <mergeCell ref="D22:F22"/>
    <mergeCell ref="G22:I22"/>
    <mergeCell ref="J22:L22"/>
    <mergeCell ref="D23:D24"/>
    <mergeCell ref="G23:G24"/>
    <mergeCell ref="J23:J24"/>
    <mergeCell ref="A25:B27"/>
    <mergeCell ref="C25:C27"/>
    <mergeCell ref="D25:F25"/>
    <mergeCell ref="G25:I25"/>
    <mergeCell ref="J25:L25"/>
    <mergeCell ref="D26:D27"/>
    <mergeCell ref="G26:G27"/>
    <mergeCell ref="J26:J27"/>
    <mergeCell ref="A28:C30"/>
    <mergeCell ref="D28:F28"/>
    <mergeCell ref="G28:I28"/>
    <mergeCell ref="J28:L28"/>
    <mergeCell ref="D29:D30"/>
    <mergeCell ref="G29:G30"/>
    <mergeCell ref="J29:J30"/>
    <mergeCell ref="A31:B33"/>
    <mergeCell ref="C31:C33"/>
    <mergeCell ref="D31:F31"/>
    <mergeCell ref="G31:I31"/>
    <mergeCell ref="J31:L31"/>
    <mergeCell ref="D32:D33"/>
    <mergeCell ref="G32:G33"/>
    <mergeCell ref="J32:J33"/>
    <mergeCell ref="A34:C36"/>
    <mergeCell ref="D34:F34"/>
    <mergeCell ref="G34:I34"/>
    <mergeCell ref="J34:L34"/>
    <mergeCell ref="D35:D36"/>
    <mergeCell ref="J35:J36"/>
    <mergeCell ref="A37:B39"/>
    <mergeCell ref="C37:C39"/>
    <mergeCell ref="D37:F37"/>
    <mergeCell ref="G37:I37"/>
    <mergeCell ref="J37:L37"/>
    <mergeCell ref="D38:D39"/>
    <mergeCell ref="G38:G39"/>
    <mergeCell ref="J38:J39"/>
  </mergeCells>
  <pageMargins left="0.70866141732283472" right="0.70866141732283472" top="0.74803149606299213" bottom="0.74803149606299213" header="0.31496062992125984" footer="0.31496062992125984"/>
  <pageSetup paperSize="9" scale="79" orientation="landscape" r:id="rId2"/>
  <headerFooter>
    <oddFooter>&amp;C&amp;Z&amp;F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70C0"/>
  </sheetPr>
  <dimension ref="A1:I2430"/>
  <sheetViews>
    <sheetView showGridLines="0" tabSelected="1" zoomScale="50" zoomScaleNormal="50" zoomScaleSheetLayoutView="50" workbookViewId="0">
      <pane ySplit="1" topLeftCell="A1567" activePane="bottomLeft" state="frozen"/>
      <selection pane="bottomLeft" activeCell="G1574" sqref="G1574"/>
    </sheetView>
  </sheetViews>
  <sheetFormatPr baseColWidth="10" defaultColWidth="11.42578125" defaultRowHeight="34.5" x14ac:dyDescent="0.45"/>
  <cols>
    <col min="1" max="1" width="38.5703125" style="928" customWidth="1"/>
    <col min="2" max="2" width="14.42578125" style="29" customWidth="1"/>
    <col min="3" max="3" width="44.28515625" style="42" customWidth="1"/>
    <col min="4" max="4" width="45.7109375" style="42" customWidth="1"/>
    <col min="5" max="5" width="43.28515625" style="513" customWidth="1"/>
    <col min="6" max="6" width="41" style="42" customWidth="1"/>
    <col min="7" max="7" width="38.7109375" style="42" customWidth="1"/>
    <col min="8" max="8" width="43.140625" style="42" customWidth="1"/>
    <col min="9" max="9" width="45" style="42" customWidth="1"/>
    <col min="10" max="16384" width="11.42578125" style="30"/>
  </cols>
  <sheetData>
    <row r="1" spans="1:9" s="33" customFormat="1" ht="99.95" customHeight="1" thickBot="1" x14ac:dyDescent="0.5">
      <c r="A1" s="928"/>
      <c r="B1" s="29"/>
      <c r="C1" s="1343" t="s">
        <v>0</v>
      </c>
      <c r="D1" s="1344"/>
      <c r="E1" s="1113" t="s">
        <v>1</v>
      </c>
      <c r="F1" s="1175" t="s">
        <v>356</v>
      </c>
      <c r="G1" s="31" t="s">
        <v>3</v>
      </c>
      <c r="H1" s="31" t="s">
        <v>4</v>
      </c>
      <c r="I1" s="32" t="s">
        <v>5</v>
      </c>
    </row>
    <row r="2" spans="1:9" ht="69.95" customHeight="1" thickBot="1" x14ac:dyDescent="0.25">
      <c r="A2" s="1120">
        <v>43101</v>
      </c>
      <c r="B2" s="874">
        <f>WEEKNUM(A2,2)</f>
        <v>1</v>
      </c>
      <c r="C2" s="970" t="s">
        <v>30</v>
      </c>
      <c r="D2" s="971" t="s">
        <v>29</v>
      </c>
      <c r="E2" s="972" t="s">
        <v>6</v>
      </c>
      <c r="F2" s="971" t="s">
        <v>10</v>
      </c>
      <c r="G2" s="973" t="s">
        <v>7</v>
      </c>
      <c r="H2" s="974"/>
      <c r="I2" s="975"/>
    </row>
    <row r="3" spans="1:9" ht="69.95" customHeight="1" x14ac:dyDescent="0.2">
      <c r="A3" s="1121">
        <f>A2</f>
        <v>43101</v>
      </c>
      <c r="B3" s="1192" t="s">
        <v>8</v>
      </c>
      <c r="C3" s="852"/>
      <c r="D3" s="853"/>
      <c r="E3" s="627"/>
      <c r="F3" s="52"/>
      <c r="G3" s="169"/>
      <c r="H3" s="54"/>
      <c r="I3" s="55"/>
    </row>
    <row r="4" spans="1:9" ht="69.95" customHeight="1" x14ac:dyDescent="0.2">
      <c r="A4" s="1122">
        <f>A3</f>
        <v>43101</v>
      </c>
      <c r="B4" s="1184"/>
      <c r="C4" s="182"/>
      <c r="D4" s="183"/>
      <c r="E4" s="485"/>
      <c r="F4" s="56"/>
      <c r="G4" s="57"/>
      <c r="H4" s="58"/>
      <c r="I4" s="55"/>
    </row>
    <row r="5" spans="1:9" ht="69.95" customHeight="1" thickBot="1" x14ac:dyDescent="0.25">
      <c r="A5" s="1123">
        <f>A4</f>
        <v>43101</v>
      </c>
      <c r="B5" s="35"/>
      <c r="C5" s="976" t="s">
        <v>28</v>
      </c>
      <c r="D5" s="961"/>
      <c r="E5" s="977" t="s">
        <v>7</v>
      </c>
      <c r="F5" s="961" t="s">
        <v>10</v>
      </c>
      <c r="G5" s="978"/>
      <c r="H5" s="979" t="s">
        <v>7</v>
      </c>
      <c r="I5" s="980"/>
    </row>
    <row r="6" spans="1:9" ht="69.95" customHeight="1" x14ac:dyDescent="0.2">
      <c r="A6" s="1124">
        <f>A5</f>
        <v>43101</v>
      </c>
      <c r="B6" s="1190" t="s">
        <v>8</v>
      </c>
      <c r="C6" s="836"/>
      <c r="D6" s="854"/>
      <c r="E6" s="486"/>
      <c r="F6" s="60"/>
      <c r="G6" s="61"/>
      <c r="H6" s="175"/>
      <c r="I6" s="63"/>
    </row>
    <row r="7" spans="1:9" ht="69.95" customHeight="1" thickBot="1" x14ac:dyDescent="0.25">
      <c r="A7" s="1125">
        <f>A6</f>
        <v>43101</v>
      </c>
      <c r="B7" s="1203"/>
      <c r="C7" s="837"/>
      <c r="D7" s="855"/>
      <c r="E7" s="487"/>
      <c r="F7" s="64"/>
      <c r="G7" s="65"/>
      <c r="H7" s="66"/>
      <c r="I7" s="67"/>
    </row>
    <row r="8" spans="1:9" ht="69.95" customHeight="1" thickTop="1" x14ac:dyDescent="0.2">
      <c r="A8" s="1126">
        <f>A7+1</f>
        <v>43102</v>
      </c>
      <c r="B8" s="34"/>
      <c r="C8" s="970" t="s">
        <v>27</v>
      </c>
      <c r="D8" s="981" t="s">
        <v>26</v>
      </c>
      <c r="E8" s="982"/>
      <c r="F8" s="983" t="s">
        <v>10</v>
      </c>
      <c r="G8" s="975"/>
      <c r="H8" s="984"/>
      <c r="I8" s="985"/>
    </row>
    <row r="9" spans="1:9" ht="69.95" customHeight="1" x14ac:dyDescent="0.2">
      <c r="A9" s="1127">
        <f>A8</f>
        <v>43102</v>
      </c>
      <c r="B9" s="1197" t="s">
        <v>8</v>
      </c>
      <c r="C9" s="844"/>
      <c r="D9" s="856"/>
      <c r="E9" s="986"/>
      <c r="F9" s="68"/>
      <c r="G9" s="69"/>
      <c r="H9" s="70"/>
      <c r="I9" s="71"/>
    </row>
    <row r="10" spans="1:9" ht="69.95" customHeight="1" x14ac:dyDescent="0.2">
      <c r="A10" s="1128">
        <f>A9</f>
        <v>43102</v>
      </c>
      <c r="B10" s="1204"/>
      <c r="C10" s="839"/>
      <c r="D10" s="849"/>
      <c r="E10" s="488"/>
      <c r="F10" s="72"/>
      <c r="G10" s="73"/>
      <c r="H10" s="74"/>
      <c r="I10" s="71"/>
    </row>
    <row r="11" spans="1:9" ht="69.95" customHeight="1" x14ac:dyDescent="0.2">
      <c r="A11" s="1129">
        <f>A10</f>
        <v>43102</v>
      </c>
      <c r="B11" s="35"/>
      <c r="C11" s="987" t="s">
        <v>25</v>
      </c>
      <c r="D11" s="988"/>
      <c r="E11" s="989"/>
      <c r="F11" s="990"/>
      <c r="G11" s="980"/>
      <c r="H11" s="990"/>
      <c r="I11" s="980"/>
    </row>
    <row r="12" spans="1:9" ht="69.95" customHeight="1" x14ac:dyDescent="0.2">
      <c r="A12" s="1130">
        <f>A11</f>
        <v>43102</v>
      </c>
      <c r="B12" s="1197" t="s">
        <v>8</v>
      </c>
      <c r="C12" s="840"/>
      <c r="D12" s="850"/>
      <c r="E12" s="489"/>
      <c r="F12" s="52"/>
      <c r="G12" s="76"/>
      <c r="H12" s="61"/>
      <c r="I12" s="63"/>
    </row>
    <row r="13" spans="1:9" ht="69.95" customHeight="1" thickBot="1" x14ac:dyDescent="0.25">
      <c r="A13" s="1131">
        <f>A12</f>
        <v>43102</v>
      </c>
      <c r="B13" s="1248"/>
      <c r="C13" s="837"/>
      <c r="D13" s="855"/>
      <c r="E13" s="490"/>
      <c r="F13" s="77"/>
      <c r="G13" s="78"/>
      <c r="H13" s="79"/>
      <c r="I13" s="67"/>
    </row>
    <row r="14" spans="1:9" ht="69.95" customHeight="1" thickTop="1" x14ac:dyDescent="0.2">
      <c r="A14" s="1132">
        <f>A13+1</f>
        <v>43103</v>
      </c>
      <c r="B14" s="36"/>
      <c r="C14" s="991" t="s">
        <v>24</v>
      </c>
      <c r="D14" s="992" t="s">
        <v>23</v>
      </c>
      <c r="E14" s="993"/>
      <c r="F14" s="994" t="s">
        <v>10</v>
      </c>
      <c r="G14" s="995" t="s">
        <v>12</v>
      </c>
      <c r="H14" s="996"/>
      <c r="I14" s="962"/>
    </row>
    <row r="15" spans="1:9" ht="69.95" customHeight="1" x14ac:dyDescent="0.2">
      <c r="A15" s="1133">
        <f>A14</f>
        <v>43103</v>
      </c>
      <c r="B15" s="1197" t="s">
        <v>8</v>
      </c>
      <c r="C15" s="841"/>
      <c r="D15" s="848"/>
      <c r="E15" s="491"/>
      <c r="F15" s="68"/>
      <c r="G15" s="69"/>
      <c r="H15" s="80"/>
      <c r="I15" s="81"/>
    </row>
    <row r="16" spans="1:9" ht="69.95" customHeight="1" x14ac:dyDescent="0.2">
      <c r="A16" s="1134">
        <f>A15</f>
        <v>43103</v>
      </c>
      <c r="B16" s="1204"/>
      <c r="C16" s="842"/>
      <c r="D16" s="851"/>
      <c r="E16" s="492"/>
      <c r="F16" s="72"/>
      <c r="G16" s="82"/>
      <c r="H16" s="83"/>
      <c r="I16" s="81"/>
    </row>
    <row r="17" spans="1:9" ht="69.95" customHeight="1" x14ac:dyDescent="0.2">
      <c r="A17" s="1135">
        <f>A16</f>
        <v>43103</v>
      </c>
      <c r="B17" s="37"/>
      <c r="C17" s="991" t="s">
        <v>21</v>
      </c>
      <c r="D17" s="992"/>
      <c r="E17" s="989" t="s">
        <v>12</v>
      </c>
      <c r="F17" s="997"/>
      <c r="G17" s="998"/>
      <c r="H17" s="995" t="s">
        <v>12</v>
      </c>
      <c r="I17" s="999"/>
    </row>
    <row r="18" spans="1:9" ht="69.95" customHeight="1" x14ac:dyDescent="0.2">
      <c r="A18" s="1136">
        <f>A17</f>
        <v>43103</v>
      </c>
      <c r="B18" s="1197" t="s">
        <v>8</v>
      </c>
      <c r="C18" s="857"/>
      <c r="D18" s="854"/>
      <c r="E18" s="489"/>
      <c r="F18" s="52"/>
      <c r="G18" s="84"/>
      <c r="H18" s="85"/>
      <c r="I18" s="86"/>
    </row>
    <row r="19" spans="1:9" ht="69.95" customHeight="1" thickBot="1" x14ac:dyDescent="0.25">
      <c r="A19" s="1125">
        <f>A18</f>
        <v>43103</v>
      </c>
      <c r="B19" s="1248"/>
      <c r="C19" s="115"/>
      <c r="D19" s="116"/>
      <c r="E19" s="493"/>
      <c r="F19" s="87"/>
      <c r="G19" s="88"/>
      <c r="H19" s="89"/>
      <c r="I19" s="90"/>
    </row>
    <row r="20" spans="1:9" ht="69.95" customHeight="1" thickTop="1" x14ac:dyDescent="0.2">
      <c r="A20" s="1126">
        <f>A19+1</f>
        <v>43104</v>
      </c>
      <c r="B20" s="36"/>
      <c r="C20" s="1000" t="s">
        <v>7</v>
      </c>
      <c r="D20" s="1001"/>
      <c r="E20" s="1002"/>
      <c r="F20" s="1003"/>
      <c r="G20" s="1004" t="s">
        <v>13</v>
      </c>
      <c r="H20" s="1005"/>
      <c r="I20" s="1006"/>
    </row>
    <row r="21" spans="1:9" ht="69.95" customHeight="1" x14ac:dyDescent="0.2">
      <c r="A21" s="1127">
        <f>A20</f>
        <v>43104</v>
      </c>
      <c r="B21" s="1197" t="s">
        <v>8</v>
      </c>
      <c r="C21" s="91"/>
      <c r="D21" s="92"/>
      <c r="E21" s="492"/>
      <c r="F21" s="93"/>
      <c r="G21" s="94"/>
      <c r="H21" s="95"/>
      <c r="I21" s="81"/>
    </row>
    <row r="22" spans="1:9" ht="69.95" customHeight="1" x14ac:dyDescent="0.2">
      <c r="A22" s="1128">
        <f>A21</f>
        <v>43104</v>
      </c>
      <c r="B22" s="1204"/>
      <c r="C22" s="109"/>
      <c r="D22" s="110"/>
      <c r="E22" s="492"/>
      <c r="F22" s="96"/>
      <c r="G22" s="97"/>
      <c r="H22" s="98"/>
      <c r="I22" s="81"/>
    </row>
    <row r="23" spans="1:9" ht="69.95" customHeight="1" x14ac:dyDescent="0.2">
      <c r="A23" s="1129">
        <f>A22</f>
        <v>43104</v>
      </c>
      <c r="B23" s="37"/>
      <c r="C23" s="1007" t="s">
        <v>12</v>
      </c>
      <c r="D23" s="988"/>
      <c r="E23" s="989" t="s">
        <v>13</v>
      </c>
      <c r="F23" s="990"/>
      <c r="G23" s="1008"/>
      <c r="H23" s="980" t="s">
        <v>13</v>
      </c>
      <c r="I23" s="999"/>
    </row>
    <row r="24" spans="1:9" ht="69.95" customHeight="1" x14ac:dyDescent="0.2">
      <c r="A24" s="1130">
        <f>A23</f>
        <v>43104</v>
      </c>
      <c r="B24" s="1197" t="s">
        <v>8</v>
      </c>
      <c r="C24" s="99"/>
      <c r="D24" s="850"/>
      <c r="E24" s="489"/>
      <c r="F24" s="52"/>
      <c r="G24" s="100"/>
      <c r="H24" s="101"/>
      <c r="I24" s="86"/>
    </row>
    <row r="25" spans="1:9" ht="69.95" customHeight="1" thickBot="1" x14ac:dyDescent="0.25">
      <c r="A25" s="1131">
        <f>A24</f>
        <v>43104</v>
      </c>
      <c r="B25" s="1248"/>
      <c r="C25" s="115"/>
      <c r="D25" s="116"/>
      <c r="E25" s="493"/>
      <c r="F25" s="87"/>
      <c r="G25" s="102"/>
      <c r="H25" s="103"/>
      <c r="I25" s="90"/>
    </row>
    <row r="26" spans="1:9" ht="69.95" customHeight="1" thickTop="1" x14ac:dyDescent="0.2">
      <c r="A26" s="1137">
        <f>A25+1</f>
        <v>43105</v>
      </c>
      <c r="B26" s="36"/>
      <c r="C26" s="1009" t="s">
        <v>14</v>
      </c>
      <c r="D26" s="1010" t="s">
        <v>15</v>
      </c>
      <c r="E26" s="1011"/>
      <c r="F26" s="1012"/>
      <c r="G26" s="1004" t="s">
        <v>16</v>
      </c>
      <c r="H26" s="1005"/>
      <c r="I26" s="1006"/>
    </row>
    <row r="27" spans="1:9" ht="69.95" customHeight="1" x14ac:dyDescent="0.2">
      <c r="A27" s="1138">
        <f>A26</f>
        <v>43105</v>
      </c>
      <c r="B27" s="1197" t="s">
        <v>8</v>
      </c>
      <c r="C27" s="838"/>
      <c r="D27" s="848"/>
      <c r="E27" s="531"/>
      <c r="F27" s="534"/>
      <c r="G27" s="104"/>
      <c r="H27" s="80"/>
      <c r="I27" s="81"/>
    </row>
    <row r="28" spans="1:9" ht="69.95" customHeight="1" x14ac:dyDescent="0.2">
      <c r="A28" s="1139">
        <f>A27</f>
        <v>43105</v>
      </c>
      <c r="B28" s="1204"/>
      <c r="C28" s="839"/>
      <c r="D28" s="849"/>
      <c r="E28" s="499"/>
      <c r="F28" s="121"/>
      <c r="G28" s="97"/>
      <c r="H28" s="105"/>
      <c r="I28" s="81"/>
    </row>
    <row r="29" spans="1:9" ht="69.95" customHeight="1" x14ac:dyDescent="0.2">
      <c r="A29" s="1140">
        <f>A28</f>
        <v>43105</v>
      </c>
      <c r="B29" s="37"/>
      <c r="C29" s="1013" t="s">
        <v>17</v>
      </c>
      <c r="D29" s="988"/>
      <c r="E29" s="1014" t="s">
        <v>16</v>
      </c>
      <c r="F29" s="1015"/>
      <c r="G29" s="1016"/>
      <c r="H29" s="980" t="s">
        <v>16</v>
      </c>
      <c r="I29" s="999"/>
    </row>
    <row r="30" spans="1:9" ht="69.95" customHeight="1" x14ac:dyDescent="0.2">
      <c r="A30" s="1141">
        <f>A29</f>
        <v>43105</v>
      </c>
      <c r="B30" s="1197" t="s">
        <v>8</v>
      </c>
      <c r="C30" s="840"/>
      <c r="D30" s="850"/>
      <c r="E30" s="499"/>
      <c r="F30" s="52"/>
      <c r="G30" s="100"/>
      <c r="H30" s="106"/>
      <c r="I30" s="86"/>
    </row>
    <row r="31" spans="1:9" ht="69.95" customHeight="1" thickBot="1" x14ac:dyDescent="0.25">
      <c r="A31" s="1142">
        <f>A30</f>
        <v>43105</v>
      </c>
      <c r="B31" s="1248"/>
      <c r="C31" s="843"/>
      <c r="D31" s="116"/>
      <c r="E31" s="497"/>
      <c r="F31" s="133"/>
      <c r="G31" s="107"/>
      <c r="H31" s="103"/>
      <c r="I31" s="90"/>
    </row>
    <row r="32" spans="1:9" ht="69.95" customHeight="1" thickTop="1" x14ac:dyDescent="0.2">
      <c r="A32" s="1143">
        <f>A31+1</f>
        <v>43106</v>
      </c>
      <c r="B32" s="36"/>
      <c r="C32" s="1000" t="s">
        <v>13</v>
      </c>
      <c r="D32" s="1001" t="s">
        <v>16</v>
      </c>
      <c r="E32" s="1017" t="s">
        <v>18</v>
      </c>
      <c r="F32" s="1012"/>
      <c r="G32" s="1004" t="s">
        <v>19</v>
      </c>
      <c r="H32" s="1005"/>
      <c r="I32" s="1006"/>
    </row>
    <row r="33" spans="1:9" ht="69.95" customHeight="1" x14ac:dyDescent="0.2">
      <c r="A33" s="1144">
        <f>A32</f>
        <v>43106</v>
      </c>
      <c r="B33" s="1197" t="s">
        <v>8</v>
      </c>
      <c r="C33" s="91"/>
      <c r="D33" s="92"/>
      <c r="E33" s="494"/>
      <c r="F33" s="535"/>
      <c r="G33" s="104"/>
      <c r="H33" s="108"/>
      <c r="I33" s="81"/>
    </row>
    <row r="34" spans="1:9" ht="69.95" customHeight="1" x14ac:dyDescent="0.2">
      <c r="A34" s="1145">
        <f>A33</f>
        <v>43106</v>
      </c>
      <c r="B34" s="1204"/>
      <c r="C34" s="109"/>
      <c r="D34" s="110"/>
      <c r="E34" s="495"/>
      <c r="F34" s="536"/>
      <c r="G34" s="112"/>
      <c r="H34" s="113"/>
      <c r="I34" s="81"/>
    </row>
    <row r="35" spans="1:9" ht="69.95" customHeight="1" x14ac:dyDescent="0.2">
      <c r="A35" s="1146">
        <f>A34</f>
        <v>43106</v>
      </c>
      <c r="B35" s="37"/>
      <c r="C35" s="1007" t="s">
        <v>19</v>
      </c>
      <c r="D35" s="1018" t="s">
        <v>81</v>
      </c>
      <c r="E35" s="1019"/>
      <c r="F35" s="1020"/>
      <c r="G35" s="1021"/>
      <c r="H35" s="980" t="s">
        <v>19</v>
      </c>
      <c r="I35" s="999"/>
    </row>
    <row r="36" spans="1:9" ht="69.95" customHeight="1" x14ac:dyDescent="0.2">
      <c r="A36" s="1147">
        <f>A35</f>
        <v>43106</v>
      </c>
      <c r="B36" s="1197" t="s">
        <v>8</v>
      </c>
      <c r="C36" s="158"/>
      <c r="D36" s="164"/>
      <c r="E36" s="883"/>
      <c r="F36" s="93"/>
      <c r="G36" s="884"/>
      <c r="H36" s="885"/>
      <c r="I36" s="86"/>
    </row>
    <row r="37" spans="1:9" ht="69.95" customHeight="1" thickBot="1" x14ac:dyDescent="0.25">
      <c r="A37" s="1148">
        <f>A36</f>
        <v>43106</v>
      </c>
      <c r="B37" s="1248"/>
      <c r="C37" s="115"/>
      <c r="D37" s="116"/>
      <c r="E37" s="497"/>
      <c r="F37" s="537"/>
      <c r="G37" s="117"/>
      <c r="H37" s="103"/>
      <c r="I37" s="90"/>
    </row>
    <row r="38" spans="1:9" ht="69.95" customHeight="1" thickTop="1" x14ac:dyDescent="0.2">
      <c r="A38" s="1137">
        <f>A37+1</f>
        <v>43107</v>
      </c>
      <c r="B38" s="36"/>
      <c r="C38" s="1022"/>
      <c r="D38" s="1001"/>
      <c r="E38" s="1017"/>
      <c r="F38" s="1012"/>
      <c r="G38" s="1004"/>
      <c r="H38" s="1005"/>
      <c r="I38" s="1006"/>
    </row>
    <row r="39" spans="1:9" ht="69.95" customHeight="1" x14ac:dyDescent="0.2">
      <c r="A39" s="1138">
        <f>A38</f>
        <v>43107</v>
      </c>
      <c r="B39" s="1197" t="s">
        <v>8</v>
      </c>
      <c r="C39" s="746"/>
      <c r="D39" s="880"/>
      <c r="E39" s="881"/>
      <c r="F39" s="535"/>
      <c r="G39" s="882"/>
      <c r="H39" s="188"/>
      <c r="I39" s="81"/>
    </row>
    <row r="40" spans="1:9" ht="69.95" customHeight="1" x14ac:dyDescent="0.2">
      <c r="A40" s="1139">
        <f>A39</f>
        <v>43107</v>
      </c>
      <c r="B40" s="1204"/>
      <c r="C40" s="109"/>
      <c r="D40" s="110"/>
      <c r="E40" s="495"/>
      <c r="F40" s="536"/>
      <c r="G40" s="112"/>
      <c r="H40" s="113"/>
      <c r="I40" s="81"/>
    </row>
    <row r="41" spans="1:9" s="518" customFormat="1" ht="69.95" customHeight="1" x14ac:dyDescent="0.2">
      <c r="A41" s="1140">
        <f>A40</f>
        <v>43107</v>
      </c>
      <c r="B41" s="37"/>
      <c r="C41" s="1007"/>
      <c r="D41" s="1018"/>
      <c r="E41" s="1019"/>
      <c r="F41" s="1020"/>
      <c r="G41" s="1021"/>
      <c r="H41" s="980"/>
      <c r="I41" s="999"/>
    </row>
    <row r="42" spans="1:9" s="518" customFormat="1" ht="69.95" customHeight="1" x14ac:dyDescent="0.2">
      <c r="A42" s="1141">
        <f>A41</f>
        <v>43107</v>
      </c>
      <c r="B42" s="1197" t="s">
        <v>8</v>
      </c>
      <c r="C42" s="158"/>
      <c r="D42" s="164"/>
      <c r="E42" s="883"/>
      <c r="F42" s="93"/>
      <c r="G42" s="884"/>
      <c r="H42" s="885"/>
      <c r="I42" s="86"/>
    </row>
    <row r="43" spans="1:9" ht="69.95" customHeight="1" thickBot="1" x14ac:dyDescent="0.25">
      <c r="A43" s="1142">
        <f>A42</f>
        <v>43107</v>
      </c>
      <c r="B43" s="1248"/>
      <c r="C43" s="115"/>
      <c r="D43" s="116"/>
      <c r="E43" s="497"/>
      <c r="F43" s="537"/>
      <c r="G43" s="117"/>
      <c r="H43" s="103"/>
      <c r="I43" s="90"/>
    </row>
    <row r="44" spans="1:9" ht="69.95" hidden="1" customHeight="1" thickTop="1" thickBot="1" x14ac:dyDescent="0.5">
      <c r="A44" s="1149"/>
      <c r="B44" s="38"/>
      <c r="C44" s="960">
        <f>COUNTA(C$2,C$5,C$8,C$11,C$14,C$17,C$20,C$23,C$26,C$29,C$32,C$35,C$41,C$38)</f>
        <v>12</v>
      </c>
      <c r="D44" s="960">
        <f t="shared" ref="D44:I44" si="0">COUNTA(D$2,D$5,D$8,D$11,D$14,D$17,D$20,D$23,D$26,D$29,D$32,D$35,D$41,D$38)</f>
        <v>6</v>
      </c>
      <c r="E44" s="960">
        <f t="shared" si="0"/>
        <v>6</v>
      </c>
      <c r="F44" s="960">
        <f>COUNTA(F43,F42,F40,F39,F37,F36,F34,F33,F31,F30,F28,F27,F25,F24,F22,F21,F19,F18,F16,F15,F13,F12,F10,F9,F7,F6,F4,F3)</f>
        <v>0</v>
      </c>
      <c r="G44" s="960">
        <f t="shared" si="0"/>
        <v>5</v>
      </c>
      <c r="H44" s="960">
        <f t="shared" si="0"/>
        <v>5</v>
      </c>
      <c r="I44" s="960">
        <f t="shared" si="0"/>
        <v>0</v>
      </c>
    </row>
    <row r="45" spans="1:9" ht="99.95" customHeight="1" thickTop="1" thickBot="1" x14ac:dyDescent="0.25">
      <c r="A45" s="468" t="s">
        <v>313</v>
      </c>
      <c r="B45" s="466">
        <f>WEEKNUM(A46,2)</f>
        <v>2</v>
      </c>
      <c r="C45" s="1341" t="s">
        <v>0</v>
      </c>
      <c r="D45" s="1342"/>
      <c r="E45" s="1113" t="s">
        <v>1</v>
      </c>
      <c r="F45" s="1177" t="s">
        <v>356</v>
      </c>
      <c r="G45" s="119" t="s">
        <v>3</v>
      </c>
      <c r="H45" s="1112" t="s">
        <v>4</v>
      </c>
      <c r="I45" s="205" t="s">
        <v>5</v>
      </c>
    </row>
    <row r="46" spans="1:9" ht="69.95" customHeight="1" thickTop="1" x14ac:dyDescent="0.2">
      <c r="A46" s="1150">
        <f>A43+1</f>
        <v>43108</v>
      </c>
      <c r="B46" s="479"/>
      <c r="C46" s="970" t="s">
        <v>30</v>
      </c>
      <c r="D46" s="1023" t="s">
        <v>29</v>
      </c>
      <c r="E46" s="1017" t="s">
        <v>6</v>
      </c>
      <c r="F46" s="1024"/>
      <c r="G46" s="1004" t="s">
        <v>21</v>
      </c>
      <c r="H46" s="1025"/>
      <c r="I46" s="1006"/>
    </row>
    <row r="47" spans="1:9" ht="69.95" customHeight="1" x14ac:dyDescent="0.2">
      <c r="A47" s="1151">
        <f>A46</f>
        <v>43108</v>
      </c>
      <c r="B47" s="1197" t="s">
        <v>8</v>
      </c>
      <c r="C47" s="844"/>
      <c r="D47" s="845"/>
      <c r="E47" s="498"/>
      <c r="F47" s="538"/>
      <c r="G47" s="112"/>
      <c r="H47" s="122"/>
      <c r="I47" s="81"/>
    </row>
    <row r="48" spans="1:9" ht="69.95" customHeight="1" x14ac:dyDescent="0.2">
      <c r="A48" s="1152">
        <f>A47</f>
        <v>43108</v>
      </c>
      <c r="B48" s="1204"/>
      <c r="C48" s="839"/>
      <c r="D48" s="93"/>
      <c r="E48" s="499"/>
      <c r="F48" s="539"/>
      <c r="G48" s="123"/>
      <c r="H48" s="124"/>
      <c r="I48" s="81"/>
    </row>
    <row r="49" spans="1:9" ht="69.95" customHeight="1" x14ac:dyDescent="0.2">
      <c r="A49" s="1153">
        <f>A48</f>
        <v>43108</v>
      </c>
      <c r="B49" s="35"/>
      <c r="C49" s="987" t="s">
        <v>28</v>
      </c>
      <c r="D49" s="1026"/>
      <c r="E49" s="1014" t="s">
        <v>19</v>
      </c>
      <c r="F49" s="988"/>
      <c r="G49" s="1008"/>
      <c r="H49" s="1008" t="s">
        <v>21</v>
      </c>
      <c r="I49" s="1027"/>
    </row>
    <row r="50" spans="1:9" ht="69.95" customHeight="1" x14ac:dyDescent="0.2">
      <c r="A50" s="1154">
        <f>A49</f>
        <v>43108</v>
      </c>
      <c r="B50" s="1184" t="s">
        <v>8</v>
      </c>
      <c r="C50" s="840"/>
      <c r="D50" s="846"/>
      <c r="E50" s="500"/>
      <c r="F50" s="52"/>
      <c r="G50" s="123"/>
      <c r="H50" s="97"/>
      <c r="I50" s="81"/>
    </row>
    <row r="51" spans="1:9" ht="69.95" customHeight="1" thickBot="1" x14ac:dyDescent="0.25">
      <c r="A51" s="1155">
        <f>A50</f>
        <v>43108</v>
      </c>
      <c r="B51" s="1211"/>
      <c r="C51" s="843"/>
      <c r="D51" s="847"/>
      <c r="E51" s="501"/>
      <c r="F51" s="116"/>
      <c r="G51" s="107"/>
      <c r="H51" s="117"/>
      <c r="I51" s="90"/>
    </row>
    <row r="52" spans="1:9" ht="69.95" customHeight="1" thickTop="1" x14ac:dyDescent="0.2">
      <c r="A52" s="1156">
        <f>A49+1</f>
        <v>43109</v>
      </c>
      <c r="B52" s="36"/>
      <c r="C52" s="1009" t="s">
        <v>27</v>
      </c>
      <c r="D52" s="1001" t="s">
        <v>26</v>
      </c>
      <c r="E52" s="1028"/>
      <c r="F52" s="1024"/>
      <c r="G52" s="1004" t="s">
        <v>23</v>
      </c>
      <c r="H52" s="1025"/>
      <c r="I52" s="1006"/>
    </row>
    <row r="53" spans="1:9" ht="69.95" customHeight="1" x14ac:dyDescent="0.2">
      <c r="A53" s="1157">
        <f>A52</f>
        <v>43109</v>
      </c>
      <c r="B53" s="1190" t="s">
        <v>8</v>
      </c>
      <c r="C53" s="838"/>
      <c r="D53" s="848"/>
      <c r="E53" s="498"/>
      <c r="F53" s="538"/>
      <c r="G53" s="112"/>
      <c r="H53" s="122"/>
      <c r="I53" s="81"/>
    </row>
    <row r="54" spans="1:9" ht="69.95" customHeight="1" x14ac:dyDescent="0.2">
      <c r="A54" s="1158">
        <f>A53</f>
        <v>43109</v>
      </c>
      <c r="B54" s="1190"/>
      <c r="C54" s="839"/>
      <c r="D54" s="849"/>
      <c r="E54" s="499"/>
      <c r="F54" s="539"/>
      <c r="G54" s="123"/>
      <c r="H54" s="124"/>
      <c r="I54" s="81"/>
    </row>
    <row r="55" spans="1:9" ht="69.95" customHeight="1" x14ac:dyDescent="0.2">
      <c r="A55" s="1159">
        <f>A54</f>
        <v>43109</v>
      </c>
      <c r="B55" s="37"/>
      <c r="C55" s="987" t="s">
        <v>25</v>
      </c>
      <c r="D55" s="988"/>
      <c r="E55" s="1014" t="s">
        <v>21</v>
      </c>
      <c r="F55" s="988"/>
      <c r="G55" s="1008"/>
      <c r="H55" s="1008" t="s">
        <v>23</v>
      </c>
      <c r="I55" s="1027"/>
    </row>
    <row r="56" spans="1:9" ht="69.95" customHeight="1" x14ac:dyDescent="0.2">
      <c r="A56" s="1160">
        <f>A55</f>
        <v>43109</v>
      </c>
      <c r="B56" s="1190" t="s">
        <v>8</v>
      </c>
      <c r="C56" s="840"/>
      <c r="D56" s="850"/>
      <c r="E56" s="500"/>
      <c r="F56" s="52"/>
      <c r="G56" s="123"/>
      <c r="H56" s="97"/>
      <c r="I56" s="81"/>
    </row>
    <row r="57" spans="1:9" ht="69.95" customHeight="1" thickBot="1" x14ac:dyDescent="0.25">
      <c r="A57" s="1161">
        <f>A56</f>
        <v>43109</v>
      </c>
      <c r="B57" s="1203"/>
      <c r="C57" s="843"/>
      <c r="D57" s="116"/>
      <c r="E57" s="501"/>
      <c r="F57" s="116"/>
      <c r="G57" s="107"/>
      <c r="H57" s="117"/>
      <c r="I57" s="90"/>
    </row>
    <row r="58" spans="1:9" ht="69.95" customHeight="1" thickTop="1" x14ac:dyDescent="0.2">
      <c r="A58" s="1150">
        <f>A55+1</f>
        <v>43110</v>
      </c>
      <c r="B58" s="36"/>
      <c r="C58" s="1000" t="s">
        <v>24</v>
      </c>
      <c r="D58" s="1001" t="s">
        <v>23</v>
      </c>
      <c r="E58" s="1028"/>
      <c r="F58" s="1024"/>
      <c r="G58" s="1004" t="s">
        <v>24</v>
      </c>
      <c r="H58" s="1025"/>
      <c r="I58" s="1006"/>
    </row>
    <row r="59" spans="1:9" ht="69.95" customHeight="1" x14ac:dyDescent="0.2">
      <c r="A59" s="1151">
        <f>A58</f>
        <v>43110</v>
      </c>
      <c r="B59" s="1190" t="s">
        <v>8</v>
      </c>
      <c r="C59" s="841"/>
      <c r="D59" s="848"/>
      <c r="E59" s="498"/>
      <c r="F59" s="539"/>
      <c r="G59" s="112"/>
      <c r="H59" s="122"/>
      <c r="I59" s="81"/>
    </row>
    <row r="60" spans="1:9" ht="69.95" customHeight="1" x14ac:dyDescent="0.2">
      <c r="A60" s="1152">
        <f>A59</f>
        <v>43110</v>
      </c>
      <c r="B60" s="1190"/>
      <c r="C60" s="842"/>
      <c r="D60" s="851"/>
      <c r="E60" s="499"/>
      <c r="F60" s="538"/>
      <c r="G60" s="123"/>
      <c r="H60" s="124"/>
      <c r="I60" s="81"/>
    </row>
    <row r="61" spans="1:9" ht="69.95" customHeight="1" x14ac:dyDescent="0.2">
      <c r="A61" s="1153">
        <f>A60</f>
        <v>43110</v>
      </c>
      <c r="B61" s="37"/>
      <c r="C61" s="991" t="s">
        <v>21</v>
      </c>
      <c r="D61" s="992"/>
      <c r="E61" s="1014" t="s">
        <v>23</v>
      </c>
      <c r="F61" s="988"/>
      <c r="G61" s="1008"/>
      <c r="H61" s="1008" t="s">
        <v>24</v>
      </c>
      <c r="I61" s="1027"/>
    </row>
    <row r="62" spans="1:9" ht="69.95" customHeight="1" x14ac:dyDescent="0.2">
      <c r="A62" s="1154">
        <f>A61</f>
        <v>43110</v>
      </c>
      <c r="B62" s="1190" t="s">
        <v>8</v>
      </c>
      <c r="C62" s="857"/>
      <c r="D62" s="854"/>
      <c r="E62" s="500"/>
      <c r="F62" s="52"/>
      <c r="G62" s="123"/>
      <c r="H62" s="97"/>
      <c r="I62" s="81"/>
    </row>
    <row r="63" spans="1:9" ht="69.95" customHeight="1" thickBot="1" x14ac:dyDescent="0.25">
      <c r="A63" s="1155">
        <f>A62</f>
        <v>43110</v>
      </c>
      <c r="B63" s="1203"/>
      <c r="C63" s="115"/>
      <c r="D63" s="116"/>
      <c r="E63" s="501"/>
      <c r="F63" s="116"/>
      <c r="G63" s="107"/>
      <c r="H63" s="117"/>
      <c r="I63" s="90"/>
    </row>
    <row r="64" spans="1:9" ht="69.95" customHeight="1" thickTop="1" x14ac:dyDescent="0.2">
      <c r="A64" s="1156">
        <f>A61+1</f>
        <v>43111</v>
      </c>
      <c r="B64" s="36"/>
      <c r="C64" s="1000" t="s">
        <v>7</v>
      </c>
      <c r="D64" s="1001"/>
      <c r="E64" s="1028"/>
      <c r="F64" s="1024"/>
      <c r="G64" s="1004" t="s">
        <v>25</v>
      </c>
      <c r="H64" s="1025"/>
      <c r="I64" s="1006"/>
    </row>
    <row r="65" spans="1:9" ht="69.95" customHeight="1" x14ac:dyDescent="0.2">
      <c r="A65" s="1162">
        <f>A64</f>
        <v>43111</v>
      </c>
      <c r="B65" s="1190" t="s">
        <v>8</v>
      </c>
      <c r="C65" s="91"/>
      <c r="D65" s="92"/>
      <c r="E65" s="498"/>
      <c r="F65" s="538"/>
      <c r="G65" s="112"/>
      <c r="H65" s="122"/>
      <c r="I65" s="81"/>
    </row>
    <row r="66" spans="1:9" ht="69.95" customHeight="1" x14ac:dyDescent="0.2">
      <c r="A66" s="1163">
        <f>A65</f>
        <v>43111</v>
      </c>
      <c r="B66" s="1190"/>
      <c r="C66" s="109"/>
      <c r="D66" s="110"/>
      <c r="E66" s="499"/>
      <c r="F66" s="539"/>
      <c r="G66" s="123"/>
      <c r="H66" s="124"/>
      <c r="I66" s="81"/>
    </row>
    <row r="67" spans="1:9" ht="69.95" customHeight="1" x14ac:dyDescent="0.2">
      <c r="A67" s="1164">
        <f>A66</f>
        <v>43111</v>
      </c>
      <c r="B67" s="37"/>
      <c r="C67" s="1007" t="s">
        <v>12</v>
      </c>
      <c r="D67" s="988"/>
      <c r="E67" s="1014" t="s">
        <v>24</v>
      </c>
      <c r="F67" s="988"/>
      <c r="G67" s="1008"/>
      <c r="H67" s="1008" t="s">
        <v>25</v>
      </c>
      <c r="I67" s="1027"/>
    </row>
    <row r="68" spans="1:9" ht="69.95" customHeight="1" x14ac:dyDescent="0.2">
      <c r="A68" s="1165">
        <f>A67</f>
        <v>43111</v>
      </c>
      <c r="B68" s="1190" t="s">
        <v>8</v>
      </c>
      <c r="C68" s="99"/>
      <c r="D68" s="850"/>
      <c r="E68" s="500"/>
      <c r="F68" s="52"/>
      <c r="G68" s="123"/>
      <c r="H68" s="97"/>
      <c r="I68" s="81"/>
    </row>
    <row r="69" spans="1:9" ht="69.95" customHeight="1" thickBot="1" x14ac:dyDescent="0.25">
      <c r="A69" s="1161">
        <f>A68</f>
        <v>43111</v>
      </c>
      <c r="B69" s="1203"/>
      <c r="C69" s="115"/>
      <c r="D69" s="116"/>
      <c r="E69" s="501"/>
      <c r="F69" s="116"/>
      <c r="G69" s="107"/>
      <c r="H69" s="117"/>
      <c r="I69" s="90"/>
    </row>
    <row r="70" spans="1:9" ht="69.95" customHeight="1" thickTop="1" x14ac:dyDescent="0.2">
      <c r="A70" s="1150">
        <f>A67+1</f>
        <v>43112</v>
      </c>
      <c r="B70" s="36"/>
      <c r="C70" s="1009" t="s">
        <v>14</v>
      </c>
      <c r="D70" s="1010" t="s">
        <v>15</v>
      </c>
      <c r="E70" s="1028"/>
      <c r="F70" s="1024"/>
      <c r="G70" s="1004" t="s">
        <v>26</v>
      </c>
      <c r="H70" s="1025"/>
      <c r="I70" s="1006"/>
    </row>
    <row r="71" spans="1:9" ht="69.95" customHeight="1" x14ac:dyDescent="0.2">
      <c r="A71" s="1151">
        <f>A70</f>
        <v>43112</v>
      </c>
      <c r="B71" s="1190" t="s">
        <v>8</v>
      </c>
      <c r="C71" s="838"/>
      <c r="D71" s="848"/>
      <c r="E71" s="498"/>
      <c r="F71" s="538"/>
      <c r="G71" s="112"/>
      <c r="H71" s="122"/>
      <c r="I71" s="81"/>
    </row>
    <row r="72" spans="1:9" ht="69.95" customHeight="1" x14ac:dyDescent="0.2">
      <c r="A72" s="1152">
        <f>A71</f>
        <v>43112</v>
      </c>
      <c r="B72" s="1190"/>
      <c r="C72" s="839"/>
      <c r="D72" s="849"/>
      <c r="E72" s="499"/>
      <c r="F72" s="538"/>
      <c r="G72" s="123"/>
      <c r="H72" s="124"/>
      <c r="I72" s="81"/>
    </row>
    <row r="73" spans="1:9" ht="69.95" customHeight="1" x14ac:dyDescent="0.2">
      <c r="A73" s="1153">
        <f>A72</f>
        <v>43112</v>
      </c>
      <c r="B73" s="37"/>
      <c r="C73" s="1013" t="s">
        <v>17</v>
      </c>
      <c r="D73" s="988"/>
      <c r="E73" s="1014" t="s">
        <v>25</v>
      </c>
      <c r="F73" s="1029"/>
      <c r="G73" s="1030"/>
      <c r="H73" s="1030" t="s">
        <v>26</v>
      </c>
      <c r="I73" s="1031"/>
    </row>
    <row r="74" spans="1:9" ht="69.95" customHeight="1" x14ac:dyDescent="0.2">
      <c r="A74" s="1154">
        <f>A73</f>
        <v>43112</v>
      </c>
      <c r="B74" s="1190" t="s">
        <v>8</v>
      </c>
      <c r="C74" s="840"/>
      <c r="D74" s="850"/>
      <c r="E74" s="500"/>
      <c r="F74" s="52"/>
      <c r="G74" s="123"/>
      <c r="H74" s="97"/>
      <c r="I74" s="81"/>
    </row>
    <row r="75" spans="1:9" ht="69.95" customHeight="1" thickBot="1" x14ac:dyDescent="0.25">
      <c r="A75" s="1155">
        <f>A74</f>
        <v>43112</v>
      </c>
      <c r="B75" s="1203"/>
      <c r="C75" s="843"/>
      <c r="D75" s="116"/>
      <c r="E75" s="501"/>
      <c r="F75" s="116"/>
      <c r="G75" s="107"/>
      <c r="H75" s="117"/>
      <c r="I75" s="90"/>
    </row>
    <row r="76" spans="1:9" ht="69.95" customHeight="1" thickTop="1" x14ac:dyDescent="0.2">
      <c r="A76" s="1156">
        <f>A73+1</f>
        <v>43113</v>
      </c>
      <c r="B76" s="36"/>
      <c r="C76" s="1000" t="s">
        <v>13</v>
      </c>
      <c r="D76" s="1001" t="s">
        <v>16</v>
      </c>
      <c r="E76" s="1017" t="s">
        <v>18</v>
      </c>
      <c r="F76" s="1024"/>
      <c r="G76" s="1004" t="s">
        <v>27</v>
      </c>
      <c r="H76" s="1025"/>
      <c r="I76" s="1006"/>
    </row>
    <row r="77" spans="1:9" ht="69.95" customHeight="1" x14ac:dyDescent="0.2">
      <c r="A77" s="1162">
        <f>A76</f>
        <v>43113</v>
      </c>
      <c r="B77" s="1190" t="s">
        <v>8</v>
      </c>
      <c r="C77" s="91"/>
      <c r="D77" s="880"/>
      <c r="E77" s="498"/>
      <c r="F77" s="539"/>
      <c r="G77" s="112"/>
      <c r="H77" s="122"/>
      <c r="I77" s="81"/>
    </row>
    <row r="78" spans="1:9" ht="69.95" customHeight="1" x14ac:dyDescent="0.2">
      <c r="A78" s="1163">
        <f>A77</f>
        <v>43113</v>
      </c>
      <c r="B78" s="1190"/>
      <c r="C78" s="109"/>
      <c r="D78" s="110"/>
      <c r="E78" s="499"/>
      <c r="F78" s="539"/>
      <c r="G78" s="123"/>
      <c r="H78" s="124"/>
      <c r="I78" s="81"/>
    </row>
    <row r="79" spans="1:9" ht="69.95" customHeight="1" x14ac:dyDescent="0.2">
      <c r="A79" s="1164">
        <f>A78</f>
        <v>43113</v>
      </c>
      <c r="B79" s="37"/>
      <c r="C79" s="1007" t="s">
        <v>19</v>
      </c>
      <c r="D79" s="1018"/>
      <c r="E79" s="1032"/>
      <c r="F79" s="1029"/>
      <c r="G79" s="1030"/>
      <c r="H79" s="1030" t="s">
        <v>27</v>
      </c>
      <c r="I79" s="1031"/>
    </row>
    <row r="80" spans="1:9" ht="69.95" customHeight="1" x14ac:dyDescent="0.2">
      <c r="A80" s="1165">
        <f>A79</f>
        <v>43113</v>
      </c>
      <c r="B80" s="1190" t="s">
        <v>8</v>
      </c>
      <c r="C80" s="99"/>
      <c r="D80" s="114"/>
      <c r="E80" s="500"/>
      <c r="F80" s="52"/>
      <c r="G80" s="123"/>
      <c r="H80" s="97"/>
      <c r="I80" s="81"/>
    </row>
    <row r="81" spans="1:9" ht="69.95" customHeight="1" thickBot="1" x14ac:dyDescent="0.25">
      <c r="A81" s="1161">
        <f>A80</f>
        <v>43113</v>
      </c>
      <c r="B81" s="1203"/>
      <c r="C81" s="115"/>
      <c r="D81" s="116"/>
      <c r="E81" s="501"/>
      <c r="F81" s="116"/>
      <c r="G81" s="107"/>
      <c r="H81" s="117"/>
      <c r="I81" s="90"/>
    </row>
    <row r="82" spans="1:9" ht="69.95" customHeight="1" thickTop="1" x14ac:dyDescent="0.2">
      <c r="A82" s="1150">
        <f>A79+1</f>
        <v>43114</v>
      </c>
      <c r="B82" s="36"/>
      <c r="C82" s="1000"/>
      <c r="D82" s="1001"/>
      <c r="E82" s="1017"/>
      <c r="F82" s="1024"/>
      <c r="G82" s="1004"/>
      <c r="H82" s="1025"/>
      <c r="I82" s="1006"/>
    </row>
    <row r="83" spans="1:9" ht="69.95" customHeight="1" x14ac:dyDescent="0.2">
      <c r="A83" s="1151">
        <f>A82</f>
        <v>43114</v>
      </c>
      <c r="B83" s="1190" t="s">
        <v>8</v>
      </c>
      <c r="C83" s="91"/>
      <c r="D83" s="92"/>
      <c r="E83" s="498"/>
      <c r="F83" s="539"/>
      <c r="G83" s="112"/>
      <c r="H83" s="122"/>
      <c r="I83" s="81"/>
    </row>
    <row r="84" spans="1:9" ht="69.95" customHeight="1" x14ac:dyDescent="0.2">
      <c r="A84" s="1152">
        <f>A83</f>
        <v>43114</v>
      </c>
      <c r="B84" s="1190"/>
      <c r="C84" s="109"/>
      <c r="D84" s="110"/>
      <c r="E84" s="499"/>
      <c r="F84" s="539"/>
      <c r="G84" s="123"/>
      <c r="H84" s="124"/>
      <c r="I84" s="81"/>
    </row>
    <row r="85" spans="1:9" ht="69.95" customHeight="1" x14ac:dyDescent="0.2">
      <c r="A85" s="1153">
        <f>A84</f>
        <v>43114</v>
      </c>
      <c r="B85" s="37"/>
      <c r="C85" s="1007"/>
      <c r="D85" s="1018"/>
      <c r="E85" s="1032"/>
      <c r="F85" s="1029"/>
      <c r="G85" s="1030"/>
      <c r="H85" s="1030"/>
      <c r="I85" s="1031"/>
    </row>
    <row r="86" spans="1:9" ht="69.95" customHeight="1" x14ac:dyDescent="0.2">
      <c r="A86" s="1154">
        <f>A85</f>
        <v>43114</v>
      </c>
      <c r="B86" s="1190" t="s">
        <v>8</v>
      </c>
      <c r="C86" s="99"/>
      <c r="D86" s="114"/>
      <c r="E86" s="500"/>
      <c r="F86" s="52"/>
      <c r="G86" s="123"/>
      <c r="H86" s="97"/>
      <c r="I86" s="81"/>
    </row>
    <row r="87" spans="1:9" ht="69.95" customHeight="1" thickBot="1" x14ac:dyDescent="0.25">
      <c r="A87" s="1155">
        <f>A86</f>
        <v>43114</v>
      </c>
      <c r="B87" s="1203"/>
      <c r="C87" s="115"/>
      <c r="D87" s="116"/>
      <c r="E87" s="501"/>
      <c r="F87" s="116"/>
      <c r="G87" s="107"/>
      <c r="H87" s="117"/>
      <c r="I87" s="90"/>
    </row>
    <row r="88" spans="1:9" ht="69.95" hidden="1" customHeight="1" thickTop="1" thickBot="1" x14ac:dyDescent="0.25">
      <c r="A88" s="1166"/>
      <c r="B88" s="39"/>
      <c r="C88" s="1033">
        <f>COUNTA(C$79,C$76,C$73,C$70,C$67,C$64,C$61,C$58,C$55,C$52,C$49,C$46,C$82,C$85)</f>
        <v>12</v>
      </c>
      <c r="D88" s="1033">
        <f t="shared" ref="D88:I88" si="1">COUNTA(D$79,D$76,D$73,D$70,D$67,D$64,D$61,D$58,D$55,D$52,D$49,D$46,D$82,D$85)</f>
        <v>5</v>
      </c>
      <c r="E88" s="1033">
        <f t="shared" si="1"/>
        <v>7</v>
      </c>
      <c r="F88" s="1033">
        <f>COUNTA(F87,F86,F84,F83,F81,F80,F78,F77,F75,F74,F72,F71,F69,F68,F66,F65,F63,F62,F60,F59,F57,F56,F54,F53,F51,F50,F48,F47)</f>
        <v>0</v>
      </c>
      <c r="G88" s="1033">
        <f t="shared" si="1"/>
        <v>6</v>
      </c>
      <c r="H88" s="1033">
        <f t="shared" si="1"/>
        <v>6</v>
      </c>
      <c r="I88" s="1033">
        <f t="shared" si="1"/>
        <v>0</v>
      </c>
    </row>
    <row r="89" spans="1:9" ht="99.95" customHeight="1" thickTop="1" thickBot="1" x14ac:dyDescent="0.25">
      <c r="A89" s="468" t="s">
        <v>313</v>
      </c>
      <c r="B89" s="466">
        <f>WEEKNUM(A90,2)</f>
        <v>3</v>
      </c>
      <c r="C89" s="1341" t="s">
        <v>0</v>
      </c>
      <c r="D89" s="1342"/>
      <c r="E89" s="1113" t="s">
        <v>1</v>
      </c>
      <c r="F89" s="1177" t="s">
        <v>356</v>
      </c>
      <c r="G89" s="119" t="s">
        <v>3</v>
      </c>
      <c r="H89" s="1112" t="s">
        <v>4</v>
      </c>
      <c r="I89" s="205" t="s">
        <v>5</v>
      </c>
    </row>
    <row r="90" spans="1:9" ht="69.95" customHeight="1" thickTop="1" x14ac:dyDescent="0.2">
      <c r="A90" s="1150">
        <f>A87+1</f>
        <v>43115</v>
      </c>
      <c r="B90" s="479"/>
      <c r="C90" s="970" t="s">
        <v>30</v>
      </c>
      <c r="D90" s="1023" t="s">
        <v>29</v>
      </c>
      <c r="E90" s="1017" t="s">
        <v>6</v>
      </c>
      <c r="F90" s="1024"/>
      <c r="G90" s="1004" t="s">
        <v>28</v>
      </c>
      <c r="H90" s="1025"/>
      <c r="I90" s="1006"/>
    </row>
    <row r="91" spans="1:9" ht="69.95" customHeight="1" x14ac:dyDescent="0.2">
      <c r="A91" s="1151">
        <f>A90</f>
        <v>43115</v>
      </c>
      <c r="B91" s="1184" t="s">
        <v>8</v>
      </c>
      <c r="C91" s="838"/>
      <c r="D91" s="845"/>
      <c r="E91" s="498"/>
      <c r="F91" s="538"/>
      <c r="G91" s="112"/>
      <c r="H91" s="122"/>
      <c r="I91" s="81"/>
    </row>
    <row r="92" spans="1:9" ht="69.95" customHeight="1" x14ac:dyDescent="0.2">
      <c r="A92" s="1152">
        <f>A91</f>
        <v>43115</v>
      </c>
      <c r="B92" s="1184"/>
      <c r="C92" s="839"/>
      <c r="D92" s="93"/>
      <c r="E92" s="499"/>
      <c r="F92" s="539"/>
      <c r="G92" s="123"/>
      <c r="H92" s="124"/>
      <c r="I92" s="81"/>
    </row>
    <row r="93" spans="1:9" ht="69.95" customHeight="1" x14ac:dyDescent="0.2">
      <c r="A93" s="1153">
        <f>A92</f>
        <v>43115</v>
      </c>
      <c r="B93" s="35"/>
      <c r="C93" s="987" t="s">
        <v>28</v>
      </c>
      <c r="D93" s="1026"/>
      <c r="E93" s="1014" t="s">
        <v>26</v>
      </c>
      <c r="F93" s="988"/>
      <c r="G93" s="1008"/>
      <c r="H93" s="1008" t="s">
        <v>28</v>
      </c>
      <c r="I93" s="1027"/>
    </row>
    <row r="94" spans="1:9" ht="69.95" customHeight="1" x14ac:dyDescent="0.2">
      <c r="A94" s="1154">
        <f>A93</f>
        <v>43115</v>
      </c>
      <c r="B94" s="1184" t="s">
        <v>8</v>
      </c>
      <c r="C94" s="840"/>
      <c r="D94" s="846"/>
      <c r="E94" s="500"/>
      <c r="F94" s="52"/>
      <c r="G94" s="123"/>
      <c r="H94" s="97"/>
      <c r="I94" s="81"/>
    </row>
    <row r="95" spans="1:9" ht="69.95" customHeight="1" thickBot="1" x14ac:dyDescent="0.25">
      <c r="A95" s="1155">
        <f>A94</f>
        <v>43115</v>
      </c>
      <c r="B95" s="1211"/>
      <c r="C95" s="843"/>
      <c r="D95" s="847"/>
      <c r="E95" s="501"/>
      <c r="F95" s="116"/>
      <c r="G95" s="107"/>
      <c r="H95" s="117"/>
      <c r="I95" s="90"/>
    </row>
    <row r="96" spans="1:9" ht="69.95" customHeight="1" thickTop="1" x14ac:dyDescent="0.2">
      <c r="A96" s="1156">
        <f>A93+1</f>
        <v>43116</v>
      </c>
      <c r="B96" s="36"/>
      <c r="C96" s="1009" t="s">
        <v>27</v>
      </c>
      <c r="D96" s="1001" t="s">
        <v>26</v>
      </c>
      <c r="E96" s="1028"/>
      <c r="F96" s="1024"/>
      <c r="G96" s="1004" t="s">
        <v>29</v>
      </c>
      <c r="H96" s="1025"/>
      <c r="I96" s="1006"/>
    </row>
    <row r="97" spans="1:9" ht="69.95" customHeight="1" x14ac:dyDescent="0.2">
      <c r="A97" s="1162">
        <f>A96</f>
        <v>43116</v>
      </c>
      <c r="B97" s="1190" t="s">
        <v>8</v>
      </c>
      <c r="C97" s="838"/>
      <c r="D97" s="848"/>
      <c r="E97" s="498"/>
      <c r="F97" s="538"/>
      <c r="G97" s="112"/>
      <c r="H97" s="122"/>
      <c r="I97" s="81"/>
    </row>
    <row r="98" spans="1:9" ht="69.95" customHeight="1" x14ac:dyDescent="0.2">
      <c r="A98" s="1163">
        <f>A97</f>
        <v>43116</v>
      </c>
      <c r="B98" s="1190"/>
      <c r="C98" s="839"/>
      <c r="D98" s="849"/>
      <c r="E98" s="499"/>
      <c r="F98" s="539"/>
      <c r="G98" s="123"/>
      <c r="H98" s="124"/>
      <c r="I98" s="81"/>
    </row>
    <row r="99" spans="1:9" ht="69.95" customHeight="1" x14ac:dyDescent="0.2">
      <c r="A99" s="1164">
        <f>A98</f>
        <v>43116</v>
      </c>
      <c r="B99" s="37"/>
      <c r="C99" s="987" t="s">
        <v>25</v>
      </c>
      <c r="D99" s="988"/>
      <c r="E99" s="1014" t="s">
        <v>27</v>
      </c>
      <c r="F99" s="988"/>
      <c r="G99" s="1008"/>
      <c r="H99" s="1008" t="s">
        <v>29</v>
      </c>
      <c r="I99" s="1027"/>
    </row>
    <row r="100" spans="1:9" ht="69.95" customHeight="1" x14ac:dyDescent="0.2">
      <c r="A100" s="1165">
        <f>A99</f>
        <v>43116</v>
      </c>
      <c r="B100" s="1190" t="s">
        <v>8</v>
      </c>
      <c r="C100" s="840"/>
      <c r="D100" s="850"/>
      <c r="E100" s="500"/>
      <c r="F100" s="52"/>
      <c r="G100" s="123"/>
      <c r="H100" s="97"/>
      <c r="I100" s="81"/>
    </row>
    <row r="101" spans="1:9" ht="69.95" customHeight="1" thickBot="1" x14ac:dyDescent="0.25">
      <c r="A101" s="1161">
        <f>A100</f>
        <v>43116</v>
      </c>
      <c r="B101" s="1203"/>
      <c r="C101" s="843"/>
      <c r="D101" s="116"/>
      <c r="E101" s="501"/>
      <c r="F101" s="116"/>
      <c r="G101" s="107"/>
      <c r="H101" s="117"/>
      <c r="I101" s="90"/>
    </row>
    <row r="102" spans="1:9" ht="69.95" customHeight="1" thickTop="1" x14ac:dyDescent="0.2">
      <c r="A102" s="1150">
        <f>A99+1</f>
        <v>43117</v>
      </c>
      <c r="B102" s="36"/>
      <c r="C102" s="1000" t="s">
        <v>24</v>
      </c>
      <c r="D102" s="1001" t="s">
        <v>23</v>
      </c>
      <c r="E102" s="1028"/>
      <c r="F102" s="1024"/>
      <c r="G102" s="1004">
        <v>4114</v>
      </c>
      <c r="H102" s="1025"/>
      <c r="I102" s="1006"/>
    </row>
    <row r="103" spans="1:9" ht="69.95" customHeight="1" x14ac:dyDescent="0.2">
      <c r="A103" s="1151">
        <f>A102</f>
        <v>43117</v>
      </c>
      <c r="B103" s="1190" t="s">
        <v>8</v>
      </c>
      <c r="C103" s="841"/>
      <c r="D103" s="848"/>
      <c r="E103" s="498"/>
      <c r="F103" s="538"/>
      <c r="G103" s="112"/>
      <c r="H103" s="122"/>
      <c r="I103" s="81"/>
    </row>
    <row r="104" spans="1:9" ht="69.95" customHeight="1" x14ac:dyDescent="0.2">
      <c r="A104" s="1152">
        <f>A103</f>
        <v>43117</v>
      </c>
      <c r="B104" s="1190"/>
      <c r="C104" s="842"/>
      <c r="D104" s="851"/>
      <c r="E104" s="499"/>
      <c r="F104" s="539"/>
      <c r="G104" s="123"/>
      <c r="H104" s="124"/>
      <c r="I104" s="81"/>
    </row>
    <row r="105" spans="1:9" ht="69.95" customHeight="1" x14ac:dyDescent="0.2">
      <c r="A105" s="1153">
        <f>A104</f>
        <v>43117</v>
      </c>
      <c r="B105" s="37"/>
      <c r="C105" s="991" t="s">
        <v>21</v>
      </c>
      <c r="D105" s="992"/>
      <c r="E105" s="1014" t="s">
        <v>28</v>
      </c>
      <c r="F105" s="988"/>
      <c r="G105" s="1008"/>
      <c r="H105" s="1008">
        <v>4114</v>
      </c>
      <c r="I105" s="1027"/>
    </row>
    <row r="106" spans="1:9" ht="69.95" customHeight="1" x14ac:dyDescent="0.2">
      <c r="A106" s="1154">
        <f>A105</f>
        <v>43117</v>
      </c>
      <c r="B106" s="1190" t="s">
        <v>8</v>
      </c>
      <c r="C106" s="857"/>
      <c r="D106" s="854"/>
      <c r="E106" s="500"/>
      <c r="F106" s="52"/>
      <c r="G106" s="123"/>
      <c r="H106" s="97"/>
      <c r="I106" s="81"/>
    </row>
    <row r="107" spans="1:9" ht="69.95" customHeight="1" thickBot="1" x14ac:dyDescent="0.25">
      <c r="A107" s="1155">
        <f>A106</f>
        <v>43117</v>
      </c>
      <c r="B107" s="1203"/>
      <c r="C107" s="115"/>
      <c r="D107" s="116"/>
      <c r="E107" s="501"/>
      <c r="F107" s="116"/>
      <c r="G107" s="107"/>
      <c r="H107" s="117"/>
      <c r="I107" s="90"/>
    </row>
    <row r="108" spans="1:9" ht="69.95" customHeight="1" thickTop="1" x14ac:dyDescent="0.2">
      <c r="A108" s="1156">
        <f>A105+1</f>
        <v>43118</v>
      </c>
      <c r="B108" s="36"/>
      <c r="C108" s="1000" t="s">
        <v>7</v>
      </c>
      <c r="D108" s="1001"/>
      <c r="E108" s="1028"/>
      <c r="F108" s="1024"/>
      <c r="G108" s="1004" t="s">
        <v>14</v>
      </c>
      <c r="H108" s="1025"/>
      <c r="I108" s="1006"/>
    </row>
    <row r="109" spans="1:9" ht="69.95" customHeight="1" x14ac:dyDescent="0.2">
      <c r="A109" s="1162">
        <f>A108</f>
        <v>43118</v>
      </c>
      <c r="B109" s="1190" t="s">
        <v>8</v>
      </c>
      <c r="C109" s="746"/>
      <c r="D109" s="92"/>
      <c r="E109" s="498"/>
      <c r="F109" s="538"/>
      <c r="G109" s="112"/>
      <c r="H109" s="122"/>
      <c r="I109" s="81"/>
    </row>
    <row r="110" spans="1:9" ht="69.95" customHeight="1" x14ac:dyDescent="0.2">
      <c r="A110" s="1163">
        <f>A109</f>
        <v>43118</v>
      </c>
      <c r="B110" s="1190"/>
      <c r="C110" s="109"/>
      <c r="D110" s="110"/>
      <c r="E110" s="499"/>
      <c r="F110" s="539"/>
      <c r="G110" s="123"/>
      <c r="H110" s="124"/>
      <c r="I110" s="745"/>
    </row>
    <row r="111" spans="1:9" ht="69.95" customHeight="1" x14ac:dyDescent="0.2">
      <c r="A111" s="1164">
        <f>A110</f>
        <v>43118</v>
      </c>
      <c r="B111" s="37"/>
      <c r="C111" s="1007" t="s">
        <v>12</v>
      </c>
      <c r="D111" s="988"/>
      <c r="E111" s="1014" t="s">
        <v>29</v>
      </c>
      <c r="F111" s="988"/>
      <c r="G111" s="1008"/>
      <c r="H111" s="1008" t="s">
        <v>31</v>
      </c>
      <c r="I111" s="1027"/>
    </row>
    <row r="112" spans="1:9" ht="69.95" customHeight="1" x14ac:dyDescent="0.2">
      <c r="A112" s="1165">
        <f>A111</f>
        <v>43118</v>
      </c>
      <c r="B112" s="1190" t="s">
        <v>8</v>
      </c>
      <c r="C112" s="99"/>
      <c r="D112" s="850"/>
      <c r="E112" s="500"/>
      <c r="F112" s="52"/>
      <c r="G112" s="123"/>
      <c r="H112" s="97"/>
      <c r="I112" s="81"/>
    </row>
    <row r="113" spans="1:9" ht="69.95" customHeight="1" thickBot="1" x14ac:dyDescent="0.25">
      <c r="A113" s="1161">
        <f>A112</f>
        <v>43118</v>
      </c>
      <c r="B113" s="1203"/>
      <c r="C113" s="115"/>
      <c r="D113" s="116"/>
      <c r="E113" s="501"/>
      <c r="F113" s="116"/>
      <c r="G113" s="107"/>
      <c r="H113" s="117"/>
      <c r="I113" s="90"/>
    </row>
    <row r="114" spans="1:9" ht="69.95" customHeight="1" thickTop="1" x14ac:dyDescent="0.2">
      <c r="A114" s="1150">
        <f>A111+1</f>
        <v>43119</v>
      </c>
      <c r="B114" s="36"/>
      <c r="C114" s="1009" t="s">
        <v>14</v>
      </c>
      <c r="D114" s="1010" t="s">
        <v>15</v>
      </c>
      <c r="E114" s="1028"/>
      <c r="F114" s="1024"/>
      <c r="G114" s="1004"/>
      <c r="H114" s="1025"/>
      <c r="I114" s="1006"/>
    </row>
    <row r="115" spans="1:9" ht="69.95" customHeight="1" x14ac:dyDescent="0.2">
      <c r="A115" s="1151">
        <f>A114</f>
        <v>43119</v>
      </c>
      <c r="B115" s="1190" t="s">
        <v>8</v>
      </c>
      <c r="C115" s="838"/>
      <c r="D115" s="848"/>
      <c r="E115" s="498"/>
      <c r="F115" s="538"/>
      <c r="G115" s="112"/>
      <c r="H115" s="122"/>
      <c r="I115" s="81"/>
    </row>
    <row r="116" spans="1:9" ht="69.95" customHeight="1" x14ac:dyDescent="0.2">
      <c r="A116" s="1152">
        <f>A115</f>
        <v>43119</v>
      </c>
      <c r="B116" s="1190"/>
      <c r="C116" s="839"/>
      <c r="D116" s="849"/>
      <c r="E116" s="499"/>
      <c r="F116" s="539"/>
      <c r="G116" s="123"/>
      <c r="H116" s="124"/>
      <c r="I116" s="81"/>
    </row>
    <row r="117" spans="1:9" ht="69.95" customHeight="1" x14ac:dyDescent="0.2">
      <c r="A117" s="1153">
        <f>A116</f>
        <v>43119</v>
      </c>
      <c r="B117" s="37"/>
      <c r="C117" s="1013" t="s">
        <v>17</v>
      </c>
      <c r="D117" s="988"/>
      <c r="E117" s="1014">
        <v>4114</v>
      </c>
      <c r="F117" s="1029"/>
      <c r="G117" s="1030"/>
      <c r="H117" s="1030"/>
      <c r="I117" s="1031"/>
    </row>
    <row r="118" spans="1:9" ht="69.95" customHeight="1" x14ac:dyDescent="0.2">
      <c r="A118" s="1154">
        <f>A117</f>
        <v>43119</v>
      </c>
      <c r="B118" s="1190" t="s">
        <v>8</v>
      </c>
      <c r="C118" s="840"/>
      <c r="D118" s="850"/>
      <c r="E118" s="500"/>
      <c r="F118" s="52"/>
      <c r="G118" s="123"/>
      <c r="H118" s="97"/>
      <c r="I118" s="81"/>
    </row>
    <row r="119" spans="1:9" ht="69.95" customHeight="1" thickBot="1" x14ac:dyDescent="0.25">
      <c r="A119" s="1155">
        <f>A118</f>
        <v>43119</v>
      </c>
      <c r="B119" s="1203"/>
      <c r="C119" s="843"/>
      <c r="D119" s="116"/>
      <c r="E119" s="501"/>
      <c r="F119" s="116"/>
      <c r="G119" s="107"/>
      <c r="H119" s="117"/>
      <c r="I119" s="90"/>
    </row>
    <row r="120" spans="1:9" ht="69.95" customHeight="1" thickTop="1" x14ac:dyDescent="0.2">
      <c r="A120" s="1156">
        <f>A117+1</f>
        <v>43120</v>
      </c>
      <c r="B120" s="36"/>
      <c r="C120" s="1000" t="s">
        <v>13</v>
      </c>
      <c r="D120" s="1001" t="s">
        <v>16</v>
      </c>
      <c r="E120" s="1017" t="s">
        <v>18</v>
      </c>
      <c r="F120" s="1034"/>
      <c r="G120" s="1035"/>
      <c r="H120" s="1036"/>
      <c r="I120" s="1037"/>
    </row>
    <row r="121" spans="1:9" ht="69.95" customHeight="1" x14ac:dyDescent="0.2">
      <c r="A121" s="1157">
        <f>A120</f>
        <v>43120</v>
      </c>
      <c r="B121" s="1190" t="s">
        <v>8</v>
      </c>
      <c r="C121" s="91"/>
      <c r="D121" s="92"/>
      <c r="E121" s="498"/>
      <c r="F121" s="538"/>
      <c r="G121" s="112"/>
      <c r="H121" s="122"/>
      <c r="I121" s="81"/>
    </row>
    <row r="122" spans="1:9" ht="69.95" customHeight="1" x14ac:dyDescent="0.2">
      <c r="A122" s="1158">
        <f>A121</f>
        <v>43120</v>
      </c>
      <c r="B122" s="1190"/>
      <c r="C122" s="109"/>
      <c r="D122" s="110"/>
      <c r="E122" s="499"/>
      <c r="F122" s="539"/>
      <c r="G122" s="123"/>
      <c r="H122" s="124"/>
      <c r="I122" s="81"/>
    </row>
    <row r="123" spans="1:9" ht="69.95" customHeight="1" x14ac:dyDescent="0.2">
      <c r="A123" s="1159">
        <f>A122</f>
        <v>43120</v>
      </c>
      <c r="B123" s="37"/>
      <c r="C123" s="1007" t="s">
        <v>19</v>
      </c>
      <c r="D123" s="1018" t="s">
        <v>79</v>
      </c>
      <c r="E123" s="1032"/>
      <c r="F123" s="1029"/>
      <c r="G123" s="1030"/>
      <c r="H123" s="1030"/>
      <c r="I123" s="1031"/>
    </row>
    <row r="124" spans="1:9" ht="69.95" customHeight="1" x14ac:dyDescent="0.2">
      <c r="A124" s="1160">
        <f>A123</f>
        <v>43120</v>
      </c>
      <c r="B124" s="1190" t="s">
        <v>8</v>
      </c>
      <c r="C124" s="99"/>
      <c r="D124" s="114"/>
      <c r="E124" s="500"/>
      <c r="F124" s="52"/>
      <c r="G124" s="123"/>
      <c r="H124" s="97"/>
      <c r="I124" s="81"/>
    </row>
    <row r="125" spans="1:9" ht="69.95" customHeight="1" thickBot="1" x14ac:dyDescent="0.25">
      <c r="A125" s="1161">
        <f>A124</f>
        <v>43120</v>
      </c>
      <c r="B125" s="1203"/>
      <c r="C125" s="115"/>
      <c r="D125" s="116"/>
      <c r="E125" s="501"/>
      <c r="F125" s="116"/>
      <c r="G125" s="107"/>
      <c r="H125" s="117"/>
      <c r="I125" s="90"/>
    </row>
    <row r="126" spans="1:9" ht="69.95" customHeight="1" thickTop="1" x14ac:dyDescent="0.2">
      <c r="A126" s="1150">
        <f>A123+1</f>
        <v>43121</v>
      </c>
      <c r="B126" s="36"/>
      <c r="C126" s="1000"/>
      <c r="D126" s="1001"/>
      <c r="E126" s="1017"/>
      <c r="F126" s="1034"/>
      <c r="G126" s="1035"/>
      <c r="H126" s="1036"/>
      <c r="I126" s="1037"/>
    </row>
    <row r="127" spans="1:9" ht="69.95" customHeight="1" x14ac:dyDescent="0.2">
      <c r="A127" s="1151">
        <f>A126</f>
        <v>43121</v>
      </c>
      <c r="B127" s="1190" t="s">
        <v>8</v>
      </c>
      <c r="C127" s="746"/>
      <c r="D127" s="880"/>
      <c r="E127" s="891"/>
      <c r="F127" s="538"/>
      <c r="G127" s="892"/>
      <c r="H127" s="893"/>
      <c r="I127" s="81"/>
    </row>
    <row r="128" spans="1:9" ht="69.95" customHeight="1" x14ac:dyDescent="0.2">
      <c r="A128" s="1152">
        <f>A127</f>
        <v>43121</v>
      </c>
      <c r="B128" s="1190"/>
      <c r="C128" s="109"/>
      <c r="D128" s="110"/>
      <c r="E128" s="499"/>
      <c r="F128" s="539"/>
      <c r="G128" s="123"/>
      <c r="H128" s="124"/>
      <c r="I128" s="81"/>
    </row>
    <row r="129" spans="1:9" ht="69.95" customHeight="1" x14ac:dyDescent="0.2">
      <c r="A129" s="1153">
        <f>A128</f>
        <v>43121</v>
      </c>
      <c r="B129" s="37"/>
      <c r="C129" s="1007"/>
      <c r="D129" s="1018"/>
      <c r="E129" s="1032"/>
      <c r="F129" s="1029"/>
      <c r="G129" s="1030"/>
      <c r="H129" s="1030"/>
      <c r="I129" s="1031"/>
    </row>
    <row r="130" spans="1:9" ht="69.95" customHeight="1" x14ac:dyDescent="0.2">
      <c r="A130" s="1154">
        <f>A129</f>
        <v>43121</v>
      </c>
      <c r="B130" s="1190" t="s">
        <v>8</v>
      </c>
      <c r="C130" s="158"/>
      <c r="D130" s="164"/>
      <c r="E130" s="506"/>
      <c r="F130" s="52"/>
      <c r="G130" s="894"/>
      <c r="H130" s="148"/>
      <c r="I130" s="81"/>
    </row>
    <row r="131" spans="1:9" ht="69.95" customHeight="1" thickBot="1" x14ac:dyDescent="0.25">
      <c r="A131" s="1155">
        <f>A130</f>
        <v>43121</v>
      </c>
      <c r="B131" s="1203"/>
      <c r="C131" s="115"/>
      <c r="D131" s="116"/>
      <c r="E131" s="501"/>
      <c r="F131" s="116"/>
      <c r="G131" s="107"/>
      <c r="H131" s="117"/>
      <c r="I131" s="90"/>
    </row>
    <row r="132" spans="1:9" ht="69.95" hidden="1" customHeight="1" thickTop="1" thickBot="1" x14ac:dyDescent="0.25">
      <c r="A132" s="1166"/>
      <c r="B132" s="39"/>
      <c r="C132" s="1033">
        <f>COUNTA(C$123,C$120,C$117,C$111,C$114,C$108,C$105,C$102,C$99,C$96,C$93,C$90,C$126,C$129)</f>
        <v>12</v>
      </c>
      <c r="D132" s="1033">
        <f t="shared" ref="D132:I132" si="2">COUNTA(D$123,D$120,D$117,D$111,D$114,D$108,D$105,D$102,D$99,D$96,D$93,D$90,D$126,D$129)</f>
        <v>6</v>
      </c>
      <c r="E132" s="1033">
        <f t="shared" si="2"/>
        <v>7</v>
      </c>
      <c r="F132" s="1033">
        <f>COUNTA(F131,F130,F128,F127,F125,F124,F122,F121,F119,F118,F116,F115,F113,F112,F110,F109,F107,F106,F104,F103,F101,F100,F98,F97,F95,F94,F92,F91)</f>
        <v>0</v>
      </c>
      <c r="G132" s="1033">
        <f t="shared" si="2"/>
        <v>4</v>
      </c>
      <c r="H132" s="1033">
        <f t="shared" si="2"/>
        <v>4</v>
      </c>
      <c r="I132" s="1033">
        <f t="shared" si="2"/>
        <v>0</v>
      </c>
    </row>
    <row r="133" spans="1:9" ht="99.95" customHeight="1" thickTop="1" thickBot="1" x14ac:dyDescent="0.25">
      <c r="A133" s="468" t="s">
        <v>313</v>
      </c>
      <c r="B133" s="466">
        <f>WEEKNUM(A134,2)</f>
        <v>4</v>
      </c>
      <c r="C133" s="1341" t="s">
        <v>0</v>
      </c>
      <c r="D133" s="1342"/>
      <c r="E133" s="1113" t="s">
        <v>1</v>
      </c>
      <c r="F133" s="1177" t="s">
        <v>356</v>
      </c>
      <c r="G133" s="119" t="s">
        <v>3</v>
      </c>
      <c r="H133" s="1112" t="s">
        <v>4</v>
      </c>
      <c r="I133" s="205" t="s">
        <v>5</v>
      </c>
    </row>
    <row r="134" spans="1:9" ht="69.95" customHeight="1" thickTop="1" x14ac:dyDescent="0.2">
      <c r="A134" s="1150">
        <f>A131+1</f>
        <v>43122</v>
      </c>
      <c r="B134" s="479"/>
      <c r="C134" s="970" t="s">
        <v>30</v>
      </c>
      <c r="D134" s="1023" t="s">
        <v>29</v>
      </c>
      <c r="E134" s="1017" t="s">
        <v>6</v>
      </c>
      <c r="F134" s="1034"/>
      <c r="G134" s="1035"/>
      <c r="H134" s="1036"/>
      <c r="I134" s="1037"/>
    </row>
    <row r="135" spans="1:9" ht="69.95" customHeight="1" x14ac:dyDescent="0.2">
      <c r="A135" s="1151">
        <f>A134</f>
        <v>43122</v>
      </c>
      <c r="B135" s="1184" t="s">
        <v>8</v>
      </c>
      <c r="C135" s="838"/>
      <c r="D135" s="845"/>
      <c r="E135" s="498"/>
      <c r="F135" s="538"/>
      <c r="G135" s="112"/>
      <c r="H135" s="122"/>
      <c r="I135" s="81"/>
    </row>
    <row r="136" spans="1:9" ht="69.95" customHeight="1" x14ac:dyDescent="0.2">
      <c r="A136" s="1152">
        <f>A135</f>
        <v>43122</v>
      </c>
      <c r="B136" s="1184"/>
      <c r="C136" s="839"/>
      <c r="D136" s="93"/>
      <c r="E136" s="499"/>
      <c r="F136" s="539"/>
      <c r="G136" s="123"/>
      <c r="H136" s="124"/>
      <c r="I136" s="81"/>
    </row>
    <row r="137" spans="1:9" ht="69.95" customHeight="1" x14ac:dyDescent="0.2">
      <c r="A137" s="1153">
        <f>A136</f>
        <v>43122</v>
      </c>
      <c r="B137" s="35"/>
      <c r="C137" s="987" t="s">
        <v>28</v>
      </c>
      <c r="D137" s="1026"/>
      <c r="E137" s="1038" t="s">
        <v>31</v>
      </c>
      <c r="F137" s="988"/>
      <c r="G137" s="1008"/>
      <c r="H137" s="1008"/>
      <c r="I137" s="1027"/>
    </row>
    <row r="138" spans="1:9" ht="69.95" customHeight="1" x14ac:dyDescent="0.2">
      <c r="A138" s="1154">
        <f>A137</f>
        <v>43122</v>
      </c>
      <c r="B138" s="1184" t="s">
        <v>8</v>
      </c>
      <c r="C138" s="840"/>
      <c r="D138" s="846"/>
      <c r="E138" s="500"/>
      <c r="F138" s="52"/>
      <c r="G138" s="123"/>
      <c r="H138" s="97"/>
      <c r="I138" s="81"/>
    </row>
    <row r="139" spans="1:9" ht="69.95" customHeight="1" thickBot="1" x14ac:dyDescent="0.25">
      <c r="A139" s="1155">
        <f>A138</f>
        <v>43122</v>
      </c>
      <c r="B139" s="1211"/>
      <c r="C139" s="843"/>
      <c r="D139" s="847"/>
      <c r="E139" s="501"/>
      <c r="F139" s="116"/>
      <c r="G139" s="107"/>
      <c r="H139" s="117"/>
      <c r="I139" s="90"/>
    </row>
    <row r="140" spans="1:9" ht="69.95" customHeight="1" thickTop="1" x14ac:dyDescent="0.2">
      <c r="A140" s="1156">
        <f>A137+1</f>
        <v>43123</v>
      </c>
      <c r="B140" s="36"/>
      <c r="C140" s="1009" t="s">
        <v>27</v>
      </c>
      <c r="D140" s="1001" t="s">
        <v>26</v>
      </c>
      <c r="E140" s="1039"/>
      <c r="F140" s="1034"/>
      <c r="G140" s="1035"/>
      <c r="H140" s="1036"/>
      <c r="I140" s="1037"/>
    </row>
    <row r="141" spans="1:9" ht="69.95" customHeight="1" x14ac:dyDescent="0.2">
      <c r="A141" s="1157">
        <f>A140</f>
        <v>43123</v>
      </c>
      <c r="B141" s="1190" t="s">
        <v>8</v>
      </c>
      <c r="C141" s="838"/>
      <c r="D141" s="848"/>
      <c r="E141" s="498"/>
      <c r="F141" s="538"/>
      <c r="G141" s="112"/>
      <c r="H141" s="122"/>
      <c r="I141" s="81"/>
    </row>
    <row r="142" spans="1:9" ht="69.95" customHeight="1" x14ac:dyDescent="0.2">
      <c r="A142" s="1158">
        <f>A141</f>
        <v>43123</v>
      </c>
      <c r="B142" s="1190"/>
      <c r="C142" s="839"/>
      <c r="D142" s="849"/>
      <c r="E142" s="499"/>
      <c r="F142" s="539"/>
      <c r="G142" s="123"/>
      <c r="H142" s="124"/>
      <c r="I142" s="81"/>
    </row>
    <row r="143" spans="1:9" ht="69.95" customHeight="1" x14ac:dyDescent="0.2">
      <c r="A143" s="1159">
        <f>A142</f>
        <v>43123</v>
      </c>
      <c r="B143" s="37"/>
      <c r="C143" s="987" t="s">
        <v>25</v>
      </c>
      <c r="D143" s="988"/>
      <c r="E143" s="1014"/>
      <c r="F143" s="988"/>
      <c r="G143" s="1008"/>
      <c r="H143" s="1008"/>
      <c r="I143" s="1027"/>
    </row>
    <row r="144" spans="1:9" ht="69.95" customHeight="1" x14ac:dyDescent="0.2">
      <c r="A144" s="1160">
        <f>A143</f>
        <v>43123</v>
      </c>
      <c r="B144" s="1190" t="s">
        <v>8</v>
      </c>
      <c r="C144" s="840"/>
      <c r="D144" s="850"/>
      <c r="E144" s="500"/>
      <c r="F144" s="52"/>
      <c r="G144" s="123"/>
      <c r="H144" s="97"/>
      <c r="I144" s="81"/>
    </row>
    <row r="145" spans="1:9" ht="69.95" customHeight="1" thickBot="1" x14ac:dyDescent="0.25">
      <c r="A145" s="1161">
        <f>A144</f>
        <v>43123</v>
      </c>
      <c r="B145" s="1203"/>
      <c r="C145" s="843"/>
      <c r="D145" s="116"/>
      <c r="E145" s="501"/>
      <c r="F145" s="116"/>
      <c r="G145" s="107"/>
      <c r="H145" s="152"/>
      <c r="I145" s="90"/>
    </row>
    <row r="146" spans="1:9" ht="69.95" customHeight="1" thickTop="1" x14ac:dyDescent="0.2">
      <c r="A146" s="1150">
        <f>A143+1</f>
        <v>43124</v>
      </c>
      <c r="B146" s="36"/>
      <c r="C146" s="1000" t="s">
        <v>24</v>
      </c>
      <c r="D146" s="1001" t="s">
        <v>23</v>
      </c>
      <c r="E146" s="1039"/>
      <c r="F146" s="1034"/>
      <c r="G146" s="1035"/>
      <c r="H146" s="1036"/>
      <c r="I146" s="1037"/>
    </row>
    <row r="147" spans="1:9" ht="69.95" customHeight="1" x14ac:dyDescent="0.2">
      <c r="A147" s="1151">
        <f>A146</f>
        <v>43124</v>
      </c>
      <c r="B147" s="1190" t="s">
        <v>8</v>
      </c>
      <c r="C147" s="841"/>
      <c r="D147" s="848"/>
      <c r="E147" s="498"/>
      <c r="F147" s="538"/>
      <c r="G147" s="112"/>
      <c r="H147" s="122"/>
      <c r="I147" s="81"/>
    </row>
    <row r="148" spans="1:9" ht="69.95" customHeight="1" x14ac:dyDescent="0.2">
      <c r="A148" s="1152">
        <f>A147</f>
        <v>43124</v>
      </c>
      <c r="B148" s="1190"/>
      <c r="C148" s="842"/>
      <c r="D148" s="851"/>
      <c r="E148" s="499"/>
      <c r="F148" s="539"/>
      <c r="G148" s="123"/>
      <c r="H148" s="124"/>
      <c r="I148" s="81"/>
    </row>
    <row r="149" spans="1:9" ht="69.95" customHeight="1" x14ac:dyDescent="0.2">
      <c r="A149" s="1153">
        <f>A148</f>
        <v>43124</v>
      </c>
      <c r="B149" s="37"/>
      <c r="C149" s="991" t="s">
        <v>21</v>
      </c>
      <c r="D149" s="992"/>
      <c r="E149" s="1014"/>
      <c r="F149" s="988"/>
      <c r="G149" s="1008"/>
      <c r="H149" s="1008"/>
      <c r="I149" s="1027"/>
    </row>
    <row r="150" spans="1:9" ht="69.95" customHeight="1" x14ac:dyDescent="0.2">
      <c r="A150" s="1154">
        <f>A149</f>
        <v>43124</v>
      </c>
      <c r="B150" s="1190" t="s">
        <v>8</v>
      </c>
      <c r="C150" s="857"/>
      <c r="D150" s="854"/>
      <c r="E150" s="500"/>
      <c r="F150" s="52"/>
      <c r="G150" s="123"/>
      <c r="H150" s="97"/>
      <c r="I150" s="81"/>
    </row>
    <row r="151" spans="1:9" ht="69.95" customHeight="1" thickBot="1" x14ac:dyDescent="0.25">
      <c r="A151" s="1155">
        <f>A150</f>
        <v>43124</v>
      </c>
      <c r="B151" s="1203"/>
      <c r="C151" s="115"/>
      <c r="D151" s="116"/>
      <c r="E151" s="501"/>
      <c r="F151" s="116"/>
      <c r="G151" s="107"/>
      <c r="H151" s="117"/>
      <c r="I151" s="90"/>
    </row>
    <row r="152" spans="1:9" ht="69.95" customHeight="1" thickTop="1" x14ac:dyDescent="0.2">
      <c r="A152" s="1156">
        <f>A149+1</f>
        <v>43125</v>
      </c>
      <c r="B152" s="40"/>
      <c r="C152" s="991" t="s">
        <v>7</v>
      </c>
      <c r="D152" s="992"/>
      <c r="E152" s="1040"/>
      <c r="F152" s="1041"/>
      <c r="G152" s="1042"/>
      <c r="H152" s="1043"/>
      <c r="I152" s="1044"/>
    </row>
    <row r="153" spans="1:9" ht="69.95" customHeight="1" x14ac:dyDescent="0.2">
      <c r="A153" s="1162">
        <f>A152</f>
        <v>43125</v>
      </c>
      <c r="B153" s="1190" t="s">
        <v>8</v>
      </c>
      <c r="C153" s="91"/>
      <c r="D153" s="92"/>
      <c r="E153" s="498"/>
      <c r="F153" s="538"/>
      <c r="G153" s="112"/>
      <c r="H153" s="122"/>
      <c r="I153" s="71"/>
    </row>
    <row r="154" spans="1:9" ht="69.95" customHeight="1" x14ac:dyDescent="0.2">
      <c r="A154" s="1163">
        <f>A153</f>
        <v>43125</v>
      </c>
      <c r="B154" s="1190"/>
      <c r="C154" s="109"/>
      <c r="D154" s="110"/>
      <c r="E154" s="499"/>
      <c r="F154" s="539"/>
      <c r="G154" s="123"/>
      <c r="H154" s="124"/>
      <c r="I154" s="71"/>
    </row>
    <row r="155" spans="1:9" ht="69.95" customHeight="1" x14ac:dyDescent="0.2">
      <c r="A155" s="1164">
        <f>A154</f>
        <v>43125</v>
      </c>
      <c r="B155" s="37"/>
      <c r="C155" s="1007" t="s">
        <v>12</v>
      </c>
      <c r="D155" s="988"/>
      <c r="E155" s="1038"/>
      <c r="F155" s="1029"/>
      <c r="G155" s="1030"/>
      <c r="H155" s="1045"/>
      <c r="I155" s="1046"/>
    </row>
    <row r="156" spans="1:9" ht="69.95" customHeight="1" x14ac:dyDescent="0.2">
      <c r="A156" s="1165">
        <f>A155</f>
        <v>43125</v>
      </c>
      <c r="B156" s="1190" t="s">
        <v>8</v>
      </c>
      <c r="C156" s="99"/>
      <c r="D156" s="850"/>
      <c r="E156" s="500"/>
      <c r="F156" s="52"/>
      <c r="G156" s="123"/>
      <c r="H156" s="97"/>
      <c r="I156" s="71"/>
    </row>
    <row r="157" spans="1:9" ht="69.95" customHeight="1" thickBot="1" x14ac:dyDescent="0.25">
      <c r="A157" s="1161">
        <f>A156</f>
        <v>43125</v>
      </c>
      <c r="B157" s="1197"/>
      <c r="C157" s="99"/>
      <c r="D157" s="114"/>
      <c r="E157" s="496"/>
      <c r="F157" s="114"/>
      <c r="G157" s="100"/>
      <c r="H157" s="125"/>
      <c r="I157" s="126"/>
    </row>
    <row r="158" spans="1:9" ht="69.95" customHeight="1" thickTop="1" x14ac:dyDescent="0.2">
      <c r="A158" s="1150">
        <f>A155+1</f>
        <v>43126</v>
      </c>
      <c r="B158" s="36"/>
      <c r="C158" s="1009" t="s">
        <v>14</v>
      </c>
      <c r="D158" s="1010" t="s">
        <v>15</v>
      </c>
      <c r="E158" s="1039"/>
      <c r="F158" s="1034"/>
      <c r="G158" s="1035"/>
      <c r="H158" s="1036"/>
      <c r="I158" s="1037"/>
    </row>
    <row r="159" spans="1:9" ht="69.95" customHeight="1" x14ac:dyDescent="0.2">
      <c r="A159" s="1151">
        <f>A158</f>
        <v>43126</v>
      </c>
      <c r="B159" s="1190" t="s">
        <v>8</v>
      </c>
      <c r="C159" s="838"/>
      <c r="D159" s="848"/>
      <c r="E159" s="498"/>
      <c r="F159" s="538"/>
      <c r="G159" s="112"/>
      <c r="H159" s="122"/>
      <c r="I159" s="81"/>
    </row>
    <row r="160" spans="1:9" ht="69.95" customHeight="1" x14ac:dyDescent="0.2">
      <c r="A160" s="1152">
        <f>A159</f>
        <v>43126</v>
      </c>
      <c r="B160" s="1190"/>
      <c r="C160" s="839"/>
      <c r="D160" s="849"/>
      <c r="E160" s="499"/>
      <c r="F160" s="539"/>
      <c r="G160" s="123"/>
      <c r="H160" s="124"/>
      <c r="I160" s="81"/>
    </row>
    <row r="161" spans="1:9" ht="69.95" customHeight="1" x14ac:dyDescent="0.2">
      <c r="A161" s="1153">
        <f>A160</f>
        <v>43126</v>
      </c>
      <c r="B161" s="37"/>
      <c r="C161" s="1013" t="s">
        <v>17</v>
      </c>
      <c r="D161" s="988"/>
      <c r="E161" s="1032"/>
      <c r="F161" s="1029"/>
      <c r="G161" s="1030"/>
      <c r="H161" s="1030"/>
      <c r="I161" s="1031"/>
    </row>
    <row r="162" spans="1:9" ht="69.95" customHeight="1" x14ac:dyDescent="0.2">
      <c r="A162" s="1154">
        <f>A161</f>
        <v>43126</v>
      </c>
      <c r="B162" s="1190" t="s">
        <v>8</v>
      </c>
      <c r="C162" s="840"/>
      <c r="D162" s="850"/>
      <c r="E162" s="500"/>
      <c r="F162" s="52"/>
      <c r="G162" s="123"/>
      <c r="H162" s="97"/>
      <c r="I162" s="81"/>
    </row>
    <row r="163" spans="1:9" ht="69.95" customHeight="1" thickBot="1" x14ac:dyDescent="0.25">
      <c r="A163" s="1155">
        <f>A162</f>
        <v>43126</v>
      </c>
      <c r="B163" s="1203"/>
      <c r="C163" s="843"/>
      <c r="D163" s="116"/>
      <c r="E163" s="501"/>
      <c r="F163" s="116"/>
      <c r="G163" s="107"/>
      <c r="H163" s="117"/>
      <c r="I163" s="90"/>
    </row>
    <row r="164" spans="1:9" ht="69.95" customHeight="1" thickTop="1" x14ac:dyDescent="0.2">
      <c r="A164" s="1156">
        <f>A161+1</f>
        <v>43127</v>
      </c>
      <c r="B164" s="36"/>
      <c r="C164" s="1000" t="s">
        <v>13</v>
      </c>
      <c r="D164" s="1001" t="s">
        <v>16</v>
      </c>
      <c r="E164" s="1017" t="s">
        <v>18</v>
      </c>
      <c r="F164" s="1034"/>
      <c r="G164" s="1035"/>
      <c r="H164" s="1036"/>
      <c r="I164" s="1037"/>
    </row>
    <row r="165" spans="1:9" ht="69.95" customHeight="1" x14ac:dyDescent="0.2">
      <c r="A165" s="1162">
        <f>A164</f>
        <v>43127</v>
      </c>
      <c r="B165" s="1190" t="s">
        <v>8</v>
      </c>
      <c r="C165" s="91"/>
      <c r="D165" s="92"/>
      <c r="E165" s="498"/>
      <c r="F165" s="538"/>
      <c r="G165" s="112"/>
      <c r="H165" s="122"/>
      <c r="I165" s="81"/>
    </row>
    <row r="166" spans="1:9" ht="69.95" customHeight="1" x14ac:dyDescent="0.2">
      <c r="A166" s="1163">
        <f>A165</f>
        <v>43127</v>
      </c>
      <c r="B166" s="1190"/>
      <c r="C166" s="109"/>
      <c r="D166" s="110"/>
      <c r="E166" s="499"/>
      <c r="F166" s="539"/>
      <c r="G166" s="123"/>
      <c r="H166" s="124"/>
      <c r="I166" s="81"/>
    </row>
    <row r="167" spans="1:9" ht="69.95" customHeight="1" x14ac:dyDescent="0.2">
      <c r="A167" s="1164">
        <f>A166</f>
        <v>43127</v>
      </c>
      <c r="B167" s="37"/>
      <c r="C167" s="1007" t="s">
        <v>19</v>
      </c>
      <c r="D167" s="1018"/>
      <c r="E167" s="1032"/>
      <c r="F167" s="1029"/>
      <c r="G167" s="1030"/>
      <c r="H167" s="1030"/>
      <c r="I167" s="1031"/>
    </row>
    <row r="168" spans="1:9" ht="69.95" customHeight="1" x14ac:dyDescent="0.2">
      <c r="A168" s="1165">
        <f>A167</f>
        <v>43127</v>
      </c>
      <c r="B168" s="1190" t="s">
        <v>8</v>
      </c>
      <c r="C168" s="158"/>
      <c r="D168" s="114"/>
      <c r="E168" s="500"/>
      <c r="F168" s="52"/>
      <c r="G168" s="123"/>
      <c r="H168" s="97"/>
      <c r="I168" s="81"/>
    </row>
    <row r="169" spans="1:9" ht="69.95" customHeight="1" thickBot="1" x14ac:dyDescent="0.25">
      <c r="A169" s="1161">
        <f>A168</f>
        <v>43127</v>
      </c>
      <c r="B169" s="1203"/>
      <c r="C169" s="115"/>
      <c r="D169" s="116"/>
      <c r="E169" s="501"/>
      <c r="F169" s="116"/>
      <c r="G169" s="107"/>
      <c r="H169" s="117"/>
      <c r="I169" s="90"/>
    </row>
    <row r="170" spans="1:9" ht="69.95" customHeight="1" thickTop="1" x14ac:dyDescent="0.2">
      <c r="A170" s="1150">
        <f>A167+1</f>
        <v>43128</v>
      </c>
      <c r="B170" s="36"/>
      <c r="C170" s="1000"/>
      <c r="D170" s="1001"/>
      <c r="E170" s="1017"/>
      <c r="F170" s="1034"/>
      <c r="G170" s="1035"/>
      <c r="H170" s="1036"/>
      <c r="I170" s="1037"/>
    </row>
    <row r="171" spans="1:9" ht="69.95" customHeight="1" x14ac:dyDescent="0.2">
      <c r="A171" s="1151">
        <f>A170</f>
        <v>43128</v>
      </c>
      <c r="B171" s="1190" t="s">
        <v>8</v>
      </c>
      <c r="C171" s="746"/>
      <c r="D171" s="92"/>
      <c r="E171" s="498"/>
      <c r="F171" s="538"/>
      <c r="G171" s="112"/>
      <c r="H171" s="122"/>
      <c r="I171" s="81"/>
    </row>
    <row r="172" spans="1:9" ht="69.95" customHeight="1" x14ac:dyDescent="0.2">
      <c r="A172" s="1152">
        <f>A171</f>
        <v>43128</v>
      </c>
      <c r="B172" s="1190"/>
      <c r="C172" s="109"/>
      <c r="D172" s="110"/>
      <c r="E172" s="499"/>
      <c r="F172" s="539"/>
      <c r="G172" s="123"/>
      <c r="H172" s="124"/>
      <c r="I172" s="81"/>
    </row>
    <row r="173" spans="1:9" ht="69.95" customHeight="1" x14ac:dyDescent="0.2">
      <c r="A173" s="1153">
        <f>A172</f>
        <v>43128</v>
      </c>
      <c r="B173" s="37"/>
      <c r="C173" s="1007"/>
      <c r="D173" s="1018"/>
      <c r="E173" s="1032"/>
      <c r="F173" s="1029"/>
      <c r="G173" s="1030"/>
      <c r="H173" s="1030"/>
      <c r="I173" s="1031"/>
    </row>
    <row r="174" spans="1:9" ht="69.95" customHeight="1" x14ac:dyDescent="0.2">
      <c r="A174" s="1154">
        <f>A173</f>
        <v>43128</v>
      </c>
      <c r="B174" s="1190" t="s">
        <v>8</v>
      </c>
      <c r="C174" s="99"/>
      <c r="D174" s="114"/>
      <c r="E174" s="500"/>
      <c r="F174" s="52"/>
      <c r="G174" s="123"/>
      <c r="H174" s="97"/>
      <c r="I174" s="81"/>
    </row>
    <row r="175" spans="1:9" ht="69.95" customHeight="1" thickBot="1" x14ac:dyDescent="0.25">
      <c r="A175" s="1155">
        <f>A174</f>
        <v>43128</v>
      </c>
      <c r="B175" s="1203"/>
      <c r="C175" s="115"/>
      <c r="D175" s="116"/>
      <c r="E175" s="501"/>
      <c r="F175" s="116"/>
      <c r="G175" s="107"/>
      <c r="H175" s="117"/>
      <c r="I175" s="90"/>
    </row>
    <row r="176" spans="1:9" ht="69.95" hidden="1" customHeight="1" thickTop="1" thickBot="1" x14ac:dyDescent="0.5">
      <c r="A176" s="1166"/>
      <c r="B176" s="41"/>
      <c r="C176" s="957">
        <f>COUNTA(C$167,C$164,C$161,C$158,C$155,C$152,C$149,C$146,C$143,C$140,C$137,C$134,C$173,C$170)</f>
        <v>12</v>
      </c>
      <c r="D176" s="957">
        <f t="shared" ref="D176:I176" si="3">COUNTA(D$167,D$164,D$161,D$158,D$155,D$152,D$149,D$146,D$143,D$140,D$137,D$134,D$173,D$170)</f>
        <v>5</v>
      </c>
      <c r="E176" s="957">
        <f t="shared" si="3"/>
        <v>3</v>
      </c>
      <c r="F176" s="957">
        <f>COUNTA(F175,F174,F172,F171,F169,F168,F166,F165,F163,F162,F160,F159,F157,F156,F154,F153,F151,F150,F148,F147,F145,F144,F142,F141,F139,F138,F136,F135)</f>
        <v>0</v>
      </c>
      <c r="G176" s="957">
        <f t="shared" si="3"/>
        <v>0</v>
      </c>
      <c r="H176" s="957">
        <f t="shared" si="3"/>
        <v>0</v>
      </c>
      <c r="I176" s="957">
        <f t="shared" si="3"/>
        <v>0</v>
      </c>
    </row>
    <row r="177" spans="1:9" ht="99.95" customHeight="1" thickTop="1" thickBot="1" x14ac:dyDescent="0.25">
      <c r="A177" s="468" t="s">
        <v>313</v>
      </c>
      <c r="B177" s="466">
        <f>WEEKNUM(A178,2)</f>
        <v>5</v>
      </c>
      <c r="C177" s="1341" t="s">
        <v>0</v>
      </c>
      <c r="D177" s="1342"/>
      <c r="E177" s="1113" t="s">
        <v>1</v>
      </c>
      <c r="F177" s="1177" t="s">
        <v>356</v>
      </c>
      <c r="G177" s="119" t="s">
        <v>3</v>
      </c>
      <c r="H177" s="1112" t="s">
        <v>4</v>
      </c>
      <c r="I177" s="205" t="s">
        <v>5</v>
      </c>
    </row>
    <row r="178" spans="1:9" ht="69.95" customHeight="1" thickTop="1" x14ac:dyDescent="0.2">
      <c r="A178" s="1150">
        <f>A175+1</f>
        <v>43129</v>
      </c>
      <c r="B178" s="479"/>
      <c r="C178" s="970" t="s">
        <v>30</v>
      </c>
      <c r="D178" s="1023">
        <v>4112</v>
      </c>
      <c r="E178" s="1017" t="s">
        <v>6</v>
      </c>
      <c r="F178" s="1034"/>
      <c r="G178" s="1035"/>
      <c r="H178" s="1036"/>
      <c r="I178" s="1037"/>
    </row>
    <row r="179" spans="1:9" ht="69.95" customHeight="1" x14ac:dyDescent="0.2">
      <c r="A179" s="1151">
        <f>A178</f>
        <v>43129</v>
      </c>
      <c r="B179" s="1184" t="s">
        <v>8</v>
      </c>
      <c r="C179" s="838"/>
      <c r="D179" s="845"/>
      <c r="E179" s="498"/>
      <c r="F179" s="538"/>
      <c r="G179" s="112"/>
      <c r="H179" s="122"/>
      <c r="I179" s="81"/>
    </row>
    <row r="180" spans="1:9" ht="69.95" customHeight="1" x14ac:dyDescent="0.2">
      <c r="A180" s="1152">
        <f>A179</f>
        <v>43129</v>
      </c>
      <c r="B180" s="1184"/>
      <c r="C180" s="839"/>
      <c r="D180" s="93"/>
      <c r="E180" s="499"/>
      <c r="F180" s="539"/>
      <c r="G180" s="123"/>
      <c r="H180" s="124"/>
      <c r="I180" s="81"/>
    </row>
    <row r="181" spans="1:9" ht="69.95" customHeight="1" thickBot="1" x14ac:dyDescent="0.25">
      <c r="A181" s="1153">
        <f>A180</f>
        <v>43129</v>
      </c>
      <c r="B181" s="35"/>
      <c r="C181" s="976" t="s">
        <v>28</v>
      </c>
      <c r="D181" s="961"/>
      <c r="E181" s="1032"/>
      <c r="F181" s="1029"/>
      <c r="G181" s="1030"/>
      <c r="H181" s="1030"/>
      <c r="I181" s="1031"/>
    </row>
    <row r="182" spans="1:9" ht="69.95" customHeight="1" x14ac:dyDescent="0.2">
      <c r="A182" s="1154">
        <f>A181</f>
        <v>43129</v>
      </c>
      <c r="B182" s="1184" t="s">
        <v>8</v>
      </c>
      <c r="C182" s="836"/>
      <c r="D182" s="854"/>
      <c r="E182" s="500"/>
      <c r="F182" s="52"/>
      <c r="G182" s="97"/>
      <c r="H182" s="97"/>
      <c r="I182" s="127"/>
    </row>
    <row r="183" spans="1:9" ht="69.95" customHeight="1" thickBot="1" x14ac:dyDescent="0.25">
      <c r="A183" s="1155">
        <f>A182</f>
        <v>43129</v>
      </c>
      <c r="B183" s="1211"/>
      <c r="C183" s="837"/>
      <c r="D183" s="855"/>
      <c r="E183" s="497"/>
      <c r="F183" s="116"/>
      <c r="G183" s="107"/>
      <c r="H183" s="117"/>
      <c r="I183" s="90"/>
    </row>
    <row r="184" spans="1:9" ht="69.95" customHeight="1" thickTop="1" x14ac:dyDescent="0.2">
      <c r="A184" s="1156">
        <f>A181+1</f>
        <v>43130</v>
      </c>
      <c r="B184" s="36"/>
      <c r="C184" s="970" t="s">
        <v>27</v>
      </c>
      <c r="D184" s="981" t="s">
        <v>26</v>
      </c>
      <c r="E184" s="1039"/>
      <c r="F184" s="1034"/>
      <c r="G184" s="1035"/>
      <c r="H184" s="1036"/>
      <c r="I184" s="1037"/>
    </row>
    <row r="185" spans="1:9" ht="69.95" customHeight="1" x14ac:dyDescent="0.2">
      <c r="A185" s="1162">
        <f>A184</f>
        <v>43130</v>
      </c>
      <c r="B185" s="1190" t="s">
        <v>8</v>
      </c>
      <c r="C185" s="838"/>
      <c r="D185" s="856"/>
      <c r="E185" s="499"/>
      <c r="F185" s="136"/>
      <c r="G185" s="97"/>
      <c r="H185" s="111"/>
      <c r="I185" s="127"/>
    </row>
    <row r="186" spans="1:9" ht="69.95" customHeight="1" x14ac:dyDescent="0.2">
      <c r="A186" s="1163">
        <f>A185</f>
        <v>43130</v>
      </c>
      <c r="B186" s="1190"/>
      <c r="C186" s="839"/>
      <c r="D186" s="849"/>
      <c r="E186" s="499"/>
      <c r="F186" s="540"/>
      <c r="G186" s="97"/>
      <c r="H186" s="111"/>
      <c r="I186" s="127"/>
    </row>
    <row r="187" spans="1:9" ht="69.95" customHeight="1" x14ac:dyDescent="0.2">
      <c r="A187" s="1164">
        <f>A186</f>
        <v>43130</v>
      </c>
      <c r="B187" s="37"/>
      <c r="C187" s="987" t="s">
        <v>25</v>
      </c>
      <c r="D187" s="988"/>
      <c r="E187" s="1032"/>
      <c r="F187" s="1029"/>
      <c r="G187" s="1030"/>
      <c r="H187" s="1030"/>
      <c r="I187" s="1031"/>
    </row>
    <row r="188" spans="1:9" ht="69.95" customHeight="1" x14ac:dyDescent="0.2">
      <c r="A188" s="1165">
        <f>A187</f>
        <v>43130</v>
      </c>
      <c r="B188" s="1190" t="s">
        <v>8</v>
      </c>
      <c r="C188" s="840"/>
      <c r="D188" s="850"/>
      <c r="E188" s="500"/>
      <c r="F188" s="52"/>
      <c r="G188" s="97"/>
      <c r="H188" s="97"/>
      <c r="I188" s="127"/>
    </row>
    <row r="189" spans="1:9" ht="69.95" customHeight="1" thickBot="1" x14ac:dyDescent="0.25">
      <c r="A189" s="1161">
        <f>A188</f>
        <v>43130</v>
      </c>
      <c r="B189" s="1203"/>
      <c r="C189" s="837"/>
      <c r="D189" s="855"/>
      <c r="E189" s="497"/>
      <c r="F189" s="116"/>
      <c r="G189" s="107"/>
      <c r="H189" s="117"/>
      <c r="I189" s="90"/>
    </row>
    <row r="190" spans="1:9" ht="69.95" customHeight="1" thickTop="1" x14ac:dyDescent="0.2">
      <c r="A190" s="1150">
        <f>A187+1</f>
        <v>43131</v>
      </c>
      <c r="B190" s="36"/>
      <c r="C190" s="991" t="s">
        <v>24</v>
      </c>
      <c r="D190" s="992" t="s">
        <v>23</v>
      </c>
      <c r="E190" s="1039"/>
      <c r="F190" s="1034"/>
      <c r="G190" s="1035"/>
      <c r="H190" s="1036"/>
      <c r="I190" s="1037"/>
    </row>
    <row r="191" spans="1:9" ht="69.95" customHeight="1" x14ac:dyDescent="0.2">
      <c r="A191" s="1151">
        <f>A190</f>
        <v>43131</v>
      </c>
      <c r="B191" s="1190" t="s">
        <v>8</v>
      </c>
      <c r="C191" s="841"/>
      <c r="D191" s="848"/>
      <c r="E191" s="529"/>
      <c r="F191" s="136"/>
      <c r="G191" s="148"/>
      <c r="H191" s="149"/>
      <c r="I191" s="127"/>
    </row>
    <row r="192" spans="1:9" ht="69.95" customHeight="1" x14ac:dyDescent="0.2">
      <c r="A192" s="1152">
        <f>A191</f>
        <v>43131</v>
      </c>
      <c r="B192" s="1190"/>
      <c r="C192" s="842"/>
      <c r="D192" s="851"/>
      <c r="E192" s="499"/>
      <c r="F192" s="540"/>
      <c r="G192" s="97"/>
      <c r="H192" s="111"/>
      <c r="I192" s="127"/>
    </row>
    <row r="193" spans="1:9" ht="69.95" customHeight="1" x14ac:dyDescent="0.2">
      <c r="A193" s="1153">
        <f>A192</f>
        <v>43131</v>
      </c>
      <c r="B193" s="37"/>
      <c r="C193" s="991" t="s">
        <v>21</v>
      </c>
      <c r="D193" s="992"/>
      <c r="E193" s="1032"/>
      <c r="F193" s="1029"/>
      <c r="G193" s="1030"/>
      <c r="H193" s="1030"/>
      <c r="I193" s="1031"/>
    </row>
    <row r="194" spans="1:9" ht="69.95" customHeight="1" x14ac:dyDescent="0.2">
      <c r="A194" s="1154">
        <f>A193</f>
        <v>43131</v>
      </c>
      <c r="B194" s="1190" t="s">
        <v>8</v>
      </c>
      <c r="C194" s="857"/>
      <c r="D194" s="858"/>
      <c r="E194" s="506"/>
      <c r="F194" s="52"/>
      <c r="G194" s="148"/>
      <c r="H194" s="148"/>
      <c r="I194" s="127"/>
    </row>
    <row r="195" spans="1:9" ht="69.95" customHeight="1" thickBot="1" x14ac:dyDescent="0.25">
      <c r="A195" s="1155">
        <f>A194</f>
        <v>43131</v>
      </c>
      <c r="B195" s="1203"/>
      <c r="C195" s="115"/>
      <c r="D195" s="116"/>
      <c r="E195" s="497"/>
      <c r="F195" s="116"/>
      <c r="G195" s="107"/>
      <c r="H195" s="117"/>
      <c r="I195" s="90"/>
    </row>
    <row r="196" spans="1:9" ht="69.95" customHeight="1" thickTop="1" x14ac:dyDescent="0.2">
      <c r="A196" s="1156">
        <f>A193+1</f>
        <v>43132</v>
      </c>
      <c r="B196" s="36"/>
      <c r="C196" s="1000" t="s">
        <v>7</v>
      </c>
      <c r="D196" s="1001"/>
      <c r="E196" s="1047"/>
      <c r="F196" s="1034"/>
      <c r="G196" s="1004" t="s">
        <v>7</v>
      </c>
      <c r="H196" s="1036"/>
      <c r="I196" s="1037"/>
    </row>
    <row r="197" spans="1:9" ht="69.95" customHeight="1" x14ac:dyDescent="0.2">
      <c r="A197" s="1162">
        <f>A196</f>
        <v>43132</v>
      </c>
      <c r="B197" s="1190" t="s">
        <v>8</v>
      </c>
      <c r="C197" s="128"/>
      <c r="D197" s="129"/>
      <c r="E197" s="499"/>
      <c r="F197" s="136"/>
      <c r="G197" s="97"/>
      <c r="H197" s="111"/>
      <c r="I197" s="127"/>
    </row>
    <row r="198" spans="1:9" ht="69.95" customHeight="1" x14ac:dyDescent="0.2">
      <c r="A198" s="1163">
        <f>A197</f>
        <v>43132</v>
      </c>
      <c r="B198" s="1190"/>
      <c r="C198" s="109"/>
      <c r="D198" s="110"/>
      <c r="E198" s="499"/>
      <c r="F198" s="540"/>
      <c r="G198" s="97"/>
      <c r="H198" s="111"/>
      <c r="I198" s="127"/>
    </row>
    <row r="199" spans="1:9" ht="69.95" customHeight="1" x14ac:dyDescent="0.2">
      <c r="A199" s="1164">
        <f>A198</f>
        <v>43132</v>
      </c>
      <c r="B199" s="37"/>
      <c r="C199" s="1007" t="s">
        <v>12</v>
      </c>
      <c r="D199" s="988"/>
      <c r="E199" s="1014" t="s">
        <v>7</v>
      </c>
      <c r="F199" s="1029"/>
      <c r="G199" s="1030"/>
      <c r="H199" s="1008" t="s">
        <v>7</v>
      </c>
      <c r="I199" s="1031"/>
    </row>
    <row r="200" spans="1:9" ht="69.95" customHeight="1" x14ac:dyDescent="0.2">
      <c r="A200" s="1165">
        <f>A199</f>
        <v>43132</v>
      </c>
      <c r="B200" s="1190" t="s">
        <v>8</v>
      </c>
      <c r="C200" s="99"/>
      <c r="D200" s="114"/>
      <c r="E200" s="500"/>
      <c r="F200" s="52"/>
      <c r="G200" s="97"/>
      <c r="H200" s="97"/>
      <c r="I200" s="127"/>
    </row>
    <row r="201" spans="1:9" ht="69.95" customHeight="1" thickBot="1" x14ac:dyDescent="0.25">
      <c r="A201" s="1161">
        <f>A200</f>
        <v>43132</v>
      </c>
      <c r="B201" s="1203"/>
      <c r="C201" s="115"/>
      <c r="D201" s="116"/>
      <c r="E201" s="497"/>
      <c r="F201" s="116"/>
      <c r="G201" s="107"/>
      <c r="H201" s="117"/>
      <c r="I201" s="90"/>
    </row>
    <row r="202" spans="1:9" ht="69.95" customHeight="1" thickTop="1" x14ac:dyDescent="0.2">
      <c r="A202" s="1150">
        <f>A199+1</f>
        <v>43133</v>
      </c>
      <c r="B202" s="36"/>
      <c r="C202" s="1009" t="s">
        <v>14</v>
      </c>
      <c r="D202" s="1010" t="s">
        <v>15</v>
      </c>
      <c r="E202" s="1047"/>
      <c r="F202" s="1034"/>
      <c r="G202" s="1004"/>
      <c r="H202" s="1036"/>
      <c r="I202" s="1037"/>
    </row>
    <row r="203" spans="1:9" ht="69.95" customHeight="1" x14ac:dyDescent="0.2">
      <c r="A203" s="1151">
        <f>A202</f>
        <v>43133</v>
      </c>
      <c r="B203" s="1190" t="s">
        <v>8</v>
      </c>
      <c r="C203" s="59"/>
      <c r="D203" s="129"/>
      <c r="E203" s="499"/>
      <c r="F203" s="136"/>
      <c r="G203" s="97"/>
      <c r="H203" s="111"/>
      <c r="I203" s="127"/>
    </row>
    <row r="204" spans="1:9" ht="69.95" customHeight="1" x14ac:dyDescent="0.2">
      <c r="A204" s="1152">
        <f>A203</f>
        <v>43133</v>
      </c>
      <c r="B204" s="1190"/>
      <c r="C204" s="75"/>
      <c r="D204" s="110"/>
      <c r="E204" s="499"/>
      <c r="F204" s="540"/>
      <c r="G204" s="97"/>
      <c r="H204" s="111"/>
      <c r="I204" s="127"/>
    </row>
    <row r="205" spans="1:9" ht="69.95" customHeight="1" x14ac:dyDescent="0.2">
      <c r="A205" s="1153">
        <f>A204</f>
        <v>43133</v>
      </c>
      <c r="B205" s="37"/>
      <c r="C205" s="1013" t="s">
        <v>17</v>
      </c>
      <c r="D205" s="988"/>
      <c r="E205" s="1014"/>
      <c r="F205" s="1029"/>
      <c r="G205" s="1030"/>
      <c r="H205" s="1008"/>
      <c r="I205" s="1031"/>
    </row>
    <row r="206" spans="1:9" ht="69.95" customHeight="1" x14ac:dyDescent="0.2">
      <c r="A206" s="1154">
        <f>A205</f>
        <v>43133</v>
      </c>
      <c r="B206" s="1190" t="s">
        <v>8</v>
      </c>
      <c r="C206" s="840"/>
      <c r="D206" s="114"/>
      <c r="E206" s="500"/>
      <c r="F206" s="52"/>
      <c r="G206" s="97"/>
      <c r="H206" s="97"/>
      <c r="I206" s="127"/>
    </row>
    <row r="207" spans="1:9" ht="69.95" customHeight="1" thickBot="1" x14ac:dyDescent="0.25">
      <c r="A207" s="1155">
        <f>A206</f>
        <v>43133</v>
      </c>
      <c r="B207" s="1203"/>
      <c r="C207" s="843"/>
      <c r="D207" s="116"/>
      <c r="E207" s="497"/>
      <c r="F207" s="116"/>
      <c r="G207" s="107"/>
      <c r="H207" s="117"/>
      <c r="I207" s="90"/>
    </row>
    <row r="208" spans="1:9" ht="69.95" customHeight="1" thickTop="1" x14ac:dyDescent="0.2">
      <c r="A208" s="1156">
        <f>A205+1</f>
        <v>43134</v>
      </c>
      <c r="B208" s="36"/>
      <c r="C208" s="1000" t="s">
        <v>13</v>
      </c>
      <c r="D208" s="1001" t="s">
        <v>16</v>
      </c>
      <c r="E208" s="1017" t="s">
        <v>18</v>
      </c>
      <c r="F208" s="1034"/>
      <c r="G208" s="1004" t="s">
        <v>12</v>
      </c>
      <c r="H208" s="1036"/>
      <c r="I208" s="1037"/>
    </row>
    <row r="209" spans="1:9" ht="69.95" customHeight="1" x14ac:dyDescent="0.2">
      <c r="A209" s="1162">
        <f>A208</f>
        <v>43134</v>
      </c>
      <c r="B209" s="1190" t="s">
        <v>8</v>
      </c>
      <c r="C209" s="128"/>
      <c r="D209" s="129"/>
      <c r="E209" s="499"/>
      <c r="F209" s="136"/>
      <c r="G209" s="97"/>
      <c r="H209" s="111"/>
      <c r="I209" s="127"/>
    </row>
    <row r="210" spans="1:9" ht="69.95" customHeight="1" x14ac:dyDescent="0.2">
      <c r="A210" s="1163">
        <f>A209</f>
        <v>43134</v>
      </c>
      <c r="B210" s="1190"/>
      <c r="C210" s="109"/>
      <c r="D210" s="110"/>
      <c r="E210" s="499"/>
      <c r="F210" s="540"/>
      <c r="G210" s="97"/>
      <c r="H210" s="111"/>
      <c r="I210" s="127"/>
    </row>
    <row r="211" spans="1:9" ht="69.95" customHeight="1" x14ac:dyDescent="0.2">
      <c r="A211" s="1164">
        <f>A210</f>
        <v>43134</v>
      </c>
      <c r="B211" s="37"/>
      <c r="C211" s="1007" t="s">
        <v>13</v>
      </c>
      <c r="D211" s="1018" t="s">
        <v>80</v>
      </c>
      <c r="E211" s="1032"/>
      <c r="F211" s="1029"/>
      <c r="G211" s="1030"/>
      <c r="H211" s="1030"/>
      <c r="I211" s="1031"/>
    </row>
    <row r="212" spans="1:9" ht="69.95" customHeight="1" x14ac:dyDescent="0.2">
      <c r="A212" s="1165">
        <f>A211</f>
        <v>43134</v>
      </c>
      <c r="B212" s="1190" t="s">
        <v>8</v>
      </c>
      <c r="C212" s="99"/>
      <c r="D212" s="114"/>
      <c r="E212" s="500"/>
      <c r="F212" s="52"/>
      <c r="G212" s="97"/>
      <c r="H212" s="97"/>
      <c r="I212" s="127"/>
    </row>
    <row r="213" spans="1:9" ht="69.95" customHeight="1" thickBot="1" x14ac:dyDescent="0.25">
      <c r="A213" s="1161">
        <f>A212</f>
        <v>43134</v>
      </c>
      <c r="B213" s="1203"/>
      <c r="C213" s="115"/>
      <c r="D213" s="116"/>
      <c r="E213" s="497"/>
      <c r="F213" s="116"/>
      <c r="G213" s="107"/>
      <c r="H213" s="117"/>
      <c r="I213" s="90"/>
    </row>
    <row r="214" spans="1:9" ht="69.95" customHeight="1" thickTop="1" x14ac:dyDescent="0.2">
      <c r="A214" s="1150">
        <f>A211+1</f>
        <v>43135</v>
      </c>
      <c r="B214" s="36"/>
      <c r="C214" s="1000"/>
      <c r="D214" s="1001"/>
      <c r="E214" s="1017"/>
      <c r="F214" s="1034"/>
      <c r="G214" s="1004"/>
      <c r="H214" s="1036"/>
      <c r="I214" s="1037"/>
    </row>
    <row r="215" spans="1:9" ht="69.95" customHeight="1" x14ac:dyDescent="0.2">
      <c r="A215" s="1151">
        <f>A214</f>
        <v>43135</v>
      </c>
      <c r="B215" s="1190" t="s">
        <v>8</v>
      </c>
      <c r="C215" s="155"/>
      <c r="D215" s="156"/>
      <c r="E215" s="529"/>
      <c r="F215" s="136"/>
      <c r="G215" s="148"/>
      <c r="H215" s="149"/>
      <c r="I215" s="127"/>
    </row>
    <row r="216" spans="1:9" ht="69.95" customHeight="1" x14ac:dyDescent="0.2">
      <c r="A216" s="1152">
        <f>A215</f>
        <v>43135</v>
      </c>
      <c r="B216" s="1190"/>
      <c r="C216" s="109"/>
      <c r="D216" s="110"/>
      <c r="E216" s="499"/>
      <c r="F216" s="540"/>
      <c r="G216" s="97"/>
      <c r="H216" s="111"/>
      <c r="I216" s="127"/>
    </row>
    <row r="217" spans="1:9" ht="69.95" customHeight="1" x14ac:dyDescent="0.2">
      <c r="A217" s="1153">
        <f>A216</f>
        <v>43135</v>
      </c>
      <c r="B217" s="37"/>
      <c r="C217" s="1007"/>
      <c r="D217" s="1018"/>
      <c r="E217" s="1032"/>
      <c r="F217" s="1029"/>
      <c r="G217" s="1030"/>
      <c r="H217" s="1030"/>
      <c r="I217" s="1031"/>
    </row>
    <row r="218" spans="1:9" ht="69.95" customHeight="1" x14ac:dyDescent="0.2">
      <c r="A218" s="1154">
        <f>A217</f>
        <v>43135</v>
      </c>
      <c r="B218" s="1190" t="s">
        <v>8</v>
      </c>
      <c r="C218" s="158"/>
      <c r="D218" s="164"/>
      <c r="E218" s="506"/>
      <c r="F218" s="52"/>
      <c r="G218" s="148"/>
      <c r="H218" s="148"/>
      <c r="I218" s="127"/>
    </row>
    <row r="219" spans="1:9" ht="69.95" customHeight="1" thickBot="1" x14ac:dyDescent="0.25">
      <c r="A219" s="1155">
        <f>A218</f>
        <v>43135</v>
      </c>
      <c r="B219" s="1203"/>
      <c r="C219" s="115"/>
      <c r="D219" s="116"/>
      <c r="E219" s="497"/>
      <c r="F219" s="116"/>
      <c r="G219" s="107"/>
      <c r="H219" s="117"/>
      <c r="I219" s="90"/>
    </row>
    <row r="220" spans="1:9" ht="69.95" hidden="1" customHeight="1" thickTop="1" thickBot="1" x14ac:dyDescent="0.5">
      <c r="C220" s="959">
        <f>COUNTA(C$211,C$208,C$205,C$202,C$199,C$196,C$193,C$190,C$187,C$184,C$181,C$178,C$217,C$214)</f>
        <v>12</v>
      </c>
      <c r="D220" s="959">
        <f t="shared" ref="D220:I220" si="4">COUNTA(D$211,D$208,D$205,D$202,D$199,D$196,D$193,D$190,D$187,D$184,D$181,D$178,D$217,D$214)</f>
        <v>6</v>
      </c>
      <c r="E220" s="959">
        <f t="shared" si="4"/>
        <v>3</v>
      </c>
      <c r="F220" s="959">
        <f>COUNTA(F219,F218,F216,F215,F213,F212,F210,F209,F207,F206,F204,F203,F201,F200,F198,F197,F195,F194,F192,F191,F189,F188,F186,F185,F183,F182,F180,F179)</f>
        <v>0</v>
      </c>
      <c r="G220" s="959">
        <f t="shared" si="4"/>
        <v>2</v>
      </c>
      <c r="H220" s="959">
        <f t="shared" si="4"/>
        <v>1</v>
      </c>
      <c r="I220" s="959">
        <f t="shared" si="4"/>
        <v>0</v>
      </c>
    </row>
    <row r="221" spans="1:9" ht="99.95" customHeight="1" thickTop="1" thickBot="1" x14ac:dyDescent="0.25">
      <c r="A221" s="468" t="s">
        <v>313</v>
      </c>
      <c r="B221" s="466">
        <f>WEEKNUM(A222,2)</f>
        <v>6</v>
      </c>
      <c r="C221" s="1345" t="s">
        <v>0</v>
      </c>
      <c r="D221" s="1346"/>
      <c r="E221" s="502" t="s">
        <v>1</v>
      </c>
      <c r="F221" s="1178" t="s">
        <v>356</v>
      </c>
      <c r="G221" s="130" t="s">
        <v>3</v>
      </c>
      <c r="H221" s="130" t="s">
        <v>4</v>
      </c>
      <c r="I221" s="206" t="s">
        <v>5</v>
      </c>
    </row>
    <row r="222" spans="1:9" ht="69.95" customHeight="1" thickTop="1" x14ac:dyDescent="0.2">
      <c r="A222" s="1150">
        <f>A219+1</f>
        <v>43136</v>
      </c>
      <c r="B222" s="40"/>
      <c r="C222" s="970" t="s">
        <v>30</v>
      </c>
      <c r="D222" s="1023" t="s">
        <v>29</v>
      </c>
      <c r="E222" s="1017" t="s">
        <v>6</v>
      </c>
      <c r="F222" s="1048"/>
      <c r="G222" s="1049" t="s">
        <v>13</v>
      </c>
      <c r="H222" s="1050"/>
      <c r="I222" s="1006"/>
    </row>
    <row r="223" spans="1:9" ht="69.95" customHeight="1" x14ac:dyDescent="0.2">
      <c r="A223" s="1151">
        <f>A222</f>
        <v>43136</v>
      </c>
      <c r="B223" s="1190" t="s">
        <v>8</v>
      </c>
      <c r="C223" s="59"/>
      <c r="D223" s="56"/>
      <c r="E223" s="500"/>
      <c r="F223" s="52"/>
      <c r="G223" s="53"/>
      <c r="H223" s="131"/>
      <c r="I223" s="86"/>
    </row>
    <row r="224" spans="1:9" ht="69.95" customHeight="1" x14ac:dyDescent="0.2">
      <c r="A224" s="1152">
        <f>A223</f>
        <v>43136</v>
      </c>
      <c r="B224" s="1190"/>
      <c r="C224" s="75"/>
      <c r="D224" s="52"/>
      <c r="E224" s="500"/>
      <c r="F224" s="56"/>
      <c r="G224" s="57"/>
      <c r="H224" s="132"/>
      <c r="I224" s="86"/>
    </row>
    <row r="225" spans="1:9" ht="69.95" customHeight="1" thickBot="1" x14ac:dyDescent="0.25">
      <c r="A225" s="1153">
        <f>A224</f>
        <v>43136</v>
      </c>
      <c r="B225" s="37"/>
      <c r="C225" s="976" t="s">
        <v>28</v>
      </c>
      <c r="D225" s="961"/>
      <c r="E225" s="1051" t="s">
        <v>12</v>
      </c>
      <c r="F225" s="961"/>
      <c r="G225" s="978"/>
      <c r="H225" s="979"/>
      <c r="I225" s="999"/>
    </row>
    <row r="226" spans="1:9" ht="69.95" customHeight="1" x14ac:dyDescent="0.2">
      <c r="A226" s="1154">
        <f>A225</f>
        <v>43136</v>
      </c>
      <c r="B226" s="1190" t="s">
        <v>8</v>
      </c>
      <c r="C226" s="836"/>
      <c r="D226" s="854"/>
      <c r="E226" s="532"/>
      <c r="F226" s="60"/>
      <c r="G226" s="61"/>
      <c r="H226" s="62"/>
      <c r="I226" s="86"/>
    </row>
    <row r="227" spans="1:9" ht="69.95" customHeight="1" thickBot="1" x14ac:dyDescent="0.25">
      <c r="A227" s="1155">
        <f>A226</f>
        <v>43136</v>
      </c>
      <c r="B227" s="1203"/>
      <c r="C227" s="837"/>
      <c r="D227" s="855"/>
      <c r="E227" s="497"/>
      <c r="F227" s="133"/>
      <c r="G227" s="134"/>
      <c r="H227" s="135"/>
      <c r="I227" s="90"/>
    </row>
    <row r="228" spans="1:9" ht="69.95" customHeight="1" thickTop="1" x14ac:dyDescent="0.2">
      <c r="A228" s="1156">
        <f>A225+1</f>
        <v>43137</v>
      </c>
      <c r="B228" s="34"/>
      <c r="C228" s="970" t="s">
        <v>27</v>
      </c>
      <c r="D228" s="981" t="s">
        <v>26</v>
      </c>
      <c r="E228" s="1028"/>
      <c r="F228" s="1052"/>
      <c r="G228" s="1053" t="s">
        <v>16</v>
      </c>
      <c r="H228" s="1003"/>
      <c r="I228" s="1006"/>
    </row>
    <row r="229" spans="1:9" ht="69.95" customHeight="1" x14ac:dyDescent="0.2">
      <c r="A229" s="1162">
        <f>A228</f>
        <v>43137</v>
      </c>
      <c r="B229" s="1197" t="s">
        <v>8</v>
      </c>
      <c r="C229" s="838"/>
      <c r="D229" s="856"/>
      <c r="E229" s="499"/>
      <c r="F229" s="136"/>
      <c r="G229" s="137"/>
      <c r="H229" s="138"/>
      <c r="I229" s="127"/>
    </row>
    <row r="230" spans="1:9" ht="69.95" customHeight="1" x14ac:dyDescent="0.2">
      <c r="A230" s="1163">
        <f>A229</f>
        <v>43137</v>
      </c>
      <c r="B230" s="1204"/>
      <c r="C230" s="839"/>
      <c r="D230" s="849"/>
      <c r="E230" s="499"/>
      <c r="F230" s="541"/>
      <c r="G230" s="63"/>
      <c r="H230" s="139"/>
      <c r="I230" s="127"/>
    </row>
    <row r="231" spans="1:9" ht="69.95" customHeight="1" x14ac:dyDescent="0.2">
      <c r="A231" s="1164">
        <f>A230</f>
        <v>43137</v>
      </c>
      <c r="B231" s="35"/>
      <c r="C231" s="987" t="s">
        <v>25</v>
      </c>
      <c r="D231" s="988"/>
      <c r="E231" s="1014" t="s">
        <v>13</v>
      </c>
      <c r="F231" s="1026"/>
      <c r="G231" s="980"/>
      <c r="H231" s="990" t="s">
        <v>12</v>
      </c>
      <c r="I231" s="999"/>
    </row>
    <row r="232" spans="1:9" ht="69.95" customHeight="1" x14ac:dyDescent="0.2">
      <c r="A232" s="1165">
        <f>A231</f>
        <v>43137</v>
      </c>
      <c r="B232" s="1197" t="s">
        <v>8</v>
      </c>
      <c r="C232" s="840"/>
      <c r="D232" s="850"/>
      <c r="E232" s="500"/>
      <c r="F232" s="52"/>
      <c r="G232" s="101"/>
      <c r="H232" s="61"/>
      <c r="I232" s="86"/>
    </row>
    <row r="233" spans="1:9" ht="69.95" customHeight="1" thickBot="1" x14ac:dyDescent="0.25">
      <c r="A233" s="1161">
        <f>A232</f>
        <v>43137</v>
      </c>
      <c r="B233" s="1248"/>
      <c r="C233" s="837"/>
      <c r="D233" s="855"/>
      <c r="E233" s="497"/>
      <c r="F233" s="133"/>
      <c r="G233" s="88"/>
      <c r="H233" s="140"/>
      <c r="I233" s="90"/>
    </row>
    <row r="234" spans="1:9" ht="69.95" customHeight="1" thickTop="1" x14ac:dyDescent="0.2">
      <c r="A234" s="1150">
        <f>A231+1</f>
        <v>43138</v>
      </c>
      <c r="B234" s="36"/>
      <c r="C234" s="991" t="s">
        <v>24</v>
      </c>
      <c r="D234" s="992" t="s">
        <v>23</v>
      </c>
      <c r="E234" s="1011"/>
      <c r="F234" s="1048"/>
      <c r="G234" s="1053" t="s">
        <v>19</v>
      </c>
      <c r="H234" s="1005"/>
      <c r="I234" s="1006"/>
    </row>
    <row r="235" spans="1:9" ht="69.95" customHeight="1" x14ac:dyDescent="0.2">
      <c r="A235" s="1151">
        <f>A234</f>
        <v>43138</v>
      </c>
      <c r="B235" s="1197" t="s">
        <v>8</v>
      </c>
      <c r="C235" s="841"/>
      <c r="D235" s="848"/>
      <c r="E235" s="495"/>
      <c r="F235" s="50"/>
      <c r="G235" s="137"/>
      <c r="H235" s="108"/>
      <c r="I235" s="127"/>
    </row>
    <row r="236" spans="1:9" ht="69.95" customHeight="1" x14ac:dyDescent="0.2">
      <c r="A236" s="1152">
        <f>A235</f>
        <v>43138</v>
      </c>
      <c r="B236" s="1204"/>
      <c r="C236" s="842"/>
      <c r="D236" s="851"/>
      <c r="E236" s="495"/>
      <c r="F236" s="142"/>
      <c r="G236" s="137"/>
      <c r="H236" s="108"/>
      <c r="I236" s="127"/>
    </row>
    <row r="237" spans="1:9" ht="69.95" customHeight="1" x14ac:dyDescent="0.2">
      <c r="A237" s="1153">
        <f>A236</f>
        <v>43138</v>
      </c>
      <c r="B237" s="37"/>
      <c r="C237" s="991" t="s">
        <v>21</v>
      </c>
      <c r="D237" s="992"/>
      <c r="E237" s="1014" t="s">
        <v>16</v>
      </c>
      <c r="F237" s="1054"/>
      <c r="G237" s="995"/>
      <c r="H237" s="995" t="s">
        <v>13</v>
      </c>
      <c r="I237" s="999"/>
    </row>
    <row r="238" spans="1:9" ht="69.95" customHeight="1" x14ac:dyDescent="0.2">
      <c r="A238" s="1154">
        <f>A237</f>
        <v>43138</v>
      </c>
      <c r="B238" s="1197" t="s">
        <v>8</v>
      </c>
      <c r="C238" s="857"/>
      <c r="D238" s="854"/>
      <c r="E238" s="500"/>
      <c r="F238" s="52"/>
      <c r="G238" s="85"/>
      <c r="H238" s="85"/>
      <c r="I238" s="86"/>
    </row>
    <row r="239" spans="1:9" ht="69.95" customHeight="1" thickBot="1" x14ac:dyDescent="0.25">
      <c r="A239" s="1155">
        <f>A238</f>
        <v>43138</v>
      </c>
      <c r="B239" s="1248"/>
      <c r="C239" s="115"/>
      <c r="D239" s="116"/>
      <c r="E239" s="497"/>
      <c r="F239" s="133"/>
      <c r="G239" s="88"/>
      <c r="H239" s="103"/>
      <c r="I239" s="90"/>
    </row>
    <row r="240" spans="1:9" ht="69.95" customHeight="1" thickTop="1" x14ac:dyDescent="0.2">
      <c r="A240" s="1156">
        <f>A237+1</f>
        <v>43139</v>
      </c>
      <c r="B240" s="36"/>
      <c r="C240" s="1000" t="s">
        <v>7</v>
      </c>
      <c r="D240" s="1001"/>
      <c r="E240" s="1011"/>
      <c r="F240" s="1048"/>
      <c r="G240" s="1004" t="s">
        <v>21</v>
      </c>
      <c r="H240" s="1005"/>
      <c r="I240" s="1006"/>
    </row>
    <row r="241" spans="1:9" ht="69.95" customHeight="1" x14ac:dyDescent="0.2">
      <c r="A241" s="1162">
        <f>A240</f>
        <v>43139</v>
      </c>
      <c r="B241" s="1197" t="s">
        <v>8</v>
      </c>
      <c r="C241" s="128"/>
      <c r="D241" s="129"/>
      <c r="E241" s="495"/>
      <c r="F241" s="50"/>
      <c r="G241" s="141"/>
      <c r="H241" s="108"/>
      <c r="I241" s="127"/>
    </row>
    <row r="242" spans="1:9" ht="69.95" customHeight="1" x14ac:dyDescent="0.2">
      <c r="A242" s="1163">
        <f>A241</f>
        <v>43139</v>
      </c>
      <c r="B242" s="1204"/>
      <c r="C242" s="109"/>
      <c r="D242" s="110"/>
      <c r="E242" s="495"/>
      <c r="F242" s="142"/>
      <c r="G242" s="97"/>
      <c r="H242" s="113"/>
      <c r="I242" s="127"/>
    </row>
    <row r="243" spans="1:9" ht="69.95" customHeight="1" x14ac:dyDescent="0.2">
      <c r="A243" s="1164">
        <f>A242</f>
        <v>43139</v>
      </c>
      <c r="B243" s="37"/>
      <c r="C243" s="1007" t="s">
        <v>12</v>
      </c>
      <c r="D243" s="988"/>
      <c r="E243" s="1014" t="s">
        <v>19</v>
      </c>
      <c r="F243" s="1026"/>
      <c r="G243" s="1008"/>
      <c r="H243" s="980" t="s">
        <v>16</v>
      </c>
      <c r="I243" s="999"/>
    </row>
    <row r="244" spans="1:9" ht="69.95" customHeight="1" x14ac:dyDescent="0.2">
      <c r="A244" s="1165">
        <f>A243</f>
        <v>43139</v>
      </c>
      <c r="B244" s="1197" t="s">
        <v>8</v>
      </c>
      <c r="C244" s="99"/>
      <c r="D244" s="114"/>
      <c r="E244" s="500"/>
      <c r="F244" s="52"/>
      <c r="G244" s="100"/>
      <c r="H244" s="101"/>
      <c r="I244" s="86"/>
    </row>
    <row r="245" spans="1:9" ht="69.95" customHeight="1" thickBot="1" x14ac:dyDescent="0.25">
      <c r="A245" s="1161">
        <f>A244</f>
        <v>43139</v>
      </c>
      <c r="B245" s="1248"/>
      <c r="C245" s="115"/>
      <c r="D245" s="116"/>
      <c r="E245" s="497"/>
      <c r="F245" s="133"/>
      <c r="G245" s="107"/>
      <c r="H245" s="103"/>
      <c r="I245" s="90"/>
    </row>
    <row r="246" spans="1:9" ht="69.95" customHeight="1" thickTop="1" x14ac:dyDescent="0.2">
      <c r="A246" s="1150">
        <f>A243+1</f>
        <v>43140</v>
      </c>
      <c r="B246" s="36"/>
      <c r="C246" s="1009" t="s">
        <v>14</v>
      </c>
      <c r="D246" s="1010" t="s">
        <v>15</v>
      </c>
      <c r="E246" s="1011"/>
      <c r="F246" s="1012"/>
      <c r="G246" s="1004" t="s">
        <v>23</v>
      </c>
      <c r="H246" s="1005"/>
      <c r="I246" s="1006"/>
    </row>
    <row r="247" spans="1:9" ht="69.95" customHeight="1" x14ac:dyDescent="0.2">
      <c r="A247" s="1151">
        <f>A246</f>
        <v>43140</v>
      </c>
      <c r="B247" s="1197" t="s">
        <v>8</v>
      </c>
      <c r="C247" s="59"/>
      <c r="D247" s="129"/>
      <c r="E247" s="495"/>
      <c r="F247" s="50"/>
      <c r="G247" s="141"/>
      <c r="H247" s="108"/>
      <c r="I247" s="127"/>
    </row>
    <row r="248" spans="1:9" ht="69.95" customHeight="1" x14ac:dyDescent="0.2">
      <c r="A248" s="1152">
        <f>A247</f>
        <v>43140</v>
      </c>
      <c r="B248" s="1204"/>
      <c r="C248" s="75"/>
      <c r="D248" s="110"/>
      <c r="E248" s="499"/>
      <c r="F248" s="142"/>
      <c r="G248" s="97"/>
      <c r="H248" s="105"/>
      <c r="I248" s="127"/>
    </row>
    <row r="249" spans="1:9" ht="69.95" customHeight="1" x14ac:dyDescent="0.2">
      <c r="A249" s="1153">
        <f>A248</f>
        <v>43140</v>
      </c>
      <c r="B249" s="37"/>
      <c r="C249" s="1013" t="s">
        <v>17</v>
      </c>
      <c r="D249" s="988"/>
      <c r="E249" s="1014" t="s">
        <v>21</v>
      </c>
      <c r="F249" s="1015"/>
      <c r="G249" s="1016"/>
      <c r="H249" s="980"/>
      <c r="I249" s="999"/>
    </row>
    <row r="250" spans="1:9" ht="69.95" customHeight="1" x14ac:dyDescent="0.2">
      <c r="A250" s="1154">
        <f>A249</f>
        <v>43140</v>
      </c>
      <c r="B250" s="1197" t="s">
        <v>8</v>
      </c>
      <c r="C250" s="840"/>
      <c r="D250" s="114"/>
      <c r="E250" s="499"/>
      <c r="F250" s="136"/>
      <c r="G250" s="100"/>
      <c r="H250" s="106"/>
      <c r="I250" s="86"/>
    </row>
    <row r="251" spans="1:9" ht="69.95" customHeight="1" thickBot="1" x14ac:dyDescent="0.25">
      <c r="A251" s="1155">
        <f>A250</f>
        <v>43140</v>
      </c>
      <c r="B251" s="1248"/>
      <c r="C251" s="843"/>
      <c r="D251" s="116"/>
      <c r="E251" s="497"/>
      <c r="F251" s="542"/>
      <c r="G251" s="107"/>
      <c r="H251" s="103"/>
      <c r="I251" s="90"/>
    </row>
    <row r="252" spans="1:9" ht="69.95" customHeight="1" thickTop="1" x14ac:dyDescent="0.2">
      <c r="A252" s="1156">
        <f>A249+1</f>
        <v>43141</v>
      </c>
      <c r="B252" s="36"/>
      <c r="C252" s="1000" t="s">
        <v>13</v>
      </c>
      <c r="D252" s="1001" t="s">
        <v>16</v>
      </c>
      <c r="E252" s="1017" t="s">
        <v>18</v>
      </c>
      <c r="F252" s="1012"/>
      <c r="G252" s="1004" t="s">
        <v>24</v>
      </c>
      <c r="H252" s="1005"/>
      <c r="I252" s="1006"/>
    </row>
    <row r="253" spans="1:9" ht="69.95" customHeight="1" x14ac:dyDescent="0.2">
      <c r="A253" s="1162">
        <f>A252</f>
        <v>43141</v>
      </c>
      <c r="B253" s="1197" t="s">
        <v>8</v>
      </c>
      <c r="C253" s="128"/>
      <c r="D253" s="129"/>
      <c r="E253" s="503"/>
      <c r="F253" s="50"/>
      <c r="G253" s="141"/>
      <c r="H253" s="108"/>
      <c r="I253" s="127"/>
    </row>
    <row r="254" spans="1:9" ht="69.95" customHeight="1" x14ac:dyDescent="0.2">
      <c r="A254" s="1163">
        <f>A253</f>
        <v>43141</v>
      </c>
      <c r="B254" s="1204"/>
      <c r="C254" s="109"/>
      <c r="D254" s="110"/>
      <c r="E254" s="495"/>
      <c r="F254" s="142"/>
      <c r="G254" s="97"/>
      <c r="H254" s="113"/>
      <c r="I254" s="127"/>
    </row>
    <row r="255" spans="1:9" ht="69.95" customHeight="1" x14ac:dyDescent="0.2">
      <c r="A255" s="1164">
        <f>A254</f>
        <v>43141</v>
      </c>
      <c r="B255" s="37"/>
      <c r="C255" s="1007" t="s">
        <v>19</v>
      </c>
      <c r="D255" s="1018" t="s">
        <v>79</v>
      </c>
      <c r="E255" s="1019"/>
      <c r="F255" s="1020"/>
      <c r="G255" s="1021"/>
      <c r="H255" s="980"/>
      <c r="I255" s="999"/>
    </row>
    <row r="256" spans="1:9" ht="69.95" customHeight="1" x14ac:dyDescent="0.2">
      <c r="A256" s="1165">
        <f>A255</f>
        <v>43141</v>
      </c>
      <c r="B256" s="1197" t="s">
        <v>8</v>
      </c>
      <c r="C256" s="99"/>
      <c r="D256" s="114"/>
      <c r="E256" s="504"/>
      <c r="F256" s="50"/>
      <c r="G256" s="125"/>
      <c r="H256" s="101"/>
      <c r="I256" s="86"/>
    </row>
    <row r="257" spans="1:9" ht="69.95" customHeight="1" thickBot="1" x14ac:dyDescent="0.25">
      <c r="A257" s="1161">
        <f>A256</f>
        <v>43141</v>
      </c>
      <c r="B257" s="1248"/>
      <c r="C257" s="115"/>
      <c r="D257" s="116"/>
      <c r="E257" s="497"/>
      <c r="F257" s="543"/>
      <c r="G257" s="117"/>
      <c r="H257" s="103"/>
      <c r="I257" s="90"/>
    </row>
    <row r="258" spans="1:9" ht="69.95" customHeight="1" thickTop="1" x14ac:dyDescent="0.2">
      <c r="A258" s="1150">
        <f>A255+1</f>
        <v>43142</v>
      </c>
      <c r="B258" s="36"/>
      <c r="C258" s="1000"/>
      <c r="D258" s="1001"/>
      <c r="E258" s="1017"/>
      <c r="F258" s="1012"/>
      <c r="G258" s="1004"/>
      <c r="H258" s="1005"/>
      <c r="I258" s="1006"/>
    </row>
    <row r="259" spans="1:9" ht="69.95" customHeight="1" x14ac:dyDescent="0.2">
      <c r="A259" s="1151">
        <f>A258</f>
        <v>43142</v>
      </c>
      <c r="B259" s="1197" t="s">
        <v>8</v>
      </c>
      <c r="C259" s="128"/>
      <c r="D259" s="129"/>
      <c r="E259" s="503"/>
      <c r="F259" s="50"/>
      <c r="G259" s="141"/>
      <c r="H259" s="108"/>
      <c r="I259" s="127"/>
    </row>
    <row r="260" spans="1:9" ht="69.95" customHeight="1" x14ac:dyDescent="0.2">
      <c r="A260" s="1152">
        <f>A259</f>
        <v>43142</v>
      </c>
      <c r="B260" s="1204"/>
      <c r="C260" s="109"/>
      <c r="D260" s="110"/>
      <c r="E260" s="495"/>
      <c r="F260" s="142"/>
      <c r="G260" s="97"/>
      <c r="H260" s="113"/>
      <c r="I260" s="127"/>
    </row>
    <row r="261" spans="1:9" ht="69.95" customHeight="1" x14ac:dyDescent="0.2">
      <c r="A261" s="1153">
        <f>A260</f>
        <v>43142</v>
      </c>
      <c r="B261" s="37"/>
      <c r="C261" s="1007"/>
      <c r="D261" s="1018"/>
      <c r="E261" s="1019"/>
      <c r="F261" s="1020"/>
      <c r="G261" s="1021"/>
      <c r="H261" s="980"/>
      <c r="I261" s="999"/>
    </row>
    <row r="262" spans="1:9" ht="69.95" customHeight="1" x14ac:dyDescent="0.2">
      <c r="A262" s="1154">
        <f>A261</f>
        <v>43142</v>
      </c>
      <c r="B262" s="1197" t="s">
        <v>8</v>
      </c>
      <c r="C262" s="99"/>
      <c r="D262" s="114"/>
      <c r="E262" s="504"/>
      <c r="F262" s="50"/>
      <c r="G262" s="125"/>
      <c r="H262" s="101"/>
      <c r="I262" s="86"/>
    </row>
    <row r="263" spans="1:9" ht="69.95" customHeight="1" thickBot="1" x14ac:dyDescent="0.25">
      <c r="A263" s="1155">
        <f>A262</f>
        <v>43142</v>
      </c>
      <c r="B263" s="1248"/>
      <c r="C263" s="115"/>
      <c r="D263" s="116"/>
      <c r="E263" s="497"/>
      <c r="F263" s="543"/>
      <c r="G263" s="117"/>
      <c r="H263" s="103"/>
      <c r="I263" s="90"/>
    </row>
    <row r="264" spans="1:9" ht="69.95" hidden="1" customHeight="1" thickTop="1" thickBot="1" x14ac:dyDescent="0.5">
      <c r="A264" s="1167"/>
      <c r="B264" s="41"/>
      <c r="C264" s="958">
        <f>COUNTA(C$255,C$252,C$249,C$246,C$243,C$240,C$237,C$234,C$231,C$228,C$225,C$222,C$261,C$258)</f>
        <v>12</v>
      </c>
      <c r="D264" s="958">
        <f t="shared" ref="D264:I264" si="5">COUNTA(D$255,D$252,D$249,D$246,D$243,D$240,D$237,D$234,D$231,D$228,D$225,D$222,D$261,D$258)</f>
        <v>6</v>
      </c>
      <c r="E264" s="958">
        <f t="shared" si="5"/>
        <v>7</v>
      </c>
      <c r="F264" s="958">
        <f>COUNTA(F263,F262,F260,F259,F257,F256,F254,F253,F251,F250,F248,F247,F245,F244,F242,F241,F239,F238,F236,F235,F233,F232,F230,F229,F227,F226,F224,F223)</f>
        <v>0</v>
      </c>
      <c r="G264" s="958">
        <f t="shared" si="5"/>
        <v>6</v>
      </c>
      <c r="H264" s="958">
        <f t="shared" si="5"/>
        <v>3</v>
      </c>
      <c r="I264" s="958">
        <f t="shared" si="5"/>
        <v>0</v>
      </c>
    </row>
    <row r="265" spans="1:9" ht="99.95" customHeight="1" thickTop="1" thickBot="1" x14ac:dyDescent="0.25">
      <c r="A265" s="468" t="s">
        <v>313</v>
      </c>
      <c r="B265" s="466">
        <f>WEEKNUM(A266,2)</f>
        <v>7</v>
      </c>
      <c r="C265" s="1341" t="s">
        <v>0</v>
      </c>
      <c r="D265" s="1342"/>
      <c r="E265" s="1113" t="s">
        <v>1</v>
      </c>
      <c r="F265" s="1177" t="s">
        <v>356</v>
      </c>
      <c r="G265" s="119" t="s">
        <v>3</v>
      </c>
      <c r="H265" s="1112" t="s">
        <v>4</v>
      </c>
      <c r="I265" s="205" t="s">
        <v>5</v>
      </c>
    </row>
    <row r="266" spans="1:9" ht="69.95" customHeight="1" thickTop="1" x14ac:dyDescent="0.2">
      <c r="A266" s="1150">
        <f>A263+1</f>
        <v>43143</v>
      </c>
      <c r="B266" s="479"/>
      <c r="C266" s="970" t="s">
        <v>30</v>
      </c>
      <c r="D266" s="1023" t="s">
        <v>29</v>
      </c>
      <c r="E266" s="1017" t="s">
        <v>6</v>
      </c>
      <c r="F266" s="1024"/>
      <c r="G266" s="1004" t="s">
        <v>25</v>
      </c>
      <c r="H266" s="1025"/>
      <c r="I266" s="1006"/>
    </row>
    <row r="267" spans="1:9" ht="69.95" customHeight="1" x14ac:dyDescent="0.2">
      <c r="A267" s="1151">
        <f>A266</f>
        <v>43143</v>
      </c>
      <c r="B267" s="1184" t="s">
        <v>8</v>
      </c>
      <c r="C267" s="59"/>
      <c r="D267" s="56"/>
      <c r="E267" s="499"/>
      <c r="F267" s="136"/>
      <c r="G267" s="97"/>
      <c r="H267" s="111"/>
      <c r="I267" s="127"/>
    </row>
    <row r="268" spans="1:9" ht="69.95" customHeight="1" x14ac:dyDescent="0.2">
      <c r="A268" s="1152">
        <f>A267</f>
        <v>43143</v>
      </c>
      <c r="B268" s="1184"/>
      <c r="C268" s="75"/>
      <c r="D268" s="52"/>
      <c r="E268" s="499"/>
      <c r="F268" s="540"/>
      <c r="G268" s="97"/>
      <c r="H268" s="111"/>
      <c r="I268" s="127"/>
    </row>
    <row r="269" spans="1:9" ht="69.95" customHeight="1" thickBot="1" x14ac:dyDescent="0.25">
      <c r="A269" s="1153">
        <f>A268</f>
        <v>43143</v>
      </c>
      <c r="B269" s="35"/>
      <c r="C269" s="976" t="s">
        <v>28</v>
      </c>
      <c r="D269" s="961"/>
      <c r="E269" s="1014" t="s">
        <v>23</v>
      </c>
      <c r="F269" s="988"/>
      <c r="G269" s="1008"/>
      <c r="H269" s="1008" t="s">
        <v>19</v>
      </c>
      <c r="I269" s="1027"/>
    </row>
    <row r="270" spans="1:9" ht="69.95" customHeight="1" x14ac:dyDescent="0.2">
      <c r="A270" s="1154">
        <f>A269</f>
        <v>43143</v>
      </c>
      <c r="B270" s="1184" t="s">
        <v>8</v>
      </c>
      <c r="C270" s="836"/>
      <c r="D270" s="854"/>
      <c r="E270" s="500"/>
      <c r="F270" s="52"/>
      <c r="G270" s="97"/>
      <c r="H270" s="97"/>
      <c r="I270" s="127"/>
    </row>
    <row r="271" spans="1:9" ht="69.95" customHeight="1" thickBot="1" x14ac:dyDescent="0.25">
      <c r="A271" s="1155">
        <f>A270</f>
        <v>43143</v>
      </c>
      <c r="B271" s="1211"/>
      <c r="C271" s="837"/>
      <c r="D271" s="855"/>
      <c r="E271" s="497"/>
      <c r="F271" s="116"/>
      <c r="G271" s="107"/>
      <c r="H271" s="117"/>
      <c r="I271" s="90"/>
    </row>
    <row r="272" spans="1:9" ht="69.95" customHeight="1" thickTop="1" x14ac:dyDescent="0.2">
      <c r="A272" s="1156">
        <f>A269+1</f>
        <v>43144</v>
      </c>
      <c r="B272" s="36"/>
      <c r="C272" s="970" t="s">
        <v>27</v>
      </c>
      <c r="D272" s="981" t="s">
        <v>26</v>
      </c>
      <c r="E272" s="1028"/>
      <c r="F272" s="1024"/>
      <c r="G272" s="1004" t="s">
        <v>26</v>
      </c>
      <c r="H272" s="1025"/>
      <c r="I272" s="1006"/>
    </row>
    <row r="273" spans="1:9" ht="69.95" customHeight="1" x14ac:dyDescent="0.2">
      <c r="A273" s="1162">
        <f>A272</f>
        <v>43144</v>
      </c>
      <c r="B273" s="1190" t="s">
        <v>8</v>
      </c>
      <c r="C273" s="838"/>
      <c r="D273" s="856"/>
      <c r="E273" s="499"/>
      <c r="F273" s="136"/>
      <c r="G273" s="97"/>
      <c r="H273" s="111"/>
      <c r="I273" s="127"/>
    </row>
    <row r="274" spans="1:9" ht="69.95" customHeight="1" x14ac:dyDescent="0.2">
      <c r="A274" s="1163">
        <f>A273</f>
        <v>43144</v>
      </c>
      <c r="B274" s="1190"/>
      <c r="C274" s="839"/>
      <c r="D274" s="849"/>
      <c r="E274" s="499"/>
      <c r="F274" s="540"/>
      <c r="G274" s="97"/>
      <c r="H274" s="111"/>
      <c r="I274" s="127"/>
    </row>
    <row r="275" spans="1:9" ht="69.95" customHeight="1" x14ac:dyDescent="0.2">
      <c r="A275" s="1164">
        <f>A274</f>
        <v>43144</v>
      </c>
      <c r="B275" s="37"/>
      <c r="C275" s="987" t="s">
        <v>25</v>
      </c>
      <c r="D275" s="988"/>
      <c r="E275" s="1014" t="s">
        <v>24</v>
      </c>
      <c r="F275" s="988"/>
      <c r="G275" s="1008"/>
      <c r="H275" s="1008" t="s">
        <v>21</v>
      </c>
      <c r="I275" s="1027"/>
    </row>
    <row r="276" spans="1:9" ht="69.95" customHeight="1" x14ac:dyDescent="0.2">
      <c r="A276" s="1165">
        <f>A275</f>
        <v>43144</v>
      </c>
      <c r="B276" s="1190" t="s">
        <v>8</v>
      </c>
      <c r="C276" s="840"/>
      <c r="D276" s="850"/>
      <c r="E276" s="500"/>
      <c r="F276" s="52"/>
      <c r="G276" s="97"/>
      <c r="H276" s="97"/>
      <c r="I276" s="127"/>
    </row>
    <row r="277" spans="1:9" ht="69.95" customHeight="1" thickBot="1" x14ac:dyDescent="0.25">
      <c r="A277" s="1161">
        <f>A276</f>
        <v>43144</v>
      </c>
      <c r="B277" s="1203"/>
      <c r="C277" s="837"/>
      <c r="D277" s="855"/>
      <c r="E277" s="497"/>
      <c r="F277" s="116"/>
      <c r="G277" s="107"/>
      <c r="H277" s="117"/>
      <c r="I277" s="90"/>
    </row>
    <row r="278" spans="1:9" ht="69.95" customHeight="1" thickTop="1" x14ac:dyDescent="0.2">
      <c r="A278" s="1150">
        <f>A275+1</f>
        <v>43145</v>
      </c>
      <c r="B278" s="36"/>
      <c r="C278" s="991" t="s">
        <v>24</v>
      </c>
      <c r="D278" s="992" t="s">
        <v>23</v>
      </c>
      <c r="E278" s="1028"/>
      <c r="F278" s="1024"/>
      <c r="G278" s="1004" t="s">
        <v>27</v>
      </c>
      <c r="H278" s="1025"/>
      <c r="I278" s="1006"/>
    </row>
    <row r="279" spans="1:9" ht="69.95" customHeight="1" x14ac:dyDescent="0.2">
      <c r="A279" s="1151">
        <f>A278</f>
        <v>43145</v>
      </c>
      <c r="B279" s="1190" t="s">
        <v>8</v>
      </c>
      <c r="C279" s="841"/>
      <c r="D279" s="848"/>
      <c r="E279" s="499"/>
      <c r="F279" s="136"/>
      <c r="G279" s="97"/>
      <c r="H279" s="111"/>
      <c r="I279" s="127"/>
    </row>
    <row r="280" spans="1:9" ht="69.95" customHeight="1" x14ac:dyDescent="0.2">
      <c r="A280" s="1152">
        <f>A279</f>
        <v>43145</v>
      </c>
      <c r="B280" s="1190"/>
      <c r="C280" s="842"/>
      <c r="D280" s="851"/>
      <c r="E280" s="499"/>
      <c r="F280" s="540"/>
      <c r="G280" s="97"/>
      <c r="H280" s="111"/>
      <c r="I280" s="127"/>
    </row>
    <row r="281" spans="1:9" ht="69.95" customHeight="1" x14ac:dyDescent="0.2">
      <c r="A281" s="1153">
        <f>A280</f>
        <v>43145</v>
      </c>
      <c r="B281" s="37"/>
      <c r="C281" s="991" t="s">
        <v>21</v>
      </c>
      <c r="D281" s="992"/>
      <c r="E281" s="1014" t="s">
        <v>25</v>
      </c>
      <c r="F281" s="988"/>
      <c r="G281" s="1008"/>
      <c r="H281" s="1008" t="s">
        <v>23</v>
      </c>
      <c r="I281" s="1027"/>
    </row>
    <row r="282" spans="1:9" ht="69.95" customHeight="1" x14ac:dyDescent="0.2">
      <c r="A282" s="1154">
        <f>A281</f>
        <v>43145</v>
      </c>
      <c r="B282" s="1190" t="s">
        <v>8</v>
      </c>
      <c r="C282" s="857"/>
      <c r="D282" s="854"/>
      <c r="E282" s="500"/>
      <c r="F282" s="52"/>
      <c r="G282" s="97"/>
      <c r="H282" s="97"/>
      <c r="I282" s="127"/>
    </row>
    <row r="283" spans="1:9" ht="69.95" customHeight="1" thickBot="1" x14ac:dyDescent="0.25">
      <c r="A283" s="1155">
        <f>A282</f>
        <v>43145</v>
      </c>
      <c r="B283" s="1203"/>
      <c r="C283" s="115"/>
      <c r="D283" s="116"/>
      <c r="E283" s="497"/>
      <c r="F283" s="116"/>
      <c r="G283" s="107"/>
      <c r="H283" s="117"/>
      <c r="I283" s="90"/>
    </row>
    <row r="284" spans="1:9" ht="69.95" customHeight="1" thickTop="1" x14ac:dyDescent="0.2">
      <c r="A284" s="1156">
        <f>A281+1</f>
        <v>43146</v>
      </c>
      <c r="B284" s="36"/>
      <c r="C284" s="1000" t="s">
        <v>7</v>
      </c>
      <c r="D284" s="1001"/>
      <c r="E284" s="1028"/>
      <c r="F284" s="1024"/>
      <c r="G284" s="1004" t="s">
        <v>28</v>
      </c>
      <c r="H284" s="1025"/>
      <c r="I284" s="1006"/>
    </row>
    <row r="285" spans="1:9" ht="69.95" customHeight="1" x14ac:dyDescent="0.2">
      <c r="A285" s="1162">
        <f>A284</f>
        <v>43146</v>
      </c>
      <c r="B285" s="1190" t="s">
        <v>8</v>
      </c>
      <c r="C285" s="128"/>
      <c r="D285" s="129"/>
      <c r="E285" s="499"/>
      <c r="F285" s="136"/>
      <c r="G285" s="97"/>
      <c r="H285" s="111"/>
      <c r="I285" s="127"/>
    </row>
    <row r="286" spans="1:9" ht="69.95" customHeight="1" x14ac:dyDescent="0.2">
      <c r="A286" s="1163">
        <f>A285</f>
        <v>43146</v>
      </c>
      <c r="B286" s="1190"/>
      <c r="C286" s="109"/>
      <c r="D286" s="110"/>
      <c r="E286" s="499"/>
      <c r="F286" s="540"/>
      <c r="G286" s="97"/>
      <c r="H286" s="111"/>
      <c r="I286" s="127"/>
    </row>
    <row r="287" spans="1:9" ht="69.95" customHeight="1" x14ac:dyDescent="0.2">
      <c r="A287" s="1164">
        <f>A286</f>
        <v>43146</v>
      </c>
      <c r="B287" s="37"/>
      <c r="C287" s="1007" t="s">
        <v>12</v>
      </c>
      <c r="D287" s="988"/>
      <c r="E287" s="1014" t="s">
        <v>26</v>
      </c>
      <c r="F287" s="988"/>
      <c r="G287" s="1008"/>
      <c r="H287" s="1008" t="s">
        <v>24</v>
      </c>
      <c r="I287" s="1027"/>
    </row>
    <row r="288" spans="1:9" ht="69.95" customHeight="1" x14ac:dyDescent="0.2">
      <c r="A288" s="1165">
        <f>A287</f>
        <v>43146</v>
      </c>
      <c r="B288" s="1190" t="s">
        <v>8</v>
      </c>
      <c r="C288" s="99"/>
      <c r="D288" s="114"/>
      <c r="E288" s="500"/>
      <c r="F288" s="52"/>
      <c r="G288" s="97"/>
      <c r="H288" s="97"/>
      <c r="I288" s="127"/>
    </row>
    <row r="289" spans="1:9" ht="69.95" customHeight="1" thickBot="1" x14ac:dyDescent="0.25">
      <c r="A289" s="1161">
        <f>A288</f>
        <v>43146</v>
      </c>
      <c r="B289" s="1203"/>
      <c r="C289" s="115"/>
      <c r="D289" s="116"/>
      <c r="E289" s="497"/>
      <c r="F289" s="116"/>
      <c r="G289" s="107"/>
      <c r="H289" s="117"/>
      <c r="I289" s="90"/>
    </row>
    <row r="290" spans="1:9" ht="69.95" customHeight="1" thickTop="1" x14ac:dyDescent="0.2">
      <c r="A290" s="1150">
        <f>A287+1</f>
        <v>43147</v>
      </c>
      <c r="B290" s="36"/>
      <c r="C290" s="1009" t="s">
        <v>14</v>
      </c>
      <c r="D290" s="1010" t="s">
        <v>15</v>
      </c>
      <c r="E290" s="1028"/>
      <c r="F290" s="1024"/>
      <c r="G290" s="1004" t="s">
        <v>29</v>
      </c>
      <c r="H290" s="1025"/>
      <c r="I290" s="1006"/>
    </row>
    <row r="291" spans="1:9" ht="69.95" customHeight="1" x14ac:dyDescent="0.2">
      <c r="A291" s="1151">
        <f>A290</f>
        <v>43147</v>
      </c>
      <c r="B291" s="1190" t="s">
        <v>8</v>
      </c>
      <c r="C291" s="59"/>
      <c r="D291" s="129"/>
      <c r="E291" s="499"/>
      <c r="F291" s="136"/>
      <c r="G291" s="97"/>
      <c r="H291" s="111"/>
      <c r="I291" s="127"/>
    </row>
    <row r="292" spans="1:9" ht="69.95" customHeight="1" x14ac:dyDescent="0.2">
      <c r="A292" s="1152">
        <f>A291</f>
        <v>43147</v>
      </c>
      <c r="B292" s="1190"/>
      <c r="C292" s="75"/>
      <c r="D292" s="110"/>
      <c r="E292" s="499"/>
      <c r="F292" s="540"/>
      <c r="G292" s="97"/>
      <c r="H292" s="111"/>
      <c r="I292" s="127"/>
    </row>
    <row r="293" spans="1:9" ht="69.95" customHeight="1" x14ac:dyDescent="0.2">
      <c r="A293" s="1153">
        <f>A292</f>
        <v>43147</v>
      </c>
      <c r="B293" s="37"/>
      <c r="C293" s="1013" t="s">
        <v>17</v>
      </c>
      <c r="D293" s="988"/>
      <c r="E293" s="1014" t="s">
        <v>27</v>
      </c>
      <c r="F293" s="1029"/>
      <c r="G293" s="1030"/>
      <c r="H293" s="1030"/>
      <c r="I293" s="1031"/>
    </row>
    <row r="294" spans="1:9" ht="69.95" customHeight="1" x14ac:dyDescent="0.2">
      <c r="A294" s="1154">
        <f>A293</f>
        <v>43147</v>
      </c>
      <c r="B294" s="1190" t="s">
        <v>8</v>
      </c>
      <c r="C294" s="840"/>
      <c r="D294" s="114"/>
      <c r="E294" s="500"/>
      <c r="F294" s="52"/>
      <c r="G294" s="97"/>
      <c r="H294" s="97"/>
      <c r="I294" s="127"/>
    </row>
    <row r="295" spans="1:9" ht="69.95" customHeight="1" thickBot="1" x14ac:dyDescent="0.25">
      <c r="A295" s="1155">
        <f>A294</f>
        <v>43147</v>
      </c>
      <c r="B295" s="1203"/>
      <c r="C295" s="843"/>
      <c r="D295" s="116"/>
      <c r="E295" s="497"/>
      <c r="F295" s="116"/>
      <c r="G295" s="107"/>
      <c r="H295" s="117"/>
      <c r="I295" s="90"/>
    </row>
    <row r="296" spans="1:9" ht="69.95" customHeight="1" thickTop="1" x14ac:dyDescent="0.2">
      <c r="A296" s="1156">
        <f>A293+1</f>
        <v>43148</v>
      </c>
      <c r="B296" s="36"/>
      <c r="C296" s="1000" t="s">
        <v>13</v>
      </c>
      <c r="D296" s="1001" t="s">
        <v>16</v>
      </c>
      <c r="E296" s="1017" t="s">
        <v>18</v>
      </c>
      <c r="F296" s="1024"/>
      <c r="G296" s="1004">
        <v>4114</v>
      </c>
      <c r="H296" s="1025"/>
      <c r="I296" s="1006"/>
    </row>
    <row r="297" spans="1:9" ht="69.95" customHeight="1" x14ac:dyDescent="0.2">
      <c r="A297" s="1162">
        <f>A296</f>
        <v>43148</v>
      </c>
      <c r="B297" s="1190" t="s">
        <v>8</v>
      </c>
      <c r="C297" s="128"/>
      <c r="D297" s="129"/>
      <c r="E297" s="499"/>
      <c r="F297" s="136"/>
      <c r="G297" s="97"/>
      <c r="H297" s="111"/>
      <c r="I297" s="127"/>
    </row>
    <row r="298" spans="1:9" ht="69.95" customHeight="1" x14ac:dyDescent="0.2">
      <c r="A298" s="1163">
        <f>A297</f>
        <v>43148</v>
      </c>
      <c r="B298" s="1190"/>
      <c r="C298" s="109"/>
      <c r="D298" s="110"/>
      <c r="E298" s="499"/>
      <c r="F298" s="540"/>
      <c r="G298" s="97"/>
      <c r="H298" s="111"/>
      <c r="I298" s="127"/>
    </row>
    <row r="299" spans="1:9" ht="69.95" customHeight="1" x14ac:dyDescent="0.2">
      <c r="A299" s="1164">
        <f>A298</f>
        <v>43148</v>
      </c>
      <c r="B299" s="37"/>
      <c r="C299" s="1007" t="s">
        <v>19</v>
      </c>
      <c r="D299" s="1018"/>
      <c r="E299" s="1032"/>
      <c r="F299" s="1029"/>
      <c r="G299" s="1030"/>
      <c r="H299" s="1030" t="s">
        <v>10</v>
      </c>
      <c r="I299" s="1031"/>
    </row>
    <row r="300" spans="1:9" ht="69.95" customHeight="1" x14ac:dyDescent="0.2">
      <c r="A300" s="1165">
        <f>A299</f>
        <v>43148</v>
      </c>
      <c r="B300" s="1190" t="s">
        <v>8</v>
      </c>
      <c r="C300" s="99"/>
      <c r="D300" s="114"/>
      <c r="E300" s="500"/>
      <c r="F300" s="52"/>
      <c r="G300" s="97"/>
      <c r="H300" s="97"/>
      <c r="I300" s="127"/>
    </row>
    <row r="301" spans="1:9" ht="69.95" customHeight="1" thickBot="1" x14ac:dyDescent="0.25">
      <c r="A301" s="1161">
        <f>A300</f>
        <v>43148</v>
      </c>
      <c r="B301" s="1203"/>
      <c r="C301" s="115"/>
      <c r="D301" s="116"/>
      <c r="E301" s="497"/>
      <c r="F301" s="116"/>
      <c r="G301" s="107"/>
      <c r="H301" s="117"/>
      <c r="I301" s="90"/>
    </row>
    <row r="302" spans="1:9" ht="69.95" customHeight="1" thickTop="1" x14ac:dyDescent="0.2">
      <c r="A302" s="1150">
        <f>A299+1</f>
        <v>43149</v>
      </c>
      <c r="B302" s="36"/>
      <c r="C302" s="1000"/>
      <c r="D302" s="1001"/>
      <c r="E302" s="1017"/>
      <c r="F302" s="1024"/>
      <c r="G302" s="1004"/>
      <c r="H302" s="1025"/>
      <c r="I302" s="1006"/>
    </row>
    <row r="303" spans="1:9" ht="69.95" customHeight="1" x14ac:dyDescent="0.2">
      <c r="A303" s="1151">
        <f>A302</f>
        <v>43149</v>
      </c>
      <c r="B303" s="1190" t="s">
        <v>8</v>
      </c>
      <c r="C303" s="128"/>
      <c r="D303" s="129"/>
      <c r="E303" s="499"/>
      <c r="F303" s="136"/>
      <c r="G303" s="97"/>
      <c r="H303" s="111"/>
      <c r="I303" s="127"/>
    </row>
    <row r="304" spans="1:9" ht="69.95" customHeight="1" x14ac:dyDescent="0.2">
      <c r="A304" s="1152">
        <f>A303</f>
        <v>43149</v>
      </c>
      <c r="B304" s="1190"/>
      <c r="C304" s="109"/>
      <c r="D304" s="110"/>
      <c r="E304" s="499"/>
      <c r="F304" s="540"/>
      <c r="G304" s="97"/>
      <c r="H304" s="111"/>
      <c r="I304" s="127"/>
    </row>
    <row r="305" spans="1:9" ht="69.95" customHeight="1" x14ac:dyDescent="0.2">
      <c r="A305" s="1153">
        <f>A304</f>
        <v>43149</v>
      </c>
      <c r="B305" s="37"/>
      <c r="C305" s="1007"/>
      <c r="D305" s="1018"/>
      <c r="E305" s="1032"/>
      <c r="F305" s="1029"/>
      <c r="G305" s="1030"/>
      <c r="H305" s="1030" t="s">
        <v>10</v>
      </c>
      <c r="I305" s="1031"/>
    </row>
    <row r="306" spans="1:9" ht="69.95" customHeight="1" x14ac:dyDescent="0.2">
      <c r="A306" s="1154">
        <f>A305</f>
        <v>43149</v>
      </c>
      <c r="B306" s="1190" t="s">
        <v>8</v>
      </c>
      <c r="C306" s="99"/>
      <c r="D306" s="114"/>
      <c r="E306" s="500"/>
      <c r="F306" s="52"/>
      <c r="G306" s="97"/>
      <c r="H306" s="97"/>
      <c r="I306" s="127"/>
    </row>
    <row r="307" spans="1:9" ht="69.95" customHeight="1" thickBot="1" x14ac:dyDescent="0.25">
      <c r="A307" s="1155">
        <f>A306</f>
        <v>43149</v>
      </c>
      <c r="B307" s="1203"/>
      <c r="C307" s="115"/>
      <c r="D307" s="116"/>
      <c r="E307" s="497"/>
      <c r="F307" s="116"/>
      <c r="G307" s="107"/>
      <c r="H307" s="117"/>
      <c r="I307" s="90"/>
    </row>
    <row r="308" spans="1:9" ht="69.95" hidden="1" customHeight="1" thickTop="1" thickBot="1" x14ac:dyDescent="0.25">
      <c r="A308" s="1166"/>
      <c r="B308" s="39"/>
      <c r="C308" s="1055">
        <f>COUNTA(C$299,C$296,C$293,C$290,C$287,C$284,C$281,C$278,C$275,C$272,C$269,C$266,C$305,C$302)</f>
        <v>12</v>
      </c>
      <c r="D308" s="1055">
        <f t="shared" ref="D308:I308" si="6">COUNTA(D$299,D$296,D$293,D$290,D$287,D$284,D$281,D$278,D$275,D$272,D$269,D$266,D$305,D$302)</f>
        <v>5</v>
      </c>
      <c r="E308" s="1055">
        <f t="shared" si="6"/>
        <v>7</v>
      </c>
      <c r="F308" s="1055">
        <f>COUNTA(F307,F306,F304,F303,F301,F300,F298,F297,F295,F294,F292,F291,F289,F288,F286,F285,F283,F282,F280,F279,F276,F274,F273,F271,F270,F277,F268,F267)</f>
        <v>0</v>
      </c>
      <c r="G308" s="1055">
        <f t="shared" si="6"/>
        <v>6</v>
      </c>
      <c r="H308" s="1055">
        <f t="shared" si="6"/>
        <v>6</v>
      </c>
      <c r="I308" s="1055">
        <f t="shared" si="6"/>
        <v>0</v>
      </c>
    </row>
    <row r="309" spans="1:9" ht="99.95" customHeight="1" thickTop="1" thickBot="1" x14ac:dyDescent="0.25">
      <c r="A309" s="468" t="s">
        <v>313</v>
      </c>
      <c r="B309" s="466">
        <f>WEEKNUM(A310,2)</f>
        <v>8</v>
      </c>
      <c r="C309" s="1345" t="s">
        <v>0</v>
      </c>
      <c r="D309" s="1346"/>
      <c r="E309" s="502" t="s">
        <v>1</v>
      </c>
      <c r="F309" s="1178" t="s">
        <v>356</v>
      </c>
      <c r="G309" s="143" t="s">
        <v>3</v>
      </c>
      <c r="H309" s="130" t="s">
        <v>4</v>
      </c>
      <c r="I309" s="206" t="s">
        <v>5</v>
      </c>
    </row>
    <row r="310" spans="1:9" ht="69.95" customHeight="1" thickTop="1" x14ac:dyDescent="0.2">
      <c r="A310" s="1150">
        <f>A307+1</f>
        <v>43150</v>
      </c>
      <c r="B310" s="479"/>
      <c r="C310" s="970" t="s">
        <v>30</v>
      </c>
      <c r="D310" s="1023" t="s">
        <v>29</v>
      </c>
      <c r="E310" s="1017" t="s">
        <v>6</v>
      </c>
      <c r="F310" s="1024"/>
      <c r="G310" s="1004" t="s">
        <v>14</v>
      </c>
      <c r="H310" s="1025"/>
      <c r="I310" s="1006"/>
    </row>
    <row r="311" spans="1:9" ht="69.95" customHeight="1" x14ac:dyDescent="0.2">
      <c r="A311" s="1151">
        <f>A310</f>
        <v>43150</v>
      </c>
      <c r="B311" s="1184" t="s">
        <v>8</v>
      </c>
      <c r="C311" s="59"/>
      <c r="D311" s="56"/>
      <c r="E311" s="499"/>
      <c r="F311" s="136"/>
      <c r="G311" s="97"/>
      <c r="H311" s="111"/>
      <c r="I311" s="127"/>
    </row>
    <row r="312" spans="1:9" ht="69.95" customHeight="1" x14ac:dyDescent="0.2">
      <c r="A312" s="1152">
        <f>A311</f>
        <v>43150</v>
      </c>
      <c r="B312" s="1184"/>
      <c r="C312" s="75"/>
      <c r="D312" s="52"/>
      <c r="E312" s="499"/>
      <c r="F312" s="540"/>
      <c r="G312" s="97"/>
      <c r="H312" s="111"/>
      <c r="I312" s="127"/>
    </row>
    <row r="313" spans="1:9" ht="69.95" customHeight="1" thickBot="1" x14ac:dyDescent="0.25">
      <c r="A313" s="1153">
        <f>A312</f>
        <v>43150</v>
      </c>
      <c r="B313" s="35"/>
      <c r="C313" s="976" t="s">
        <v>28</v>
      </c>
      <c r="D313" s="961"/>
      <c r="E313" s="1014" t="s">
        <v>28</v>
      </c>
      <c r="F313" s="988"/>
      <c r="G313" s="1008"/>
      <c r="H313" s="1008" t="s">
        <v>25</v>
      </c>
      <c r="I313" s="1027"/>
    </row>
    <row r="314" spans="1:9" ht="69.95" customHeight="1" x14ac:dyDescent="0.2">
      <c r="A314" s="1154">
        <f>A313</f>
        <v>43150</v>
      </c>
      <c r="B314" s="1184" t="s">
        <v>8</v>
      </c>
      <c r="C314" s="836"/>
      <c r="D314" s="854"/>
      <c r="E314" s="500"/>
      <c r="F314" s="52"/>
      <c r="G314" s="97"/>
      <c r="H314" s="97"/>
      <c r="I314" s="127"/>
    </row>
    <row r="315" spans="1:9" ht="69.95" customHeight="1" thickBot="1" x14ac:dyDescent="0.25">
      <c r="A315" s="1155">
        <f>A314</f>
        <v>43150</v>
      </c>
      <c r="B315" s="1211"/>
      <c r="C315" s="837"/>
      <c r="D315" s="855"/>
      <c r="E315" s="497"/>
      <c r="F315" s="116"/>
      <c r="G315" s="107"/>
      <c r="H315" s="117"/>
      <c r="I315" s="90"/>
    </row>
    <row r="316" spans="1:9" ht="69.95" customHeight="1" thickTop="1" x14ac:dyDescent="0.2">
      <c r="A316" s="1156">
        <f>A313+1</f>
        <v>43151</v>
      </c>
      <c r="B316" s="36"/>
      <c r="C316" s="970" t="s">
        <v>27</v>
      </c>
      <c r="D316" s="981" t="s">
        <v>26</v>
      </c>
      <c r="E316" s="1028"/>
      <c r="F316" s="1024"/>
      <c r="G316" s="1004"/>
      <c r="H316" s="1025"/>
      <c r="I316" s="1006"/>
    </row>
    <row r="317" spans="1:9" ht="69.95" customHeight="1" x14ac:dyDescent="0.2">
      <c r="A317" s="1162">
        <f>A316</f>
        <v>43151</v>
      </c>
      <c r="B317" s="1190" t="s">
        <v>8</v>
      </c>
      <c r="C317" s="838"/>
      <c r="D317" s="856"/>
      <c r="E317" s="499"/>
      <c r="F317" s="136"/>
      <c r="G317" s="97"/>
      <c r="H317" s="111"/>
      <c r="I317" s="127"/>
    </row>
    <row r="318" spans="1:9" ht="69.95" customHeight="1" x14ac:dyDescent="0.2">
      <c r="A318" s="1163">
        <f>A317</f>
        <v>43151</v>
      </c>
      <c r="B318" s="1190"/>
      <c r="C318" s="839"/>
      <c r="D318" s="849"/>
      <c r="E318" s="499"/>
      <c r="F318" s="136"/>
      <c r="G318" s="97"/>
      <c r="H318" s="111"/>
      <c r="I318" s="127"/>
    </row>
    <row r="319" spans="1:9" ht="69.95" customHeight="1" x14ac:dyDescent="0.2">
      <c r="A319" s="1164">
        <f>A318</f>
        <v>43151</v>
      </c>
      <c r="B319" s="37"/>
      <c r="C319" s="987" t="s">
        <v>25</v>
      </c>
      <c r="D319" s="988"/>
      <c r="E319" s="1014" t="s">
        <v>29</v>
      </c>
      <c r="F319" s="988"/>
      <c r="G319" s="1008"/>
      <c r="H319" s="1008" t="s">
        <v>26</v>
      </c>
      <c r="I319" s="1027"/>
    </row>
    <row r="320" spans="1:9" ht="69.95" customHeight="1" x14ac:dyDescent="0.2">
      <c r="A320" s="1165">
        <f>A319</f>
        <v>43151</v>
      </c>
      <c r="B320" s="1190" t="s">
        <v>8</v>
      </c>
      <c r="C320" s="840"/>
      <c r="D320" s="850"/>
      <c r="E320" s="500"/>
      <c r="F320" s="52"/>
      <c r="G320" s="97"/>
      <c r="H320" s="97"/>
      <c r="I320" s="127"/>
    </row>
    <row r="321" spans="1:9" ht="69.95" customHeight="1" thickBot="1" x14ac:dyDescent="0.25">
      <c r="A321" s="1161">
        <f>A320</f>
        <v>43151</v>
      </c>
      <c r="B321" s="1203"/>
      <c r="C321" s="837"/>
      <c r="D321" s="855"/>
      <c r="E321" s="497"/>
      <c r="F321" s="116"/>
      <c r="G321" s="107"/>
      <c r="H321" s="117"/>
      <c r="I321" s="90"/>
    </row>
    <row r="322" spans="1:9" ht="69.95" customHeight="1" thickTop="1" x14ac:dyDescent="0.2">
      <c r="A322" s="1150">
        <f>A319+1</f>
        <v>43152</v>
      </c>
      <c r="B322" s="36"/>
      <c r="C322" s="991" t="s">
        <v>24</v>
      </c>
      <c r="D322" s="992" t="s">
        <v>23</v>
      </c>
      <c r="E322" s="1028"/>
      <c r="F322" s="1024"/>
      <c r="G322" s="1004"/>
      <c r="H322" s="1025"/>
      <c r="I322" s="1006"/>
    </row>
    <row r="323" spans="1:9" ht="69.95" customHeight="1" x14ac:dyDescent="0.2">
      <c r="A323" s="1151">
        <f>A322</f>
        <v>43152</v>
      </c>
      <c r="B323" s="1190" t="s">
        <v>8</v>
      </c>
      <c r="C323" s="841"/>
      <c r="D323" s="848"/>
      <c r="E323" s="499"/>
      <c r="F323" s="540"/>
      <c r="G323" s="97"/>
      <c r="H323" s="111"/>
      <c r="I323" s="127"/>
    </row>
    <row r="324" spans="1:9" ht="69.95" customHeight="1" x14ac:dyDescent="0.2">
      <c r="A324" s="1152">
        <f>A323</f>
        <v>43152</v>
      </c>
      <c r="B324" s="1190"/>
      <c r="C324" s="842"/>
      <c r="D324" s="851"/>
      <c r="E324" s="499"/>
      <c r="F324" s="540"/>
      <c r="G324" s="97"/>
      <c r="H324" s="111"/>
      <c r="I324" s="127"/>
    </row>
    <row r="325" spans="1:9" ht="69.95" customHeight="1" x14ac:dyDescent="0.2">
      <c r="A325" s="1153">
        <f>A324</f>
        <v>43152</v>
      </c>
      <c r="B325" s="37"/>
      <c r="C325" s="991" t="s">
        <v>21</v>
      </c>
      <c r="D325" s="992"/>
      <c r="E325" s="1014" t="s">
        <v>30</v>
      </c>
      <c r="F325" s="988"/>
      <c r="G325" s="1008"/>
      <c r="H325" s="1008" t="s">
        <v>27</v>
      </c>
      <c r="I325" s="1027"/>
    </row>
    <row r="326" spans="1:9" ht="69.95" customHeight="1" x14ac:dyDescent="0.2">
      <c r="A326" s="1154">
        <f>A325</f>
        <v>43152</v>
      </c>
      <c r="B326" s="1190" t="s">
        <v>8</v>
      </c>
      <c r="C326" s="857"/>
      <c r="D326" s="854"/>
      <c r="E326" s="500"/>
      <c r="F326" s="52"/>
      <c r="G326" s="97"/>
      <c r="H326" s="97"/>
      <c r="I326" s="127"/>
    </row>
    <row r="327" spans="1:9" ht="69.95" customHeight="1" thickBot="1" x14ac:dyDescent="0.25">
      <c r="A327" s="1155">
        <f>A326</f>
        <v>43152</v>
      </c>
      <c r="B327" s="1203"/>
      <c r="C327" s="115"/>
      <c r="D327" s="116"/>
      <c r="E327" s="497"/>
      <c r="F327" s="116"/>
      <c r="G327" s="107"/>
      <c r="H327" s="117"/>
      <c r="I327" s="90"/>
    </row>
    <row r="328" spans="1:9" ht="69.95" customHeight="1" thickTop="1" x14ac:dyDescent="0.2">
      <c r="A328" s="1156">
        <f>A325+1</f>
        <v>43153</v>
      </c>
      <c r="B328" s="36"/>
      <c r="C328" s="1000" t="s">
        <v>7</v>
      </c>
      <c r="D328" s="1001"/>
      <c r="E328" s="1028"/>
      <c r="F328" s="1024"/>
      <c r="G328" s="1004"/>
      <c r="H328" s="1025"/>
      <c r="I328" s="1006"/>
    </row>
    <row r="329" spans="1:9" ht="69.95" customHeight="1" x14ac:dyDescent="0.2">
      <c r="A329" s="1162">
        <f>A328</f>
        <v>43153</v>
      </c>
      <c r="B329" s="1190" t="s">
        <v>8</v>
      </c>
      <c r="C329" s="128"/>
      <c r="D329" s="129"/>
      <c r="E329" s="499"/>
      <c r="F329" s="136"/>
      <c r="G329" s="97"/>
      <c r="H329" s="111"/>
      <c r="I329" s="127"/>
    </row>
    <row r="330" spans="1:9" ht="69.95" customHeight="1" x14ac:dyDescent="0.2">
      <c r="A330" s="1163">
        <f>A329</f>
        <v>43153</v>
      </c>
      <c r="B330" s="1190"/>
      <c r="C330" s="109"/>
      <c r="D330" s="110"/>
      <c r="E330" s="499"/>
      <c r="F330" s="540"/>
      <c r="G330" s="97"/>
      <c r="H330" s="111"/>
      <c r="I330" s="127"/>
    </row>
    <row r="331" spans="1:9" ht="69.95" customHeight="1" x14ac:dyDescent="0.2">
      <c r="A331" s="1164">
        <f>A330</f>
        <v>43153</v>
      </c>
      <c r="B331" s="37"/>
      <c r="C331" s="1007" t="s">
        <v>12</v>
      </c>
      <c r="D331" s="988"/>
      <c r="E331" s="1038" t="s">
        <v>31</v>
      </c>
      <c r="F331" s="988"/>
      <c r="G331" s="1008"/>
      <c r="H331" s="1008" t="s">
        <v>28</v>
      </c>
      <c r="I331" s="1027"/>
    </row>
    <row r="332" spans="1:9" ht="69.95" customHeight="1" x14ac:dyDescent="0.2">
      <c r="A332" s="1165">
        <f>A331</f>
        <v>43153</v>
      </c>
      <c r="B332" s="1190" t="s">
        <v>8</v>
      </c>
      <c r="C332" s="99"/>
      <c r="D332" s="114"/>
      <c r="E332" s="500"/>
      <c r="F332" s="52"/>
      <c r="G332" s="97"/>
      <c r="H332" s="97"/>
      <c r="I332" s="127"/>
    </row>
    <row r="333" spans="1:9" ht="69.95" customHeight="1" thickBot="1" x14ac:dyDescent="0.25">
      <c r="A333" s="1161">
        <f>A332</f>
        <v>43153</v>
      </c>
      <c r="B333" s="1203"/>
      <c r="C333" s="115"/>
      <c r="D333" s="116"/>
      <c r="E333" s="497"/>
      <c r="F333" s="116"/>
      <c r="G333" s="107"/>
      <c r="H333" s="117"/>
      <c r="I333" s="90"/>
    </row>
    <row r="334" spans="1:9" ht="69.95" customHeight="1" thickTop="1" x14ac:dyDescent="0.2">
      <c r="A334" s="1150">
        <f>A331+1</f>
        <v>43154</v>
      </c>
      <c r="B334" s="36"/>
      <c r="C334" s="1009" t="s">
        <v>10</v>
      </c>
      <c r="D334" s="1010" t="s">
        <v>15</v>
      </c>
      <c r="E334" s="1028"/>
      <c r="F334" s="1024"/>
      <c r="G334" s="1004"/>
      <c r="H334" s="1025"/>
      <c r="I334" s="1006"/>
    </row>
    <row r="335" spans="1:9" ht="69.95" customHeight="1" x14ac:dyDescent="0.2">
      <c r="A335" s="1151">
        <f>A334</f>
        <v>43154</v>
      </c>
      <c r="B335" s="1190" t="s">
        <v>8</v>
      </c>
      <c r="C335" s="59"/>
      <c r="D335" s="129"/>
      <c r="E335" s="499"/>
      <c r="F335" s="136"/>
      <c r="G335" s="97"/>
      <c r="H335" s="111"/>
      <c r="I335" s="127"/>
    </row>
    <row r="336" spans="1:9" ht="69.95" customHeight="1" x14ac:dyDescent="0.2">
      <c r="A336" s="1152">
        <f>A335</f>
        <v>43154</v>
      </c>
      <c r="B336" s="1190"/>
      <c r="C336" s="75"/>
      <c r="D336" s="110"/>
      <c r="E336" s="499"/>
      <c r="F336" s="540"/>
      <c r="G336" s="97"/>
      <c r="H336" s="111"/>
      <c r="I336" s="127"/>
    </row>
    <row r="337" spans="1:9" ht="69.95" customHeight="1" x14ac:dyDescent="0.2">
      <c r="A337" s="1153">
        <f>A336</f>
        <v>43154</v>
      </c>
      <c r="B337" s="37"/>
      <c r="C337" s="1013" t="s">
        <v>17</v>
      </c>
      <c r="D337" s="988"/>
      <c r="E337" s="1032"/>
      <c r="F337" s="1029"/>
      <c r="G337" s="1030"/>
      <c r="H337" s="1030"/>
      <c r="I337" s="1031"/>
    </row>
    <row r="338" spans="1:9" ht="69.95" customHeight="1" x14ac:dyDescent="0.2">
      <c r="A338" s="1154">
        <f>A337</f>
        <v>43154</v>
      </c>
      <c r="B338" s="1190" t="s">
        <v>8</v>
      </c>
      <c r="C338" s="840"/>
      <c r="D338" s="114"/>
      <c r="E338" s="500"/>
      <c r="F338" s="52"/>
      <c r="G338" s="97"/>
      <c r="H338" s="97"/>
      <c r="I338" s="127"/>
    </row>
    <row r="339" spans="1:9" ht="69.95" customHeight="1" thickBot="1" x14ac:dyDescent="0.25">
      <c r="A339" s="1155">
        <f>A338</f>
        <v>43154</v>
      </c>
      <c r="B339" s="1203"/>
      <c r="C339" s="843"/>
      <c r="D339" s="116"/>
      <c r="E339" s="497"/>
      <c r="F339" s="116"/>
      <c r="G339" s="107"/>
      <c r="H339" s="117"/>
      <c r="I339" s="90"/>
    </row>
    <row r="340" spans="1:9" ht="69.95" customHeight="1" thickTop="1" x14ac:dyDescent="0.2">
      <c r="A340" s="1156">
        <f>A337+1</f>
        <v>43155</v>
      </c>
      <c r="B340" s="36"/>
      <c r="C340" s="1000" t="s">
        <v>13</v>
      </c>
      <c r="D340" s="1001" t="s">
        <v>16</v>
      </c>
      <c r="E340" s="1017" t="s">
        <v>18</v>
      </c>
      <c r="F340" s="1034"/>
      <c r="G340" s="1035"/>
      <c r="H340" s="1036"/>
      <c r="I340" s="1037"/>
    </row>
    <row r="341" spans="1:9" ht="69.95" customHeight="1" x14ac:dyDescent="0.2">
      <c r="A341" s="1162">
        <f>A340</f>
        <v>43155</v>
      </c>
      <c r="B341" s="1190" t="s">
        <v>8</v>
      </c>
      <c r="C341" s="128"/>
      <c r="D341" s="129"/>
      <c r="E341" s="499"/>
      <c r="F341" s="136"/>
      <c r="G341" s="97"/>
      <c r="H341" s="111"/>
      <c r="I341" s="127"/>
    </row>
    <row r="342" spans="1:9" ht="69.95" customHeight="1" x14ac:dyDescent="0.2">
      <c r="A342" s="1163">
        <f>A341</f>
        <v>43155</v>
      </c>
      <c r="B342" s="1190"/>
      <c r="C342" s="109"/>
      <c r="D342" s="110"/>
      <c r="E342" s="499"/>
      <c r="F342" s="540"/>
      <c r="G342" s="97"/>
      <c r="H342" s="111"/>
      <c r="I342" s="127"/>
    </row>
    <row r="343" spans="1:9" ht="69.95" customHeight="1" x14ac:dyDescent="0.2">
      <c r="A343" s="1164">
        <f>A342</f>
        <v>43155</v>
      </c>
      <c r="B343" s="37"/>
      <c r="C343" s="1007" t="s">
        <v>19</v>
      </c>
      <c r="D343" s="1018"/>
      <c r="E343" s="1032"/>
      <c r="F343" s="1029"/>
      <c r="G343" s="1030"/>
      <c r="H343" s="1030"/>
      <c r="I343" s="1031"/>
    </row>
    <row r="344" spans="1:9" ht="69.95" customHeight="1" x14ac:dyDescent="0.2">
      <c r="A344" s="1165">
        <f>A343</f>
        <v>43155</v>
      </c>
      <c r="B344" s="1190" t="s">
        <v>8</v>
      </c>
      <c r="C344" s="99"/>
      <c r="D344" s="114"/>
      <c r="E344" s="500"/>
      <c r="F344" s="52"/>
      <c r="G344" s="97"/>
      <c r="H344" s="97"/>
      <c r="I344" s="127"/>
    </row>
    <row r="345" spans="1:9" ht="69.95" customHeight="1" thickBot="1" x14ac:dyDescent="0.25">
      <c r="A345" s="1161">
        <f>A344</f>
        <v>43155</v>
      </c>
      <c r="B345" s="1203"/>
      <c r="C345" s="115"/>
      <c r="D345" s="116"/>
      <c r="E345" s="497"/>
      <c r="F345" s="116"/>
      <c r="G345" s="107"/>
      <c r="H345" s="117"/>
      <c r="I345" s="90"/>
    </row>
    <row r="346" spans="1:9" ht="69.95" customHeight="1" thickTop="1" x14ac:dyDescent="0.2">
      <c r="A346" s="1150">
        <f>A343+1</f>
        <v>43156</v>
      </c>
      <c r="B346" s="36"/>
      <c r="C346" s="1000"/>
      <c r="D346" s="1001"/>
      <c r="E346" s="1017"/>
      <c r="F346" s="1034"/>
      <c r="G346" s="1035"/>
      <c r="H346" s="1036"/>
      <c r="I346" s="1037"/>
    </row>
    <row r="347" spans="1:9" ht="69.95" customHeight="1" x14ac:dyDescent="0.2">
      <c r="A347" s="1151">
        <f>A346</f>
        <v>43156</v>
      </c>
      <c r="B347" s="1190" t="s">
        <v>8</v>
      </c>
      <c r="C347" s="128"/>
      <c r="D347" s="129"/>
      <c r="E347" s="499"/>
      <c r="F347" s="136"/>
      <c r="G347" s="97"/>
      <c r="H347" s="111"/>
      <c r="I347" s="127"/>
    </row>
    <row r="348" spans="1:9" ht="69.95" customHeight="1" x14ac:dyDescent="0.2">
      <c r="A348" s="1152">
        <f>A347</f>
        <v>43156</v>
      </c>
      <c r="B348" s="1190"/>
      <c r="C348" s="109"/>
      <c r="D348" s="110"/>
      <c r="E348" s="499"/>
      <c r="F348" s="540"/>
      <c r="G348" s="97"/>
      <c r="H348" s="111"/>
      <c r="I348" s="127"/>
    </row>
    <row r="349" spans="1:9" ht="69.95" customHeight="1" x14ac:dyDescent="0.2">
      <c r="A349" s="1153">
        <f>A348</f>
        <v>43156</v>
      </c>
      <c r="B349" s="37"/>
      <c r="C349" s="1007"/>
      <c r="D349" s="1018"/>
      <c r="E349" s="1032"/>
      <c r="F349" s="1029"/>
      <c r="G349" s="1030"/>
      <c r="H349" s="1030"/>
      <c r="I349" s="1031"/>
    </row>
    <row r="350" spans="1:9" ht="69.95" customHeight="1" x14ac:dyDescent="0.2">
      <c r="A350" s="1154">
        <f>A349</f>
        <v>43156</v>
      </c>
      <c r="B350" s="1190" t="s">
        <v>8</v>
      </c>
      <c r="C350" s="99"/>
      <c r="D350" s="114"/>
      <c r="E350" s="500"/>
      <c r="F350" s="52"/>
      <c r="G350" s="97"/>
      <c r="H350" s="97"/>
      <c r="I350" s="127"/>
    </row>
    <row r="351" spans="1:9" ht="69.95" customHeight="1" thickBot="1" x14ac:dyDescent="0.25">
      <c r="A351" s="1155">
        <f>A350</f>
        <v>43156</v>
      </c>
      <c r="B351" s="1203"/>
      <c r="C351" s="115"/>
      <c r="D351" s="116"/>
      <c r="E351" s="497"/>
      <c r="F351" s="116"/>
      <c r="G351" s="107"/>
      <c r="H351" s="117"/>
      <c r="I351" s="90"/>
    </row>
    <row r="352" spans="1:9" ht="69.95" hidden="1" customHeight="1" thickTop="1" thickBot="1" x14ac:dyDescent="0.25">
      <c r="A352" s="1166"/>
      <c r="B352" s="39"/>
      <c r="C352" s="1055">
        <f>COUNTA(C$343,C$340,C$337,C$334,C$331,C$328,C$325,C$322,C$319,C$316,C$313,C$310,C$349,C$346)</f>
        <v>12</v>
      </c>
      <c r="D352" s="1055">
        <f t="shared" ref="D352:I352" si="7">COUNTA(D$343,D$340,D$337,D$334,D$331,D$328,D$325,D$322,D$319,D$316,D$313,D$310,D$349,D$346)</f>
        <v>5</v>
      </c>
      <c r="E352" s="1055">
        <f t="shared" si="7"/>
        <v>6</v>
      </c>
      <c r="F352" s="1055">
        <f>COUNTA(F351,F350,F348,F347,F345,F344,F342,F341,F339,F338,F336,F335,F333,F332,F330,F329,F327,F326,F324,F323,F321,F320,F318,F317,F315,F314,F312,F311)</f>
        <v>0</v>
      </c>
      <c r="G352" s="1055">
        <f t="shared" si="7"/>
        <v>1</v>
      </c>
      <c r="H352" s="1055">
        <f t="shared" si="7"/>
        <v>4</v>
      </c>
      <c r="I352" s="1055">
        <f t="shared" si="7"/>
        <v>0</v>
      </c>
    </row>
    <row r="353" spans="1:9" ht="99.95" customHeight="1" thickTop="1" thickBot="1" x14ac:dyDescent="0.25">
      <c r="A353" s="468" t="s">
        <v>313</v>
      </c>
      <c r="B353" s="466">
        <f>WEEKNUM(A354,2)</f>
        <v>9</v>
      </c>
      <c r="C353" s="1341" t="s">
        <v>0</v>
      </c>
      <c r="D353" s="1342"/>
      <c r="E353" s="1113" t="s">
        <v>1</v>
      </c>
      <c r="F353" s="1177" t="s">
        <v>356</v>
      </c>
      <c r="G353" s="119" t="s">
        <v>3</v>
      </c>
      <c r="H353" s="1112" t="s">
        <v>4</v>
      </c>
      <c r="I353" s="205" t="s">
        <v>5</v>
      </c>
    </row>
    <row r="354" spans="1:9" ht="69.95" customHeight="1" thickTop="1" x14ac:dyDescent="0.2">
      <c r="A354" s="1150">
        <f>A351+1</f>
        <v>43157</v>
      </c>
      <c r="B354" s="479"/>
      <c r="C354" s="970" t="s">
        <v>30</v>
      </c>
      <c r="D354" s="1023" t="s">
        <v>29</v>
      </c>
      <c r="E354" s="1017" t="s">
        <v>6</v>
      </c>
      <c r="F354" s="1034"/>
      <c r="G354" s="1035"/>
      <c r="H354" s="1036"/>
      <c r="I354" s="1037"/>
    </row>
    <row r="355" spans="1:9" ht="69.95" customHeight="1" x14ac:dyDescent="0.2">
      <c r="A355" s="1151">
        <f>A354</f>
        <v>43157</v>
      </c>
      <c r="B355" s="1184" t="s">
        <v>8</v>
      </c>
      <c r="C355" s="59"/>
      <c r="D355" s="56"/>
      <c r="E355" s="499"/>
      <c r="F355" s="136"/>
      <c r="G355" s="97"/>
      <c r="H355" s="111"/>
      <c r="I355" s="127"/>
    </row>
    <row r="356" spans="1:9" ht="69.95" customHeight="1" x14ac:dyDescent="0.2">
      <c r="A356" s="1152">
        <f>A355</f>
        <v>43157</v>
      </c>
      <c r="B356" s="1184"/>
      <c r="C356" s="75"/>
      <c r="D356" s="52"/>
      <c r="E356" s="499"/>
      <c r="F356" s="540"/>
      <c r="G356" s="97"/>
      <c r="H356" s="111"/>
      <c r="I356" s="127"/>
    </row>
    <row r="357" spans="1:9" ht="69.95" customHeight="1" thickBot="1" x14ac:dyDescent="0.25">
      <c r="A357" s="1153">
        <f>A356</f>
        <v>43157</v>
      </c>
      <c r="B357" s="35"/>
      <c r="C357" s="976" t="s">
        <v>28</v>
      </c>
      <c r="D357" s="961"/>
      <c r="E357" s="1014"/>
      <c r="F357" s="988"/>
      <c r="G357" s="1008"/>
      <c r="H357" s="1008" t="s">
        <v>29</v>
      </c>
      <c r="I357" s="1027"/>
    </row>
    <row r="358" spans="1:9" ht="69.95" customHeight="1" x14ac:dyDescent="0.2">
      <c r="A358" s="1154">
        <f>A357</f>
        <v>43157</v>
      </c>
      <c r="B358" s="1184" t="s">
        <v>8</v>
      </c>
      <c r="C358" s="836"/>
      <c r="D358" s="854"/>
      <c r="E358" s="500"/>
      <c r="F358" s="52"/>
      <c r="G358" s="97"/>
      <c r="H358" s="97"/>
      <c r="I358" s="127"/>
    </row>
    <row r="359" spans="1:9" ht="69.95" customHeight="1" thickBot="1" x14ac:dyDescent="0.25">
      <c r="A359" s="1155">
        <f>A358</f>
        <v>43157</v>
      </c>
      <c r="B359" s="1211"/>
      <c r="C359" s="837"/>
      <c r="D359" s="855"/>
      <c r="E359" s="497"/>
      <c r="F359" s="116"/>
      <c r="G359" s="107"/>
      <c r="H359" s="117"/>
      <c r="I359" s="90"/>
    </row>
    <row r="360" spans="1:9" ht="69.95" customHeight="1" thickTop="1" x14ac:dyDescent="0.2">
      <c r="A360" s="1156">
        <f>A357+1</f>
        <v>43158</v>
      </c>
      <c r="B360" s="36"/>
      <c r="C360" s="970" t="s">
        <v>27</v>
      </c>
      <c r="D360" s="981" t="s">
        <v>26</v>
      </c>
      <c r="E360" s="1039"/>
      <c r="F360" s="1034"/>
      <c r="G360" s="1035"/>
      <c r="H360" s="1036"/>
      <c r="I360" s="1037"/>
    </row>
    <row r="361" spans="1:9" ht="69.95" customHeight="1" x14ac:dyDescent="0.2">
      <c r="A361" s="1162">
        <f>A360</f>
        <v>43158</v>
      </c>
      <c r="B361" s="1190" t="s">
        <v>8</v>
      </c>
      <c r="C361" s="838"/>
      <c r="D361" s="856"/>
      <c r="E361" s="499"/>
      <c r="F361" s="136"/>
      <c r="G361" s="97"/>
      <c r="H361" s="111"/>
      <c r="I361" s="127"/>
    </row>
    <row r="362" spans="1:9" ht="69.95" customHeight="1" x14ac:dyDescent="0.2">
      <c r="A362" s="1163">
        <f>A361</f>
        <v>43158</v>
      </c>
      <c r="B362" s="1190"/>
      <c r="C362" s="839"/>
      <c r="D362" s="849"/>
      <c r="E362" s="499"/>
      <c r="F362" s="540"/>
      <c r="G362" s="97"/>
      <c r="H362" s="111"/>
      <c r="I362" s="127"/>
    </row>
    <row r="363" spans="1:9" ht="69.95" customHeight="1" x14ac:dyDescent="0.2">
      <c r="A363" s="1164">
        <f>A362</f>
        <v>43158</v>
      </c>
      <c r="B363" s="37"/>
      <c r="C363" s="987" t="s">
        <v>25</v>
      </c>
      <c r="D363" s="988"/>
      <c r="E363" s="1014"/>
      <c r="F363" s="988"/>
      <c r="G363" s="1008"/>
      <c r="H363" s="1008" t="s">
        <v>30</v>
      </c>
      <c r="I363" s="1027"/>
    </row>
    <row r="364" spans="1:9" ht="69.95" customHeight="1" x14ac:dyDescent="0.2">
      <c r="A364" s="1165">
        <f>A363</f>
        <v>43158</v>
      </c>
      <c r="B364" s="1190" t="s">
        <v>8</v>
      </c>
      <c r="C364" s="840"/>
      <c r="D364" s="850"/>
      <c r="E364" s="500"/>
      <c r="F364" s="52"/>
      <c r="G364" s="97"/>
      <c r="H364" s="97"/>
      <c r="I364" s="127"/>
    </row>
    <row r="365" spans="1:9" ht="69.95" customHeight="1" thickBot="1" x14ac:dyDescent="0.25">
      <c r="A365" s="1161">
        <f>A364</f>
        <v>43158</v>
      </c>
      <c r="B365" s="1203"/>
      <c r="C365" s="837"/>
      <c r="D365" s="855"/>
      <c r="E365" s="497"/>
      <c r="F365" s="116"/>
      <c r="G365" s="107"/>
      <c r="H365" s="117"/>
      <c r="I365" s="90"/>
    </row>
    <row r="366" spans="1:9" ht="69.95" customHeight="1" thickTop="1" x14ac:dyDescent="0.2">
      <c r="A366" s="1150">
        <f>A363+1</f>
        <v>43159</v>
      </c>
      <c r="B366" s="36"/>
      <c r="C366" s="991" t="s">
        <v>24</v>
      </c>
      <c r="D366" s="992" t="s">
        <v>23</v>
      </c>
      <c r="E366" s="1039"/>
      <c r="F366" s="1034"/>
      <c r="G366" s="1035"/>
      <c r="H366" s="1036"/>
      <c r="I366" s="1037"/>
    </row>
    <row r="367" spans="1:9" ht="69.95" customHeight="1" x14ac:dyDescent="0.2">
      <c r="A367" s="1151">
        <f>A366</f>
        <v>43159</v>
      </c>
      <c r="B367" s="1190" t="s">
        <v>8</v>
      </c>
      <c r="C367" s="841"/>
      <c r="D367" s="848"/>
      <c r="E367" s="499"/>
      <c r="F367" s="136"/>
      <c r="G367" s="97"/>
      <c r="H367" s="111"/>
      <c r="I367" s="127"/>
    </row>
    <row r="368" spans="1:9" ht="69.95" customHeight="1" x14ac:dyDescent="0.2">
      <c r="A368" s="1152">
        <f>A367</f>
        <v>43159</v>
      </c>
      <c r="B368" s="1190"/>
      <c r="C368" s="842"/>
      <c r="D368" s="851"/>
      <c r="E368" s="499"/>
      <c r="F368" s="540"/>
      <c r="G368" s="97"/>
      <c r="H368" s="111"/>
      <c r="I368" s="127"/>
    </row>
    <row r="369" spans="1:9" ht="69.95" customHeight="1" x14ac:dyDescent="0.2">
      <c r="A369" s="1153">
        <f>A368</f>
        <v>43159</v>
      </c>
      <c r="B369" s="37"/>
      <c r="C369" s="991" t="s">
        <v>21</v>
      </c>
      <c r="D369" s="992"/>
      <c r="E369" s="1014"/>
      <c r="F369" s="988"/>
      <c r="G369" s="1008"/>
      <c r="H369" s="1045" t="s">
        <v>31</v>
      </c>
      <c r="I369" s="1027"/>
    </row>
    <row r="370" spans="1:9" ht="69.95" customHeight="1" x14ac:dyDescent="0.2">
      <c r="A370" s="1154">
        <f>A369</f>
        <v>43159</v>
      </c>
      <c r="B370" s="1190" t="s">
        <v>8</v>
      </c>
      <c r="C370" s="857"/>
      <c r="D370" s="854"/>
      <c r="E370" s="500"/>
      <c r="F370" s="52"/>
      <c r="G370" s="97"/>
      <c r="H370" s="97"/>
      <c r="I370" s="127"/>
    </row>
    <row r="371" spans="1:9" ht="69.95" customHeight="1" thickBot="1" x14ac:dyDescent="0.25">
      <c r="A371" s="1155">
        <f>A370</f>
        <v>43159</v>
      </c>
      <c r="B371" s="1203"/>
      <c r="C371" s="115"/>
      <c r="D371" s="116"/>
      <c r="E371" s="504"/>
      <c r="F371" s="116"/>
      <c r="G371" s="107"/>
      <c r="H371" s="117"/>
      <c r="I371" s="90"/>
    </row>
    <row r="372" spans="1:9" ht="69.95" customHeight="1" thickTop="1" x14ac:dyDescent="0.2">
      <c r="A372" s="1156">
        <f>A369+1</f>
        <v>43160</v>
      </c>
      <c r="B372" s="40"/>
      <c r="C372" s="991" t="s">
        <v>7</v>
      </c>
      <c r="D372" s="992"/>
      <c r="E372" s="1056"/>
      <c r="F372" s="1041"/>
      <c r="G372" s="1057" t="s">
        <v>7</v>
      </c>
      <c r="H372" s="1057"/>
      <c r="I372" s="1044"/>
    </row>
    <row r="373" spans="1:9" ht="69.95" customHeight="1" x14ac:dyDescent="0.2">
      <c r="A373" s="1162">
        <f>A372</f>
        <v>43160</v>
      </c>
      <c r="B373" s="1190" t="s">
        <v>8</v>
      </c>
      <c r="C373" s="128"/>
      <c r="D373" s="129"/>
      <c r="E373" s="499"/>
      <c r="F373" s="136"/>
      <c r="G373" s="97"/>
      <c r="H373" s="111"/>
      <c r="I373" s="113"/>
    </row>
    <row r="374" spans="1:9" ht="69.95" customHeight="1" x14ac:dyDescent="0.2">
      <c r="A374" s="1163">
        <f>A373</f>
        <v>43160</v>
      </c>
      <c r="B374" s="1190"/>
      <c r="C374" s="109"/>
      <c r="D374" s="110"/>
      <c r="E374" s="499"/>
      <c r="F374" s="540"/>
      <c r="G374" s="97"/>
      <c r="H374" s="111"/>
      <c r="I374" s="113"/>
    </row>
    <row r="375" spans="1:9" ht="69.95" customHeight="1" x14ac:dyDescent="0.2">
      <c r="A375" s="1164">
        <f>A374</f>
        <v>43160</v>
      </c>
      <c r="B375" s="37"/>
      <c r="C375" s="1007" t="s">
        <v>12</v>
      </c>
      <c r="D375" s="988"/>
      <c r="E375" s="1058" t="s">
        <v>7</v>
      </c>
      <c r="F375" s="988"/>
      <c r="G375" s="1008"/>
      <c r="H375" s="1008" t="s">
        <v>7</v>
      </c>
      <c r="I375" s="1046"/>
    </row>
    <row r="376" spans="1:9" ht="69.95" customHeight="1" x14ac:dyDescent="0.2">
      <c r="A376" s="1165">
        <f>A375</f>
        <v>43160</v>
      </c>
      <c r="B376" s="1190" t="s">
        <v>8</v>
      </c>
      <c r="C376" s="99"/>
      <c r="D376" s="114"/>
      <c r="E376" s="500"/>
      <c r="F376" s="52"/>
      <c r="G376" s="97"/>
      <c r="H376" s="97"/>
      <c r="I376" s="113"/>
    </row>
    <row r="377" spans="1:9" ht="69.95" customHeight="1" thickBot="1" x14ac:dyDescent="0.25">
      <c r="A377" s="1161">
        <f>A376</f>
        <v>43160</v>
      </c>
      <c r="B377" s="1197"/>
      <c r="C377" s="99"/>
      <c r="D377" s="114"/>
      <c r="E377" s="505"/>
      <c r="F377" s="114"/>
      <c r="G377" s="100"/>
      <c r="H377" s="125"/>
      <c r="I377" s="126"/>
    </row>
    <row r="378" spans="1:9" ht="69.95" customHeight="1" thickTop="1" x14ac:dyDescent="0.2">
      <c r="A378" s="1150">
        <f>A375+1</f>
        <v>43161</v>
      </c>
      <c r="B378" s="36"/>
      <c r="C378" s="1009" t="s">
        <v>14</v>
      </c>
      <c r="D378" s="1010" t="s">
        <v>15</v>
      </c>
      <c r="E378" s="1040"/>
      <c r="F378" s="1034"/>
      <c r="G378" s="1004"/>
      <c r="H378" s="1036"/>
      <c r="I378" s="1037"/>
    </row>
    <row r="379" spans="1:9" ht="69.95" customHeight="1" x14ac:dyDescent="0.2">
      <c r="A379" s="1151">
        <f>A378</f>
        <v>43161</v>
      </c>
      <c r="B379" s="1190" t="s">
        <v>8</v>
      </c>
      <c r="C379" s="59"/>
      <c r="D379" s="129"/>
      <c r="E379" s="499"/>
      <c r="F379" s="136"/>
      <c r="G379" s="97"/>
      <c r="H379" s="111"/>
      <c r="I379" s="127"/>
    </row>
    <row r="380" spans="1:9" ht="69.95" customHeight="1" x14ac:dyDescent="0.2">
      <c r="A380" s="1152">
        <f>A379</f>
        <v>43161</v>
      </c>
      <c r="B380" s="1190"/>
      <c r="C380" s="75"/>
      <c r="D380" s="110"/>
      <c r="E380" s="499"/>
      <c r="F380" s="540"/>
      <c r="G380" s="97"/>
      <c r="H380" s="111"/>
      <c r="I380" s="127"/>
    </row>
    <row r="381" spans="1:9" ht="69.95" customHeight="1" x14ac:dyDescent="0.2">
      <c r="A381" s="1153">
        <f>A380</f>
        <v>43161</v>
      </c>
      <c r="B381" s="37"/>
      <c r="C381" s="1013" t="s">
        <v>17</v>
      </c>
      <c r="D381" s="988"/>
      <c r="E381" s="1014"/>
      <c r="F381" s="1029"/>
      <c r="G381" s="1030"/>
      <c r="H381" s="1030"/>
      <c r="I381" s="1031"/>
    </row>
    <row r="382" spans="1:9" ht="69.95" customHeight="1" x14ac:dyDescent="0.2">
      <c r="A382" s="1154">
        <f>A381</f>
        <v>43161</v>
      </c>
      <c r="B382" s="1190" t="s">
        <v>8</v>
      </c>
      <c r="C382" s="840"/>
      <c r="D382" s="114"/>
      <c r="E382" s="500"/>
      <c r="F382" s="52"/>
      <c r="G382" s="97"/>
      <c r="H382" s="97"/>
      <c r="I382" s="127"/>
    </row>
    <row r="383" spans="1:9" ht="69.95" customHeight="1" thickBot="1" x14ac:dyDescent="0.25">
      <c r="A383" s="1155">
        <f>A382</f>
        <v>43161</v>
      </c>
      <c r="B383" s="1203"/>
      <c r="C383" s="843"/>
      <c r="D383" s="116"/>
      <c r="E383" s="497"/>
      <c r="F383" s="116"/>
      <c r="G383" s="107"/>
      <c r="H383" s="117"/>
      <c r="I383" s="90"/>
    </row>
    <row r="384" spans="1:9" ht="69.95" customHeight="1" thickTop="1" x14ac:dyDescent="0.2">
      <c r="A384" s="1156">
        <f>A381+1</f>
        <v>43162</v>
      </c>
      <c r="B384" s="36"/>
      <c r="C384" s="1000" t="s">
        <v>13</v>
      </c>
      <c r="D384" s="1001" t="s">
        <v>16</v>
      </c>
      <c r="E384" s="1017" t="s">
        <v>18</v>
      </c>
      <c r="F384" s="1034"/>
      <c r="G384" s="1004" t="s">
        <v>12</v>
      </c>
      <c r="H384" s="1036"/>
      <c r="I384" s="1037"/>
    </row>
    <row r="385" spans="1:9" ht="69.95" customHeight="1" x14ac:dyDescent="0.2">
      <c r="A385" s="1162">
        <f>A384</f>
        <v>43162</v>
      </c>
      <c r="B385" s="1190" t="s">
        <v>8</v>
      </c>
      <c r="C385" s="128"/>
      <c r="D385" s="129"/>
      <c r="E385" s="499"/>
      <c r="F385" s="136"/>
      <c r="G385" s="97"/>
      <c r="H385" s="111"/>
      <c r="I385" s="127"/>
    </row>
    <row r="386" spans="1:9" ht="69.95" customHeight="1" x14ac:dyDescent="0.2">
      <c r="A386" s="1163">
        <f>A385</f>
        <v>43162</v>
      </c>
      <c r="B386" s="1190"/>
      <c r="C386" s="109"/>
      <c r="D386" s="110"/>
      <c r="E386" s="499"/>
      <c r="F386" s="540"/>
      <c r="G386" s="97"/>
      <c r="H386" s="111"/>
      <c r="I386" s="127"/>
    </row>
    <row r="387" spans="1:9" ht="69.95" customHeight="1" x14ac:dyDescent="0.2">
      <c r="A387" s="1164">
        <f>A386</f>
        <v>43162</v>
      </c>
      <c r="B387" s="37"/>
      <c r="C387" s="1007" t="s">
        <v>14</v>
      </c>
      <c r="D387" s="1018" t="s">
        <v>15</v>
      </c>
      <c r="E387" s="1032"/>
      <c r="F387" s="1029"/>
      <c r="G387" s="1030"/>
      <c r="H387" s="1030"/>
      <c r="I387" s="1031"/>
    </row>
    <row r="388" spans="1:9" ht="69.95" customHeight="1" x14ac:dyDescent="0.2">
      <c r="A388" s="1165">
        <f>A387</f>
        <v>43162</v>
      </c>
      <c r="B388" s="1190" t="s">
        <v>8</v>
      </c>
      <c r="C388" s="99"/>
      <c r="D388" s="114"/>
      <c r="E388" s="500"/>
      <c r="F388" s="52"/>
      <c r="G388" s="97"/>
      <c r="H388" s="97"/>
      <c r="I388" s="127"/>
    </row>
    <row r="389" spans="1:9" ht="69.95" customHeight="1" thickBot="1" x14ac:dyDescent="0.25">
      <c r="A389" s="1161">
        <f>A388</f>
        <v>43162</v>
      </c>
      <c r="B389" s="1203"/>
      <c r="C389" s="115"/>
      <c r="D389" s="116"/>
      <c r="E389" s="497"/>
      <c r="F389" s="116"/>
      <c r="G389" s="107"/>
      <c r="H389" s="117"/>
      <c r="I389" s="90"/>
    </row>
    <row r="390" spans="1:9" ht="69.95" customHeight="1" thickTop="1" x14ac:dyDescent="0.2">
      <c r="A390" s="1150">
        <f>A387+1</f>
        <v>43163</v>
      </c>
      <c r="B390" s="36"/>
      <c r="C390" s="1000"/>
      <c r="D390" s="1001"/>
      <c r="E390" s="1017"/>
      <c r="F390" s="1034"/>
      <c r="G390" s="1004"/>
      <c r="H390" s="1036"/>
      <c r="I390" s="1037"/>
    </row>
    <row r="391" spans="1:9" ht="69.95" customHeight="1" x14ac:dyDescent="0.2">
      <c r="A391" s="1151">
        <f>A390</f>
        <v>43163</v>
      </c>
      <c r="B391" s="1190" t="s">
        <v>8</v>
      </c>
      <c r="C391" s="128"/>
      <c r="D391" s="129"/>
      <c r="E391" s="499"/>
      <c r="F391" s="136"/>
      <c r="G391" s="97"/>
      <c r="H391" s="111"/>
      <c r="I391" s="127"/>
    </row>
    <row r="392" spans="1:9" ht="69.95" customHeight="1" x14ac:dyDescent="0.2">
      <c r="A392" s="1152">
        <f>A391</f>
        <v>43163</v>
      </c>
      <c r="B392" s="1190"/>
      <c r="C392" s="109"/>
      <c r="D392" s="110"/>
      <c r="E392" s="499"/>
      <c r="F392" s="540"/>
      <c r="G392" s="97"/>
      <c r="H392" s="111"/>
      <c r="I392" s="127"/>
    </row>
    <row r="393" spans="1:9" ht="69.95" customHeight="1" x14ac:dyDescent="0.2">
      <c r="A393" s="1153">
        <f>A392</f>
        <v>43163</v>
      </c>
      <c r="B393" s="37"/>
      <c r="C393" s="1007"/>
      <c r="D393" s="1018"/>
      <c r="E393" s="1032"/>
      <c r="F393" s="1029"/>
      <c r="G393" s="1030"/>
      <c r="H393" s="1030"/>
      <c r="I393" s="1031"/>
    </row>
    <row r="394" spans="1:9" ht="69.95" customHeight="1" x14ac:dyDescent="0.2">
      <c r="A394" s="1154">
        <f>A393</f>
        <v>43163</v>
      </c>
      <c r="B394" s="1190" t="s">
        <v>8</v>
      </c>
      <c r="C394" s="99"/>
      <c r="D394" s="114"/>
      <c r="E394" s="500"/>
      <c r="F394" s="52"/>
      <c r="G394" s="97"/>
      <c r="H394" s="97"/>
      <c r="I394" s="127"/>
    </row>
    <row r="395" spans="1:9" ht="69.95" customHeight="1" thickBot="1" x14ac:dyDescent="0.25">
      <c r="A395" s="1155">
        <f>A394</f>
        <v>43163</v>
      </c>
      <c r="B395" s="1203"/>
      <c r="C395" s="115"/>
      <c r="D395" s="116"/>
      <c r="E395" s="497"/>
      <c r="F395" s="116"/>
      <c r="G395" s="107"/>
      <c r="H395" s="117"/>
      <c r="I395" s="90"/>
    </row>
    <row r="396" spans="1:9" ht="69.95" hidden="1" customHeight="1" thickTop="1" thickBot="1" x14ac:dyDescent="0.5">
      <c r="A396" s="1166"/>
      <c r="B396" s="41"/>
      <c r="C396" s="957">
        <f>COUNTA(C$387,C$384,C$381,C$378,C$375,C$372,C$369,C$366,C$363,C$360,C$357,C$354,C$393,C$390)</f>
        <v>12</v>
      </c>
      <c r="D396" s="957">
        <f t="shared" ref="D396:I396" si="8">COUNTA(D$387,D$384,D$381,D$378,D$375,D$372,D$369,D$366,D$363,D$360,D$357,D$354,D$393,D$390)</f>
        <v>6</v>
      </c>
      <c r="E396" s="957">
        <f t="shared" si="8"/>
        <v>3</v>
      </c>
      <c r="F396" s="957">
        <f>COUNTA(F395,F394,F392,F391,F389,F388,F386,F385,F383,F382,F380,F379,F377,F376,F374,F373,F371,F370,F368,F367,F365,F364,F362,F361,F359,F358,F356,F355)</f>
        <v>0</v>
      </c>
      <c r="G396" s="957">
        <f t="shared" si="8"/>
        <v>2</v>
      </c>
      <c r="H396" s="957">
        <f t="shared" si="8"/>
        <v>4</v>
      </c>
      <c r="I396" s="957">
        <f t="shared" si="8"/>
        <v>0</v>
      </c>
    </row>
    <row r="397" spans="1:9" ht="99.95" customHeight="1" thickTop="1" thickBot="1" x14ac:dyDescent="0.25">
      <c r="A397" s="468" t="s">
        <v>313</v>
      </c>
      <c r="B397" s="466">
        <f>WEEKNUM(A398,2)</f>
        <v>10</v>
      </c>
      <c r="C397" s="1341" t="s">
        <v>0</v>
      </c>
      <c r="D397" s="1342"/>
      <c r="E397" s="1113" t="s">
        <v>1</v>
      </c>
      <c r="F397" s="1177" t="s">
        <v>356</v>
      </c>
      <c r="G397" s="119" t="s">
        <v>3</v>
      </c>
      <c r="H397" s="1112" t="s">
        <v>4</v>
      </c>
      <c r="I397" s="205" t="s">
        <v>5</v>
      </c>
    </row>
    <row r="398" spans="1:9" ht="69.95" customHeight="1" thickTop="1" x14ac:dyDescent="0.2">
      <c r="A398" s="1150">
        <f>A395+1</f>
        <v>43164</v>
      </c>
      <c r="B398" s="479"/>
      <c r="C398" s="970" t="s">
        <v>30</v>
      </c>
      <c r="D398" s="1023" t="s">
        <v>29</v>
      </c>
      <c r="E398" s="1017" t="s">
        <v>6</v>
      </c>
      <c r="F398" s="1034"/>
      <c r="G398" s="1004" t="s">
        <v>13</v>
      </c>
      <c r="H398" s="1036"/>
      <c r="I398" s="1037"/>
    </row>
    <row r="399" spans="1:9" ht="69.95" customHeight="1" x14ac:dyDescent="0.2">
      <c r="A399" s="1151">
        <f>A398</f>
        <v>43164</v>
      </c>
      <c r="B399" s="1184" t="s">
        <v>8</v>
      </c>
      <c r="C399" s="59"/>
      <c r="D399" s="56"/>
      <c r="E399" s="499"/>
      <c r="F399" s="136"/>
      <c r="G399" s="97"/>
      <c r="H399" s="111"/>
      <c r="I399" s="127"/>
    </row>
    <row r="400" spans="1:9" ht="69.95" customHeight="1" x14ac:dyDescent="0.2">
      <c r="A400" s="1152">
        <f>A399</f>
        <v>43164</v>
      </c>
      <c r="B400" s="1184"/>
      <c r="C400" s="75"/>
      <c r="D400" s="52"/>
      <c r="E400" s="499"/>
      <c r="F400" s="540"/>
      <c r="G400" s="97"/>
      <c r="H400" s="111"/>
      <c r="I400" s="127"/>
    </row>
    <row r="401" spans="1:9" ht="69.95" customHeight="1" thickBot="1" x14ac:dyDescent="0.25">
      <c r="A401" s="1153">
        <f>A400</f>
        <v>43164</v>
      </c>
      <c r="B401" s="35"/>
      <c r="C401" s="976" t="s">
        <v>28</v>
      </c>
      <c r="D401" s="961"/>
      <c r="E401" s="1014" t="s">
        <v>12</v>
      </c>
      <c r="F401" s="1029"/>
      <c r="G401" s="1030"/>
      <c r="H401" s="1008"/>
      <c r="I401" s="1031"/>
    </row>
    <row r="402" spans="1:9" ht="69.95" customHeight="1" x14ac:dyDescent="0.2">
      <c r="A402" s="1154">
        <f>A401</f>
        <v>43164</v>
      </c>
      <c r="B402" s="1184" t="s">
        <v>8</v>
      </c>
      <c r="C402" s="836"/>
      <c r="D402" s="854"/>
      <c r="E402" s="500"/>
      <c r="F402" s="52"/>
      <c r="G402" s="97"/>
      <c r="H402" s="97"/>
      <c r="I402" s="127"/>
    </row>
    <row r="403" spans="1:9" ht="69.95" customHeight="1" thickBot="1" x14ac:dyDescent="0.25">
      <c r="A403" s="1155">
        <f>A402</f>
        <v>43164</v>
      </c>
      <c r="B403" s="1211"/>
      <c r="C403" s="837"/>
      <c r="D403" s="855"/>
      <c r="E403" s="497"/>
      <c r="F403" s="116"/>
      <c r="G403" s="107"/>
      <c r="H403" s="117"/>
      <c r="I403" s="90"/>
    </row>
    <row r="404" spans="1:9" ht="69.95" customHeight="1" thickTop="1" x14ac:dyDescent="0.2">
      <c r="A404" s="1156">
        <f>A401+1</f>
        <v>43165</v>
      </c>
      <c r="B404" s="36"/>
      <c r="C404" s="970" t="s">
        <v>27</v>
      </c>
      <c r="D404" s="981" t="s">
        <v>26</v>
      </c>
      <c r="E404" s="1039"/>
      <c r="F404" s="1034"/>
      <c r="G404" s="1004" t="s">
        <v>16</v>
      </c>
      <c r="H404" s="1036"/>
      <c r="I404" s="1037"/>
    </row>
    <row r="405" spans="1:9" ht="69.95" customHeight="1" x14ac:dyDescent="0.2">
      <c r="A405" s="1162">
        <f>A404</f>
        <v>43165</v>
      </c>
      <c r="B405" s="1190" t="s">
        <v>8</v>
      </c>
      <c r="C405" s="838"/>
      <c r="D405" s="856"/>
      <c r="E405" s="499"/>
      <c r="F405" s="136"/>
      <c r="G405" s="97"/>
      <c r="H405" s="111"/>
      <c r="I405" s="127"/>
    </row>
    <row r="406" spans="1:9" ht="69.95" customHeight="1" x14ac:dyDescent="0.2">
      <c r="A406" s="1163">
        <f>A405</f>
        <v>43165</v>
      </c>
      <c r="B406" s="1190"/>
      <c r="C406" s="839"/>
      <c r="D406" s="849"/>
      <c r="E406" s="499"/>
      <c r="F406" s="540"/>
      <c r="G406" s="97"/>
      <c r="H406" s="111"/>
      <c r="I406" s="127"/>
    </row>
    <row r="407" spans="1:9" ht="69.95" customHeight="1" x14ac:dyDescent="0.2">
      <c r="A407" s="1164">
        <f>A406</f>
        <v>43165</v>
      </c>
      <c r="B407" s="37"/>
      <c r="C407" s="987" t="s">
        <v>25</v>
      </c>
      <c r="D407" s="988"/>
      <c r="E407" s="1014" t="s">
        <v>13</v>
      </c>
      <c r="F407" s="1029"/>
      <c r="G407" s="1030"/>
      <c r="H407" s="1008" t="s">
        <v>12</v>
      </c>
      <c r="I407" s="1031"/>
    </row>
    <row r="408" spans="1:9" ht="69.95" customHeight="1" x14ac:dyDescent="0.2">
      <c r="A408" s="1165">
        <f>A407</f>
        <v>43165</v>
      </c>
      <c r="B408" s="1190" t="s">
        <v>8</v>
      </c>
      <c r="C408" s="840"/>
      <c r="D408" s="850"/>
      <c r="E408" s="500"/>
      <c r="F408" s="52"/>
      <c r="G408" s="97"/>
      <c r="H408" s="97"/>
      <c r="I408" s="127"/>
    </row>
    <row r="409" spans="1:9" ht="69.95" customHeight="1" thickBot="1" x14ac:dyDescent="0.25">
      <c r="A409" s="1161">
        <f>A408</f>
        <v>43165</v>
      </c>
      <c r="B409" s="1203"/>
      <c r="C409" s="837"/>
      <c r="D409" s="855"/>
      <c r="E409" s="497"/>
      <c r="F409" s="116"/>
      <c r="G409" s="107"/>
      <c r="H409" s="117"/>
      <c r="I409" s="90"/>
    </row>
    <row r="410" spans="1:9" ht="69.95" customHeight="1" thickTop="1" x14ac:dyDescent="0.2">
      <c r="A410" s="1150">
        <f>A407+1</f>
        <v>43166</v>
      </c>
      <c r="B410" s="36"/>
      <c r="C410" s="991" t="s">
        <v>24</v>
      </c>
      <c r="D410" s="992" t="s">
        <v>23</v>
      </c>
      <c r="E410" s="1039"/>
      <c r="F410" s="1034"/>
      <c r="G410" s="1004" t="s">
        <v>19</v>
      </c>
      <c r="H410" s="1036"/>
      <c r="I410" s="1037"/>
    </row>
    <row r="411" spans="1:9" ht="69.95" customHeight="1" x14ac:dyDescent="0.2">
      <c r="A411" s="1151">
        <f>A410</f>
        <v>43166</v>
      </c>
      <c r="B411" s="1190" t="s">
        <v>8</v>
      </c>
      <c r="C411" s="841"/>
      <c r="D411" s="848"/>
      <c r="E411" s="499"/>
      <c r="F411" s="136"/>
      <c r="G411" s="97"/>
      <c r="H411" s="111"/>
      <c r="I411" s="127"/>
    </row>
    <row r="412" spans="1:9" ht="69.95" customHeight="1" x14ac:dyDescent="0.2">
      <c r="A412" s="1152">
        <f>A411</f>
        <v>43166</v>
      </c>
      <c r="B412" s="1190"/>
      <c r="C412" s="842"/>
      <c r="D412" s="851"/>
      <c r="E412" s="499"/>
      <c r="F412" s="540"/>
      <c r="G412" s="97"/>
      <c r="H412" s="111"/>
      <c r="I412" s="127"/>
    </row>
    <row r="413" spans="1:9" ht="69.95" customHeight="1" x14ac:dyDescent="0.2">
      <c r="A413" s="1153">
        <f>A412</f>
        <v>43166</v>
      </c>
      <c r="B413" s="37"/>
      <c r="C413" s="991" t="s">
        <v>21</v>
      </c>
      <c r="D413" s="992"/>
      <c r="E413" s="1014" t="s">
        <v>16</v>
      </c>
      <c r="F413" s="1029"/>
      <c r="G413" s="1030"/>
      <c r="H413" s="1008" t="s">
        <v>13</v>
      </c>
      <c r="I413" s="1031"/>
    </row>
    <row r="414" spans="1:9" ht="69.95" customHeight="1" x14ac:dyDescent="0.2">
      <c r="A414" s="1154">
        <f>A413</f>
        <v>43166</v>
      </c>
      <c r="B414" s="1190" t="s">
        <v>8</v>
      </c>
      <c r="C414" s="857"/>
      <c r="D414" s="854"/>
      <c r="E414" s="500"/>
      <c r="F414" s="52"/>
      <c r="G414" s="97"/>
      <c r="H414" s="97"/>
      <c r="I414" s="127"/>
    </row>
    <row r="415" spans="1:9" ht="69.95" customHeight="1" thickBot="1" x14ac:dyDescent="0.25">
      <c r="A415" s="1155">
        <f>A414</f>
        <v>43166</v>
      </c>
      <c r="B415" s="1203"/>
      <c r="C415" s="115"/>
      <c r="D415" s="116"/>
      <c r="E415" s="497"/>
      <c r="F415" s="116"/>
      <c r="G415" s="107"/>
      <c r="H415" s="117"/>
      <c r="I415" s="90"/>
    </row>
    <row r="416" spans="1:9" ht="69.95" customHeight="1" thickTop="1" x14ac:dyDescent="0.2">
      <c r="A416" s="1156">
        <f>A413+1</f>
        <v>43167</v>
      </c>
      <c r="B416" s="36"/>
      <c r="C416" s="1000" t="s">
        <v>7</v>
      </c>
      <c r="D416" s="1001"/>
      <c r="E416" s="1039"/>
      <c r="F416" s="1034"/>
      <c r="G416" s="1004" t="s">
        <v>21</v>
      </c>
      <c r="H416" s="1036"/>
      <c r="I416" s="1037"/>
    </row>
    <row r="417" spans="1:9" ht="69.95" customHeight="1" x14ac:dyDescent="0.2">
      <c r="A417" s="1162">
        <f>A416</f>
        <v>43167</v>
      </c>
      <c r="B417" s="1190" t="s">
        <v>8</v>
      </c>
      <c r="C417" s="128"/>
      <c r="D417" s="129"/>
      <c r="E417" s="499"/>
      <c r="F417" s="136"/>
      <c r="G417" s="97"/>
      <c r="H417" s="111"/>
      <c r="I417" s="127"/>
    </row>
    <row r="418" spans="1:9" ht="69.95" customHeight="1" x14ac:dyDescent="0.2">
      <c r="A418" s="1163">
        <f>A417</f>
        <v>43167</v>
      </c>
      <c r="B418" s="1190"/>
      <c r="C418" s="109"/>
      <c r="D418" s="110"/>
      <c r="E418" s="499"/>
      <c r="F418" s="540"/>
      <c r="G418" s="97"/>
      <c r="H418" s="111"/>
      <c r="I418" s="127"/>
    </row>
    <row r="419" spans="1:9" ht="69.95" customHeight="1" x14ac:dyDescent="0.2">
      <c r="A419" s="1164">
        <f>A418</f>
        <v>43167</v>
      </c>
      <c r="B419" s="37"/>
      <c r="C419" s="1007" t="s">
        <v>12</v>
      </c>
      <c r="D419" s="988"/>
      <c r="E419" s="1014" t="s">
        <v>19</v>
      </c>
      <c r="F419" s="1029"/>
      <c r="G419" s="1030"/>
      <c r="H419" s="1008" t="s">
        <v>16</v>
      </c>
      <c r="I419" s="1031"/>
    </row>
    <row r="420" spans="1:9" ht="69.95" customHeight="1" x14ac:dyDescent="0.2">
      <c r="A420" s="1165">
        <f>A419</f>
        <v>43167</v>
      </c>
      <c r="B420" s="1190" t="s">
        <v>8</v>
      </c>
      <c r="C420" s="99"/>
      <c r="D420" s="114"/>
      <c r="E420" s="500"/>
      <c r="F420" s="52"/>
      <c r="G420" s="97"/>
      <c r="H420" s="97"/>
      <c r="I420" s="127"/>
    </row>
    <row r="421" spans="1:9" ht="69.95" customHeight="1" thickBot="1" x14ac:dyDescent="0.25">
      <c r="A421" s="1161">
        <f>A420</f>
        <v>43167</v>
      </c>
      <c r="B421" s="1203"/>
      <c r="C421" s="115"/>
      <c r="D421" s="116"/>
      <c r="E421" s="497"/>
      <c r="F421" s="116"/>
      <c r="G421" s="107"/>
      <c r="H421" s="117"/>
      <c r="I421" s="90"/>
    </row>
    <row r="422" spans="1:9" ht="69.95" customHeight="1" thickTop="1" x14ac:dyDescent="0.2">
      <c r="A422" s="1150">
        <f>A419+1</f>
        <v>43168</v>
      </c>
      <c r="B422" s="36"/>
      <c r="C422" s="1009" t="s">
        <v>14</v>
      </c>
      <c r="D422" s="1010" t="s">
        <v>15</v>
      </c>
      <c r="E422" s="1039"/>
      <c r="F422" s="1034"/>
      <c r="G422" s="1004" t="s">
        <v>23</v>
      </c>
      <c r="H422" s="1036"/>
      <c r="I422" s="1037"/>
    </row>
    <row r="423" spans="1:9" ht="69.95" customHeight="1" x14ac:dyDescent="0.2">
      <c r="A423" s="1151">
        <f>A422</f>
        <v>43168</v>
      </c>
      <c r="B423" s="1190" t="s">
        <v>8</v>
      </c>
      <c r="C423" s="59"/>
      <c r="D423" s="129"/>
      <c r="E423" s="499"/>
      <c r="F423" s="136"/>
      <c r="G423" s="97"/>
      <c r="H423" s="111"/>
      <c r="I423" s="127"/>
    </row>
    <row r="424" spans="1:9" ht="69.95" customHeight="1" x14ac:dyDescent="0.2">
      <c r="A424" s="1152">
        <f>A423</f>
        <v>43168</v>
      </c>
      <c r="B424" s="1190"/>
      <c r="C424" s="75"/>
      <c r="D424" s="110"/>
      <c r="E424" s="499"/>
      <c r="F424" s="540"/>
      <c r="G424" s="97"/>
      <c r="H424" s="111"/>
      <c r="I424" s="127"/>
    </row>
    <row r="425" spans="1:9" ht="69.95" customHeight="1" x14ac:dyDescent="0.2">
      <c r="A425" s="1153">
        <f>A424</f>
        <v>43168</v>
      </c>
      <c r="B425" s="37"/>
      <c r="C425" s="1013" t="s">
        <v>17</v>
      </c>
      <c r="D425" s="988"/>
      <c r="E425" s="1014" t="s">
        <v>21</v>
      </c>
      <c r="F425" s="1029"/>
      <c r="G425" s="1030"/>
      <c r="H425" s="1030"/>
      <c r="I425" s="1031"/>
    </row>
    <row r="426" spans="1:9" ht="69.95" customHeight="1" x14ac:dyDescent="0.2">
      <c r="A426" s="1154">
        <f>A425</f>
        <v>43168</v>
      </c>
      <c r="B426" s="1190" t="s">
        <v>8</v>
      </c>
      <c r="C426" s="840"/>
      <c r="D426" s="114"/>
      <c r="E426" s="500"/>
      <c r="F426" s="52"/>
      <c r="G426" s="97"/>
      <c r="H426" s="97"/>
      <c r="I426" s="127"/>
    </row>
    <row r="427" spans="1:9" ht="69.95" customHeight="1" thickBot="1" x14ac:dyDescent="0.25">
      <c r="A427" s="1155">
        <f>A426</f>
        <v>43168</v>
      </c>
      <c r="B427" s="1203"/>
      <c r="C427" s="843"/>
      <c r="D427" s="116"/>
      <c r="E427" s="497"/>
      <c r="F427" s="116"/>
      <c r="G427" s="107"/>
      <c r="H427" s="117"/>
      <c r="I427" s="90"/>
    </row>
    <row r="428" spans="1:9" ht="69.95" customHeight="1" thickTop="1" x14ac:dyDescent="0.2">
      <c r="A428" s="1156">
        <f>A425+1</f>
        <v>43169</v>
      </c>
      <c r="B428" s="36"/>
      <c r="C428" s="1000" t="s">
        <v>13</v>
      </c>
      <c r="D428" s="1001" t="s">
        <v>16</v>
      </c>
      <c r="E428" s="1017" t="s">
        <v>18</v>
      </c>
      <c r="F428" s="1034"/>
      <c r="G428" s="1004" t="s">
        <v>24</v>
      </c>
      <c r="H428" s="1036"/>
      <c r="I428" s="1037"/>
    </row>
    <row r="429" spans="1:9" ht="69.95" customHeight="1" x14ac:dyDescent="0.2">
      <c r="A429" s="1162">
        <f>A428</f>
        <v>43169</v>
      </c>
      <c r="B429" s="1190" t="s">
        <v>8</v>
      </c>
      <c r="C429" s="128"/>
      <c r="D429" s="129"/>
      <c r="E429" s="499"/>
      <c r="F429" s="136"/>
      <c r="G429" s="97"/>
      <c r="H429" s="111"/>
      <c r="I429" s="127"/>
    </row>
    <row r="430" spans="1:9" ht="69.95" customHeight="1" x14ac:dyDescent="0.2">
      <c r="A430" s="1163">
        <f>A429</f>
        <v>43169</v>
      </c>
      <c r="B430" s="1190"/>
      <c r="C430" s="109"/>
      <c r="D430" s="110"/>
      <c r="E430" s="499"/>
      <c r="F430" s="540"/>
      <c r="G430" s="97"/>
      <c r="H430" s="111"/>
      <c r="I430" s="127"/>
    </row>
    <row r="431" spans="1:9" ht="69.95" customHeight="1" x14ac:dyDescent="0.2">
      <c r="A431" s="1164">
        <f>A430</f>
        <v>43169</v>
      </c>
      <c r="B431" s="37"/>
      <c r="C431" s="1007" t="s">
        <v>10</v>
      </c>
      <c r="D431" s="1018" t="s">
        <v>81</v>
      </c>
      <c r="E431" s="1032"/>
      <c r="F431" s="1029"/>
      <c r="G431" s="1030"/>
      <c r="H431" s="1030"/>
      <c r="I431" s="1031"/>
    </row>
    <row r="432" spans="1:9" ht="69.95" customHeight="1" x14ac:dyDescent="0.2">
      <c r="A432" s="1165">
        <f>A431</f>
        <v>43169</v>
      </c>
      <c r="B432" s="1190" t="s">
        <v>8</v>
      </c>
      <c r="C432" s="99"/>
      <c r="D432" s="114"/>
      <c r="E432" s="500"/>
      <c r="F432" s="52"/>
      <c r="G432" s="97"/>
      <c r="H432" s="97"/>
      <c r="I432" s="127"/>
    </row>
    <row r="433" spans="1:9" ht="69.95" customHeight="1" thickBot="1" x14ac:dyDescent="0.25">
      <c r="A433" s="1161">
        <f>A432</f>
        <v>43169</v>
      </c>
      <c r="B433" s="1203"/>
      <c r="C433" s="115"/>
      <c r="D433" s="116"/>
      <c r="E433" s="497"/>
      <c r="F433" s="116"/>
      <c r="G433" s="107"/>
      <c r="H433" s="117"/>
      <c r="I433" s="90"/>
    </row>
    <row r="434" spans="1:9" ht="69.95" customHeight="1" thickTop="1" x14ac:dyDescent="0.2">
      <c r="A434" s="1150">
        <f>A431+1</f>
        <v>43170</v>
      </c>
      <c r="B434" s="36"/>
      <c r="C434" s="1000"/>
      <c r="D434" s="1001"/>
      <c r="E434" s="1017"/>
      <c r="F434" s="1034"/>
      <c r="G434" s="1004"/>
      <c r="H434" s="1036"/>
      <c r="I434" s="1037"/>
    </row>
    <row r="435" spans="1:9" ht="69.95" customHeight="1" x14ac:dyDescent="0.2">
      <c r="A435" s="1151">
        <f>A434</f>
        <v>43170</v>
      </c>
      <c r="B435" s="1190" t="s">
        <v>8</v>
      </c>
      <c r="C435" s="128"/>
      <c r="D435" s="129"/>
      <c r="E435" s="499"/>
      <c r="F435" s="136"/>
      <c r="G435" s="97"/>
      <c r="H435" s="111"/>
      <c r="I435" s="127"/>
    </row>
    <row r="436" spans="1:9" ht="69.95" customHeight="1" x14ac:dyDescent="0.2">
      <c r="A436" s="1152">
        <f>A435</f>
        <v>43170</v>
      </c>
      <c r="B436" s="1190"/>
      <c r="C436" s="109"/>
      <c r="D436" s="110"/>
      <c r="E436" s="499"/>
      <c r="F436" s="540"/>
      <c r="G436" s="97"/>
      <c r="H436" s="111"/>
      <c r="I436" s="127"/>
    </row>
    <row r="437" spans="1:9" ht="69.95" customHeight="1" x14ac:dyDescent="0.2">
      <c r="A437" s="1153">
        <f>A436</f>
        <v>43170</v>
      </c>
      <c r="B437" s="37"/>
      <c r="C437" s="1007"/>
      <c r="D437" s="1018"/>
      <c r="E437" s="1032"/>
      <c r="F437" s="1029"/>
      <c r="G437" s="1030"/>
      <c r="H437" s="1030"/>
      <c r="I437" s="1031"/>
    </row>
    <row r="438" spans="1:9" ht="69.95" customHeight="1" x14ac:dyDescent="0.2">
      <c r="A438" s="1154">
        <f>A437</f>
        <v>43170</v>
      </c>
      <c r="B438" s="1190" t="s">
        <v>8</v>
      </c>
      <c r="C438" s="99"/>
      <c r="D438" s="114"/>
      <c r="E438" s="500"/>
      <c r="F438" s="52"/>
      <c r="G438" s="97"/>
      <c r="H438" s="97"/>
      <c r="I438" s="127"/>
    </row>
    <row r="439" spans="1:9" ht="69.95" customHeight="1" thickBot="1" x14ac:dyDescent="0.25">
      <c r="A439" s="1155">
        <f>A438</f>
        <v>43170</v>
      </c>
      <c r="B439" s="1203"/>
      <c r="C439" s="115"/>
      <c r="D439" s="116"/>
      <c r="E439" s="497"/>
      <c r="F439" s="116"/>
      <c r="G439" s="107"/>
      <c r="H439" s="117"/>
      <c r="I439" s="90"/>
    </row>
    <row r="440" spans="1:9" ht="69.95" hidden="1" customHeight="1" thickTop="1" thickBot="1" x14ac:dyDescent="0.5">
      <c r="C440" s="955">
        <f>COUNTA(C$431,C$428,C$425,C$422,C$419,C$416,C$413,C$410,C$407,C$404,C$401,C$398,C$434,C$437)</f>
        <v>12</v>
      </c>
      <c r="D440" s="955">
        <f t="shared" ref="D440:I440" si="9">COUNTA(D$431,D$428,D$425,D$422,D$419,D$416,D$413,D$410,D$407,D$404,D$401,D$398,D$434,D$437)</f>
        <v>6</v>
      </c>
      <c r="E440" s="955">
        <f t="shared" si="9"/>
        <v>7</v>
      </c>
      <c r="F440" s="955">
        <f>COUNTA(F439,F438,F436,F435,F433,F432,F430,F429,F427,F426,F424,F423,F421,F420,F418,F417,F415,F414,F412,F411,F409,F408,F405,F406,F400,F399,F402,F403)</f>
        <v>0</v>
      </c>
      <c r="G440" s="955">
        <f t="shared" si="9"/>
        <v>6</v>
      </c>
      <c r="H440" s="955">
        <f t="shared" si="9"/>
        <v>3</v>
      </c>
      <c r="I440" s="955">
        <f t="shared" si="9"/>
        <v>0</v>
      </c>
    </row>
    <row r="441" spans="1:9" ht="99.95" customHeight="1" thickTop="1" thickBot="1" x14ac:dyDescent="0.25">
      <c r="A441" s="468" t="s">
        <v>313</v>
      </c>
      <c r="B441" s="466">
        <f>WEEKNUM(A442,2)</f>
        <v>11</v>
      </c>
      <c r="C441" s="1341" t="s">
        <v>0</v>
      </c>
      <c r="D441" s="1342"/>
      <c r="E441" s="1113" t="s">
        <v>1</v>
      </c>
      <c r="F441" s="1177" t="s">
        <v>356</v>
      </c>
      <c r="G441" s="1112" t="s">
        <v>3</v>
      </c>
      <c r="H441" s="1112" t="s">
        <v>4</v>
      </c>
      <c r="I441" s="205" t="s">
        <v>5</v>
      </c>
    </row>
    <row r="442" spans="1:9" ht="69.95" customHeight="1" thickTop="1" x14ac:dyDescent="0.2">
      <c r="A442" s="1150">
        <f>A439+1</f>
        <v>43171</v>
      </c>
      <c r="B442" s="40"/>
      <c r="C442" s="970" t="s">
        <v>30</v>
      </c>
      <c r="D442" s="1023" t="s">
        <v>29</v>
      </c>
      <c r="E442" s="1017" t="s">
        <v>6</v>
      </c>
      <c r="F442" s="1048"/>
      <c r="G442" s="1049" t="s">
        <v>25</v>
      </c>
      <c r="H442" s="1050"/>
      <c r="I442" s="1006"/>
    </row>
    <row r="443" spans="1:9" ht="69.95" customHeight="1" x14ac:dyDescent="0.2">
      <c r="A443" s="1151">
        <f>A442</f>
        <v>43171</v>
      </c>
      <c r="B443" s="1190" t="s">
        <v>8</v>
      </c>
      <c r="C443" s="59"/>
      <c r="D443" s="56"/>
      <c r="E443" s="495"/>
      <c r="F443" s="50"/>
      <c r="G443" s="53"/>
      <c r="H443" s="144"/>
      <c r="I443" s="127"/>
    </row>
    <row r="444" spans="1:9" ht="69.95" customHeight="1" x14ac:dyDescent="0.2">
      <c r="A444" s="1152">
        <f>A443</f>
        <v>43171</v>
      </c>
      <c r="B444" s="1190"/>
      <c r="C444" s="75"/>
      <c r="D444" s="52"/>
      <c r="E444" s="495"/>
      <c r="F444" s="142"/>
      <c r="G444" s="57"/>
      <c r="H444" s="58"/>
      <c r="I444" s="127"/>
    </row>
    <row r="445" spans="1:9" ht="69.95" customHeight="1" thickBot="1" x14ac:dyDescent="0.25">
      <c r="A445" s="1153">
        <f>A444</f>
        <v>43171</v>
      </c>
      <c r="B445" s="37"/>
      <c r="C445" s="976" t="s">
        <v>28</v>
      </c>
      <c r="D445" s="961"/>
      <c r="E445" s="1051" t="s">
        <v>23</v>
      </c>
      <c r="F445" s="961"/>
      <c r="G445" s="978"/>
      <c r="H445" s="979" t="s">
        <v>19</v>
      </c>
      <c r="I445" s="999"/>
    </row>
    <row r="446" spans="1:9" ht="69.95" customHeight="1" x14ac:dyDescent="0.2">
      <c r="A446" s="1154">
        <f>A445</f>
        <v>43171</v>
      </c>
      <c r="B446" s="1190" t="s">
        <v>8</v>
      </c>
      <c r="C446" s="836"/>
      <c r="D446" s="854"/>
      <c r="E446" s="532"/>
      <c r="F446" s="60"/>
      <c r="G446" s="61"/>
      <c r="H446" s="62"/>
      <c r="I446" s="86"/>
    </row>
    <row r="447" spans="1:9" ht="69.95" customHeight="1" thickBot="1" x14ac:dyDescent="0.25">
      <c r="A447" s="1155">
        <f>A446</f>
        <v>43171</v>
      </c>
      <c r="B447" s="1203"/>
      <c r="C447" s="837"/>
      <c r="D447" s="855"/>
      <c r="E447" s="497"/>
      <c r="F447" s="133"/>
      <c r="G447" s="134"/>
      <c r="H447" s="135"/>
      <c r="I447" s="90"/>
    </row>
    <row r="448" spans="1:9" ht="69.95" customHeight="1" thickTop="1" x14ac:dyDescent="0.2">
      <c r="A448" s="1156">
        <f>A445+1</f>
        <v>43172</v>
      </c>
      <c r="B448" s="34"/>
      <c r="C448" s="970" t="s">
        <v>27</v>
      </c>
      <c r="D448" s="981" t="s">
        <v>26</v>
      </c>
      <c r="E448" s="1028"/>
      <c r="F448" s="1052"/>
      <c r="G448" s="1053" t="s">
        <v>26</v>
      </c>
      <c r="H448" s="1003"/>
      <c r="I448" s="1006"/>
    </row>
    <row r="449" spans="1:9" ht="69.95" customHeight="1" x14ac:dyDescent="0.2">
      <c r="A449" s="1162">
        <f>A448</f>
        <v>43172</v>
      </c>
      <c r="B449" s="1197" t="s">
        <v>8</v>
      </c>
      <c r="C449" s="838"/>
      <c r="D449" s="856"/>
      <c r="E449" s="499"/>
      <c r="F449" s="136"/>
      <c r="G449" s="137"/>
      <c r="H449" s="138"/>
      <c r="I449" s="127"/>
    </row>
    <row r="450" spans="1:9" ht="69.95" customHeight="1" x14ac:dyDescent="0.2">
      <c r="A450" s="1163">
        <f>A449</f>
        <v>43172</v>
      </c>
      <c r="B450" s="1204"/>
      <c r="C450" s="839"/>
      <c r="D450" s="849"/>
      <c r="E450" s="499"/>
      <c r="F450" s="541"/>
      <c r="G450" s="63"/>
      <c r="H450" s="139"/>
      <c r="I450" s="127"/>
    </row>
    <row r="451" spans="1:9" ht="69.95" customHeight="1" x14ac:dyDescent="0.2">
      <c r="A451" s="1164">
        <f>A450</f>
        <v>43172</v>
      </c>
      <c r="B451" s="35"/>
      <c r="C451" s="987" t="s">
        <v>25</v>
      </c>
      <c r="D451" s="988"/>
      <c r="E451" s="1014" t="s">
        <v>24</v>
      </c>
      <c r="F451" s="1026"/>
      <c r="G451" s="980"/>
      <c r="H451" s="990" t="s">
        <v>21</v>
      </c>
      <c r="I451" s="999"/>
    </row>
    <row r="452" spans="1:9" ht="69.95" customHeight="1" x14ac:dyDescent="0.2">
      <c r="A452" s="1165">
        <f>A451</f>
        <v>43172</v>
      </c>
      <c r="B452" s="1197" t="s">
        <v>8</v>
      </c>
      <c r="C452" s="840"/>
      <c r="D452" s="850"/>
      <c r="E452" s="500"/>
      <c r="F452" s="52"/>
      <c r="G452" s="101"/>
      <c r="H452" s="61"/>
      <c r="I452" s="86"/>
    </row>
    <row r="453" spans="1:9" ht="69.95" customHeight="1" thickBot="1" x14ac:dyDescent="0.25">
      <c r="A453" s="1161">
        <f>A452</f>
        <v>43172</v>
      </c>
      <c r="B453" s="1248"/>
      <c r="C453" s="837"/>
      <c r="D453" s="855"/>
      <c r="E453" s="497"/>
      <c r="F453" s="133"/>
      <c r="G453" s="88"/>
      <c r="H453" s="140"/>
      <c r="I453" s="90"/>
    </row>
    <row r="454" spans="1:9" ht="69.95" customHeight="1" thickTop="1" x14ac:dyDescent="0.2">
      <c r="A454" s="1150">
        <f>A451+1</f>
        <v>43173</v>
      </c>
      <c r="B454" s="36"/>
      <c r="C454" s="991" t="s">
        <v>24</v>
      </c>
      <c r="D454" s="992" t="s">
        <v>23</v>
      </c>
      <c r="E454" s="1011"/>
      <c r="F454" s="1048"/>
      <c r="G454" s="1053" t="s">
        <v>27</v>
      </c>
      <c r="H454" s="1005"/>
      <c r="I454" s="1006"/>
    </row>
    <row r="455" spans="1:9" ht="69.95" customHeight="1" x14ac:dyDescent="0.2">
      <c r="A455" s="1151">
        <f>A454</f>
        <v>43173</v>
      </c>
      <c r="B455" s="1197" t="s">
        <v>8</v>
      </c>
      <c r="C455" s="841"/>
      <c r="D455" s="848"/>
      <c r="E455" s="495"/>
      <c r="F455" s="50"/>
      <c r="G455" s="137"/>
      <c r="H455" s="108"/>
      <c r="I455" s="127"/>
    </row>
    <row r="456" spans="1:9" ht="69.95" customHeight="1" x14ac:dyDescent="0.2">
      <c r="A456" s="1152">
        <f>A455</f>
        <v>43173</v>
      </c>
      <c r="B456" s="1204"/>
      <c r="C456" s="842"/>
      <c r="D456" s="851"/>
      <c r="E456" s="495"/>
      <c r="F456" s="142"/>
      <c r="G456" s="137"/>
      <c r="H456" s="108"/>
      <c r="I456" s="127"/>
    </row>
    <row r="457" spans="1:9" ht="69.95" customHeight="1" x14ac:dyDescent="0.2">
      <c r="A457" s="1153">
        <f>A456</f>
        <v>43173</v>
      </c>
      <c r="B457" s="37"/>
      <c r="C457" s="991" t="s">
        <v>21</v>
      </c>
      <c r="D457" s="992"/>
      <c r="E457" s="1014" t="s">
        <v>25</v>
      </c>
      <c r="F457" s="1054"/>
      <c r="G457" s="995"/>
      <c r="H457" s="995" t="s">
        <v>23</v>
      </c>
      <c r="I457" s="999"/>
    </row>
    <row r="458" spans="1:9" ht="69.95" customHeight="1" x14ac:dyDescent="0.2">
      <c r="A458" s="1154">
        <f>A457</f>
        <v>43173</v>
      </c>
      <c r="B458" s="1197" t="s">
        <v>8</v>
      </c>
      <c r="C458" s="857"/>
      <c r="D458" s="854"/>
      <c r="E458" s="500"/>
      <c r="F458" s="52"/>
      <c r="G458" s="85"/>
      <c r="H458" s="85"/>
      <c r="I458" s="86"/>
    </row>
    <row r="459" spans="1:9" ht="69.95" customHeight="1" thickBot="1" x14ac:dyDescent="0.25">
      <c r="A459" s="1155">
        <f>A458</f>
        <v>43173</v>
      </c>
      <c r="B459" s="1248"/>
      <c r="C459" s="115"/>
      <c r="D459" s="116"/>
      <c r="E459" s="497"/>
      <c r="F459" s="133"/>
      <c r="G459" s="88"/>
      <c r="H459" s="103"/>
      <c r="I459" s="90"/>
    </row>
    <row r="460" spans="1:9" ht="69.95" customHeight="1" thickTop="1" x14ac:dyDescent="0.2">
      <c r="A460" s="1156">
        <f>A457+1</f>
        <v>43174</v>
      </c>
      <c r="B460" s="36"/>
      <c r="C460" s="1000" t="s">
        <v>7</v>
      </c>
      <c r="D460" s="1001"/>
      <c r="E460" s="1011"/>
      <c r="F460" s="1048"/>
      <c r="G460" s="1004" t="s">
        <v>28</v>
      </c>
      <c r="H460" s="1005"/>
      <c r="I460" s="1006"/>
    </row>
    <row r="461" spans="1:9" ht="69.95" customHeight="1" x14ac:dyDescent="0.2">
      <c r="A461" s="1162">
        <f>A460</f>
        <v>43174</v>
      </c>
      <c r="B461" s="1197" t="s">
        <v>8</v>
      </c>
      <c r="C461" s="128"/>
      <c r="D461" s="129"/>
      <c r="E461" s="495"/>
      <c r="F461" s="50"/>
      <c r="G461" s="141"/>
      <c r="H461" s="108"/>
      <c r="I461" s="127"/>
    </row>
    <row r="462" spans="1:9" ht="69.95" customHeight="1" x14ac:dyDescent="0.2">
      <c r="A462" s="1163">
        <f>A461</f>
        <v>43174</v>
      </c>
      <c r="B462" s="1204"/>
      <c r="C462" s="109"/>
      <c r="D462" s="110"/>
      <c r="E462" s="495"/>
      <c r="F462" s="142"/>
      <c r="G462" s="97"/>
      <c r="H462" s="113"/>
      <c r="I462" s="127"/>
    </row>
    <row r="463" spans="1:9" ht="69.95" customHeight="1" x14ac:dyDescent="0.2">
      <c r="A463" s="1164">
        <f>A462</f>
        <v>43174</v>
      </c>
      <c r="B463" s="37"/>
      <c r="C463" s="1007" t="s">
        <v>12</v>
      </c>
      <c r="D463" s="988"/>
      <c r="E463" s="1014" t="s">
        <v>26</v>
      </c>
      <c r="F463" s="1026"/>
      <c r="G463" s="1008"/>
      <c r="H463" s="980" t="s">
        <v>24</v>
      </c>
      <c r="I463" s="999"/>
    </row>
    <row r="464" spans="1:9" ht="69.95" customHeight="1" x14ac:dyDescent="0.2">
      <c r="A464" s="1165">
        <f>A463</f>
        <v>43174</v>
      </c>
      <c r="B464" s="1197" t="s">
        <v>8</v>
      </c>
      <c r="C464" s="99"/>
      <c r="D464" s="114"/>
      <c r="E464" s="500"/>
      <c r="F464" s="52"/>
      <c r="G464" s="100"/>
      <c r="H464" s="101"/>
      <c r="I464" s="86"/>
    </row>
    <row r="465" spans="1:9" ht="69.95" customHeight="1" thickBot="1" x14ac:dyDescent="0.25">
      <c r="A465" s="1161">
        <f>A464</f>
        <v>43174</v>
      </c>
      <c r="B465" s="1248"/>
      <c r="C465" s="115"/>
      <c r="D465" s="116"/>
      <c r="E465" s="497"/>
      <c r="F465" s="133"/>
      <c r="G465" s="107"/>
      <c r="H465" s="103"/>
      <c r="I465" s="90"/>
    </row>
    <row r="466" spans="1:9" ht="69.95" customHeight="1" thickTop="1" x14ac:dyDescent="0.2">
      <c r="A466" s="1150">
        <f>A463+1</f>
        <v>43175</v>
      </c>
      <c r="B466" s="36"/>
      <c r="C466" s="1009" t="s">
        <v>14</v>
      </c>
      <c r="D466" s="1010" t="s">
        <v>15</v>
      </c>
      <c r="E466" s="1011"/>
      <c r="F466" s="1012"/>
      <c r="G466" s="1004" t="s">
        <v>29</v>
      </c>
      <c r="H466" s="1005"/>
      <c r="I466" s="1006"/>
    </row>
    <row r="467" spans="1:9" ht="69.95" customHeight="1" x14ac:dyDescent="0.2">
      <c r="A467" s="1151">
        <f>A466</f>
        <v>43175</v>
      </c>
      <c r="B467" s="1197" t="s">
        <v>8</v>
      </c>
      <c r="C467" s="59"/>
      <c r="D467" s="129"/>
      <c r="E467" s="495"/>
      <c r="F467" s="50"/>
      <c r="G467" s="141"/>
      <c r="H467" s="108"/>
      <c r="I467" s="127"/>
    </row>
    <row r="468" spans="1:9" ht="69.95" customHeight="1" x14ac:dyDescent="0.2">
      <c r="A468" s="1152">
        <f>A467</f>
        <v>43175</v>
      </c>
      <c r="B468" s="1204"/>
      <c r="C468" s="75"/>
      <c r="D468" s="110"/>
      <c r="E468" s="499"/>
      <c r="F468" s="142"/>
      <c r="G468" s="97"/>
      <c r="H468" s="105"/>
      <c r="I468" s="127"/>
    </row>
    <row r="469" spans="1:9" ht="69.95" customHeight="1" x14ac:dyDescent="0.2">
      <c r="A469" s="1153">
        <f>A468</f>
        <v>43175</v>
      </c>
      <c r="B469" s="37"/>
      <c r="C469" s="1013" t="s">
        <v>17</v>
      </c>
      <c r="D469" s="988"/>
      <c r="E469" s="1014" t="s">
        <v>27</v>
      </c>
      <c r="F469" s="1015"/>
      <c r="G469" s="1016"/>
      <c r="H469" s="980"/>
      <c r="I469" s="999"/>
    </row>
    <row r="470" spans="1:9" ht="69.95" customHeight="1" x14ac:dyDescent="0.2">
      <c r="A470" s="1154">
        <f>A469</f>
        <v>43175</v>
      </c>
      <c r="B470" s="1197" t="s">
        <v>8</v>
      </c>
      <c r="C470" s="840"/>
      <c r="D470" s="114"/>
      <c r="E470" s="499"/>
      <c r="F470" s="136"/>
      <c r="G470" s="100"/>
      <c r="H470" s="106"/>
      <c r="I470" s="86"/>
    </row>
    <row r="471" spans="1:9" ht="69.95" customHeight="1" thickBot="1" x14ac:dyDescent="0.25">
      <c r="A471" s="1155">
        <f>A470</f>
        <v>43175</v>
      </c>
      <c r="B471" s="1248"/>
      <c r="C471" s="843"/>
      <c r="D471" s="116"/>
      <c r="E471" s="497"/>
      <c r="F471" s="542"/>
      <c r="G471" s="107"/>
      <c r="H471" s="103"/>
      <c r="I471" s="90"/>
    </row>
    <row r="472" spans="1:9" ht="69.95" customHeight="1" thickTop="1" x14ac:dyDescent="0.2">
      <c r="A472" s="1156">
        <f>A469+1</f>
        <v>43176</v>
      </c>
      <c r="B472" s="36"/>
      <c r="C472" s="1000" t="s">
        <v>13</v>
      </c>
      <c r="D472" s="1001" t="s">
        <v>16</v>
      </c>
      <c r="E472" s="1017" t="s">
        <v>18</v>
      </c>
      <c r="F472" s="1012"/>
      <c r="G472" s="1004" t="s">
        <v>30</v>
      </c>
      <c r="H472" s="1005"/>
      <c r="I472" s="1006"/>
    </row>
    <row r="473" spans="1:9" ht="69.95" customHeight="1" x14ac:dyDescent="0.2">
      <c r="A473" s="1162">
        <f>A472</f>
        <v>43176</v>
      </c>
      <c r="B473" s="1197" t="s">
        <v>8</v>
      </c>
      <c r="C473" s="128"/>
      <c r="D473" s="129"/>
      <c r="E473" s="503"/>
      <c r="F473" s="50"/>
      <c r="G473" s="141"/>
      <c r="H473" s="108"/>
      <c r="I473" s="127"/>
    </row>
    <row r="474" spans="1:9" ht="69.95" customHeight="1" x14ac:dyDescent="0.2">
      <c r="A474" s="1163">
        <f>A473</f>
        <v>43176</v>
      </c>
      <c r="B474" s="1204"/>
      <c r="C474" s="109"/>
      <c r="D474" s="110"/>
      <c r="E474" s="495"/>
      <c r="F474" s="142"/>
      <c r="G474" s="97"/>
      <c r="H474" s="113"/>
      <c r="I474" s="127"/>
    </row>
    <row r="475" spans="1:9" ht="69.95" customHeight="1" x14ac:dyDescent="0.2">
      <c r="A475" s="1164">
        <f>A474</f>
        <v>43176</v>
      </c>
      <c r="B475" s="37"/>
      <c r="C475" s="1007" t="s">
        <v>19</v>
      </c>
      <c r="D475" s="1018" t="s">
        <v>79</v>
      </c>
      <c r="E475" s="1019"/>
      <c r="F475" s="1020"/>
      <c r="G475" s="1021"/>
      <c r="H475" s="980"/>
      <c r="I475" s="999"/>
    </row>
    <row r="476" spans="1:9" ht="69.95" customHeight="1" x14ac:dyDescent="0.2">
      <c r="A476" s="1165">
        <f>A475</f>
        <v>43176</v>
      </c>
      <c r="B476" s="1197" t="s">
        <v>8</v>
      </c>
      <c r="C476" s="99"/>
      <c r="D476" s="114"/>
      <c r="E476" s="504"/>
      <c r="F476" s="50"/>
      <c r="G476" s="125"/>
      <c r="H476" s="101"/>
      <c r="I476" s="86"/>
    </row>
    <row r="477" spans="1:9" ht="69.95" customHeight="1" thickBot="1" x14ac:dyDescent="0.25">
      <c r="A477" s="1161">
        <f>A476</f>
        <v>43176</v>
      </c>
      <c r="B477" s="1248"/>
      <c r="C477" s="115"/>
      <c r="D477" s="116"/>
      <c r="E477" s="497"/>
      <c r="F477" s="543"/>
      <c r="G477" s="117"/>
      <c r="H477" s="103"/>
      <c r="I477" s="90"/>
    </row>
    <row r="478" spans="1:9" ht="69.95" customHeight="1" thickTop="1" x14ac:dyDescent="0.2">
      <c r="A478" s="1150">
        <f>A475+1</f>
        <v>43177</v>
      </c>
      <c r="B478" s="36"/>
      <c r="C478" s="1000"/>
      <c r="D478" s="1001"/>
      <c r="E478" s="1017"/>
      <c r="F478" s="1012"/>
      <c r="G478" s="1004"/>
      <c r="H478" s="1005"/>
      <c r="I478" s="1006"/>
    </row>
    <row r="479" spans="1:9" ht="69.95" customHeight="1" x14ac:dyDescent="0.2">
      <c r="A479" s="1151">
        <f>A478</f>
        <v>43177</v>
      </c>
      <c r="B479" s="1197" t="s">
        <v>8</v>
      </c>
      <c r="C479" s="128"/>
      <c r="D479" s="129"/>
      <c r="E479" s="503"/>
      <c r="F479" s="50"/>
      <c r="G479" s="141"/>
      <c r="H479" s="108"/>
      <c r="I479" s="127"/>
    </row>
    <row r="480" spans="1:9" ht="69.95" customHeight="1" x14ac:dyDescent="0.2">
      <c r="A480" s="1152">
        <f>A479</f>
        <v>43177</v>
      </c>
      <c r="B480" s="1204"/>
      <c r="C480" s="109"/>
      <c r="D480" s="110"/>
      <c r="E480" s="495"/>
      <c r="F480" s="142"/>
      <c r="G480" s="97"/>
      <c r="H480" s="113"/>
      <c r="I480" s="127"/>
    </row>
    <row r="481" spans="1:9" ht="69.95" customHeight="1" x14ac:dyDescent="0.2">
      <c r="A481" s="1153">
        <f>A480</f>
        <v>43177</v>
      </c>
      <c r="B481" s="37"/>
      <c r="C481" s="1007"/>
      <c r="D481" s="1018"/>
      <c r="E481" s="1019"/>
      <c r="F481" s="1020"/>
      <c r="G481" s="1021"/>
      <c r="H481" s="980"/>
      <c r="I481" s="999"/>
    </row>
    <row r="482" spans="1:9" ht="69.95" customHeight="1" x14ac:dyDescent="0.2">
      <c r="A482" s="1154">
        <f>A481</f>
        <v>43177</v>
      </c>
      <c r="B482" s="1197" t="s">
        <v>8</v>
      </c>
      <c r="C482" s="99"/>
      <c r="D482" s="114"/>
      <c r="E482" s="504"/>
      <c r="F482" s="50"/>
      <c r="G482" s="125"/>
      <c r="H482" s="101"/>
      <c r="I482" s="86"/>
    </row>
    <row r="483" spans="1:9" ht="69.95" customHeight="1" thickBot="1" x14ac:dyDescent="0.25">
      <c r="A483" s="1155">
        <f>A482</f>
        <v>43177</v>
      </c>
      <c r="B483" s="1248"/>
      <c r="C483" s="115"/>
      <c r="D483" s="116"/>
      <c r="E483" s="497"/>
      <c r="F483" s="543"/>
      <c r="G483" s="117"/>
      <c r="H483" s="103"/>
      <c r="I483" s="90"/>
    </row>
    <row r="484" spans="1:9" ht="69.95" hidden="1" customHeight="1" thickTop="1" thickBot="1" x14ac:dyDescent="0.5">
      <c r="A484" s="1167"/>
      <c r="B484" s="41"/>
      <c r="C484" s="958">
        <f>COUNTA(C$475,C$472,C$469,C$466,C$463,C$460,C$457,C$454,C$451,C$448,C$445,C$442,C$478,C$481)</f>
        <v>12</v>
      </c>
      <c r="D484" s="958">
        <f t="shared" ref="D484:I484" si="10">COUNTA(D$475,D$472,D$469,D$466,D$463,D$460,D$457,D$454,D$451,D$448,D$445,D$442,D$478,D$481)</f>
        <v>6</v>
      </c>
      <c r="E484" s="958">
        <f t="shared" si="10"/>
        <v>7</v>
      </c>
      <c r="F484" s="958">
        <f>COUNTA(F483,F482,F480,F479,F477,F476,F474,F473,F471,F469:F470,F468,F467,F465,F464,F462,F461,F459,F458,F456,F455,F453,F452,F450,F449,F447,F446,F444,F443)</f>
        <v>0</v>
      </c>
      <c r="G484" s="958">
        <f t="shared" si="10"/>
        <v>6</v>
      </c>
      <c r="H484" s="958">
        <f t="shared" si="10"/>
        <v>4</v>
      </c>
      <c r="I484" s="958">
        <f t="shared" si="10"/>
        <v>0</v>
      </c>
    </row>
    <row r="485" spans="1:9" ht="99.95" customHeight="1" thickTop="1" thickBot="1" x14ac:dyDescent="0.25">
      <c r="A485" s="468" t="s">
        <v>313</v>
      </c>
      <c r="B485" s="466">
        <f>WEEKNUM(A486,2)</f>
        <v>12</v>
      </c>
      <c r="C485" s="1341" t="s">
        <v>0</v>
      </c>
      <c r="D485" s="1342"/>
      <c r="E485" s="1113" t="s">
        <v>1</v>
      </c>
      <c r="F485" s="1177" t="s">
        <v>356</v>
      </c>
      <c r="G485" s="119" t="s">
        <v>3</v>
      </c>
      <c r="H485" s="1112" t="s">
        <v>4</v>
      </c>
      <c r="I485" s="205" t="s">
        <v>5</v>
      </c>
    </row>
    <row r="486" spans="1:9" ht="69.95" customHeight="1" thickTop="1" x14ac:dyDescent="0.2">
      <c r="A486" s="1150">
        <f>A483+1</f>
        <v>43178</v>
      </c>
      <c r="B486" s="479"/>
      <c r="C486" s="970" t="s">
        <v>30</v>
      </c>
      <c r="D486" s="1023" t="s">
        <v>29</v>
      </c>
      <c r="E486" s="1017" t="s">
        <v>6</v>
      </c>
      <c r="F486" s="1024"/>
      <c r="G486" s="1004" t="s">
        <v>14</v>
      </c>
      <c r="H486" s="1025"/>
      <c r="I486" s="1006"/>
    </row>
    <row r="487" spans="1:9" ht="69.95" customHeight="1" x14ac:dyDescent="0.2">
      <c r="A487" s="1151">
        <f>A486</f>
        <v>43178</v>
      </c>
      <c r="B487" s="1184" t="s">
        <v>8</v>
      </c>
      <c r="C487" s="59"/>
      <c r="D487" s="56"/>
      <c r="E487" s="499"/>
      <c r="F487" s="136"/>
      <c r="G487" s="97"/>
      <c r="H487" s="111"/>
      <c r="I487" s="127"/>
    </row>
    <row r="488" spans="1:9" ht="69.95" customHeight="1" x14ac:dyDescent="0.2">
      <c r="A488" s="1152">
        <f>A487</f>
        <v>43178</v>
      </c>
      <c r="B488" s="1184"/>
      <c r="C488" s="75"/>
      <c r="D488" s="52"/>
      <c r="E488" s="499"/>
      <c r="F488" s="540"/>
      <c r="G488" s="97"/>
      <c r="H488" s="111"/>
      <c r="I488" s="127"/>
    </row>
    <row r="489" spans="1:9" ht="69.95" customHeight="1" thickBot="1" x14ac:dyDescent="0.25">
      <c r="A489" s="1153">
        <f>A488</f>
        <v>43178</v>
      </c>
      <c r="B489" s="35"/>
      <c r="C489" s="976" t="s">
        <v>28</v>
      </c>
      <c r="D489" s="961"/>
      <c r="E489" s="1014" t="s">
        <v>28</v>
      </c>
      <c r="F489" s="988"/>
      <c r="G489" s="1008"/>
      <c r="H489" s="1008" t="s">
        <v>25</v>
      </c>
      <c r="I489" s="1027"/>
    </row>
    <row r="490" spans="1:9" ht="69.95" customHeight="1" x14ac:dyDescent="0.2">
      <c r="A490" s="1154">
        <f>A489</f>
        <v>43178</v>
      </c>
      <c r="B490" s="1184" t="s">
        <v>8</v>
      </c>
      <c r="C490" s="836"/>
      <c r="D490" s="854"/>
      <c r="E490" s="500"/>
      <c r="F490" s="52"/>
      <c r="G490" s="97"/>
      <c r="H490" s="97"/>
      <c r="I490" s="127"/>
    </row>
    <row r="491" spans="1:9" ht="69.95" customHeight="1" thickBot="1" x14ac:dyDescent="0.25">
      <c r="A491" s="1155">
        <f>A490</f>
        <v>43178</v>
      </c>
      <c r="B491" s="1211"/>
      <c r="C491" s="837"/>
      <c r="D491" s="855"/>
      <c r="E491" s="497"/>
      <c r="F491" s="116"/>
      <c r="G491" s="107"/>
      <c r="H491" s="117"/>
      <c r="I491" s="90"/>
    </row>
    <row r="492" spans="1:9" ht="69.95" customHeight="1" thickTop="1" x14ac:dyDescent="0.2">
      <c r="A492" s="1156">
        <f>A489+1</f>
        <v>43179</v>
      </c>
      <c r="B492" s="36"/>
      <c r="C492" s="970" t="s">
        <v>27</v>
      </c>
      <c r="D492" s="981" t="s">
        <v>26</v>
      </c>
      <c r="E492" s="1028"/>
      <c r="F492" s="1024"/>
      <c r="G492" s="1004"/>
      <c r="H492" s="1025"/>
      <c r="I492" s="1006"/>
    </row>
    <row r="493" spans="1:9" ht="69.95" customHeight="1" x14ac:dyDescent="0.2">
      <c r="A493" s="1162">
        <f>A492</f>
        <v>43179</v>
      </c>
      <c r="B493" s="1190" t="s">
        <v>8</v>
      </c>
      <c r="C493" s="838"/>
      <c r="D493" s="856"/>
      <c r="E493" s="499"/>
      <c r="F493" s="136"/>
      <c r="G493" s="97"/>
      <c r="H493" s="111"/>
      <c r="I493" s="127"/>
    </row>
    <row r="494" spans="1:9" ht="69.95" customHeight="1" x14ac:dyDescent="0.2">
      <c r="A494" s="1163">
        <f>A493</f>
        <v>43179</v>
      </c>
      <c r="B494" s="1190"/>
      <c r="C494" s="839"/>
      <c r="D494" s="849"/>
      <c r="E494" s="499"/>
      <c r="F494" s="540"/>
      <c r="G494" s="97"/>
      <c r="H494" s="111"/>
      <c r="I494" s="127"/>
    </row>
    <row r="495" spans="1:9" ht="69.95" customHeight="1" x14ac:dyDescent="0.2">
      <c r="A495" s="1164">
        <f>A494</f>
        <v>43179</v>
      </c>
      <c r="B495" s="37"/>
      <c r="C495" s="987" t="s">
        <v>25</v>
      </c>
      <c r="D495" s="988"/>
      <c r="E495" s="1014" t="s">
        <v>29</v>
      </c>
      <c r="F495" s="988"/>
      <c r="G495" s="1008"/>
      <c r="H495" s="1008" t="s">
        <v>26</v>
      </c>
      <c r="I495" s="1027"/>
    </row>
    <row r="496" spans="1:9" ht="69.95" customHeight="1" x14ac:dyDescent="0.2">
      <c r="A496" s="1165">
        <f>A495</f>
        <v>43179</v>
      </c>
      <c r="B496" s="1190" t="s">
        <v>8</v>
      </c>
      <c r="C496" s="840"/>
      <c r="D496" s="850"/>
      <c r="E496" s="500"/>
      <c r="F496" s="52"/>
      <c r="G496" s="97"/>
      <c r="H496" s="97"/>
      <c r="I496" s="127"/>
    </row>
    <row r="497" spans="1:9" ht="69.95" customHeight="1" thickBot="1" x14ac:dyDescent="0.25">
      <c r="A497" s="1161">
        <f>A496</f>
        <v>43179</v>
      </c>
      <c r="B497" s="1203"/>
      <c r="C497" s="837"/>
      <c r="D497" s="855"/>
      <c r="E497" s="497"/>
      <c r="F497" s="116"/>
      <c r="G497" s="107"/>
      <c r="H497" s="117"/>
      <c r="I497" s="90"/>
    </row>
    <row r="498" spans="1:9" ht="69.95" customHeight="1" thickTop="1" x14ac:dyDescent="0.2">
      <c r="A498" s="1150">
        <f>A495+1</f>
        <v>43180</v>
      </c>
      <c r="B498" s="36"/>
      <c r="C498" s="991" t="s">
        <v>24</v>
      </c>
      <c r="D498" s="992" t="s">
        <v>23</v>
      </c>
      <c r="E498" s="1028"/>
      <c r="F498" s="1024"/>
      <c r="G498" s="1004"/>
      <c r="H498" s="1025"/>
      <c r="I498" s="1006"/>
    </row>
    <row r="499" spans="1:9" ht="69.95" customHeight="1" x14ac:dyDescent="0.2">
      <c r="A499" s="1151">
        <f>A498</f>
        <v>43180</v>
      </c>
      <c r="B499" s="1190" t="s">
        <v>8</v>
      </c>
      <c r="C499" s="841"/>
      <c r="D499" s="848"/>
      <c r="E499" s="499"/>
      <c r="F499" s="136"/>
      <c r="G499" s="97"/>
      <c r="H499" s="111"/>
      <c r="I499" s="127"/>
    </row>
    <row r="500" spans="1:9" ht="69.95" customHeight="1" x14ac:dyDescent="0.2">
      <c r="A500" s="1152">
        <f>A499</f>
        <v>43180</v>
      </c>
      <c r="B500" s="1190"/>
      <c r="C500" s="842"/>
      <c r="D500" s="851"/>
      <c r="E500" s="499"/>
      <c r="F500" s="540"/>
      <c r="G500" s="97"/>
      <c r="H500" s="111"/>
      <c r="I500" s="127"/>
    </row>
    <row r="501" spans="1:9" ht="69.95" customHeight="1" x14ac:dyDescent="0.2">
      <c r="A501" s="1153">
        <f>A500</f>
        <v>43180</v>
      </c>
      <c r="B501" s="37"/>
      <c r="C501" s="991" t="s">
        <v>21</v>
      </c>
      <c r="D501" s="992"/>
      <c r="E501" s="1014" t="s">
        <v>30</v>
      </c>
      <c r="F501" s="988"/>
      <c r="G501" s="1008"/>
      <c r="H501" s="1008" t="s">
        <v>27</v>
      </c>
      <c r="I501" s="1027"/>
    </row>
    <row r="502" spans="1:9" ht="69.95" customHeight="1" x14ac:dyDescent="0.2">
      <c r="A502" s="1154">
        <f>A501</f>
        <v>43180</v>
      </c>
      <c r="B502" s="1190" t="s">
        <v>8</v>
      </c>
      <c r="C502" s="857"/>
      <c r="D502" s="854"/>
      <c r="E502" s="500"/>
      <c r="F502" s="52"/>
      <c r="G502" s="97"/>
      <c r="H502" s="97"/>
      <c r="I502" s="127"/>
    </row>
    <row r="503" spans="1:9" ht="69.95" customHeight="1" thickBot="1" x14ac:dyDescent="0.25">
      <c r="A503" s="1155">
        <f>A502</f>
        <v>43180</v>
      </c>
      <c r="B503" s="1203"/>
      <c r="C503" s="115"/>
      <c r="D503" s="116"/>
      <c r="E503" s="497"/>
      <c r="F503" s="116"/>
      <c r="G503" s="107"/>
      <c r="H503" s="117"/>
      <c r="I503" s="90"/>
    </row>
    <row r="504" spans="1:9" ht="69.95" customHeight="1" thickTop="1" x14ac:dyDescent="0.2">
      <c r="A504" s="1156">
        <f>A501+1</f>
        <v>43181</v>
      </c>
      <c r="B504" s="36"/>
      <c r="C504" s="1000" t="s">
        <v>7</v>
      </c>
      <c r="D504" s="1001"/>
      <c r="E504" s="1028"/>
      <c r="F504" s="1024"/>
      <c r="G504" s="1004"/>
      <c r="H504" s="1025"/>
      <c r="I504" s="1006"/>
    </row>
    <row r="505" spans="1:9" ht="69.95" customHeight="1" x14ac:dyDescent="0.2">
      <c r="A505" s="1162">
        <f>A504</f>
        <v>43181</v>
      </c>
      <c r="B505" s="1190" t="s">
        <v>8</v>
      </c>
      <c r="C505" s="128"/>
      <c r="D505" s="129"/>
      <c r="E505" s="499"/>
      <c r="F505" s="136"/>
      <c r="G505" s="97"/>
      <c r="H505" s="111"/>
      <c r="I505" s="127"/>
    </row>
    <row r="506" spans="1:9" ht="69.95" customHeight="1" x14ac:dyDescent="0.2">
      <c r="A506" s="1163">
        <f>A505</f>
        <v>43181</v>
      </c>
      <c r="B506" s="1190"/>
      <c r="C506" s="109"/>
      <c r="D506" s="110"/>
      <c r="E506" s="499"/>
      <c r="F506" s="540"/>
      <c r="G506" s="97"/>
      <c r="H506" s="111"/>
      <c r="I506" s="127"/>
    </row>
    <row r="507" spans="1:9" ht="69.95" customHeight="1" x14ac:dyDescent="0.2">
      <c r="A507" s="1164">
        <f>A506</f>
        <v>43181</v>
      </c>
      <c r="B507" s="37"/>
      <c r="C507" s="1007" t="s">
        <v>12</v>
      </c>
      <c r="D507" s="988"/>
      <c r="E507" s="1038" t="s">
        <v>31</v>
      </c>
      <c r="F507" s="988"/>
      <c r="G507" s="1008"/>
      <c r="H507" s="1008" t="s">
        <v>29</v>
      </c>
      <c r="I507" s="1027"/>
    </row>
    <row r="508" spans="1:9" ht="69.95" customHeight="1" x14ac:dyDescent="0.2">
      <c r="A508" s="1165">
        <f>A507</f>
        <v>43181</v>
      </c>
      <c r="B508" s="1190" t="s">
        <v>8</v>
      </c>
      <c r="C508" s="99"/>
      <c r="D508" s="114"/>
      <c r="E508" s="500"/>
      <c r="F508" s="52"/>
      <c r="G508" s="97"/>
      <c r="H508" s="97"/>
      <c r="I508" s="127"/>
    </row>
    <row r="509" spans="1:9" ht="69.95" customHeight="1" thickBot="1" x14ac:dyDescent="0.25">
      <c r="A509" s="1161">
        <f>A508</f>
        <v>43181</v>
      </c>
      <c r="B509" s="1203"/>
      <c r="C509" s="115"/>
      <c r="D509" s="116"/>
      <c r="E509" s="497"/>
      <c r="F509" s="116"/>
      <c r="G509" s="107"/>
      <c r="H509" s="117"/>
      <c r="I509" s="90"/>
    </row>
    <row r="510" spans="1:9" ht="69.95" customHeight="1" thickTop="1" x14ac:dyDescent="0.2">
      <c r="A510" s="1150">
        <f>A507+1</f>
        <v>43182</v>
      </c>
      <c r="B510" s="36"/>
      <c r="C510" s="1009" t="s">
        <v>14</v>
      </c>
      <c r="D510" s="1010" t="s">
        <v>15</v>
      </c>
      <c r="E510" s="1028"/>
      <c r="F510" s="1024"/>
      <c r="G510" s="1004"/>
      <c r="H510" s="1025"/>
      <c r="I510" s="1006"/>
    </row>
    <row r="511" spans="1:9" ht="69.95" customHeight="1" x14ac:dyDescent="0.2">
      <c r="A511" s="1151">
        <f>A510</f>
        <v>43182</v>
      </c>
      <c r="B511" s="1190" t="s">
        <v>8</v>
      </c>
      <c r="C511" s="59"/>
      <c r="D511" s="129"/>
      <c r="E511" s="499"/>
      <c r="F511" s="136"/>
      <c r="G511" s="97"/>
      <c r="H511" s="111"/>
      <c r="I511" s="127"/>
    </row>
    <row r="512" spans="1:9" ht="69.95" customHeight="1" x14ac:dyDescent="0.2">
      <c r="A512" s="1152">
        <f>A511</f>
        <v>43182</v>
      </c>
      <c r="B512" s="1190"/>
      <c r="C512" s="75"/>
      <c r="D512" s="110"/>
      <c r="E512" s="499"/>
      <c r="F512" s="540"/>
      <c r="G512" s="97"/>
      <c r="H512" s="111"/>
      <c r="I512" s="127"/>
    </row>
    <row r="513" spans="1:9" ht="69.95" customHeight="1" x14ac:dyDescent="0.2">
      <c r="A513" s="1153">
        <f>A512</f>
        <v>43182</v>
      </c>
      <c r="B513" s="37"/>
      <c r="C513" s="1013" t="s">
        <v>17</v>
      </c>
      <c r="D513" s="988"/>
      <c r="E513" s="1032"/>
      <c r="F513" s="1029"/>
      <c r="G513" s="1030"/>
      <c r="H513" s="1030"/>
      <c r="I513" s="1031"/>
    </row>
    <row r="514" spans="1:9" ht="69.95" customHeight="1" x14ac:dyDescent="0.2">
      <c r="A514" s="1154">
        <f>A513</f>
        <v>43182</v>
      </c>
      <c r="B514" s="1190" t="s">
        <v>8</v>
      </c>
      <c r="C514" s="840"/>
      <c r="D514" s="114"/>
      <c r="E514" s="500"/>
      <c r="F514" s="52"/>
      <c r="G514" s="97"/>
      <c r="H514" s="97"/>
      <c r="I514" s="127"/>
    </row>
    <row r="515" spans="1:9" ht="69.95" customHeight="1" thickBot="1" x14ac:dyDescent="0.25">
      <c r="A515" s="1155">
        <f>A514</f>
        <v>43182</v>
      </c>
      <c r="B515" s="1203"/>
      <c r="C515" s="843"/>
      <c r="D515" s="116"/>
      <c r="E515" s="497"/>
      <c r="F515" s="116"/>
      <c r="G515" s="107"/>
      <c r="H515" s="117"/>
      <c r="I515" s="90"/>
    </row>
    <row r="516" spans="1:9" ht="69.95" customHeight="1" thickTop="1" x14ac:dyDescent="0.2">
      <c r="A516" s="1156">
        <f>A513+1</f>
        <v>43183</v>
      </c>
      <c r="B516" s="36"/>
      <c r="C516" s="1000" t="s">
        <v>13</v>
      </c>
      <c r="D516" s="1001" t="s">
        <v>16</v>
      </c>
      <c r="E516" s="1017" t="s">
        <v>18</v>
      </c>
      <c r="F516" s="1024"/>
      <c r="G516" s="1004"/>
      <c r="H516" s="1025"/>
      <c r="I516" s="1006"/>
    </row>
    <row r="517" spans="1:9" ht="69.95" customHeight="1" x14ac:dyDescent="0.2">
      <c r="A517" s="1162">
        <f>A516</f>
        <v>43183</v>
      </c>
      <c r="B517" s="1190" t="s">
        <v>8</v>
      </c>
      <c r="C517" s="128"/>
      <c r="D517" s="129"/>
      <c r="E517" s="499"/>
      <c r="F517" s="136"/>
      <c r="G517" s="97"/>
      <c r="H517" s="111"/>
      <c r="I517" s="127"/>
    </row>
    <row r="518" spans="1:9" ht="69.95" customHeight="1" x14ac:dyDescent="0.2">
      <c r="A518" s="1163">
        <f>A517</f>
        <v>43183</v>
      </c>
      <c r="B518" s="1190"/>
      <c r="C518" s="109"/>
      <c r="D518" s="110"/>
      <c r="E518" s="499"/>
      <c r="F518" s="540"/>
      <c r="G518" s="97"/>
      <c r="H518" s="111"/>
      <c r="I518" s="127"/>
    </row>
    <row r="519" spans="1:9" ht="69.95" customHeight="1" x14ac:dyDescent="0.2">
      <c r="A519" s="1164">
        <f>A518</f>
        <v>43183</v>
      </c>
      <c r="B519" s="37"/>
      <c r="C519" s="1007" t="s">
        <v>19</v>
      </c>
      <c r="D519" s="1018"/>
      <c r="E519" s="1032"/>
      <c r="F519" s="1029"/>
      <c r="G519" s="1030"/>
      <c r="H519" s="1030"/>
      <c r="I519" s="1031"/>
    </row>
    <row r="520" spans="1:9" ht="69.95" customHeight="1" x14ac:dyDescent="0.2">
      <c r="A520" s="1165">
        <f>A519</f>
        <v>43183</v>
      </c>
      <c r="B520" s="1190" t="s">
        <v>8</v>
      </c>
      <c r="C520" s="99"/>
      <c r="D520" s="114"/>
      <c r="E520" s="500"/>
      <c r="F520" s="52"/>
      <c r="G520" s="97"/>
      <c r="H520" s="97"/>
      <c r="I520" s="127"/>
    </row>
    <row r="521" spans="1:9" ht="69.95" customHeight="1" thickBot="1" x14ac:dyDescent="0.25">
      <c r="A521" s="1161">
        <f>A520</f>
        <v>43183</v>
      </c>
      <c r="B521" s="1203"/>
      <c r="C521" s="115"/>
      <c r="D521" s="116"/>
      <c r="E521" s="497"/>
      <c r="F521" s="116"/>
      <c r="G521" s="107"/>
      <c r="H521" s="117"/>
      <c r="I521" s="90"/>
    </row>
    <row r="522" spans="1:9" ht="69.95" customHeight="1" thickTop="1" x14ac:dyDescent="0.2">
      <c r="A522" s="1150">
        <f>A519+1</f>
        <v>43184</v>
      </c>
      <c r="B522" s="36"/>
      <c r="C522" s="1000"/>
      <c r="D522" s="1001"/>
      <c r="E522" s="1017"/>
      <c r="F522" s="1024"/>
      <c r="G522" s="1004"/>
      <c r="H522" s="1025"/>
      <c r="I522" s="1006"/>
    </row>
    <row r="523" spans="1:9" ht="69.95" customHeight="1" x14ac:dyDescent="0.2">
      <c r="A523" s="1151">
        <f>A522</f>
        <v>43184</v>
      </c>
      <c r="B523" s="1190" t="s">
        <v>8</v>
      </c>
      <c r="C523" s="128"/>
      <c r="D523" s="129"/>
      <c r="E523" s="499"/>
      <c r="F523" s="136"/>
      <c r="G523" s="97"/>
      <c r="H523" s="111"/>
      <c r="I523" s="127"/>
    </row>
    <row r="524" spans="1:9" ht="69.95" customHeight="1" x14ac:dyDescent="0.2">
      <c r="A524" s="1152">
        <f>A523</f>
        <v>43184</v>
      </c>
      <c r="B524" s="1190"/>
      <c r="C524" s="109"/>
      <c r="D524" s="110"/>
      <c r="E524" s="499"/>
      <c r="F524" s="540"/>
      <c r="G524" s="97"/>
      <c r="H524" s="111"/>
      <c r="I524" s="127"/>
    </row>
    <row r="525" spans="1:9" ht="69.95" customHeight="1" x14ac:dyDescent="0.2">
      <c r="A525" s="1153">
        <f>A524</f>
        <v>43184</v>
      </c>
      <c r="B525" s="37"/>
      <c r="C525" s="1007"/>
      <c r="D525" s="1018"/>
      <c r="E525" s="1032"/>
      <c r="F525" s="1029"/>
      <c r="G525" s="1030"/>
      <c r="H525" s="1030"/>
      <c r="I525" s="1031"/>
    </row>
    <row r="526" spans="1:9" ht="69.95" customHeight="1" x14ac:dyDescent="0.2">
      <c r="A526" s="1154">
        <f>A525</f>
        <v>43184</v>
      </c>
      <c r="B526" s="1190" t="s">
        <v>8</v>
      </c>
      <c r="C526" s="99"/>
      <c r="D526" s="114"/>
      <c r="E526" s="500"/>
      <c r="F526" s="52"/>
      <c r="G526" s="97"/>
      <c r="H526" s="97"/>
      <c r="I526" s="127"/>
    </row>
    <row r="527" spans="1:9" ht="69.95" customHeight="1" thickBot="1" x14ac:dyDescent="0.25">
      <c r="A527" s="1155">
        <f>A526</f>
        <v>43184</v>
      </c>
      <c r="B527" s="1203"/>
      <c r="C527" s="115"/>
      <c r="D527" s="116"/>
      <c r="E527" s="497"/>
      <c r="F527" s="116"/>
      <c r="G527" s="107"/>
      <c r="H527" s="117"/>
      <c r="I527" s="90"/>
    </row>
    <row r="528" spans="1:9" ht="69.95" hidden="1" customHeight="1" thickTop="1" thickBot="1" x14ac:dyDescent="0.5">
      <c r="A528" s="1168"/>
      <c r="B528" s="41"/>
      <c r="C528" s="957">
        <f>COUNTA(C$519,C$516,C$513,C$510,C$507,C$504,C$501,C$498,C$495,C$492,C$489,C$486,C$522,C$525)</f>
        <v>12</v>
      </c>
      <c r="D528" s="957">
        <f t="shared" ref="D528:I528" si="11">COUNTA(D$519,D$516,D$513,D$510,D$507,D$504,D$501,D$498,D$495,D$492,D$489,D$486,D$522,D$525)</f>
        <v>5</v>
      </c>
      <c r="E528" s="957">
        <f t="shared" si="11"/>
        <v>6</v>
      </c>
      <c r="F528" s="957">
        <f>COUNTA(F527,F526,F524,F523,F521,F520,F518,F517,F515,F514,F512,F511,F509,F508,F506,F505,F503,F502,F500,F499,F497,F496,F494,F493,F491,F490,F488,F487)</f>
        <v>0</v>
      </c>
      <c r="G528" s="957">
        <f t="shared" si="11"/>
        <v>1</v>
      </c>
      <c r="H528" s="957">
        <f t="shared" si="11"/>
        <v>4</v>
      </c>
      <c r="I528" s="957">
        <f t="shared" si="11"/>
        <v>0</v>
      </c>
    </row>
    <row r="529" spans="1:9" ht="99.95" customHeight="1" thickTop="1" thickBot="1" x14ac:dyDescent="0.25">
      <c r="A529" s="468" t="s">
        <v>313</v>
      </c>
      <c r="B529" s="466">
        <f>WEEKNUM(A530,2)</f>
        <v>13</v>
      </c>
      <c r="C529" s="1345" t="s">
        <v>0</v>
      </c>
      <c r="D529" s="1346"/>
      <c r="E529" s="502" t="s">
        <v>1</v>
      </c>
      <c r="F529" s="1178" t="s">
        <v>356</v>
      </c>
      <c r="G529" s="143" t="s">
        <v>3</v>
      </c>
      <c r="H529" s="130" t="s">
        <v>4</v>
      </c>
      <c r="I529" s="206" t="s">
        <v>5</v>
      </c>
    </row>
    <row r="530" spans="1:9" ht="69.95" customHeight="1" thickTop="1" x14ac:dyDescent="0.2">
      <c r="A530" s="1150">
        <f>A527+1</f>
        <v>43185</v>
      </c>
      <c r="B530" s="479"/>
      <c r="C530" s="970" t="s">
        <v>30</v>
      </c>
      <c r="D530" s="1023" t="s">
        <v>29</v>
      </c>
      <c r="E530" s="1017" t="s">
        <v>6</v>
      </c>
      <c r="F530" s="1024"/>
      <c r="G530" s="1004"/>
      <c r="H530" s="1025"/>
      <c r="I530" s="1006"/>
    </row>
    <row r="531" spans="1:9" ht="69.95" customHeight="1" x14ac:dyDescent="0.2">
      <c r="A531" s="1151">
        <f>A530</f>
        <v>43185</v>
      </c>
      <c r="B531" s="1184" t="s">
        <v>8</v>
      </c>
      <c r="C531" s="59"/>
      <c r="D531" s="56"/>
      <c r="E531" s="499"/>
      <c r="F531" s="540"/>
      <c r="G531" s="97"/>
      <c r="H531" s="111"/>
      <c r="I531" s="127"/>
    </row>
    <row r="532" spans="1:9" ht="69.95" customHeight="1" x14ac:dyDescent="0.2">
      <c r="A532" s="1152">
        <f>A531</f>
        <v>43185</v>
      </c>
      <c r="B532" s="1184"/>
      <c r="C532" s="75"/>
      <c r="D532" s="52"/>
      <c r="E532" s="499"/>
      <c r="F532" s="136"/>
      <c r="G532" s="97"/>
      <c r="H532" s="111"/>
      <c r="I532" s="127"/>
    </row>
    <row r="533" spans="1:9" ht="69.95" customHeight="1" thickBot="1" x14ac:dyDescent="0.25">
      <c r="A533" s="1153">
        <f>A532</f>
        <v>43185</v>
      </c>
      <c r="B533" s="35"/>
      <c r="C533" s="976" t="s">
        <v>28</v>
      </c>
      <c r="D533" s="961"/>
      <c r="E533" s="1014"/>
      <c r="F533" s="988"/>
      <c r="G533" s="1008"/>
      <c r="H533" s="1008" t="s">
        <v>30</v>
      </c>
      <c r="I533" s="1027"/>
    </row>
    <row r="534" spans="1:9" ht="69.95" customHeight="1" x14ac:dyDescent="0.2">
      <c r="A534" s="1154">
        <f>A533</f>
        <v>43185</v>
      </c>
      <c r="B534" s="1184" t="s">
        <v>8</v>
      </c>
      <c r="C534" s="836"/>
      <c r="D534" s="854"/>
      <c r="E534" s="500"/>
      <c r="F534" s="52"/>
      <c r="G534" s="97"/>
      <c r="H534" s="97"/>
      <c r="I534" s="127"/>
    </row>
    <row r="535" spans="1:9" ht="69.95" customHeight="1" thickBot="1" x14ac:dyDescent="0.25">
      <c r="A535" s="1155">
        <f>A534</f>
        <v>43185</v>
      </c>
      <c r="B535" s="1211"/>
      <c r="C535" s="837"/>
      <c r="D535" s="855"/>
      <c r="E535" s="497"/>
      <c r="F535" s="116"/>
      <c r="G535" s="107"/>
      <c r="H535" s="117"/>
      <c r="I535" s="90"/>
    </row>
    <row r="536" spans="1:9" ht="69.95" customHeight="1" thickTop="1" x14ac:dyDescent="0.2">
      <c r="A536" s="1156">
        <f>A533+1</f>
        <v>43186</v>
      </c>
      <c r="B536" s="36"/>
      <c r="C536" s="970" t="s">
        <v>27</v>
      </c>
      <c r="D536" s="981" t="s">
        <v>26</v>
      </c>
      <c r="E536" s="1028"/>
      <c r="F536" s="1024"/>
      <c r="G536" s="1004"/>
      <c r="H536" s="1025"/>
      <c r="I536" s="1006"/>
    </row>
    <row r="537" spans="1:9" ht="69.95" customHeight="1" x14ac:dyDescent="0.2">
      <c r="A537" s="1162">
        <f>A536</f>
        <v>43186</v>
      </c>
      <c r="B537" s="1190" t="s">
        <v>8</v>
      </c>
      <c r="C537" s="838"/>
      <c r="D537" s="856"/>
      <c r="E537" s="499"/>
      <c r="F537" s="540"/>
      <c r="G537" s="97"/>
      <c r="H537" s="111"/>
      <c r="I537" s="127"/>
    </row>
    <row r="538" spans="1:9" ht="69.95" customHeight="1" x14ac:dyDescent="0.2">
      <c r="A538" s="1163">
        <f>A537</f>
        <v>43186</v>
      </c>
      <c r="B538" s="1190"/>
      <c r="C538" s="839"/>
      <c r="D538" s="849"/>
      <c r="E538" s="499"/>
      <c r="F538" s="540"/>
      <c r="G538" s="97"/>
      <c r="H538" s="111"/>
      <c r="I538" s="127"/>
    </row>
    <row r="539" spans="1:9" ht="69.95" customHeight="1" x14ac:dyDescent="0.2">
      <c r="A539" s="1164">
        <f>A538</f>
        <v>43186</v>
      </c>
      <c r="B539" s="37"/>
      <c r="C539" s="987" t="s">
        <v>25</v>
      </c>
      <c r="D539" s="988"/>
      <c r="E539" s="1014"/>
      <c r="F539" s="988"/>
      <c r="G539" s="1008"/>
      <c r="H539" s="1045" t="s">
        <v>31</v>
      </c>
      <c r="I539" s="1027"/>
    </row>
    <row r="540" spans="1:9" ht="69.95" customHeight="1" x14ac:dyDescent="0.2">
      <c r="A540" s="1165">
        <f>A539</f>
        <v>43186</v>
      </c>
      <c r="B540" s="1190" t="s">
        <v>8</v>
      </c>
      <c r="C540" s="840"/>
      <c r="D540" s="850"/>
      <c r="E540" s="500"/>
      <c r="F540" s="52"/>
      <c r="G540" s="97"/>
      <c r="H540" s="97"/>
      <c r="I540" s="127"/>
    </row>
    <row r="541" spans="1:9" ht="69.95" customHeight="1" thickBot="1" x14ac:dyDescent="0.25">
      <c r="A541" s="1161">
        <f>A540</f>
        <v>43186</v>
      </c>
      <c r="B541" s="1203"/>
      <c r="C541" s="837"/>
      <c r="D541" s="855"/>
      <c r="E541" s="497"/>
      <c r="F541" s="116"/>
      <c r="G541" s="107"/>
      <c r="H541" s="117"/>
      <c r="I541" s="90"/>
    </row>
    <row r="542" spans="1:9" ht="69.95" customHeight="1" thickTop="1" x14ac:dyDescent="0.2">
      <c r="A542" s="1150">
        <f>A539+1</f>
        <v>43187</v>
      </c>
      <c r="B542" s="36"/>
      <c r="C542" s="991" t="s">
        <v>24</v>
      </c>
      <c r="D542" s="992" t="s">
        <v>23</v>
      </c>
      <c r="E542" s="1028"/>
      <c r="F542" s="1024"/>
      <c r="G542" s="1004"/>
      <c r="H542" s="1025"/>
      <c r="I542" s="1006"/>
    </row>
    <row r="543" spans="1:9" ht="69.95" customHeight="1" x14ac:dyDescent="0.2">
      <c r="A543" s="1151">
        <f>A542</f>
        <v>43187</v>
      </c>
      <c r="B543" s="1190" t="s">
        <v>8</v>
      </c>
      <c r="C543" s="841"/>
      <c r="D543" s="848"/>
      <c r="E543" s="499"/>
      <c r="F543" s="540"/>
      <c r="G543" s="97"/>
      <c r="H543" s="111"/>
      <c r="I543" s="127"/>
    </row>
    <row r="544" spans="1:9" ht="69.95" customHeight="1" x14ac:dyDescent="0.2">
      <c r="A544" s="1152">
        <f>A543</f>
        <v>43187</v>
      </c>
      <c r="B544" s="1190"/>
      <c r="C544" s="842"/>
      <c r="D544" s="851"/>
      <c r="E544" s="499"/>
      <c r="F544" s="136"/>
      <c r="G544" s="97"/>
      <c r="H544" s="111"/>
      <c r="I544" s="127"/>
    </row>
    <row r="545" spans="1:9" ht="69.95" customHeight="1" x14ac:dyDescent="0.2">
      <c r="A545" s="1153">
        <f>A544</f>
        <v>43187</v>
      </c>
      <c r="B545" s="37"/>
      <c r="C545" s="991" t="s">
        <v>21</v>
      </c>
      <c r="D545" s="992"/>
      <c r="E545" s="1014"/>
      <c r="F545" s="988"/>
      <c r="G545" s="1008"/>
      <c r="H545" s="1008"/>
      <c r="I545" s="1027"/>
    </row>
    <row r="546" spans="1:9" ht="69.95" customHeight="1" x14ac:dyDescent="0.2">
      <c r="A546" s="1154">
        <f>A545</f>
        <v>43187</v>
      </c>
      <c r="B546" s="1190" t="s">
        <v>8</v>
      </c>
      <c r="C546" s="857"/>
      <c r="D546" s="854"/>
      <c r="E546" s="500"/>
      <c r="F546" s="52"/>
      <c r="G546" s="97"/>
      <c r="H546" s="97"/>
      <c r="I546" s="127"/>
    </row>
    <row r="547" spans="1:9" ht="69.95" customHeight="1" thickBot="1" x14ac:dyDescent="0.25">
      <c r="A547" s="1155">
        <f>A546</f>
        <v>43187</v>
      </c>
      <c r="B547" s="1203"/>
      <c r="C547" s="115"/>
      <c r="D547" s="116"/>
      <c r="E547" s="497"/>
      <c r="F547" s="116"/>
      <c r="G547" s="107"/>
      <c r="H547" s="117"/>
      <c r="I547" s="90"/>
    </row>
    <row r="548" spans="1:9" ht="69.95" customHeight="1" thickTop="1" x14ac:dyDescent="0.2">
      <c r="A548" s="1156">
        <f>A545+1</f>
        <v>43188</v>
      </c>
      <c r="B548" s="36"/>
      <c r="C548" s="1000" t="s">
        <v>7</v>
      </c>
      <c r="D548" s="1001"/>
      <c r="E548" s="1028"/>
      <c r="F548" s="1024"/>
      <c r="G548" s="1004"/>
      <c r="H548" s="1025"/>
      <c r="I548" s="1006"/>
    </row>
    <row r="549" spans="1:9" ht="69.95" customHeight="1" x14ac:dyDescent="0.2">
      <c r="A549" s="1157">
        <f>A548</f>
        <v>43188</v>
      </c>
      <c r="B549" s="1190" t="s">
        <v>8</v>
      </c>
      <c r="C549" s="128"/>
      <c r="D549" s="129"/>
      <c r="E549" s="499"/>
      <c r="F549" s="136"/>
      <c r="G549" s="97"/>
      <c r="H549" s="111"/>
      <c r="I549" s="127"/>
    </row>
    <row r="550" spans="1:9" ht="69.95" customHeight="1" x14ac:dyDescent="0.2">
      <c r="A550" s="1158">
        <f>A549</f>
        <v>43188</v>
      </c>
      <c r="B550" s="1190"/>
      <c r="C550" s="109"/>
      <c r="D550" s="110"/>
      <c r="E550" s="499"/>
      <c r="F550" s="540"/>
      <c r="G550" s="97"/>
      <c r="H550" s="111"/>
      <c r="I550" s="127"/>
    </row>
    <row r="551" spans="1:9" ht="69.95" customHeight="1" x14ac:dyDescent="0.2">
      <c r="A551" s="1159">
        <f>A550</f>
        <v>43188</v>
      </c>
      <c r="B551" s="37"/>
      <c r="C551" s="1007" t="s">
        <v>12</v>
      </c>
      <c r="D551" s="988"/>
      <c r="E551" s="1014"/>
      <c r="F551" s="988"/>
      <c r="G551" s="1008"/>
      <c r="H551" s="1008"/>
      <c r="I551" s="1027"/>
    </row>
    <row r="552" spans="1:9" ht="69.95" customHeight="1" x14ac:dyDescent="0.2">
      <c r="A552" s="1160">
        <f>A551</f>
        <v>43188</v>
      </c>
      <c r="B552" s="1190" t="s">
        <v>8</v>
      </c>
      <c r="C552" s="99"/>
      <c r="D552" s="114"/>
      <c r="E552" s="500"/>
      <c r="F552" s="52"/>
      <c r="G552" s="97"/>
      <c r="H552" s="97"/>
      <c r="I552" s="127"/>
    </row>
    <row r="553" spans="1:9" ht="69.95" customHeight="1" thickBot="1" x14ac:dyDescent="0.25">
      <c r="A553" s="1161">
        <f>A552</f>
        <v>43188</v>
      </c>
      <c r="B553" s="1203"/>
      <c r="C553" s="99"/>
      <c r="D553" s="114"/>
      <c r="E553" s="504"/>
      <c r="F553" s="114"/>
      <c r="G553" s="100"/>
      <c r="H553" s="125"/>
      <c r="I553" s="145"/>
    </row>
    <row r="554" spans="1:9" ht="69.95" customHeight="1" thickTop="1" x14ac:dyDescent="0.2">
      <c r="A554" s="1150">
        <f>A551+1</f>
        <v>43189</v>
      </c>
      <c r="B554" s="36"/>
      <c r="C554" s="970" t="s">
        <v>14</v>
      </c>
      <c r="D554" s="1059" t="s">
        <v>15</v>
      </c>
      <c r="E554" s="1060"/>
      <c r="F554" s="1061"/>
      <c r="G554" s="1062"/>
      <c r="H554" s="1063"/>
      <c r="I554" s="985"/>
    </row>
    <row r="555" spans="1:9" ht="69.95" customHeight="1" x14ac:dyDescent="0.2">
      <c r="A555" s="1151">
        <f>A554</f>
        <v>43189</v>
      </c>
      <c r="B555" s="1190" t="s">
        <v>8</v>
      </c>
      <c r="C555" s="59"/>
      <c r="D555" s="129"/>
      <c r="E555" s="499"/>
      <c r="F555" s="136"/>
      <c r="G555" s="97"/>
      <c r="H555" s="111"/>
      <c r="I555" s="113"/>
    </row>
    <row r="556" spans="1:9" ht="69.95" customHeight="1" x14ac:dyDescent="0.2">
      <c r="A556" s="1152">
        <f>A555</f>
        <v>43189</v>
      </c>
      <c r="B556" s="1190"/>
      <c r="C556" s="75"/>
      <c r="D556" s="110"/>
      <c r="E556" s="499"/>
      <c r="F556" s="540"/>
      <c r="G556" s="97"/>
      <c r="H556" s="111"/>
      <c r="I556" s="113"/>
    </row>
    <row r="557" spans="1:9" ht="69.95" customHeight="1" x14ac:dyDescent="0.2">
      <c r="A557" s="1153">
        <f>A556</f>
        <v>43189</v>
      </c>
      <c r="B557" s="37"/>
      <c r="C557" s="1013" t="s">
        <v>17</v>
      </c>
      <c r="D557" s="988"/>
      <c r="E557" s="1032"/>
      <c r="F557" s="1029"/>
      <c r="G557" s="1030"/>
      <c r="H557" s="1030"/>
      <c r="I557" s="1046"/>
    </row>
    <row r="558" spans="1:9" ht="69.95" customHeight="1" x14ac:dyDescent="0.2">
      <c r="A558" s="1154">
        <f>A557</f>
        <v>43189</v>
      </c>
      <c r="B558" s="1190" t="s">
        <v>8</v>
      </c>
      <c r="C558" s="840"/>
      <c r="D558" s="114"/>
      <c r="E558" s="500"/>
      <c r="F558" s="52"/>
      <c r="G558" s="97"/>
      <c r="H558" s="97"/>
      <c r="I558" s="113"/>
    </row>
    <row r="559" spans="1:9" ht="69.95" customHeight="1" thickBot="1" x14ac:dyDescent="0.25">
      <c r="A559" s="1155">
        <f>A558</f>
        <v>43189</v>
      </c>
      <c r="B559" s="1203"/>
      <c r="C559" s="837"/>
      <c r="D559" s="855"/>
      <c r="E559" s="505"/>
      <c r="F559" s="77"/>
      <c r="G559" s="147"/>
      <c r="H559" s="146"/>
      <c r="I559" s="67"/>
    </row>
    <row r="560" spans="1:9" ht="69.95" customHeight="1" thickTop="1" x14ac:dyDescent="0.2">
      <c r="A560" s="1156">
        <f>A557+1</f>
        <v>43190</v>
      </c>
      <c r="B560" s="36"/>
      <c r="C560" s="991" t="s">
        <v>13</v>
      </c>
      <c r="D560" s="992" t="s">
        <v>16</v>
      </c>
      <c r="E560" s="1064" t="s">
        <v>18</v>
      </c>
      <c r="F560" s="1041"/>
      <c r="G560" s="1042"/>
      <c r="H560" s="1043"/>
      <c r="I560" s="1065"/>
    </row>
    <row r="561" spans="1:9" ht="69.95" customHeight="1" x14ac:dyDescent="0.2">
      <c r="A561" s="1157">
        <f>A560</f>
        <v>43190</v>
      </c>
      <c r="B561" s="1190" t="s">
        <v>8</v>
      </c>
      <c r="C561" s="128"/>
      <c r="D561" s="129"/>
      <c r="E561" s="499"/>
      <c r="F561" s="136"/>
      <c r="G561" s="97"/>
      <c r="H561" s="111"/>
      <c r="I561" s="127"/>
    </row>
    <row r="562" spans="1:9" ht="69.95" customHeight="1" x14ac:dyDescent="0.2">
      <c r="A562" s="1158">
        <f>A561</f>
        <v>43190</v>
      </c>
      <c r="B562" s="1190"/>
      <c r="C562" s="109"/>
      <c r="D562" s="110"/>
      <c r="E562" s="499"/>
      <c r="F562" s="540"/>
      <c r="G562" s="97"/>
      <c r="H562" s="111"/>
      <c r="I562" s="127"/>
    </row>
    <row r="563" spans="1:9" ht="69.95" customHeight="1" x14ac:dyDescent="0.2">
      <c r="A563" s="1159">
        <f>A562</f>
        <v>43190</v>
      </c>
      <c r="B563" s="37"/>
      <c r="C563" s="1007" t="s">
        <v>19</v>
      </c>
      <c r="D563" s="1018"/>
      <c r="E563" s="1032"/>
      <c r="F563" s="1029"/>
      <c r="G563" s="1030"/>
      <c r="H563" s="1030"/>
      <c r="I563" s="1031"/>
    </row>
    <row r="564" spans="1:9" ht="69.95" customHeight="1" x14ac:dyDescent="0.2">
      <c r="A564" s="1160">
        <f>A563</f>
        <v>43190</v>
      </c>
      <c r="B564" s="1190" t="s">
        <v>8</v>
      </c>
      <c r="C564" s="99"/>
      <c r="D564" s="114"/>
      <c r="E564" s="500"/>
      <c r="F564" s="52"/>
      <c r="G564" s="97"/>
      <c r="H564" s="97"/>
      <c r="I564" s="127"/>
    </row>
    <row r="565" spans="1:9" ht="69.95" customHeight="1" thickBot="1" x14ac:dyDescent="0.25">
      <c r="A565" s="1161">
        <f>A564</f>
        <v>43190</v>
      </c>
      <c r="B565" s="1203"/>
      <c r="C565" s="115"/>
      <c r="D565" s="116"/>
      <c r="E565" s="497"/>
      <c r="F565" s="116"/>
      <c r="G565" s="107"/>
      <c r="H565" s="117"/>
      <c r="I565" s="90"/>
    </row>
    <row r="566" spans="1:9" ht="69.95" customHeight="1" thickTop="1" x14ac:dyDescent="0.2">
      <c r="A566" s="1150">
        <f>A563+1</f>
        <v>43191</v>
      </c>
      <c r="B566" s="36"/>
      <c r="C566" s="991"/>
      <c r="D566" s="992"/>
      <c r="E566" s="1064"/>
      <c r="F566" s="1041"/>
      <c r="G566" s="1042"/>
      <c r="H566" s="1043"/>
      <c r="I566" s="1065"/>
    </row>
    <row r="567" spans="1:9" ht="69.95" customHeight="1" x14ac:dyDescent="0.2">
      <c r="A567" s="1151">
        <f>A566</f>
        <v>43191</v>
      </c>
      <c r="B567" s="1190" t="s">
        <v>8</v>
      </c>
      <c r="C567" s="128"/>
      <c r="D567" s="129"/>
      <c r="E567" s="499"/>
      <c r="F567" s="136"/>
      <c r="G567" s="97"/>
      <c r="H567" s="111"/>
      <c r="I567" s="127"/>
    </row>
    <row r="568" spans="1:9" ht="69.95" customHeight="1" x14ac:dyDescent="0.2">
      <c r="A568" s="1152">
        <f>A567</f>
        <v>43191</v>
      </c>
      <c r="B568" s="1190"/>
      <c r="C568" s="109"/>
      <c r="D568" s="110"/>
      <c r="E568" s="499"/>
      <c r="F568" s="540"/>
      <c r="G568" s="97"/>
      <c r="H568" s="111"/>
      <c r="I568" s="127"/>
    </row>
    <row r="569" spans="1:9" ht="69.95" customHeight="1" x14ac:dyDescent="0.2">
      <c r="A569" s="1153">
        <f>A568</f>
        <v>43191</v>
      </c>
      <c r="B569" s="37"/>
      <c r="C569" s="1007"/>
      <c r="D569" s="1018"/>
      <c r="E569" s="1032"/>
      <c r="F569" s="1029"/>
      <c r="G569" s="1030"/>
      <c r="H569" s="1030"/>
      <c r="I569" s="1031"/>
    </row>
    <row r="570" spans="1:9" ht="69.95" customHeight="1" x14ac:dyDescent="0.2">
      <c r="A570" s="1154">
        <f>A569</f>
        <v>43191</v>
      </c>
      <c r="B570" s="1190" t="s">
        <v>8</v>
      </c>
      <c r="C570" s="99"/>
      <c r="D570" s="114"/>
      <c r="E570" s="500"/>
      <c r="F570" s="52"/>
      <c r="G570" s="97"/>
      <c r="H570" s="97"/>
      <c r="I570" s="127"/>
    </row>
    <row r="571" spans="1:9" ht="69.95" customHeight="1" thickBot="1" x14ac:dyDescent="0.25">
      <c r="A571" s="1155">
        <f>A570</f>
        <v>43191</v>
      </c>
      <c r="B571" s="1203"/>
      <c r="C571" s="115"/>
      <c r="D571" s="116"/>
      <c r="E571" s="497"/>
      <c r="F571" s="116"/>
      <c r="G571" s="107"/>
      <c r="H571" s="117"/>
      <c r="I571" s="90"/>
    </row>
    <row r="572" spans="1:9" ht="69.95" hidden="1" customHeight="1" thickTop="1" thickBot="1" x14ac:dyDescent="0.25">
      <c r="A572" s="1166"/>
      <c r="B572" s="39"/>
      <c r="C572" s="1033">
        <f>COUNTA(C$563,C$560,C$557,C$554,C$551,C$548,C$545,C$542,C$539,C$536,C$533,C$530,C$566,C$569)</f>
        <v>12</v>
      </c>
      <c r="D572" s="1033">
        <f t="shared" ref="D572:I572" si="12">COUNTA(D$563,D$560,D$557,D$554,D$551,D$548,D$545,D$542,D$539,D$536,D$533,D$530,D$566,D$569)</f>
        <v>5</v>
      </c>
      <c r="E572" s="1033">
        <f t="shared" si="12"/>
        <v>2</v>
      </c>
      <c r="F572" s="1033">
        <f>COUNTA(F571,F570,F568,F567,F565,F564,F562,F561,F559,F558,F556,F555,F553,F552,F550,F549,F547,F546,F544,F543,F541,F540,F538,F537,F535,F534,F532,F531)</f>
        <v>0</v>
      </c>
      <c r="G572" s="1033">
        <f t="shared" si="12"/>
        <v>0</v>
      </c>
      <c r="H572" s="1033">
        <f t="shared" si="12"/>
        <v>2</v>
      </c>
      <c r="I572" s="1033">
        <f t="shared" si="12"/>
        <v>0</v>
      </c>
    </row>
    <row r="573" spans="1:9" ht="99.95" customHeight="1" thickTop="1" thickBot="1" x14ac:dyDescent="0.25">
      <c r="A573" s="468" t="s">
        <v>313</v>
      </c>
      <c r="B573" s="466">
        <f>WEEKNUM(A574,2)</f>
        <v>14</v>
      </c>
      <c r="C573" s="1341" t="s">
        <v>0</v>
      </c>
      <c r="D573" s="1342"/>
      <c r="E573" s="1113" t="s">
        <v>1</v>
      </c>
      <c r="F573" s="1177" t="s">
        <v>356</v>
      </c>
      <c r="G573" s="119" t="s">
        <v>3</v>
      </c>
      <c r="H573" s="1112" t="s">
        <v>4</v>
      </c>
      <c r="I573" s="205" t="s">
        <v>5</v>
      </c>
    </row>
    <row r="574" spans="1:9" ht="69.95" customHeight="1" thickTop="1" x14ac:dyDescent="0.2">
      <c r="A574" s="1150">
        <f>A571+1</f>
        <v>43192</v>
      </c>
      <c r="B574" s="479"/>
      <c r="C574" s="970" t="s">
        <v>30</v>
      </c>
      <c r="D574" s="1023" t="s">
        <v>29</v>
      </c>
      <c r="E574" s="1017" t="s">
        <v>6</v>
      </c>
      <c r="F574" s="1034"/>
      <c r="G574" s="1004" t="s">
        <v>7</v>
      </c>
      <c r="H574" s="1036"/>
      <c r="I574" s="1037"/>
    </row>
    <row r="575" spans="1:9" ht="69.95" customHeight="1" x14ac:dyDescent="0.2">
      <c r="A575" s="1151">
        <f>A574</f>
        <v>43192</v>
      </c>
      <c r="B575" s="1184" t="s">
        <v>8</v>
      </c>
      <c r="C575" s="59"/>
      <c r="D575" s="56"/>
      <c r="E575" s="499"/>
      <c r="F575" s="136"/>
      <c r="G575" s="97"/>
      <c r="H575" s="111"/>
      <c r="I575" s="127"/>
    </row>
    <row r="576" spans="1:9" ht="69.95" customHeight="1" x14ac:dyDescent="0.2">
      <c r="A576" s="1152">
        <f>A575</f>
        <v>43192</v>
      </c>
      <c r="B576" s="1184"/>
      <c r="C576" s="75"/>
      <c r="D576" s="52"/>
      <c r="E576" s="499"/>
      <c r="F576" s="540"/>
      <c r="G576" s="97"/>
      <c r="H576" s="111"/>
      <c r="I576" s="127"/>
    </row>
    <row r="577" spans="1:9" ht="69.95" customHeight="1" thickBot="1" x14ac:dyDescent="0.25">
      <c r="A577" s="1153">
        <f>A576</f>
        <v>43192</v>
      </c>
      <c r="B577" s="35"/>
      <c r="C577" s="976" t="s">
        <v>28</v>
      </c>
      <c r="D577" s="961"/>
      <c r="E577" s="1014" t="s">
        <v>7</v>
      </c>
      <c r="F577" s="988"/>
      <c r="G577" s="1008"/>
      <c r="H577" s="1008" t="s">
        <v>7</v>
      </c>
      <c r="I577" s="1027"/>
    </row>
    <row r="578" spans="1:9" ht="69.95" customHeight="1" x14ac:dyDescent="0.2">
      <c r="A578" s="1154">
        <f>A577</f>
        <v>43192</v>
      </c>
      <c r="B578" s="1184" t="s">
        <v>8</v>
      </c>
      <c r="C578" s="836"/>
      <c r="D578" s="854"/>
      <c r="E578" s="500"/>
      <c r="F578" s="52"/>
      <c r="G578" s="97"/>
      <c r="H578" s="97"/>
      <c r="I578" s="127"/>
    </row>
    <row r="579" spans="1:9" ht="69.95" customHeight="1" thickBot="1" x14ac:dyDescent="0.25">
      <c r="A579" s="1155">
        <f>A578</f>
        <v>43192</v>
      </c>
      <c r="B579" s="1211"/>
      <c r="C579" s="837"/>
      <c r="D579" s="855"/>
      <c r="E579" s="497"/>
      <c r="F579" s="116"/>
      <c r="G579" s="107"/>
      <c r="H579" s="117"/>
      <c r="I579" s="90"/>
    </row>
    <row r="580" spans="1:9" ht="69.95" customHeight="1" thickTop="1" x14ac:dyDescent="0.2">
      <c r="A580" s="1156">
        <f>A577+1</f>
        <v>43193</v>
      </c>
      <c r="B580" s="36"/>
      <c r="C580" s="970" t="s">
        <v>27</v>
      </c>
      <c r="D580" s="981" t="s">
        <v>26</v>
      </c>
      <c r="E580" s="1039"/>
      <c r="F580" s="1034"/>
      <c r="G580" s="1004"/>
      <c r="H580" s="1036"/>
      <c r="I580" s="1037"/>
    </row>
    <row r="581" spans="1:9" ht="69.95" customHeight="1" x14ac:dyDescent="0.2">
      <c r="A581" s="1162">
        <f>A580</f>
        <v>43193</v>
      </c>
      <c r="B581" s="1190" t="s">
        <v>8</v>
      </c>
      <c r="C581" s="838"/>
      <c r="D581" s="856"/>
      <c r="E581" s="499"/>
      <c r="F581" s="136"/>
      <c r="G581" s="97"/>
      <c r="H581" s="111"/>
      <c r="I581" s="127"/>
    </row>
    <row r="582" spans="1:9" ht="69.95" customHeight="1" x14ac:dyDescent="0.2">
      <c r="A582" s="1163">
        <f>A581</f>
        <v>43193</v>
      </c>
      <c r="B582" s="1190"/>
      <c r="C582" s="839"/>
      <c r="D582" s="849"/>
      <c r="E582" s="499"/>
      <c r="F582" s="540"/>
      <c r="G582" s="97"/>
      <c r="H582" s="111"/>
      <c r="I582" s="127"/>
    </row>
    <row r="583" spans="1:9" ht="69.95" customHeight="1" x14ac:dyDescent="0.2">
      <c r="A583" s="1164">
        <f>A582</f>
        <v>43193</v>
      </c>
      <c r="B583" s="37"/>
      <c r="C583" s="987" t="s">
        <v>25</v>
      </c>
      <c r="D583" s="988"/>
      <c r="E583" s="1014"/>
      <c r="F583" s="988"/>
      <c r="G583" s="1008"/>
      <c r="H583" s="1008"/>
      <c r="I583" s="1027"/>
    </row>
    <row r="584" spans="1:9" ht="69.95" customHeight="1" x14ac:dyDescent="0.2">
      <c r="A584" s="1165">
        <f>A583</f>
        <v>43193</v>
      </c>
      <c r="B584" s="1190" t="s">
        <v>8</v>
      </c>
      <c r="C584" s="840"/>
      <c r="D584" s="850"/>
      <c r="E584" s="500"/>
      <c r="F584" s="52"/>
      <c r="G584" s="97"/>
      <c r="H584" s="97"/>
      <c r="I584" s="127"/>
    </row>
    <row r="585" spans="1:9" ht="69.95" customHeight="1" thickBot="1" x14ac:dyDescent="0.25">
      <c r="A585" s="1161">
        <f>A584</f>
        <v>43193</v>
      </c>
      <c r="B585" s="1203"/>
      <c r="C585" s="837"/>
      <c r="D585" s="855"/>
      <c r="E585" s="497"/>
      <c r="F585" s="116"/>
      <c r="G585" s="107"/>
      <c r="H585" s="117"/>
      <c r="I585" s="90"/>
    </row>
    <row r="586" spans="1:9" ht="69.95" customHeight="1" thickTop="1" x14ac:dyDescent="0.2">
      <c r="A586" s="1150">
        <f>A583+1</f>
        <v>43194</v>
      </c>
      <c r="B586" s="36"/>
      <c r="C586" s="991" t="s">
        <v>24</v>
      </c>
      <c r="D586" s="992" t="s">
        <v>23</v>
      </c>
      <c r="E586" s="1039"/>
      <c r="F586" s="1034"/>
      <c r="G586" s="1004" t="s">
        <v>12</v>
      </c>
      <c r="H586" s="1036"/>
      <c r="I586" s="1037"/>
    </row>
    <row r="587" spans="1:9" ht="69.95" customHeight="1" x14ac:dyDescent="0.2">
      <c r="A587" s="1151">
        <f>A586</f>
        <v>43194</v>
      </c>
      <c r="B587" s="1190" t="s">
        <v>8</v>
      </c>
      <c r="C587" s="841"/>
      <c r="D587" s="848"/>
      <c r="E587" s="499"/>
      <c r="F587" s="136"/>
      <c r="G587" s="97"/>
      <c r="H587" s="111"/>
      <c r="I587" s="127"/>
    </row>
    <row r="588" spans="1:9" ht="69.95" customHeight="1" x14ac:dyDescent="0.2">
      <c r="A588" s="1152">
        <f>A587</f>
        <v>43194</v>
      </c>
      <c r="B588" s="1190"/>
      <c r="C588" s="842"/>
      <c r="D588" s="851"/>
      <c r="E588" s="499"/>
      <c r="F588" s="540"/>
      <c r="G588" s="97"/>
      <c r="H588" s="111"/>
      <c r="I588" s="127"/>
    </row>
    <row r="589" spans="1:9" ht="69.95" customHeight="1" x14ac:dyDescent="0.2">
      <c r="A589" s="1153">
        <f>A588</f>
        <v>43194</v>
      </c>
      <c r="B589" s="37"/>
      <c r="C589" s="991" t="s">
        <v>21</v>
      </c>
      <c r="D589" s="992"/>
      <c r="E589" s="1014" t="s">
        <v>12</v>
      </c>
      <c r="F589" s="988"/>
      <c r="G589" s="1008"/>
      <c r="H589" s="1008" t="s">
        <v>12</v>
      </c>
      <c r="I589" s="1027"/>
    </row>
    <row r="590" spans="1:9" ht="69.95" customHeight="1" x14ac:dyDescent="0.2">
      <c r="A590" s="1154">
        <f>A589</f>
        <v>43194</v>
      </c>
      <c r="B590" s="1190" t="s">
        <v>8</v>
      </c>
      <c r="C590" s="857"/>
      <c r="D590" s="854"/>
      <c r="E590" s="500"/>
      <c r="F590" s="52"/>
      <c r="G590" s="97"/>
      <c r="H590" s="97"/>
      <c r="I590" s="127"/>
    </row>
    <row r="591" spans="1:9" ht="69.95" customHeight="1" thickBot="1" x14ac:dyDescent="0.25">
      <c r="A591" s="1155">
        <f>A590</f>
        <v>43194</v>
      </c>
      <c r="B591" s="1203"/>
      <c r="C591" s="115"/>
      <c r="D591" s="116"/>
      <c r="E591" s="497"/>
      <c r="F591" s="116"/>
      <c r="G591" s="107"/>
      <c r="H591" s="117"/>
      <c r="I591" s="90"/>
    </row>
    <row r="592" spans="1:9" ht="69.95" customHeight="1" thickTop="1" x14ac:dyDescent="0.2">
      <c r="A592" s="1156">
        <f>A589+1</f>
        <v>43195</v>
      </c>
      <c r="B592" s="40"/>
      <c r="C592" s="991" t="s">
        <v>7</v>
      </c>
      <c r="D592" s="992"/>
      <c r="E592" s="1040"/>
      <c r="F592" s="1041"/>
      <c r="G592" s="1057" t="s">
        <v>13</v>
      </c>
      <c r="H592" s="1043"/>
      <c r="I592" s="1044"/>
    </row>
    <row r="593" spans="1:9" ht="69.95" customHeight="1" x14ac:dyDescent="0.2">
      <c r="A593" s="1162">
        <f>A592</f>
        <v>43195</v>
      </c>
      <c r="B593" s="1190" t="s">
        <v>8</v>
      </c>
      <c r="C593" s="128"/>
      <c r="D593" s="129"/>
      <c r="E593" s="499"/>
      <c r="F593" s="136"/>
      <c r="G593" s="97"/>
      <c r="H593" s="111"/>
      <c r="I593" s="113"/>
    </row>
    <row r="594" spans="1:9" ht="69.95" customHeight="1" x14ac:dyDescent="0.2">
      <c r="A594" s="1163">
        <f>A593</f>
        <v>43195</v>
      </c>
      <c r="B594" s="1190"/>
      <c r="C594" s="109"/>
      <c r="D594" s="110"/>
      <c r="E594" s="499"/>
      <c r="F594" s="540"/>
      <c r="G594" s="97"/>
      <c r="H594" s="111"/>
      <c r="I594" s="113"/>
    </row>
    <row r="595" spans="1:9" ht="69.95" customHeight="1" x14ac:dyDescent="0.2">
      <c r="A595" s="1164">
        <f>A594</f>
        <v>43195</v>
      </c>
      <c r="B595" s="37"/>
      <c r="C595" s="1007" t="s">
        <v>12</v>
      </c>
      <c r="D595" s="988"/>
      <c r="E595" s="1014" t="s">
        <v>13</v>
      </c>
      <c r="F595" s="1029"/>
      <c r="G595" s="1030"/>
      <c r="H595" s="1008" t="s">
        <v>13</v>
      </c>
      <c r="I595" s="1046"/>
    </row>
    <row r="596" spans="1:9" ht="69.95" customHeight="1" x14ac:dyDescent="0.2">
      <c r="A596" s="1165">
        <f>A595</f>
        <v>43195</v>
      </c>
      <c r="B596" s="1190" t="s">
        <v>8</v>
      </c>
      <c r="C596" s="99"/>
      <c r="D596" s="114"/>
      <c r="E596" s="500"/>
      <c r="F596" s="52"/>
      <c r="G596" s="97"/>
      <c r="H596" s="97"/>
      <c r="I596" s="113"/>
    </row>
    <row r="597" spans="1:9" ht="69.95" customHeight="1" thickBot="1" x14ac:dyDescent="0.25">
      <c r="A597" s="1161">
        <f>A596</f>
        <v>43195</v>
      </c>
      <c r="B597" s="1197"/>
      <c r="C597" s="99"/>
      <c r="D597" s="114"/>
      <c r="E597" s="504"/>
      <c r="F597" s="114"/>
      <c r="G597" s="100"/>
      <c r="H597" s="125"/>
      <c r="I597" s="126"/>
    </row>
    <row r="598" spans="1:9" ht="69.95" customHeight="1" thickTop="1" x14ac:dyDescent="0.2">
      <c r="A598" s="1150">
        <f>A595+1</f>
        <v>43196</v>
      </c>
      <c r="B598" s="36"/>
      <c r="C598" s="1009" t="s">
        <v>14</v>
      </c>
      <c r="D598" s="1010" t="s">
        <v>15</v>
      </c>
      <c r="E598" s="1039"/>
      <c r="F598" s="1034"/>
      <c r="G598" s="1004" t="s">
        <v>16</v>
      </c>
      <c r="H598" s="1036"/>
      <c r="I598" s="1037"/>
    </row>
    <row r="599" spans="1:9" ht="69.95" customHeight="1" x14ac:dyDescent="0.2">
      <c r="A599" s="1151">
        <f>A598</f>
        <v>43196</v>
      </c>
      <c r="B599" s="1190" t="s">
        <v>8</v>
      </c>
      <c r="C599" s="59"/>
      <c r="D599" s="129"/>
      <c r="E599" s="499"/>
      <c r="F599" s="136"/>
      <c r="G599" s="97"/>
      <c r="H599" s="111"/>
      <c r="I599" s="127"/>
    </row>
    <row r="600" spans="1:9" ht="69.95" customHeight="1" x14ac:dyDescent="0.2">
      <c r="A600" s="1152">
        <f>A599</f>
        <v>43196</v>
      </c>
      <c r="B600" s="1190"/>
      <c r="C600" s="75"/>
      <c r="D600" s="110"/>
      <c r="E600" s="499"/>
      <c r="F600" s="540"/>
      <c r="G600" s="97"/>
      <c r="H600" s="111"/>
      <c r="I600" s="127"/>
    </row>
    <row r="601" spans="1:9" ht="69.95" customHeight="1" x14ac:dyDescent="0.2">
      <c r="A601" s="1153">
        <f>A600</f>
        <v>43196</v>
      </c>
      <c r="B601" s="37"/>
      <c r="C601" s="1013" t="s">
        <v>17</v>
      </c>
      <c r="D601" s="988"/>
      <c r="E601" s="1014" t="s">
        <v>16</v>
      </c>
      <c r="F601" s="1029"/>
      <c r="G601" s="1030"/>
      <c r="H601" s="1030"/>
      <c r="I601" s="1031"/>
    </row>
    <row r="602" spans="1:9" ht="69.95" customHeight="1" x14ac:dyDescent="0.2">
      <c r="A602" s="1154">
        <f>A601</f>
        <v>43196</v>
      </c>
      <c r="B602" s="1190" t="s">
        <v>8</v>
      </c>
      <c r="C602" s="840"/>
      <c r="D602" s="114"/>
      <c r="E602" s="500"/>
      <c r="F602" s="52"/>
      <c r="G602" s="97"/>
      <c r="H602" s="97"/>
      <c r="I602" s="127"/>
    </row>
    <row r="603" spans="1:9" ht="69.95" customHeight="1" thickBot="1" x14ac:dyDescent="0.25">
      <c r="A603" s="1155">
        <f>A602</f>
        <v>43196</v>
      </c>
      <c r="B603" s="1203"/>
      <c r="C603" s="843"/>
      <c r="D603" s="116"/>
      <c r="E603" s="497"/>
      <c r="F603" s="116"/>
      <c r="G603" s="107"/>
      <c r="H603" s="117"/>
      <c r="I603" s="90"/>
    </row>
    <row r="604" spans="1:9" ht="69.95" customHeight="1" thickTop="1" x14ac:dyDescent="0.2">
      <c r="A604" s="1156">
        <f>A601+1</f>
        <v>43197</v>
      </c>
      <c r="B604" s="36"/>
      <c r="C604" s="1000" t="s">
        <v>13</v>
      </c>
      <c r="D604" s="1001" t="s">
        <v>16</v>
      </c>
      <c r="E604" s="1017" t="s">
        <v>18</v>
      </c>
      <c r="F604" s="1034"/>
      <c r="G604" s="1004" t="s">
        <v>19</v>
      </c>
      <c r="H604" s="1036"/>
      <c r="I604" s="1037"/>
    </row>
    <row r="605" spans="1:9" ht="69.95" customHeight="1" x14ac:dyDescent="0.2">
      <c r="A605" s="1162">
        <f>A604</f>
        <v>43197</v>
      </c>
      <c r="B605" s="1190" t="s">
        <v>8</v>
      </c>
      <c r="C605" s="128"/>
      <c r="D605" s="129"/>
      <c r="E605" s="499"/>
      <c r="F605" s="136"/>
      <c r="G605" s="97"/>
      <c r="H605" s="111"/>
      <c r="I605" s="127"/>
    </row>
    <row r="606" spans="1:9" ht="69.95" customHeight="1" x14ac:dyDescent="0.2">
      <c r="A606" s="1163">
        <f>A605</f>
        <v>43197</v>
      </c>
      <c r="B606" s="1190"/>
      <c r="C606" s="109"/>
      <c r="D606" s="110"/>
      <c r="E606" s="499"/>
      <c r="F606" s="540"/>
      <c r="G606" s="97"/>
      <c r="H606" s="111"/>
      <c r="I606" s="127"/>
    </row>
    <row r="607" spans="1:9" ht="69.95" customHeight="1" x14ac:dyDescent="0.2">
      <c r="A607" s="1164">
        <f>A606</f>
        <v>43197</v>
      </c>
      <c r="B607" s="37"/>
      <c r="C607" s="1007" t="s">
        <v>19</v>
      </c>
      <c r="D607" s="1018" t="s">
        <v>81</v>
      </c>
      <c r="E607" s="1032"/>
      <c r="F607" s="1029"/>
      <c r="G607" s="1030"/>
      <c r="H607" s="1030"/>
      <c r="I607" s="1031"/>
    </row>
    <row r="608" spans="1:9" ht="69.95" customHeight="1" x14ac:dyDescent="0.2">
      <c r="A608" s="1165">
        <f>A607</f>
        <v>43197</v>
      </c>
      <c r="B608" s="1190" t="s">
        <v>8</v>
      </c>
      <c r="C608" s="99"/>
      <c r="D608" s="114"/>
      <c r="E608" s="500"/>
      <c r="F608" s="52"/>
      <c r="G608" s="97"/>
      <c r="H608" s="97"/>
      <c r="I608" s="127"/>
    </row>
    <row r="609" spans="1:9" ht="69.95" customHeight="1" thickBot="1" x14ac:dyDescent="0.25">
      <c r="A609" s="1161">
        <f>A608</f>
        <v>43197</v>
      </c>
      <c r="B609" s="1203"/>
      <c r="C609" s="115"/>
      <c r="D609" s="116"/>
      <c r="E609" s="497"/>
      <c r="F609" s="116"/>
      <c r="G609" s="107"/>
      <c r="H609" s="117"/>
      <c r="I609" s="90"/>
    </row>
    <row r="610" spans="1:9" ht="69.95" customHeight="1" thickTop="1" x14ac:dyDescent="0.2">
      <c r="A610" s="1150">
        <f>A607+1</f>
        <v>43198</v>
      </c>
      <c r="B610" s="36"/>
      <c r="C610" s="1000"/>
      <c r="D610" s="1001"/>
      <c r="E610" s="1017"/>
      <c r="F610" s="1034"/>
      <c r="G610" s="1004"/>
      <c r="H610" s="1036"/>
      <c r="I610" s="1037"/>
    </row>
    <row r="611" spans="1:9" ht="69.95" customHeight="1" x14ac:dyDescent="0.2">
      <c r="A611" s="1151">
        <f>A610</f>
        <v>43198</v>
      </c>
      <c r="B611" s="1190" t="s">
        <v>8</v>
      </c>
      <c r="C611" s="128"/>
      <c r="D611" s="129"/>
      <c r="E611" s="499"/>
      <c r="F611" s="136"/>
      <c r="G611" s="97"/>
      <c r="H611" s="111"/>
      <c r="I611" s="127"/>
    </row>
    <row r="612" spans="1:9" ht="69.95" customHeight="1" x14ac:dyDescent="0.2">
      <c r="A612" s="1152">
        <f>A611</f>
        <v>43198</v>
      </c>
      <c r="B612" s="1190"/>
      <c r="C612" s="109"/>
      <c r="D612" s="110"/>
      <c r="E612" s="499"/>
      <c r="F612" s="540"/>
      <c r="G612" s="97"/>
      <c r="H612" s="111"/>
      <c r="I612" s="127"/>
    </row>
    <row r="613" spans="1:9" ht="69.95" customHeight="1" x14ac:dyDescent="0.2">
      <c r="A613" s="1153">
        <f>A612</f>
        <v>43198</v>
      </c>
      <c r="B613" s="37"/>
      <c r="C613" s="1007"/>
      <c r="D613" s="1018"/>
      <c r="E613" s="1032"/>
      <c r="F613" s="1029"/>
      <c r="G613" s="1030"/>
      <c r="H613" s="1030"/>
      <c r="I613" s="1031"/>
    </row>
    <row r="614" spans="1:9" ht="69.95" customHeight="1" x14ac:dyDescent="0.2">
      <c r="A614" s="1154">
        <f>A613</f>
        <v>43198</v>
      </c>
      <c r="B614" s="1190" t="s">
        <v>8</v>
      </c>
      <c r="C614" s="99"/>
      <c r="D614" s="114"/>
      <c r="E614" s="500"/>
      <c r="F614" s="52"/>
      <c r="G614" s="97"/>
      <c r="H614" s="97"/>
      <c r="I614" s="127"/>
    </row>
    <row r="615" spans="1:9" ht="69.95" customHeight="1" thickBot="1" x14ac:dyDescent="0.25">
      <c r="A615" s="1155">
        <f>A614</f>
        <v>43198</v>
      </c>
      <c r="B615" s="1203"/>
      <c r="C615" s="115"/>
      <c r="D615" s="116"/>
      <c r="E615" s="497"/>
      <c r="F615" s="116"/>
      <c r="G615" s="107"/>
      <c r="H615" s="117"/>
      <c r="I615" s="90"/>
    </row>
    <row r="616" spans="1:9" ht="69.95" hidden="1" customHeight="1" thickTop="1" thickBot="1" x14ac:dyDescent="0.5">
      <c r="A616" s="1166"/>
      <c r="B616" s="41"/>
      <c r="C616" s="957">
        <f>COUNTA(C$607,C$604,C$601,C$598,C$595,C$592,C$589,C$586,C$583,C$580,C$577,C$574,C$613,C$610)</f>
        <v>12</v>
      </c>
      <c r="D616" s="957">
        <f t="shared" ref="D616:I616" si="13">COUNTA(D$607,D$604,D$601,D$598,D$595,D$592,D$589,D$586,D$583,D$580,D$577,D$574,D$613,D$610)</f>
        <v>6</v>
      </c>
      <c r="E616" s="957">
        <f t="shared" si="13"/>
        <v>6</v>
      </c>
      <c r="F616" s="957">
        <f>COUNTA(F615,F614,F612,F611,F609,F608,F606,F605,F603,F602,F600,F599,F597,F596,F594,F593,F591,F590,F588,F587,F585,F584,F582,F581,F579,F578,F576,F575)</f>
        <v>0</v>
      </c>
      <c r="G616" s="957">
        <f t="shared" si="13"/>
        <v>5</v>
      </c>
      <c r="H616" s="957">
        <f t="shared" si="13"/>
        <v>3</v>
      </c>
      <c r="I616" s="957">
        <f t="shared" si="13"/>
        <v>0</v>
      </c>
    </row>
    <row r="617" spans="1:9" ht="99.95" customHeight="1" thickTop="1" thickBot="1" x14ac:dyDescent="0.25">
      <c r="A617" s="468" t="s">
        <v>313</v>
      </c>
      <c r="B617" s="466">
        <f>WEEKNUM(A618,2)</f>
        <v>15</v>
      </c>
      <c r="C617" s="1341" t="s">
        <v>0</v>
      </c>
      <c r="D617" s="1342"/>
      <c r="E617" s="1113" t="s">
        <v>1</v>
      </c>
      <c r="F617" s="1177" t="s">
        <v>356</v>
      </c>
      <c r="G617" s="119" t="s">
        <v>3</v>
      </c>
      <c r="H617" s="1112" t="s">
        <v>4</v>
      </c>
      <c r="I617" s="205" t="s">
        <v>5</v>
      </c>
    </row>
    <row r="618" spans="1:9" ht="69.95" customHeight="1" thickTop="1" x14ac:dyDescent="0.2">
      <c r="A618" s="1150">
        <f>A615+1</f>
        <v>43199</v>
      </c>
      <c r="B618" s="479"/>
      <c r="C618" s="970" t="s">
        <v>30</v>
      </c>
      <c r="D618" s="1023" t="s">
        <v>29</v>
      </c>
      <c r="E618" s="1017" t="s">
        <v>6</v>
      </c>
      <c r="F618" s="1034"/>
      <c r="G618" s="1004" t="s">
        <v>21</v>
      </c>
      <c r="H618" s="1036"/>
      <c r="I618" s="1037"/>
    </row>
    <row r="619" spans="1:9" ht="69.95" customHeight="1" x14ac:dyDescent="0.2">
      <c r="A619" s="1151">
        <f>A618</f>
        <v>43199</v>
      </c>
      <c r="B619" s="1184" t="s">
        <v>8</v>
      </c>
      <c r="C619" s="59"/>
      <c r="D619" s="56"/>
      <c r="E619" s="499"/>
      <c r="F619" s="136"/>
      <c r="G619" s="97"/>
      <c r="H619" s="111"/>
      <c r="I619" s="127"/>
    </row>
    <row r="620" spans="1:9" ht="69.95" customHeight="1" x14ac:dyDescent="0.2">
      <c r="A620" s="1152">
        <f>A619</f>
        <v>43199</v>
      </c>
      <c r="B620" s="1184"/>
      <c r="C620" s="75"/>
      <c r="D620" s="52"/>
      <c r="E620" s="499"/>
      <c r="F620" s="540"/>
      <c r="G620" s="97"/>
      <c r="H620" s="111"/>
      <c r="I620" s="127"/>
    </row>
    <row r="621" spans="1:9" ht="69.95" customHeight="1" thickBot="1" x14ac:dyDescent="0.25">
      <c r="A621" s="1153">
        <f>A620</f>
        <v>43199</v>
      </c>
      <c r="B621" s="35"/>
      <c r="C621" s="976" t="s">
        <v>28</v>
      </c>
      <c r="D621" s="961"/>
      <c r="E621" s="1014" t="s">
        <v>19</v>
      </c>
      <c r="F621" s="1029"/>
      <c r="G621" s="1030"/>
      <c r="H621" s="1008" t="s">
        <v>16</v>
      </c>
      <c r="I621" s="1031"/>
    </row>
    <row r="622" spans="1:9" ht="69.95" customHeight="1" x14ac:dyDescent="0.2">
      <c r="A622" s="1154">
        <f>A621</f>
        <v>43199</v>
      </c>
      <c r="B622" s="1184" t="s">
        <v>8</v>
      </c>
      <c r="C622" s="836"/>
      <c r="D622" s="854"/>
      <c r="E622" s="500"/>
      <c r="F622" s="52"/>
      <c r="G622" s="97"/>
      <c r="H622" s="97"/>
      <c r="I622" s="127"/>
    </row>
    <row r="623" spans="1:9" ht="69.95" customHeight="1" thickBot="1" x14ac:dyDescent="0.25">
      <c r="A623" s="1155">
        <f>A622</f>
        <v>43199</v>
      </c>
      <c r="B623" s="1211"/>
      <c r="C623" s="837"/>
      <c r="D623" s="855"/>
      <c r="E623" s="497"/>
      <c r="F623" s="116"/>
      <c r="G623" s="107"/>
      <c r="H623" s="117"/>
      <c r="I623" s="90"/>
    </row>
    <row r="624" spans="1:9" ht="69.95" customHeight="1" thickTop="1" x14ac:dyDescent="0.2">
      <c r="A624" s="1156">
        <f>A621+1</f>
        <v>43200</v>
      </c>
      <c r="B624" s="36"/>
      <c r="C624" s="970" t="s">
        <v>27</v>
      </c>
      <c r="D624" s="981" t="s">
        <v>26</v>
      </c>
      <c r="E624" s="1039"/>
      <c r="F624" s="1034"/>
      <c r="G624" s="1004" t="s">
        <v>23</v>
      </c>
      <c r="H624" s="1036"/>
      <c r="I624" s="1037"/>
    </row>
    <row r="625" spans="1:9" ht="69.95" customHeight="1" x14ac:dyDescent="0.2">
      <c r="A625" s="1162">
        <f>A624</f>
        <v>43200</v>
      </c>
      <c r="B625" s="1190" t="s">
        <v>8</v>
      </c>
      <c r="C625" s="838"/>
      <c r="D625" s="856"/>
      <c r="E625" s="499"/>
      <c r="F625" s="136"/>
      <c r="G625" s="97"/>
      <c r="H625" s="111"/>
      <c r="I625" s="127"/>
    </row>
    <row r="626" spans="1:9" ht="69.95" customHeight="1" x14ac:dyDescent="0.2">
      <c r="A626" s="1163">
        <f>A625</f>
        <v>43200</v>
      </c>
      <c r="B626" s="1190"/>
      <c r="C626" s="839"/>
      <c r="D626" s="849"/>
      <c r="E626" s="499"/>
      <c r="F626" s="540"/>
      <c r="G626" s="97"/>
      <c r="H626" s="111"/>
      <c r="I626" s="127"/>
    </row>
    <row r="627" spans="1:9" ht="69.95" customHeight="1" x14ac:dyDescent="0.2">
      <c r="A627" s="1164">
        <f>A626</f>
        <v>43200</v>
      </c>
      <c r="B627" s="37"/>
      <c r="C627" s="987" t="s">
        <v>25</v>
      </c>
      <c r="D627" s="988"/>
      <c r="E627" s="1014" t="s">
        <v>21</v>
      </c>
      <c r="F627" s="1029"/>
      <c r="G627" s="1030"/>
      <c r="H627" s="1008" t="s">
        <v>19</v>
      </c>
      <c r="I627" s="1031"/>
    </row>
    <row r="628" spans="1:9" ht="69.95" customHeight="1" x14ac:dyDescent="0.2">
      <c r="A628" s="1165">
        <f>A627</f>
        <v>43200</v>
      </c>
      <c r="B628" s="1190" t="s">
        <v>8</v>
      </c>
      <c r="C628" s="840"/>
      <c r="D628" s="850"/>
      <c r="E628" s="500"/>
      <c r="F628" s="52"/>
      <c r="G628" s="97"/>
      <c r="H628" s="97"/>
      <c r="I628" s="127"/>
    </row>
    <row r="629" spans="1:9" ht="69.95" customHeight="1" thickBot="1" x14ac:dyDescent="0.25">
      <c r="A629" s="1161">
        <f>A628</f>
        <v>43200</v>
      </c>
      <c r="B629" s="1203"/>
      <c r="C629" s="837"/>
      <c r="D629" s="855"/>
      <c r="E629" s="497"/>
      <c r="F629" s="116"/>
      <c r="G629" s="107"/>
      <c r="H629" s="117"/>
      <c r="I629" s="90"/>
    </row>
    <row r="630" spans="1:9" ht="69.95" customHeight="1" thickTop="1" x14ac:dyDescent="0.2">
      <c r="A630" s="1150">
        <f>A627+1</f>
        <v>43201</v>
      </c>
      <c r="B630" s="36"/>
      <c r="C630" s="991" t="s">
        <v>24</v>
      </c>
      <c r="D630" s="992" t="s">
        <v>23</v>
      </c>
      <c r="E630" s="1039"/>
      <c r="F630" s="1034"/>
      <c r="G630" s="1004" t="s">
        <v>24</v>
      </c>
      <c r="H630" s="1036"/>
      <c r="I630" s="1037"/>
    </row>
    <row r="631" spans="1:9" ht="69.95" customHeight="1" x14ac:dyDescent="0.2">
      <c r="A631" s="1151">
        <f>A630</f>
        <v>43201</v>
      </c>
      <c r="B631" s="1190" t="s">
        <v>8</v>
      </c>
      <c r="C631" s="841"/>
      <c r="D631" s="848"/>
      <c r="E631" s="499"/>
      <c r="F631" s="136"/>
      <c r="G631" s="97"/>
      <c r="H631" s="111"/>
      <c r="I631" s="127"/>
    </row>
    <row r="632" spans="1:9" ht="69.95" customHeight="1" x14ac:dyDescent="0.2">
      <c r="A632" s="1152">
        <f>A631</f>
        <v>43201</v>
      </c>
      <c r="B632" s="1190"/>
      <c r="C632" s="842"/>
      <c r="D632" s="851"/>
      <c r="E632" s="499"/>
      <c r="F632" s="540"/>
      <c r="G632" s="97"/>
      <c r="H632" s="111"/>
      <c r="I632" s="127"/>
    </row>
    <row r="633" spans="1:9" ht="69.95" customHeight="1" x14ac:dyDescent="0.2">
      <c r="A633" s="1153">
        <f>A632</f>
        <v>43201</v>
      </c>
      <c r="B633" s="37"/>
      <c r="C633" s="991" t="s">
        <v>21</v>
      </c>
      <c r="D633" s="992"/>
      <c r="E633" s="1014" t="s">
        <v>23</v>
      </c>
      <c r="F633" s="1029"/>
      <c r="G633" s="1030"/>
      <c r="H633" s="1008" t="s">
        <v>21</v>
      </c>
      <c r="I633" s="1031"/>
    </row>
    <row r="634" spans="1:9" ht="69.95" customHeight="1" x14ac:dyDescent="0.2">
      <c r="A634" s="1154">
        <f>A633</f>
        <v>43201</v>
      </c>
      <c r="B634" s="1190" t="s">
        <v>8</v>
      </c>
      <c r="C634" s="857"/>
      <c r="D634" s="854"/>
      <c r="E634" s="500"/>
      <c r="F634" s="52"/>
      <c r="G634" s="97"/>
      <c r="H634" s="97"/>
      <c r="I634" s="127"/>
    </row>
    <row r="635" spans="1:9" ht="69.95" customHeight="1" thickBot="1" x14ac:dyDescent="0.25">
      <c r="A635" s="1155">
        <f>A634</f>
        <v>43201</v>
      </c>
      <c r="B635" s="1203"/>
      <c r="C635" s="115"/>
      <c r="D635" s="116"/>
      <c r="E635" s="497"/>
      <c r="F635" s="133"/>
      <c r="G635" s="107"/>
      <c r="H635" s="117"/>
      <c r="I635" s="90"/>
    </row>
    <row r="636" spans="1:9" ht="69.95" customHeight="1" thickTop="1" x14ac:dyDescent="0.2">
      <c r="A636" s="1156">
        <f>A633+1</f>
        <v>43202</v>
      </c>
      <c r="B636" s="36"/>
      <c r="C636" s="1000" t="s">
        <v>7</v>
      </c>
      <c r="D636" s="1001"/>
      <c r="E636" s="1039"/>
      <c r="F636" s="1034"/>
      <c r="G636" s="1004" t="s">
        <v>25</v>
      </c>
      <c r="H636" s="1036"/>
      <c r="I636" s="1037"/>
    </row>
    <row r="637" spans="1:9" ht="69.95" customHeight="1" x14ac:dyDescent="0.2">
      <c r="A637" s="1162">
        <f>A636</f>
        <v>43202</v>
      </c>
      <c r="B637" s="1190" t="s">
        <v>8</v>
      </c>
      <c r="C637" s="128"/>
      <c r="D637" s="129"/>
      <c r="E637" s="499"/>
      <c r="F637" s="136"/>
      <c r="G637" s="97"/>
      <c r="H637" s="111"/>
      <c r="I637" s="127"/>
    </row>
    <row r="638" spans="1:9" ht="69.95" customHeight="1" x14ac:dyDescent="0.2">
      <c r="A638" s="1163">
        <f>A637</f>
        <v>43202</v>
      </c>
      <c r="B638" s="1190"/>
      <c r="C638" s="109"/>
      <c r="D638" s="110"/>
      <c r="E638" s="499"/>
      <c r="F638" s="540"/>
      <c r="G638" s="97"/>
      <c r="H638" s="111"/>
      <c r="I638" s="127"/>
    </row>
    <row r="639" spans="1:9" ht="69.95" customHeight="1" x14ac:dyDescent="0.2">
      <c r="A639" s="1164">
        <f>A638</f>
        <v>43202</v>
      </c>
      <c r="B639" s="37"/>
      <c r="C639" s="1007" t="s">
        <v>12</v>
      </c>
      <c r="D639" s="988"/>
      <c r="E639" s="1014" t="s">
        <v>24</v>
      </c>
      <c r="F639" s="1029"/>
      <c r="G639" s="1030"/>
      <c r="H639" s="1008" t="s">
        <v>23</v>
      </c>
      <c r="I639" s="1031"/>
    </row>
    <row r="640" spans="1:9" ht="69.95" customHeight="1" x14ac:dyDescent="0.2">
      <c r="A640" s="1165">
        <f>A639</f>
        <v>43202</v>
      </c>
      <c r="B640" s="1190" t="s">
        <v>8</v>
      </c>
      <c r="C640" s="99"/>
      <c r="D640" s="114"/>
      <c r="E640" s="500"/>
      <c r="F640" s="52"/>
      <c r="G640" s="97"/>
      <c r="H640" s="97"/>
      <c r="I640" s="127"/>
    </row>
    <row r="641" spans="1:9" ht="69.95" customHeight="1" thickBot="1" x14ac:dyDescent="0.25">
      <c r="A641" s="1161">
        <f>A640</f>
        <v>43202</v>
      </c>
      <c r="B641" s="1203"/>
      <c r="C641" s="115"/>
      <c r="D641" s="116"/>
      <c r="E641" s="497"/>
      <c r="F641" s="116"/>
      <c r="G641" s="107"/>
      <c r="H641" s="117"/>
      <c r="I641" s="90"/>
    </row>
    <row r="642" spans="1:9" ht="69.95" customHeight="1" thickTop="1" x14ac:dyDescent="0.2">
      <c r="A642" s="1150">
        <f>A639+1</f>
        <v>43203</v>
      </c>
      <c r="B642" s="36"/>
      <c r="C642" s="1009" t="s">
        <v>14</v>
      </c>
      <c r="D642" s="1010" t="s">
        <v>15</v>
      </c>
      <c r="E642" s="1039"/>
      <c r="F642" s="1034"/>
      <c r="G642" s="1004" t="s">
        <v>26</v>
      </c>
      <c r="H642" s="1036"/>
      <c r="I642" s="1037"/>
    </row>
    <row r="643" spans="1:9" ht="69.95" customHeight="1" x14ac:dyDescent="0.2">
      <c r="A643" s="1151">
        <f>A642</f>
        <v>43203</v>
      </c>
      <c r="B643" s="1190" t="s">
        <v>8</v>
      </c>
      <c r="C643" s="59"/>
      <c r="D643" s="129"/>
      <c r="E643" s="499"/>
      <c r="F643" s="136"/>
      <c r="G643" s="97"/>
      <c r="H643" s="111"/>
      <c r="I643" s="127"/>
    </row>
    <row r="644" spans="1:9" ht="69.95" customHeight="1" x14ac:dyDescent="0.2">
      <c r="A644" s="1152">
        <f>A643</f>
        <v>43203</v>
      </c>
      <c r="B644" s="1190"/>
      <c r="C644" s="75"/>
      <c r="D644" s="110"/>
      <c r="E644" s="499"/>
      <c r="F644" s="540"/>
      <c r="G644" s="97"/>
      <c r="H644" s="111"/>
      <c r="I644" s="127"/>
    </row>
    <row r="645" spans="1:9" ht="69.95" customHeight="1" x14ac:dyDescent="0.2">
      <c r="A645" s="1153">
        <f>A644</f>
        <v>43203</v>
      </c>
      <c r="B645" s="37"/>
      <c r="C645" s="1013" t="s">
        <v>17</v>
      </c>
      <c r="D645" s="988"/>
      <c r="E645" s="1014" t="s">
        <v>25</v>
      </c>
      <c r="F645" s="1029"/>
      <c r="G645" s="1030"/>
      <c r="H645" s="1030"/>
      <c r="I645" s="1031"/>
    </row>
    <row r="646" spans="1:9" ht="69.95" customHeight="1" x14ac:dyDescent="0.2">
      <c r="A646" s="1154">
        <f>A645</f>
        <v>43203</v>
      </c>
      <c r="B646" s="1190" t="s">
        <v>8</v>
      </c>
      <c r="C646" s="840"/>
      <c r="D646" s="114"/>
      <c r="E646" s="500"/>
      <c r="F646" s="52"/>
      <c r="G646" s="97"/>
      <c r="H646" s="97"/>
      <c r="I646" s="127"/>
    </row>
    <row r="647" spans="1:9" ht="69.95" customHeight="1" thickBot="1" x14ac:dyDescent="0.25">
      <c r="A647" s="1155">
        <f>A646</f>
        <v>43203</v>
      </c>
      <c r="B647" s="1203"/>
      <c r="C647" s="843"/>
      <c r="D647" s="116"/>
      <c r="E647" s="497"/>
      <c r="F647" s="116"/>
      <c r="G647" s="107"/>
      <c r="H647" s="117"/>
      <c r="I647" s="90"/>
    </row>
    <row r="648" spans="1:9" ht="69.95" customHeight="1" thickTop="1" x14ac:dyDescent="0.2">
      <c r="A648" s="1156">
        <f>A645+1</f>
        <v>43204</v>
      </c>
      <c r="B648" s="36"/>
      <c r="C648" s="1000" t="s">
        <v>13</v>
      </c>
      <c r="D648" s="1001" t="s">
        <v>16</v>
      </c>
      <c r="E648" s="1017" t="s">
        <v>18</v>
      </c>
      <c r="F648" s="1034"/>
      <c r="G648" s="1004" t="s">
        <v>27</v>
      </c>
      <c r="H648" s="1036"/>
      <c r="I648" s="1037"/>
    </row>
    <row r="649" spans="1:9" ht="69.95" customHeight="1" x14ac:dyDescent="0.2">
      <c r="A649" s="1162">
        <f>A648</f>
        <v>43204</v>
      </c>
      <c r="B649" s="1190" t="s">
        <v>8</v>
      </c>
      <c r="C649" s="128"/>
      <c r="D649" s="129"/>
      <c r="E649" s="499"/>
      <c r="F649" s="136"/>
      <c r="G649" s="97"/>
      <c r="H649" s="111"/>
      <c r="I649" s="127"/>
    </row>
    <row r="650" spans="1:9" ht="69.95" customHeight="1" x14ac:dyDescent="0.2">
      <c r="A650" s="1163">
        <f>A649</f>
        <v>43204</v>
      </c>
      <c r="B650" s="1190"/>
      <c r="C650" s="109"/>
      <c r="D650" s="110"/>
      <c r="E650" s="499"/>
      <c r="F650" s="540"/>
      <c r="G650" s="97"/>
      <c r="H650" s="111"/>
      <c r="I650" s="127"/>
    </row>
    <row r="651" spans="1:9" ht="69.95" customHeight="1" x14ac:dyDescent="0.2">
      <c r="A651" s="1164">
        <f>A650</f>
        <v>43204</v>
      </c>
      <c r="B651" s="37"/>
      <c r="C651" s="1007" t="s">
        <v>19</v>
      </c>
      <c r="D651" s="1018"/>
      <c r="E651" s="1032"/>
      <c r="F651" s="1029"/>
      <c r="G651" s="1030"/>
      <c r="H651" s="1030"/>
      <c r="I651" s="1031"/>
    </row>
    <row r="652" spans="1:9" ht="69.95" customHeight="1" x14ac:dyDescent="0.2">
      <c r="A652" s="1165">
        <f>A651</f>
        <v>43204</v>
      </c>
      <c r="B652" s="1190" t="s">
        <v>8</v>
      </c>
      <c r="C652" s="99"/>
      <c r="D652" s="114"/>
      <c r="E652" s="500"/>
      <c r="F652" s="52"/>
      <c r="G652" s="97"/>
      <c r="H652" s="97"/>
      <c r="I652" s="127"/>
    </row>
    <row r="653" spans="1:9" ht="69.95" customHeight="1" thickBot="1" x14ac:dyDescent="0.25">
      <c r="A653" s="1161">
        <f>A652</f>
        <v>43204</v>
      </c>
      <c r="B653" s="1203"/>
      <c r="C653" s="115"/>
      <c r="D653" s="116"/>
      <c r="E653" s="497"/>
      <c r="F653" s="116"/>
      <c r="G653" s="107"/>
      <c r="H653" s="117"/>
      <c r="I653" s="90"/>
    </row>
    <row r="654" spans="1:9" ht="69.95" customHeight="1" thickTop="1" x14ac:dyDescent="0.2">
      <c r="A654" s="1150">
        <f>A651+1</f>
        <v>43205</v>
      </c>
      <c r="B654" s="36"/>
      <c r="C654" s="1000"/>
      <c r="D654" s="1001"/>
      <c r="E654" s="1017"/>
      <c r="F654" s="1034"/>
      <c r="G654" s="1004"/>
      <c r="H654" s="1036"/>
      <c r="I654" s="1037"/>
    </row>
    <row r="655" spans="1:9" ht="69.95" customHeight="1" x14ac:dyDescent="0.2">
      <c r="A655" s="1151">
        <f>A654</f>
        <v>43205</v>
      </c>
      <c r="B655" s="1190" t="s">
        <v>8</v>
      </c>
      <c r="C655" s="128"/>
      <c r="D655" s="129"/>
      <c r="E655" s="499"/>
      <c r="F655" s="136"/>
      <c r="G655" s="97"/>
      <c r="H655" s="111"/>
      <c r="I655" s="127"/>
    </row>
    <row r="656" spans="1:9" ht="69.95" customHeight="1" x14ac:dyDescent="0.2">
      <c r="A656" s="1152">
        <f>A655</f>
        <v>43205</v>
      </c>
      <c r="B656" s="1190"/>
      <c r="C656" s="109"/>
      <c r="D656" s="110"/>
      <c r="E656" s="499"/>
      <c r="F656" s="540"/>
      <c r="G656" s="97"/>
      <c r="H656" s="111"/>
      <c r="I656" s="127"/>
    </row>
    <row r="657" spans="1:9" ht="69.95" customHeight="1" x14ac:dyDescent="0.2">
      <c r="A657" s="1153">
        <f>A656</f>
        <v>43205</v>
      </c>
      <c r="B657" s="37"/>
      <c r="C657" s="1007"/>
      <c r="D657" s="1018"/>
      <c r="E657" s="1032"/>
      <c r="F657" s="1029"/>
      <c r="G657" s="1030"/>
      <c r="H657" s="1030"/>
      <c r="I657" s="1031"/>
    </row>
    <row r="658" spans="1:9" ht="69.95" customHeight="1" x14ac:dyDescent="0.2">
      <c r="A658" s="1154">
        <f>A657</f>
        <v>43205</v>
      </c>
      <c r="B658" s="1190" t="s">
        <v>8</v>
      </c>
      <c r="C658" s="99"/>
      <c r="D658" s="114"/>
      <c r="E658" s="500"/>
      <c r="F658" s="52"/>
      <c r="G658" s="97"/>
      <c r="H658" s="97"/>
      <c r="I658" s="127"/>
    </row>
    <row r="659" spans="1:9" ht="69.95" customHeight="1" thickBot="1" x14ac:dyDescent="0.25">
      <c r="A659" s="1155">
        <f>A658</f>
        <v>43205</v>
      </c>
      <c r="B659" s="1203"/>
      <c r="C659" s="115"/>
      <c r="D659" s="116"/>
      <c r="E659" s="497"/>
      <c r="F659" s="116"/>
      <c r="G659" s="107"/>
      <c r="H659" s="117"/>
      <c r="I659" s="90"/>
    </row>
    <row r="660" spans="1:9" ht="69.95" hidden="1" customHeight="1" thickTop="1" thickBot="1" x14ac:dyDescent="0.5">
      <c r="C660" s="955">
        <f>COUNTA(C$651,C$648,C$645,C$642,C$639,C$636,C$633,C$630,C$627,C$624,C$621,C$618,C$654,C$657)</f>
        <v>12</v>
      </c>
      <c r="D660" s="955">
        <f t="shared" ref="D660:I660" si="14">COUNTA(D$651,D$648,D$645,D$642,D$639,D$636,D$633,D$630,D$627,D$624,D$621,D$618,D$654,D$657)</f>
        <v>5</v>
      </c>
      <c r="E660" s="955">
        <f t="shared" si="14"/>
        <v>7</v>
      </c>
      <c r="F660" s="955">
        <f>COUNTA(F659,F658,F656,F655,F653,F652,F650,F649,F647,F646,F644,F643,F641,F640,F638,F637,F635,F634,F632,F631,F629,F628,F626,F625,F623,F622,F620,F619)</f>
        <v>0</v>
      </c>
      <c r="G660" s="955">
        <f t="shared" si="14"/>
        <v>6</v>
      </c>
      <c r="H660" s="955">
        <f t="shared" si="14"/>
        <v>4</v>
      </c>
      <c r="I660" s="955">
        <f t="shared" si="14"/>
        <v>0</v>
      </c>
    </row>
    <row r="661" spans="1:9" ht="99.95" customHeight="1" thickTop="1" thickBot="1" x14ac:dyDescent="0.25">
      <c r="A661" s="468" t="s">
        <v>313</v>
      </c>
      <c r="B661" s="466">
        <f>WEEKNUM(A662,2)</f>
        <v>16</v>
      </c>
      <c r="C661" s="1341" t="s">
        <v>0</v>
      </c>
      <c r="D661" s="1342"/>
      <c r="E661" s="1113" t="s">
        <v>1</v>
      </c>
      <c r="F661" s="1177" t="s">
        <v>356</v>
      </c>
      <c r="G661" s="1112" t="s">
        <v>3</v>
      </c>
      <c r="H661" s="1112" t="s">
        <v>4</v>
      </c>
      <c r="I661" s="205" t="s">
        <v>5</v>
      </c>
    </row>
    <row r="662" spans="1:9" ht="69.95" customHeight="1" thickTop="1" x14ac:dyDescent="0.2">
      <c r="A662" s="1150">
        <f>A659+1</f>
        <v>43206</v>
      </c>
      <c r="B662" s="40"/>
      <c r="C662" s="970" t="s">
        <v>30</v>
      </c>
      <c r="D662" s="1023" t="s">
        <v>29</v>
      </c>
      <c r="E662" s="1017" t="s">
        <v>6</v>
      </c>
      <c r="F662" s="1048"/>
      <c r="G662" s="1049" t="s">
        <v>28</v>
      </c>
      <c r="H662" s="1050"/>
      <c r="I662" s="1006"/>
    </row>
    <row r="663" spans="1:9" ht="69.95" customHeight="1" x14ac:dyDescent="0.2">
      <c r="A663" s="1151">
        <f>A662</f>
        <v>43206</v>
      </c>
      <c r="B663" s="1190" t="s">
        <v>8</v>
      </c>
      <c r="C663" s="59"/>
      <c r="D663" s="56"/>
      <c r="E663" s="495"/>
      <c r="F663" s="50"/>
      <c r="G663" s="53"/>
      <c r="H663" s="144"/>
      <c r="I663" s="127"/>
    </row>
    <row r="664" spans="1:9" ht="69.95" customHeight="1" x14ac:dyDescent="0.2">
      <c r="A664" s="1152">
        <f>A663</f>
        <v>43206</v>
      </c>
      <c r="B664" s="1190"/>
      <c r="C664" s="75"/>
      <c r="D664" s="52"/>
      <c r="E664" s="495"/>
      <c r="F664" s="142"/>
      <c r="G664" s="57"/>
      <c r="H664" s="58"/>
      <c r="I664" s="127"/>
    </row>
    <row r="665" spans="1:9" ht="69.95" customHeight="1" thickBot="1" x14ac:dyDescent="0.25">
      <c r="A665" s="1153">
        <f>A664</f>
        <v>43206</v>
      </c>
      <c r="B665" s="37"/>
      <c r="C665" s="976" t="s">
        <v>28</v>
      </c>
      <c r="D665" s="961"/>
      <c r="E665" s="1051" t="s">
        <v>26</v>
      </c>
      <c r="F665" s="961"/>
      <c r="G665" s="978"/>
      <c r="H665" s="979" t="s">
        <v>24</v>
      </c>
      <c r="I665" s="999"/>
    </row>
    <row r="666" spans="1:9" ht="69.95" customHeight="1" x14ac:dyDescent="0.2">
      <c r="A666" s="1154">
        <f>A665</f>
        <v>43206</v>
      </c>
      <c r="B666" s="1190" t="s">
        <v>8</v>
      </c>
      <c r="C666" s="836"/>
      <c r="D666" s="854"/>
      <c r="E666" s="532"/>
      <c r="F666" s="60"/>
      <c r="G666" s="61"/>
      <c r="H666" s="62"/>
      <c r="I666" s="86"/>
    </row>
    <row r="667" spans="1:9" ht="69.95" customHeight="1" thickBot="1" x14ac:dyDescent="0.25">
      <c r="A667" s="1155">
        <f>A666</f>
        <v>43206</v>
      </c>
      <c r="B667" s="1203"/>
      <c r="C667" s="837"/>
      <c r="D667" s="855"/>
      <c r="E667" s="497"/>
      <c r="F667" s="133"/>
      <c r="G667" s="134"/>
      <c r="H667" s="135"/>
      <c r="I667" s="90"/>
    </row>
    <row r="668" spans="1:9" ht="69.95" customHeight="1" thickTop="1" x14ac:dyDescent="0.2">
      <c r="A668" s="1156">
        <f>A665+1</f>
        <v>43207</v>
      </c>
      <c r="B668" s="34"/>
      <c r="C668" s="970" t="s">
        <v>27</v>
      </c>
      <c r="D668" s="981" t="s">
        <v>26</v>
      </c>
      <c r="E668" s="1028"/>
      <c r="F668" s="1052"/>
      <c r="G668" s="1053" t="s">
        <v>29</v>
      </c>
      <c r="H668" s="1003"/>
      <c r="I668" s="1006"/>
    </row>
    <row r="669" spans="1:9" ht="69.95" customHeight="1" x14ac:dyDescent="0.2">
      <c r="A669" s="1162">
        <f>A668</f>
        <v>43207</v>
      </c>
      <c r="B669" s="1197" t="s">
        <v>8</v>
      </c>
      <c r="C669" s="838"/>
      <c r="D669" s="856"/>
      <c r="E669" s="499"/>
      <c r="F669" s="136"/>
      <c r="G669" s="137"/>
      <c r="H669" s="138"/>
      <c r="I669" s="127"/>
    </row>
    <row r="670" spans="1:9" ht="69.95" customHeight="1" x14ac:dyDescent="0.2">
      <c r="A670" s="1163">
        <f>A669</f>
        <v>43207</v>
      </c>
      <c r="B670" s="1204"/>
      <c r="C670" s="839"/>
      <c r="D670" s="849"/>
      <c r="E670" s="499"/>
      <c r="F670" s="541"/>
      <c r="G670" s="63"/>
      <c r="H670" s="139"/>
      <c r="I670" s="127"/>
    </row>
    <row r="671" spans="1:9" ht="69.95" customHeight="1" x14ac:dyDescent="0.2">
      <c r="A671" s="1164">
        <f>A670</f>
        <v>43207</v>
      </c>
      <c r="B671" s="35"/>
      <c r="C671" s="987" t="s">
        <v>25</v>
      </c>
      <c r="D671" s="988"/>
      <c r="E671" s="1014" t="s">
        <v>27</v>
      </c>
      <c r="F671" s="1026"/>
      <c r="G671" s="980"/>
      <c r="H671" s="990" t="s">
        <v>25</v>
      </c>
      <c r="I671" s="999"/>
    </row>
    <row r="672" spans="1:9" ht="69.95" customHeight="1" x14ac:dyDescent="0.2">
      <c r="A672" s="1165">
        <f>A671</f>
        <v>43207</v>
      </c>
      <c r="B672" s="1197" t="s">
        <v>8</v>
      </c>
      <c r="C672" s="840"/>
      <c r="D672" s="850"/>
      <c r="E672" s="500"/>
      <c r="F672" s="52"/>
      <c r="G672" s="101"/>
      <c r="H672" s="61"/>
      <c r="I672" s="86"/>
    </row>
    <row r="673" spans="1:9" ht="69.95" customHeight="1" thickBot="1" x14ac:dyDescent="0.25">
      <c r="A673" s="1161">
        <f>A672</f>
        <v>43207</v>
      </c>
      <c r="B673" s="1248"/>
      <c r="C673" s="837"/>
      <c r="D673" s="855"/>
      <c r="E673" s="497"/>
      <c r="F673" s="133"/>
      <c r="G673" s="88"/>
      <c r="H673" s="140"/>
      <c r="I673" s="90"/>
    </row>
    <row r="674" spans="1:9" ht="69.95" customHeight="1" thickTop="1" x14ac:dyDescent="0.2">
      <c r="A674" s="1150">
        <f>A671+1</f>
        <v>43208</v>
      </c>
      <c r="B674" s="36"/>
      <c r="C674" s="991" t="s">
        <v>24</v>
      </c>
      <c r="D674" s="992" t="s">
        <v>23</v>
      </c>
      <c r="E674" s="1011"/>
      <c r="F674" s="1048"/>
      <c r="G674" s="1053" t="s">
        <v>30</v>
      </c>
      <c r="H674" s="1005"/>
      <c r="I674" s="1006"/>
    </row>
    <row r="675" spans="1:9" ht="69.95" customHeight="1" x14ac:dyDescent="0.2">
      <c r="A675" s="1151">
        <f>A674</f>
        <v>43208</v>
      </c>
      <c r="B675" s="1197" t="s">
        <v>8</v>
      </c>
      <c r="C675" s="841"/>
      <c r="D675" s="848"/>
      <c r="E675" s="495"/>
      <c r="F675" s="50"/>
      <c r="G675" s="137"/>
      <c r="H675" s="108"/>
      <c r="I675" s="127"/>
    </row>
    <row r="676" spans="1:9" ht="69.95" customHeight="1" x14ac:dyDescent="0.2">
      <c r="A676" s="1152">
        <f>A675</f>
        <v>43208</v>
      </c>
      <c r="B676" s="1204"/>
      <c r="C676" s="842"/>
      <c r="D676" s="851"/>
      <c r="E676" s="495"/>
      <c r="F676" s="142"/>
      <c r="G676" s="137"/>
      <c r="H676" s="108"/>
      <c r="I676" s="127"/>
    </row>
    <row r="677" spans="1:9" ht="69.95" customHeight="1" x14ac:dyDescent="0.2">
      <c r="A677" s="1153">
        <f>A676</f>
        <v>43208</v>
      </c>
      <c r="B677" s="37"/>
      <c r="C677" s="991" t="s">
        <v>21</v>
      </c>
      <c r="D677" s="992"/>
      <c r="E677" s="1014" t="s">
        <v>28</v>
      </c>
      <c r="F677" s="1054"/>
      <c r="G677" s="995"/>
      <c r="H677" s="995" t="s">
        <v>26</v>
      </c>
      <c r="I677" s="999"/>
    </row>
    <row r="678" spans="1:9" ht="69.95" customHeight="1" x14ac:dyDescent="0.2">
      <c r="A678" s="1154">
        <f>A677</f>
        <v>43208</v>
      </c>
      <c r="B678" s="1197" t="s">
        <v>8</v>
      </c>
      <c r="C678" s="857"/>
      <c r="D678" s="854"/>
      <c r="E678" s="500"/>
      <c r="F678" s="52"/>
      <c r="G678" s="85"/>
      <c r="H678" s="85"/>
      <c r="I678" s="86"/>
    </row>
    <row r="679" spans="1:9" ht="69.95" customHeight="1" thickBot="1" x14ac:dyDescent="0.25">
      <c r="A679" s="1155">
        <f>A678</f>
        <v>43208</v>
      </c>
      <c r="B679" s="1248"/>
      <c r="C679" s="115"/>
      <c r="D679" s="116"/>
      <c r="E679" s="497"/>
      <c r="F679" s="133"/>
      <c r="G679" s="88"/>
      <c r="H679" s="103"/>
      <c r="I679" s="90"/>
    </row>
    <row r="680" spans="1:9" ht="69.95" customHeight="1" thickTop="1" x14ac:dyDescent="0.2">
      <c r="A680" s="1156">
        <f>A677+1</f>
        <v>43209</v>
      </c>
      <c r="B680" s="36"/>
      <c r="C680" s="1000" t="s">
        <v>7</v>
      </c>
      <c r="D680" s="1001"/>
      <c r="E680" s="1011"/>
      <c r="F680" s="1048"/>
      <c r="G680" s="1004" t="s">
        <v>14</v>
      </c>
      <c r="H680" s="1005"/>
      <c r="I680" s="1006"/>
    </row>
    <row r="681" spans="1:9" ht="69.95" customHeight="1" x14ac:dyDescent="0.2">
      <c r="A681" s="1162">
        <f>A680</f>
        <v>43209</v>
      </c>
      <c r="B681" s="1197" t="s">
        <v>8</v>
      </c>
      <c r="C681" s="128"/>
      <c r="D681" s="129"/>
      <c r="E681" s="495"/>
      <c r="F681" s="50"/>
      <c r="G681" s="141"/>
      <c r="H681" s="108"/>
      <c r="I681" s="127"/>
    </row>
    <row r="682" spans="1:9" ht="69.95" customHeight="1" x14ac:dyDescent="0.2">
      <c r="A682" s="1163">
        <f>A681</f>
        <v>43209</v>
      </c>
      <c r="B682" s="1204"/>
      <c r="C682" s="109"/>
      <c r="D682" s="110"/>
      <c r="E682" s="495"/>
      <c r="F682" s="142"/>
      <c r="G682" s="97"/>
      <c r="H682" s="113"/>
      <c r="I682" s="127"/>
    </row>
    <row r="683" spans="1:9" ht="69.95" customHeight="1" x14ac:dyDescent="0.2">
      <c r="A683" s="1164">
        <f>A682</f>
        <v>43209</v>
      </c>
      <c r="B683" s="37"/>
      <c r="C683" s="1007" t="s">
        <v>12</v>
      </c>
      <c r="D683" s="988"/>
      <c r="E683" s="1014" t="s">
        <v>29</v>
      </c>
      <c r="F683" s="1026"/>
      <c r="G683" s="1008"/>
      <c r="H683" s="980" t="s">
        <v>27</v>
      </c>
      <c r="I683" s="999"/>
    </row>
    <row r="684" spans="1:9" ht="69.95" customHeight="1" x14ac:dyDescent="0.2">
      <c r="A684" s="1165">
        <f>A683</f>
        <v>43209</v>
      </c>
      <c r="B684" s="1197" t="s">
        <v>8</v>
      </c>
      <c r="C684" s="99"/>
      <c r="D684" s="114"/>
      <c r="E684" s="500"/>
      <c r="F684" s="52"/>
      <c r="G684" s="100"/>
      <c r="H684" s="101"/>
      <c r="I684" s="86"/>
    </row>
    <row r="685" spans="1:9" ht="69.95" customHeight="1" thickBot="1" x14ac:dyDescent="0.25">
      <c r="A685" s="1161">
        <f>A684</f>
        <v>43209</v>
      </c>
      <c r="B685" s="1248"/>
      <c r="C685" s="115"/>
      <c r="D685" s="116"/>
      <c r="E685" s="497"/>
      <c r="F685" s="133"/>
      <c r="G685" s="107"/>
      <c r="H685" s="103"/>
      <c r="I685" s="90"/>
    </row>
    <row r="686" spans="1:9" ht="69.95" customHeight="1" thickTop="1" x14ac:dyDescent="0.2">
      <c r="A686" s="1150">
        <f>A683+1</f>
        <v>43210</v>
      </c>
      <c r="B686" s="36"/>
      <c r="C686" s="1009" t="s">
        <v>14</v>
      </c>
      <c r="D686" s="1010" t="s">
        <v>15</v>
      </c>
      <c r="E686" s="1011"/>
      <c r="F686" s="1012"/>
      <c r="G686" s="1004"/>
      <c r="H686" s="1005"/>
      <c r="I686" s="1006"/>
    </row>
    <row r="687" spans="1:9" ht="69.95" customHeight="1" x14ac:dyDescent="0.2">
      <c r="A687" s="1151">
        <f>A686</f>
        <v>43210</v>
      </c>
      <c r="B687" s="1197" t="s">
        <v>8</v>
      </c>
      <c r="C687" s="59"/>
      <c r="D687" s="129"/>
      <c r="E687" s="495"/>
      <c r="F687" s="50"/>
      <c r="G687" s="141"/>
      <c r="H687" s="108"/>
      <c r="I687" s="127"/>
    </row>
    <row r="688" spans="1:9" ht="69.95" customHeight="1" x14ac:dyDescent="0.2">
      <c r="A688" s="1152">
        <f>A687</f>
        <v>43210</v>
      </c>
      <c r="B688" s="1204"/>
      <c r="C688" s="75"/>
      <c r="D688" s="110"/>
      <c r="E688" s="499"/>
      <c r="F688" s="142"/>
      <c r="G688" s="97"/>
      <c r="H688" s="105"/>
      <c r="I688" s="127"/>
    </row>
    <row r="689" spans="1:9" ht="69.95" customHeight="1" x14ac:dyDescent="0.2">
      <c r="A689" s="1153">
        <f>A688</f>
        <v>43210</v>
      </c>
      <c r="B689" s="37"/>
      <c r="C689" s="1013" t="s">
        <v>17</v>
      </c>
      <c r="D689" s="988"/>
      <c r="E689" s="1014" t="s">
        <v>30</v>
      </c>
      <c r="F689" s="1015"/>
      <c r="G689" s="1016"/>
      <c r="H689" s="980"/>
      <c r="I689" s="999"/>
    </row>
    <row r="690" spans="1:9" ht="69.95" customHeight="1" x14ac:dyDescent="0.2">
      <c r="A690" s="1154">
        <f>A689</f>
        <v>43210</v>
      </c>
      <c r="B690" s="1197" t="s">
        <v>8</v>
      </c>
      <c r="C690" s="840"/>
      <c r="D690" s="114"/>
      <c r="E690" s="499"/>
      <c r="F690" s="136"/>
      <c r="G690" s="100"/>
      <c r="H690" s="106"/>
      <c r="I690" s="86"/>
    </row>
    <row r="691" spans="1:9" ht="69.95" customHeight="1" thickBot="1" x14ac:dyDescent="0.25">
      <c r="A691" s="1155">
        <f>A690</f>
        <v>43210</v>
      </c>
      <c r="B691" s="1248"/>
      <c r="C691" s="843"/>
      <c r="D691" s="116"/>
      <c r="E691" s="497"/>
      <c r="F691" s="542"/>
      <c r="G691" s="107"/>
      <c r="H691" s="103"/>
      <c r="I691" s="90"/>
    </row>
    <row r="692" spans="1:9" ht="69.95" customHeight="1" thickTop="1" x14ac:dyDescent="0.2">
      <c r="A692" s="1156">
        <f>A689+1</f>
        <v>43211</v>
      </c>
      <c r="B692" s="36"/>
      <c r="C692" s="1000" t="s">
        <v>13</v>
      </c>
      <c r="D692" s="1001" t="s">
        <v>16</v>
      </c>
      <c r="E692" s="1017" t="s">
        <v>18</v>
      </c>
      <c r="F692" s="1012"/>
      <c r="G692" s="1004"/>
      <c r="H692" s="1005"/>
      <c r="I692" s="1006"/>
    </row>
    <row r="693" spans="1:9" ht="69.95" customHeight="1" x14ac:dyDescent="0.2">
      <c r="A693" s="1162">
        <f>A692</f>
        <v>43211</v>
      </c>
      <c r="B693" s="1197" t="s">
        <v>8</v>
      </c>
      <c r="C693" s="128"/>
      <c r="D693" s="129"/>
      <c r="E693" s="503"/>
      <c r="F693" s="50"/>
      <c r="G693" s="141"/>
      <c r="H693" s="108"/>
      <c r="I693" s="127"/>
    </row>
    <row r="694" spans="1:9" ht="69.95" customHeight="1" x14ac:dyDescent="0.2">
      <c r="A694" s="1163">
        <f>A693</f>
        <v>43211</v>
      </c>
      <c r="B694" s="1204"/>
      <c r="C694" s="109"/>
      <c r="D694" s="110"/>
      <c r="E694" s="495"/>
      <c r="F694" s="142"/>
      <c r="G694" s="97"/>
      <c r="H694" s="113"/>
      <c r="I694" s="127"/>
    </row>
    <row r="695" spans="1:9" ht="69.95" customHeight="1" x14ac:dyDescent="0.2">
      <c r="A695" s="1164">
        <f>A694</f>
        <v>43211</v>
      </c>
      <c r="B695" s="37"/>
      <c r="C695" s="1007" t="s">
        <v>19</v>
      </c>
      <c r="D695" s="1018" t="s">
        <v>79</v>
      </c>
      <c r="E695" s="1019"/>
      <c r="F695" s="1020"/>
      <c r="G695" s="1021"/>
      <c r="H695" s="980"/>
      <c r="I695" s="999"/>
    </row>
    <row r="696" spans="1:9" ht="69.95" customHeight="1" x14ac:dyDescent="0.2">
      <c r="A696" s="1165">
        <f>A695</f>
        <v>43211</v>
      </c>
      <c r="B696" s="1197" t="s">
        <v>8</v>
      </c>
      <c r="C696" s="99"/>
      <c r="D696" s="114"/>
      <c r="E696" s="504"/>
      <c r="F696" s="50"/>
      <c r="G696" s="125"/>
      <c r="H696" s="101"/>
      <c r="I696" s="86"/>
    </row>
    <row r="697" spans="1:9" ht="69.95" customHeight="1" thickBot="1" x14ac:dyDescent="0.25">
      <c r="A697" s="1161">
        <f>A696</f>
        <v>43211</v>
      </c>
      <c r="B697" s="1248"/>
      <c r="C697" s="115"/>
      <c r="D697" s="116"/>
      <c r="E697" s="497"/>
      <c r="F697" s="543"/>
      <c r="G697" s="117"/>
      <c r="H697" s="103"/>
      <c r="I697" s="90"/>
    </row>
    <row r="698" spans="1:9" ht="69.95" customHeight="1" thickTop="1" x14ac:dyDescent="0.2">
      <c r="A698" s="1150">
        <f>A695+1</f>
        <v>43212</v>
      </c>
      <c r="B698" s="36"/>
      <c r="C698" s="1000"/>
      <c r="D698" s="1001"/>
      <c r="E698" s="1017"/>
      <c r="F698" s="1012"/>
      <c r="G698" s="1004"/>
      <c r="H698" s="1005"/>
      <c r="I698" s="1006"/>
    </row>
    <row r="699" spans="1:9" ht="69.95" customHeight="1" x14ac:dyDescent="0.2">
      <c r="A699" s="1151">
        <f>A698</f>
        <v>43212</v>
      </c>
      <c r="B699" s="1197" t="s">
        <v>8</v>
      </c>
      <c r="C699" s="128"/>
      <c r="D699" s="129"/>
      <c r="E699" s="503"/>
      <c r="F699" s="50"/>
      <c r="G699" s="141"/>
      <c r="H699" s="108"/>
      <c r="I699" s="127"/>
    </row>
    <row r="700" spans="1:9" ht="69.95" customHeight="1" x14ac:dyDescent="0.2">
      <c r="A700" s="1152">
        <f>A699</f>
        <v>43212</v>
      </c>
      <c r="B700" s="1204"/>
      <c r="C700" s="109"/>
      <c r="D700" s="110"/>
      <c r="E700" s="495"/>
      <c r="F700" s="142"/>
      <c r="G700" s="97"/>
      <c r="H700" s="113"/>
      <c r="I700" s="127"/>
    </row>
    <row r="701" spans="1:9" ht="69.95" customHeight="1" x14ac:dyDescent="0.2">
      <c r="A701" s="1153">
        <f>A700</f>
        <v>43212</v>
      </c>
      <c r="B701" s="37"/>
      <c r="C701" s="1007"/>
      <c r="D701" s="1018"/>
      <c r="E701" s="1019"/>
      <c r="F701" s="1020"/>
      <c r="G701" s="1021"/>
      <c r="H701" s="980"/>
      <c r="I701" s="999"/>
    </row>
    <row r="702" spans="1:9" ht="69.95" customHeight="1" x14ac:dyDescent="0.2">
      <c r="A702" s="1154">
        <f>A701</f>
        <v>43212</v>
      </c>
      <c r="B702" s="1197" t="s">
        <v>8</v>
      </c>
      <c r="C702" s="99"/>
      <c r="D702" s="114"/>
      <c r="E702" s="504"/>
      <c r="F702" s="50"/>
      <c r="G702" s="125"/>
      <c r="H702" s="101"/>
      <c r="I702" s="86"/>
    </row>
    <row r="703" spans="1:9" ht="69.95" customHeight="1" thickBot="1" x14ac:dyDescent="0.25">
      <c r="A703" s="1155">
        <f>A702</f>
        <v>43212</v>
      </c>
      <c r="B703" s="1248"/>
      <c r="C703" s="115"/>
      <c r="D703" s="116"/>
      <c r="E703" s="497"/>
      <c r="F703" s="543"/>
      <c r="G703" s="117"/>
      <c r="H703" s="103"/>
      <c r="I703" s="90"/>
    </row>
    <row r="704" spans="1:9" ht="69.95" hidden="1" customHeight="1" thickTop="1" thickBot="1" x14ac:dyDescent="0.5">
      <c r="A704" s="1167"/>
      <c r="B704" s="41"/>
      <c r="C704" s="958">
        <f>COUNTA(C$695,C$692,C$689,C$686,C$683,C$680,C$677,C$674,C$671,C$668,C$665,C$662,C$698,C$701)</f>
        <v>12</v>
      </c>
      <c r="D704" s="958">
        <f t="shared" ref="D704:I704" si="15">COUNTA(D$695,D$692,D$689,D$686,D$683,D$680,D$677,D$674,D$671,D$668,D$665,D$662,D$698,D$701)</f>
        <v>6</v>
      </c>
      <c r="E704" s="958">
        <f t="shared" si="15"/>
        <v>7</v>
      </c>
      <c r="F704" s="958">
        <f>COUNTA(F703,F702,F700,F697,F696,F694,F693,F691,F690,F688,F687,F685,F684,F682,F681,F679,F678,F676,F675,F673,F672,F670,F669,F667,F666,F664,F663)</f>
        <v>0</v>
      </c>
      <c r="G704" s="958">
        <f t="shared" si="15"/>
        <v>4</v>
      </c>
      <c r="H704" s="958">
        <f t="shared" si="15"/>
        <v>4</v>
      </c>
      <c r="I704" s="958">
        <f t="shared" si="15"/>
        <v>0</v>
      </c>
    </row>
    <row r="705" spans="1:9" ht="99.95" customHeight="1" thickTop="1" thickBot="1" x14ac:dyDescent="0.25">
      <c r="A705" s="468" t="s">
        <v>313</v>
      </c>
      <c r="B705" s="466">
        <f>WEEKNUM(A706,2)</f>
        <v>17</v>
      </c>
      <c r="C705" s="1341" t="s">
        <v>0</v>
      </c>
      <c r="D705" s="1342"/>
      <c r="E705" s="1113" t="s">
        <v>1</v>
      </c>
      <c r="F705" s="1177" t="s">
        <v>356</v>
      </c>
      <c r="G705" s="119" t="s">
        <v>3</v>
      </c>
      <c r="H705" s="1112" t="s">
        <v>4</v>
      </c>
      <c r="I705" s="205" t="s">
        <v>5</v>
      </c>
    </row>
    <row r="706" spans="1:9" ht="69.95" customHeight="1" thickTop="1" x14ac:dyDescent="0.2">
      <c r="A706" s="1150">
        <f>A703+1</f>
        <v>43213</v>
      </c>
      <c r="B706" s="479"/>
      <c r="C706" s="970" t="s">
        <v>30</v>
      </c>
      <c r="D706" s="1023" t="s">
        <v>29</v>
      </c>
      <c r="E706" s="1017" t="s">
        <v>6</v>
      </c>
      <c r="F706" s="1024"/>
      <c r="G706" s="1004"/>
      <c r="H706" s="1025"/>
      <c r="I706" s="1006"/>
    </row>
    <row r="707" spans="1:9" ht="69.95" customHeight="1" x14ac:dyDescent="0.2">
      <c r="A707" s="1151">
        <f>A706</f>
        <v>43213</v>
      </c>
      <c r="B707" s="1184" t="s">
        <v>8</v>
      </c>
      <c r="C707" s="59"/>
      <c r="D707" s="56"/>
      <c r="E707" s="499"/>
      <c r="F707" s="136"/>
      <c r="G707" s="97"/>
      <c r="H707" s="111"/>
      <c r="I707" s="127"/>
    </row>
    <row r="708" spans="1:9" ht="69.95" customHeight="1" x14ac:dyDescent="0.2">
      <c r="A708" s="1152">
        <f>A707</f>
        <v>43213</v>
      </c>
      <c r="B708" s="1184"/>
      <c r="C708" s="75"/>
      <c r="D708" s="52"/>
      <c r="E708" s="499"/>
      <c r="F708" s="540"/>
      <c r="G708" s="97"/>
      <c r="H708" s="111"/>
      <c r="I708" s="127"/>
    </row>
    <row r="709" spans="1:9" ht="69.95" customHeight="1" thickBot="1" x14ac:dyDescent="0.25">
      <c r="A709" s="1153">
        <f>A708</f>
        <v>43213</v>
      </c>
      <c r="B709" s="35"/>
      <c r="C709" s="976" t="s">
        <v>28</v>
      </c>
      <c r="D709" s="961"/>
      <c r="E709" s="1038" t="s">
        <v>31</v>
      </c>
      <c r="F709" s="988"/>
      <c r="G709" s="1008"/>
      <c r="H709" s="1008" t="s">
        <v>28</v>
      </c>
      <c r="I709" s="1027"/>
    </row>
    <row r="710" spans="1:9" ht="69.95" customHeight="1" x14ac:dyDescent="0.2">
      <c r="A710" s="1154">
        <f>A709</f>
        <v>43213</v>
      </c>
      <c r="B710" s="1184" t="s">
        <v>8</v>
      </c>
      <c r="C710" s="836"/>
      <c r="D710" s="854"/>
      <c r="E710" s="500"/>
      <c r="F710" s="52"/>
      <c r="G710" s="97"/>
      <c r="H710" s="97"/>
      <c r="I710" s="127"/>
    </row>
    <row r="711" spans="1:9" ht="69.95" customHeight="1" thickBot="1" x14ac:dyDescent="0.25">
      <c r="A711" s="1155">
        <f>A710</f>
        <v>43213</v>
      </c>
      <c r="B711" s="1211"/>
      <c r="C711" s="837"/>
      <c r="D711" s="855"/>
      <c r="E711" s="497"/>
      <c r="F711" s="116"/>
      <c r="G711" s="107"/>
      <c r="H711" s="117"/>
      <c r="I711" s="90"/>
    </row>
    <row r="712" spans="1:9" ht="69.95" customHeight="1" thickTop="1" x14ac:dyDescent="0.2">
      <c r="A712" s="1156">
        <f>A709+1</f>
        <v>43214</v>
      </c>
      <c r="B712" s="36"/>
      <c r="C712" s="970" t="s">
        <v>27</v>
      </c>
      <c r="D712" s="981" t="s">
        <v>26</v>
      </c>
      <c r="E712" s="1028"/>
      <c r="F712" s="1024"/>
      <c r="G712" s="1004"/>
      <c r="H712" s="1025"/>
      <c r="I712" s="1006"/>
    </row>
    <row r="713" spans="1:9" ht="69.95" customHeight="1" x14ac:dyDescent="0.2">
      <c r="A713" s="1162">
        <f>A712</f>
        <v>43214</v>
      </c>
      <c r="B713" s="1190" t="s">
        <v>8</v>
      </c>
      <c r="C713" s="838"/>
      <c r="D713" s="856"/>
      <c r="E713" s="499"/>
      <c r="F713" s="136"/>
      <c r="G713" s="97"/>
      <c r="H713" s="111"/>
      <c r="I713" s="127"/>
    </row>
    <row r="714" spans="1:9" ht="69.95" customHeight="1" x14ac:dyDescent="0.2">
      <c r="A714" s="1163">
        <f>A713</f>
        <v>43214</v>
      </c>
      <c r="B714" s="1190"/>
      <c r="C714" s="839"/>
      <c r="D714" s="849"/>
      <c r="E714" s="499"/>
      <c r="F714" s="540"/>
      <c r="G714" s="97"/>
      <c r="H714" s="111"/>
      <c r="I714" s="127"/>
    </row>
    <row r="715" spans="1:9" ht="69.95" customHeight="1" x14ac:dyDescent="0.2">
      <c r="A715" s="1164">
        <f>A714</f>
        <v>43214</v>
      </c>
      <c r="B715" s="37"/>
      <c r="C715" s="987" t="s">
        <v>25</v>
      </c>
      <c r="D715" s="988"/>
      <c r="E715" s="1014"/>
      <c r="F715" s="988"/>
      <c r="G715" s="1008"/>
      <c r="H715" s="1008" t="s">
        <v>29</v>
      </c>
      <c r="I715" s="1027"/>
    </row>
    <row r="716" spans="1:9" ht="69.95" customHeight="1" x14ac:dyDescent="0.2">
      <c r="A716" s="1165">
        <f>A715</f>
        <v>43214</v>
      </c>
      <c r="B716" s="1190" t="s">
        <v>8</v>
      </c>
      <c r="C716" s="840"/>
      <c r="D716" s="850"/>
      <c r="E716" s="500"/>
      <c r="F716" s="52"/>
      <c r="G716" s="97"/>
      <c r="H716" s="97"/>
      <c r="I716" s="127"/>
    </row>
    <row r="717" spans="1:9" ht="69.95" customHeight="1" thickBot="1" x14ac:dyDescent="0.25">
      <c r="A717" s="1161">
        <f>A716</f>
        <v>43214</v>
      </c>
      <c r="B717" s="1203"/>
      <c r="C717" s="837"/>
      <c r="D717" s="855"/>
      <c r="E717" s="497"/>
      <c r="F717" s="116"/>
      <c r="G717" s="107"/>
      <c r="H717" s="117"/>
      <c r="I717" s="90"/>
    </row>
    <row r="718" spans="1:9" ht="69.95" customHeight="1" thickTop="1" x14ac:dyDescent="0.2">
      <c r="A718" s="1150">
        <f>A715+1</f>
        <v>43215</v>
      </c>
      <c r="B718" s="36"/>
      <c r="C718" s="991" t="s">
        <v>24</v>
      </c>
      <c r="D718" s="992" t="s">
        <v>23</v>
      </c>
      <c r="E718" s="1028"/>
      <c r="F718" s="1024"/>
      <c r="G718" s="1004"/>
      <c r="H718" s="1025"/>
      <c r="I718" s="1006"/>
    </row>
    <row r="719" spans="1:9" ht="69.95" customHeight="1" x14ac:dyDescent="0.2">
      <c r="A719" s="1151">
        <f>A718</f>
        <v>43215</v>
      </c>
      <c r="B719" s="1190" t="s">
        <v>8</v>
      </c>
      <c r="C719" s="841"/>
      <c r="D719" s="848"/>
      <c r="E719" s="499"/>
      <c r="F719" s="136"/>
      <c r="G719" s="97"/>
      <c r="H719" s="111"/>
      <c r="I719" s="127"/>
    </row>
    <row r="720" spans="1:9" ht="69.95" customHeight="1" x14ac:dyDescent="0.2">
      <c r="A720" s="1152">
        <f>A719</f>
        <v>43215</v>
      </c>
      <c r="B720" s="1190"/>
      <c r="C720" s="842"/>
      <c r="D720" s="851"/>
      <c r="E720" s="499"/>
      <c r="F720" s="540"/>
      <c r="G720" s="97"/>
      <c r="H720" s="111"/>
      <c r="I720" s="127"/>
    </row>
    <row r="721" spans="1:9" ht="69.95" customHeight="1" x14ac:dyDescent="0.2">
      <c r="A721" s="1153">
        <f>A720</f>
        <v>43215</v>
      </c>
      <c r="B721" s="37"/>
      <c r="C721" s="991" t="s">
        <v>21</v>
      </c>
      <c r="D721" s="992"/>
      <c r="E721" s="1014"/>
      <c r="F721" s="988"/>
      <c r="G721" s="1008"/>
      <c r="H721" s="1008" t="s">
        <v>30</v>
      </c>
      <c r="I721" s="1027"/>
    </row>
    <row r="722" spans="1:9" ht="69.95" customHeight="1" x14ac:dyDescent="0.2">
      <c r="A722" s="1154">
        <f>A721</f>
        <v>43215</v>
      </c>
      <c r="B722" s="1190" t="s">
        <v>8</v>
      </c>
      <c r="C722" s="857"/>
      <c r="D722" s="854"/>
      <c r="E722" s="500"/>
      <c r="F722" s="52"/>
      <c r="G722" s="97"/>
      <c r="H722" s="97"/>
      <c r="I722" s="127"/>
    </row>
    <row r="723" spans="1:9" ht="69.95" customHeight="1" thickBot="1" x14ac:dyDescent="0.25">
      <c r="A723" s="1155">
        <f>A722</f>
        <v>43215</v>
      </c>
      <c r="B723" s="1203"/>
      <c r="C723" s="115"/>
      <c r="D723" s="116"/>
      <c r="E723" s="497"/>
      <c r="F723" s="116"/>
      <c r="G723" s="107"/>
      <c r="H723" s="117"/>
      <c r="I723" s="90"/>
    </row>
    <row r="724" spans="1:9" ht="69.95" customHeight="1" thickTop="1" x14ac:dyDescent="0.2">
      <c r="A724" s="1156">
        <f>A721+1</f>
        <v>43216</v>
      </c>
      <c r="B724" s="36"/>
      <c r="C724" s="1000" t="s">
        <v>7</v>
      </c>
      <c r="D724" s="1001"/>
      <c r="E724" s="1028"/>
      <c r="F724" s="1024"/>
      <c r="G724" s="1004"/>
      <c r="H724" s="1025"/>
      <c r="I724" s="1006"/>
    </row>
    <row r="725" spans="1:9" ht="69.95" customHeight="1" x14ac:dyDescent="0.2">
      <c r="A725" s="1162">
        <f>A724</f>
        <v>43216</v>
      </c>
      <c r="B725" s="1190" t="s">
        <v>8</v>
      </c>
      <c r="C725" s="128"/>
      <c r="D725" s="129"/>
      <c r="E725" s="499"/>
      <c r="F725" s="136"/>
      <c r="G725" s="97"/>
      <c r="H725" s="111"/>
      <c r="I725" s="127"/>
    </row>
    <row r="726" spans="1:9" ht="69.95" customHeight="1" x14ac:dyDescent="0.2">
      <c r="A726" s="1163">
        <f>A725</f>
        <v>43216</v>
      </c>
      <c r="B726" s="1190"/>
      <c r="C726" s="109"/>
      <c r="D726" s="110"/>
      <c r="E726" s="499"/>
      <c r="F726" s="540"/>
      <c r="G726" s="97"/>
      <c r="H726" s="111"/>
      <c r="I726" s="127"/>
    </row>
    <row r="727" spans="1:9" ht="69.95" customHeight="1" x14ac:dyDescent="0.2">
      <c r="A727" s="1164">
        <f>A726</f>
        <v>43216</v>
      </c>
      <c r="B727" s="37"/>
      <c r="C727" s="1007" t="s">
        <v>12</v>
      </c>
      <c r="D727" s="988"/>
      <c r="E727" s="1014"/>
      <c r="F727" s="988"/>
      <c r="G727" s="1008"/>
      <c r="H727" s="1045" t="s">
        <v>31</v>
      </c>
      <c r="I727" s="1027"/>
    </row>
    <row r="728" spans="1:9" ht="69.95" customHeight="1" x14ac:dyDescent="0.2">
      <c r="A728" s="1165">
        <f>A727</f>
        <v>43216</v>
      </c>
      <c r="B728" s="1190" t="s">
        <v>8</v>
      </c>
      <c r="C728" s="99"/>
      <c r="D728" s="114"/>
      <c r="E728" s="500"/>
      <c r="F728" s="52"/>
      <c r="G728" s="97"/>
      <c r="H728" s="97"/>
      <c r="I728" s="127"/>
    </row>
    <row r="729" spans="1:9" ht="69.95" customHeight="1" thickBot="1" x14ac:dyDescent="0.25">
      <c r="A729" s="1161">
        <f>A728</f>
        <v>43216</v>
      </c>
      <c r="B729" s="1203"/>
      <c r="C729" s="115"/>
      <c r="D729" s="116"/>
      <c r="E729" s="497"/>
      <c r="F729" s="116"/>
      <c r="G729" s="107"/>
      <c r="H729" s="117"/>
      <c r="I729" s="90"/>
    </row>
    <row r="730" spans="1:9" ht="69.95" customHeight="1" thickTop="1" x14ac:dyDescent="0.2">
      <c r="A730" s="1150">
        <f>A727+1</f>
        <v>43217</v>
      </c>
      <c r="B730" s="36"/>
      <c r="C730" s="1009" t="s">
        <v>14</v>
      </c>
      <c r="D730" s="1010" t="s">
        <v>15</v>
      </c>
      <c r="E730" s="1028"/>
      <c r="F730" s="1024"/>
      <c r="G730" s="1004"/>
      <c r="H730" s="1025"/>
      <c r="I730" s="1006"/>
    </row>
    <row r="731" spans="1:9" ht="69.95" customHeight="1" x14ac:dyDescent="0.2">
      <c r="A731" s="1151">
        <f>A730</f>
        <v>43217</v>
      </c>
      <c r="B731" s="1190" t="s">
        <v>8</v>
      </c>
      <c r="C731" s="59"/>
      <c r="D731" s="129"/>
      <c r="E731" s="499"/>
      <c r="F731" s="136"/>
      <c r="G731" s="97"/>
      <c r="H731" s="111"/>
      <c r="I731" s="127"/>
    </row>
    <row r="732" spans="1:9" ht="69.95" customHeight="1" x14ac:dyDescent="0.2">
      <c r="A732" s="1152">
        <f>A731</f>
        <v>43217</v>
      </c>
      <c r="B732" s="1190"/>
      <c r="C732" s="75"/>
      <c r="D732" s="110"/>
      <c r="E732" s="499"/>
      <c r="F732" s="540"/>
      <c r="G732" s="97"/>
      <c r="H732" s="111"/>
      <c r="I732" s="127"/>
    </row>
    <row r="733" spans="1:9" ht="69.95" customHeight="1" x14ac:dyDescent="0.2">
      <c r="A733" s="1153">
        <f>A732</f>
        <v>43217</v>
      </c>
      <c r="B733" s="37"/>
      <c r="C733" s="1013" t="s">
        <v>17</v>
      </c>
      <c r="D733" s="988"/>
      <c r="E733" s="1032"/>
      <c r="F733" s="1029"/>
      <c r="G733" s="1030"/>
      <c r="H733" s="1030"/>
      <c r="I733" s="1031"/>
    </row>
    <row r="734" spans="1:9" ht="69.95" customHeight="1" x14ac:dyDescent="0.2">
      <c r="A734" s="1154">
        <f>A733</f>
        <v>43217</v>
      </c>
      <c r="B734" s="1190" t="s">
        <v>8</v>
      </c>
      <c r="C734" s="840"/>
      <c r="D734" s="114"/>
      <c r="E734" s="500"/>
      <c r="F734" s="52"/>
      <c r="G734" s="97"/>
      <c r="H734" s="97"/>
      <c r="I734" s="127"/>
    </row>
    <row r="735" spans="1:9" ht="69.95" customHeight="1" thickBot="1" x14ac:dyDescent="0.25">
      <c r="A735" s="1155">
        <f>A734</f>
        <v>43217</v>
      </c>
      <c r="B735" s="1203"/>
      <c r="C735" s="843"/>
      <c r="D735" s="116"/>
      <c r="E735" s="497"/>
      <c r="F735" s="116"/>
      <c r="G735" s="107"/>
      <c r="H735" s="117"/>
      <c r="I735" s="90"/>
    </row>
    <row r="736" spans="1:9" ht="69.95" customHeight="1" thickTop="1" x14ac:dyDescent="0.2">
      <c r="A736" s="1156">
        <f>A733+1</f>
        <v>43218</v>
      </c>
      <c r="B736" s="36"/>
      <c r="C736" s="1000" t="s">
        <v>13</v>
      </c>
      <c r="D736" s="1001" t="s">
        <v>16</v>
      </c>
      <c r="E736" s="1017" t="s">
        <v>18</v>
      </c>
      <c r="F736" s="1024"/>
      <c r="G736" s="1004"/>
      <c r="H736" s="1025"/>
      <c r="I736" s="1006"/>
    </row>
    <row r="737" spans="1:9" ht="69.95" customHeight="1" x14ac:dyDescent="0.2">
      <c r="A737" s="1162">
        <f>A736</f>
        <v>43218</v>
      </c>
      <c r="B737" s="1190" t="s">
        <v>8</v>
      </c>
      <c r="C737" s="128"/>
      <c r="D737" s="129"/>
      <c r="E737" s="499"/>
      <c r="F737" s="136"/>
      <c r="G737" s="97"/>
      <c r="H737" s="111"/>
      <c r="I737" s="127"/>
    </row>
    <row r="738" spans="1:9" ht="69.95" customHeight="1" x14ac:dyDescent="0.2">
      <c r="A738" s="1163">
        <f>A737</f>
        <v>43218</v>
      </c>
      <c r="B738" s="1190"/>
      <c r="C738" s="109"/>
      <c r="D738" s="110"/>
      <c r="E738" s="499"/>
      <c r="F738" s="540"/>
      <c r="G738" s="97"/>
      <c r="H738" s="111"/>
      <c r="I738" s="127"/>
    </row>
    <row r="739" spans="1:9" ht="69.95" customHeight="1" x14ac:dyDescent="0.2">
      <c r="A739" s="1164">
        <f>A738</f>
        <v>43218</v>
      </c>
      <c r="B739" s="37"/>
      <c r="C739" s="1007" t="s">
        <v>19</v>
      </c>
      <c r="D739" s="1018"/>
      <c r="E739" s="1032"/>
      <c r="F739" s="1029"/>
      <c r="G739" s="1030"/>
      <c r="H739" s="1030"/>
      <c r="I739" s="1031"/>
    </row>
    <row r="740" spans="1:9" ht="69.95" customHeight="1" x14ac:dyDescent="0.2">
      <c r="A740" s="1165">
        <f>A739</f>
        <v>43218</v>
      </c>
      <c r="B740" s="1190" t="s">
        <v>8</v>
      </c>
      <c r="C740" s="99"/>
      <c r="D740" s="114"/>
      <c r="E740" s="500"/>
      <c r="F740" s="52"/>
      <c r="G740" s="97"/>
      <c r="H740" s="97"/>
      <c r="I740" s="127"/>
    </row>
    <row r="741" spans="1:9" ht="69.95" customHeight="1" thickBot="1" x14ac:dyDescent="0.25">
      <c r="A741" s="1161">
        <f>A740</f>
        <v>43218</v>
      </c>
      <c r="B741" s="1203"/>
      <c r="C741" s="115"/>
      <c r="D741" s="116"/>
      <c r="E741" s="497"/>
      <c r="F741" s="116"/>
      <c r="G741" s="107"/>
      <c r="H741" s="117"/>
      <c r="I741" s="90"/>
    </row>
    <row r="742" spans="1:9" ht="69.95" customHeight="1" thickTop="1" x14ac:dyDescent="0.2">
      <c r="A742" s="1150">
        <f>A739+1</f>
        <v>43219</v>
      </c>
      <c r="B742" s="36"/>
      <c r="C742" s="1000"/>
      <c r="D742" s="1001"/>
      <c r="E742" s="1017"/>
      <c r="F742" s="1024"/>
      <c r="G742" s="1004"/>
      <c r="H742" s="1025"/>
      <c r="I742" s="1006"/>
    </row>
    <row r="743" spans="1:9" ht="69.95" customHeight="1" x14ac:dyDescent="0.2">
      <c r="A743" s="1151">
        <f>A742</f>
        <v>43219</v>
      </c>
      <c r="B743" s="1190" t="s">
        <v>8</v>
      </c>
      <c r="C743" s="128"/>
      <c r="D743" s="129"/>
      <c r="E743" s="499"/>
      <c r="F743" s="136"/>
      <c r="G743" s="97"/>
      <c r="H743" s="111"/>
      <c r="I743" s="127"/>
    </row>
    <row r="744" spans="1:9" ht="69.95" customHeight="1" x14ac:dyDescent="0.2">
      <c r="A744" s="1152">
        <f>A743</f>
        <v>43219</v>
      </c>
      <c r="B744" s="1190"/>
      <c r="C744" s="109"/>
      <c r="D744" s="110"/>
      <c r="E744" s="499"/>
      <c r="F744" s="540"/>
      <c r="G744" s="97"/>
      <c r="H744" s="111"/>
      <c r="I744" s="127"/>
    </row>
    <row r="745" spans="1:9" ht="69.95" customHeight="1" x14ac:dyDescent="0.2">
      <c r="A745" s="1153">
        <f>A744</f>
        <v>43219</v>
      </c>
      <c r="B745" s="37"/>
      <c r="C745" s="1007"/>
      <c r="D745" s="1018"/>
      <c r="E745" s="1032"/>
      <c r="F745" s="1029"/>
      <c r="G745" s="1030"/>
      <c r="H745" s="1030"/>
      <c r="I745" s="1031"/>
    </row>
    <row r="746" spans="1:9" ht="69.95" customHeight="1" x14ac:dyDescent="0.2">
      <c r="A746" s="1154">
        <f>A745</f>
        <v>43219</v>
      </c>
      <c r="B746" s="1190" t="s">
        <v>8</v>
      </c>
      <c r="C746" s="99"/>
      <c r="D746" s="114"/>
      <c r="E746" s="500"/>
      <c r="F746" s="52"/>
      <c r="G746" s="97"/>
      <c r="H746" s="97"/>
      <c r="I746" s="127"/>
    </row>
    <row r="747" spans="1:9" ht="69.95" customHeight="1" thickBot="1" x14ac:dyDescent="0.25">
      <c r="A747" s="1155">
        <f>A746</f>
        <v>43219</v>
      </c>
      <c r="B747" s="1203"/>
      <c r="C747" s="115"/>
      <c r="D747" s="116"/>
      <c r="E747" s="497"/>
      <c r="F747" s="116"/>
      <c r="G747" s="107"/>
      <c r="H747" s="117"/>
      <c r="I747" s="90"/>
    </row>
    <row r="748" spans="1:9" ht="69.95" hidden="1" customHeight="1" thickTop="1" thickBot="1" x14ac:dyDescent="0.5">
      <c r="A748" s="1166"/>
      <c r="B748" s="41"/>
      <c r="C748" s="957">
        <f>COUNTA(C$739,C$736,C$733,C$730,C$727,C$724,C$721,C$718,C$715,C$712,C$706,C$742,C$745,C$709)</f>
        <v>12</v>
      </c>
      <c r="D748" s="957">
        <f t="shared" ref="D748:I748" si="16">COUNTA(D$739,D$736,D$733,D$730,D$727,D$724,D$721,D$718,D$715,D$712,D$706,D$742,D$745,D$709)</f>
        <v>5</v>
      </c>
      <c r="E748" s="957">
        <f t="shared" si="16"/>
        <v>3</v>
      </c>
      <c r="F748" s="957">
        <f>COUNTA(F747,F746,F744,F743,F741,F740,F738,F737,F735,F734,F732,F731,F729,F728,F726,F725,F723,F722,F720,F719,F717,F716,F714,F713,F711,F710,F708,F707)</f>
        <v>0</v>
      </c>
      <c r="G748" s="957">
        <f t="shared" si="16"/>
        <v>0</v>
      </c>
      <c r="H748" s="957">
        <f t="shared" si="16"/>
        <v>4</v>
      </c>
      <c r="I748" s="957">
        <f t="shared" si="16"/>
        <v>0</v>
      </c>
    </row>
    <row r="749" spans="1:9" ht="99.95" customHeight="1" thickTop="1" thickBot="1" x14ac:dyDescent="0.25">
      <c r="A749" s="468" t="s">
        <v>313</v>
      </c>
      <c r="B749" s="466">
        <f>WEEKNUM(A750,2)</f>
        <v>18</v>
      </c>
      <c r="C749" s="1341" t="s">
        <v>0</v>
      </c>
      <c r="D749" s="1342"/>
      <c r="E749" s="1113" t="s">
        <v>1</v>
      </c>
      <c r="F749" s="1177" t="s">
        <v>356</v>
      </c>
      <c r="G749" s="119" t="s">
        <v>3</v>
      </c>
      <c r="H749" s="1112" t="s">
        <v>4</v>
      </c>
      <c r="I749" s="205" t="s">
        <v>5</v>
      </c>
    </row>
    <row r="750" spans="1:9" ht="69.95" customHeight="1" thickTop="1" x14ac:dyDescent="0.2">
      <c r="A750" s="1150">
        <f>A747+1</f>
        <v>43220</v>
      </c>
      <c r="B750" s="479"/>
      <c r="C750" s="970" t="s">
        <v>30</v>
      </c>
      <c r="D750" s="1023" t="s">
        <v>29</v>
      </c>
      <c r="E750" s="1017" t="s">
        <v>6</v>
      </c>
      <c r="F750" s="1024"/>
      <c r="G750" s="1004"/>
      <c r="H750" s="1025"/>
      <c r="I750" s="1006"/>
    </row>
    <row r="751" spans="1:9" ht="69.95" customHeight="1" x14ac:dyDescent="0.2">
      <c r="A751" s="1151">
        <f>A750</f>
        <v>43220</v>
      </c>
      <c r="B751" s="1184" t="s">
        <v>8</v>
      </c>
      <c r="C751" s="59"/>
      <c r="D751" s="56"/>
      <c r="E751" s="499"/>
      <c r="F751" s="136"/>
      <c r="G751" s="97"/>
      <c r="H751" s="111"/>
      <c r="I751" s="127"/>
    </row>
    <row r="752" spans="1:9" ht="69.95" customHeight="1" x14ac:dyDescent="0.2">
      <c r="A752" s="1152">
        <f>A751</f>
        <v>43220</v>
      </c>
      <c r="B752" s="1184"/>
      <c r="C752" s="75"/>
      <c r="D752" s="52"/>
      <c r="E752" s="499"/>
      <c r="F752" s="540"/>
      <c r="G752" s="97"/>
      <c r="H752" s="111"/>
      <c r="I752" s="127"/>
    </row>
    <row r="753" spans="1:9" ht="69.95" customHeight="1" thickBot="1" x14ac:dyDescent="0.25">
      <c r="A753" s="1153">
        <f>A752</f>
        <v>43220</v>
      </c>
      <c r="B753" s="35"/>
      <c r="C753" s="976" t="s">
        <v>28</v>
      </c>
      <c r="D753" s="961"/>
      <c r="E753" s="1014"/>
      <c r="F753" s="988"/>
      <c r="G753" s="1008"/>
      <c r="H753" s="1008"/>
      <c r="I753" s="1027"/>
    </row>
    <row r="754" spans="1:9" ht="69.95" customHeight="1" x14ac:dyDescent="0.2">
      <c r="A754" s="1154">
        <f>A753</f>
        <v>43220</v>
      </c>
      <c r="B754" s="1184" t="s">
        <v>8</v>
      </c>
      <c r="C754" s="836"/>
      <c r="D754" s="854"/>
      <c r="E754" s="500"/>
      <c r="F754" s="52"/>
      <c r="G754" s="97"/>
      <c r="H754" s="97"/>
      <c r="I754" s="127"/>
    </row>
    <row r="755" spans="1:9" ht="69.95" customHeight="1" thickBot="1" x14ac:dyDescent="0.25">
      <c r="A755" s="1155">
        <f>A754</f>
        <v>43220</v>
      </c>
      <c r="B755" s="1211"/>
      <c r="C755" s="837"/>
      <c r="D755" s="855"/>
      <c r="E755" s="504"/>
      <c r="F755" s="114"/>
      <c r="G755" s="100"/>
      <c r="H755" s="125"/>
      <c r="I755" s="145"/>
    </row>
    <row r="756" spans="1:9" ht="69.95" customHeight="1" thickTop="1" x14ac:dyDescent="0.2">
      <c r="A756" s="1156">
        <f>A753+1</f>
        <v>43221</v>
      </c>
      <c r="B756" s="36"/>
      <c r="C756" s="970" t="s">
        <v>27</v>
      </c>
      <c r="D756" s="981" t="s">
        <v>26</v>
      </c>
      <c r="E756" s="1060"/>
      <c r="F756" s="1061"/>
      <c r="G756" s="1062" t="s">
        <v>7</v>
      </c>
      <c r="H756" s="1062"/>
      <c r="I756" s="985"/>
    </row>
    <row r="757" spans="1:9" ht="69.95" customHeight="1" x14ac:dyDescent="0.2">
      <c r="A757" s="1162">
        <f>A756</f>
        <v>43221</v>
      </c>
      <c r="B757" s="1190" t="s">
        <v>8</v>
      </c>
      <c r="C757" s="838"/>
      <c r="D757" s="856"/>
      <c r="E757" s="499"/>
      <c r="F757" s="136"/>
      <c r="G757" s="97"/>
      <c r="H757" s="111"/>
      <c r="I757" s="113"/>
    </row>
    <row r="758" spans="1:9" ht="69.95" customHeight="1" x14ac:dyDescent="0.2">
      <c r="A758" s="1163">
        <f>A757</f>
        <v>43221</v>
      </c>
      <c r="B758" s="1190"/>
      <c r="C758" s="839"/>
      <c r="D758" s="849"/>
      <c r="E758" s="499"/>
      <c r="F758" s="540"/>
      <c r="G758" s="97"/>
      <c r="H758" s="111"/>
      <c r="I758" s="113"/>
    </row>
    <row r="759" spans="1:9" ht="69.95" customHeight="1" x14ac:dyDescent="0.2">
      <c r="A759" s="1164">
        <f>A758</f>
        <v>43221</v>
      </c>
      <c r="B759" s="37"/>
      <c r="C759" s="987" t="s">
        <v>25</v>
      </c>
      <c r="D759" s="988"/>
      <c r="E759" s="1014" t="s">
        <v>7</v>
      </c>
      <c r="F759" s="988"/>
      <c r="G759" s="1008"/>
      <c r="H759" s="1008" t="s">
        <v>7</v>
      </c>
      <c r="I759" s="1066"/>
    </row>
    <row r="760" spans="1:9" ht="69.95" customHeight="1" x14ac:dyDescent="0.2">
      <c r="A760" s="1165">
        <f>A759</f>
        <v>43221</v>
      </c>
      <c r="B760" s="1190" t="s">
        <v>8</v>
      </c>
      <c r="C760" s="840"/>
      <c r="D760" s="850"/>
      <c r="E760" s="500"/>
      <c r="F760" s="110"/>
      <c r="G760" s="97"/>
      <c r="H760" s="97"/>
      <c r="I760" s="113"/>
    </row>
    <row r="761" spans="1:9" ht="69.95" customHeight="1" thickBot="1" x14ac:dyDescent="0.25">
      <c r="A761" s="1161">
        <f>A760</f>
        <v>43221</v>
      </c>
      <c r="B761" s="1203"/>
      <c r="C761" s="837"/>
      <c r="D761" s="855"/>
      <c r="E761" s="505"/>
      <c r="F761" s="77"/>
      <c r="G761" s="147"/>
      <c r="H761" s="146"/>
      <c r="I761" s="67"/>
    </row>
    <row r="762" spans="1:9" ht="69.95" customHeight="1" thickTop="1" x14ac:dyDescent="0.2">
      <c r="A762" s="1150">
        <f>A759+1</f>
        <v>43222</v>
      </c>
      <c r="B762" s="36"/>
      <c r="C762" s="991" t="s">
        <v>24</v>
      </c>
      <c r="D762" s="992" t="s">
        <v>23</v>
      </c>
      <c r="E762" s="1067"/>
      <c r="F762" s="1068"/>
      <c r="G762" s="1057"/>
      <c r="H762" s="1069"/>
      <c r="I762" s="1070"/>
    </row>
    <row r="763" spans="1:9" ht="69.95" customHeight="1" x14ac:dyDescent="0.2">
      <c r="A763" s="1151">
        <f>A762</f>
        <v>43222</v>
      </c>
      <c r="B763" s="1190" t="s">
        <v>8</v>
      </c>
      <c r="C763" s="841"/>
      <c r="D763" s="848"/>
      <c r="E763" s="499"/>
      <c r="F763" s="136"/>
      <c r="G763" s="97"/>
      <c r="H763" s="111"/>
      <c r="I763" s="127"/>
    </row>
    <row r="764" spans="1:9" ht="69.95" customHeight="1" x14ac:dyDescent="0.2">
      <c r="A764" s="1152">
        <f>A763</f>
        <v>43222</v>
      </c>
      <c r="B764" s="1190"/>
      <c r="C764" s="842"/>
      <c r="D764" s="851"/>
      <c r="E764" s="499"/>
      <c r="F764" s="540"/>
      <c r="G764" s="97"/>
      <c r="H764" s="111"/>
      <c r="I764" s="127"/>
    </row>
    <row r="765" spans="1:9" ht="69.95" customHeight="1" x14ac:dyDescent="0.2">
      <c r="A765" s="1153">
        <f>A764</f>
        <v>43222</v>
      </c>
      <c r="B765" s="37"/>
      <c r="C765" s="991" t="s">
        <v>21</v>
      </c>
      <c r="D765" s="992"/>
      <c r="E765" s="1014"/>
      <c r="F765" s="988"/>
      <c r="G765" s="1008"/>
      <c r="H765" s="1008"/>
      <c r="I765" s="1027"/>
    </row>
    <row r="766" spans="1:9" ht="69.95" customHeight="1" x14ac:dyDescent="0.2">
      <c r="A766" s="1154">
        <f>A765</f>
        <v>43222</v>
      </c>
      <c r="B766" s="1190" t="s">
        <v>8</v>
      </c>
      <c r="C766" s="857"/>
      <c r="D766" s="854"/>
      <c r="E766" s="500"/>
      <c r="F766" s="52"/>
      <c r="G766" s="97"/>
      <c r="H766" s="97"/>
      <c r="I766" s="127"/>
    </row>
    <row r="767" spans="1:9" ht="69.95" customHeight="1" thickBot="1" x14ac:dyDescent="0.25">
      <c r="A767" s="1155">
        <f>A766</f>
        <v>43222</v>
      </c>
      <c r="B767" s="1203"/>
      <c r="C767" s="115"/>
      <c r="D767" s="116"/>
      <c r="E767" s="497"/>
      <c r="F767" s="116"/>
      <c r="G767" s="107"/>
      <c r="H767" s="117"/>
      <c r="I767" s="90"/>
    </row>
    <row r="768" spans="1:9" ht="69.95" customHeight="1" thickTop="1" x14ac:dyDescent="0.2">
      <c r="A768" s="1156">
        <f>A765+1</f>
        <v>43223</v>
      </c>
      <c r="B768" s="36"/>
      <c r="C768" s="1000" t="s">
        <v>7</v>
      </c>
      <c r="D768" s="1001"/>
      <c r="E768" s="1028"/>
      <c r="F768" s="1024"/>
      <c r="G768" s="1004" t="s">
        <v>12</v>
      </c>
      <c r="H768" s="1025"/>
      <c r="I768" s="1006"/>
    </row>
    <row r="769" spans="1:9" ht="69.95" customHeight="1" x14ac:dyDescent="0.2">
      <c r="A769" s="1162">
        <f>A768</f>
        <v>43223</v>
      </c>
      <c r="B769" s="1190" t="s">
        <v>8</v>
      </c>
      <c r="C769" s="128"/>
      <c r="D769" s="129"/>
      <c r="E769" s="499"/>
      <c r="F769" s="136"/>
      <c r="G769" s="97"/>
      <c r="H769" s="111"/>
      <c r="I769" s="127"/>
    </row>
    <row r="770" spans="1:9" ht="69.95" customHeight="1" x14ac:dyDescent="0.2">
      <c r="A770" s="1163">
        <f>A769</f>
        <v>43223</v>
      </c>
      <c r="B770" s="1190"/>
      <c r="C770" s="109"/>
      <c r="D770" s="110"/>
      <c r="E770" s="499"/>
      <c r="F770" s="540"/>
      <c r="G770" s="97"/>
      <c r="H770" s="111"/>
      <c r="I770" s="127"/>
    </row>
    <row r="771" spans="1:9" ht="69.95" customHeight="1" x14ac:dyDescent="0.2">
      <c r="A771" s="1164">
        <f>A770</f>
        <v>43223</v>
      </c>
      <c r="B771" s="37"/>
      <c r="C771" s="1007" t="s">
        <v>12</v>
      </c>
      <c r="D771" s="988"/>
      <c r="E771" s="1014" t="s">
        <v>12</v>
      </c>
      <c r="F771" s="988"/>
      <c r="G771" s="1008"/>
      <c r="H771" s="1008" t="s">
        <v>12</v>
      </c>
      <c r="I771" s="1027"/>
    </row>
    <row r="772" spans="1:9" ht="69.95" customHeight="1" x14ac:dyDescent="0.2">
      <c r="A772" s="1165">
        <f>A771</f>
        <v>43223</v>
      </c>
      <c r="B772" s="1190" t="s">
        <v>8</v>
      </c>
      <c r="C772" s="99"/>
      <c r="D772" s="114"/>
      <c r="E772" s="500"/>
      <c r="F772" s="52"/>
      <c r="G772" s="97"/>
      <c r="H772" s="97"/>
      <c r="I772" s="127"/>
    </row>
    <row r="773" spans="1:9" ht="69.95" customHeight="1" thickBot="1" x14ac:dyDescent="0.25">
      <c r="A773" s="1161">
        <f>A772</f>
        <v>43223</v>
      </c>
      <c r="B773" s="1203"/>
      <c r="C773" s="115"/>
      <c r="D773" s="116"/>
      <c r="E773" s="497"/>
      <c r="F773" s="116"/>
      <c r="G773" s="107"/>
      <c r="H773" s="117"/>
      <c r="I773" s="90"/>
    </row>
    <row r="774" spans="1:9" ht="69.95" customHeight="1" thickTop="1" x14ac:dyDescent="0.2">
      <c r="A774" s="1150">
        <f>A771+1</f>
        <v>43224</v>
      </c>
      <c r="B774" s="36"/>
      <c r="C774" s="1009" t="s">
        <v>14</v>
      </c>
      <c r="D774" s="1010" t="s">
        <v>15</v>
      </c>
      <c r="E774" s="1028"/>
      <c r="F774" s="1024"/>
      <c r="G774" s="1004" t="s">
        <v>13</v>
      </c>
      <c r="H774" s="1025"/>
      <c r="I774" s="1006"/>
    </row>
    <row r="775" spans="1:9" ht="69.95" customHeight="1" x14ac:dyDescent="0.2">
      <c r="A775" s="1151">
        <f>A774</f>
        <v>43224</v>
      </c>
      <c r="B775" s="1190" t="s">
        <v>8</v>
      </c>
      <c r="C775" s="59"/>
      <c r="D775" s="129"/>
      <c r="E775" s="499"/>
      <c r="F775" s="136"/>
      <c r="G775" s="97"/>
      <c r="H775" s="111"/>
      <c r="I775" s="127"/>
    </row>
    <row r="776" spans="1:9" ht="69.95" customHeight="1" x14ac:dyDescent="0.2">
      <c r="A776" s="1152">
        <f>A775</f>
        <v>43224</v>
      </c>
      <c r="B776" s="1190"/>
      <c r="C776" s="75"/>
      <c r="D776" s="110"/>
      <c r="E776" s="499"/>
      <c r="F776" s="540"/>
      <c r="G776" s="97"/>
      <c r="H776" s="111"/>
      <c r="I776" s="127"/>
    </row>
    <row r="777" spans="1:9" ht="69.95" customHeight="1" x14ac:dyDescent="0.2">
      <c r="A777" s="1153">
        <f>A776</f>
        <v>43224</v>
      </c>
      <c r="B777" s="37"/>
      <c r="C777" s="1013" t="s">
        <v>17</v>
      </c>
      <c r="D777" s="988"/>
      <c r="E777" s="1014" t="s">
        <v>13</v>
      </c>
      <c r="F777" s="1029"/>
      <c r="G777" s="1030"/>
      <c r="H777" s="1008"/>
      <c r="I777" s="1031"/>
    </row>
    <row r="778" spans="1:9" ht="69.95" customHeight="1" x14ac:dyDescent="0.2">
      <c r="A778" s="1154">
        <f>A777</f>
        <v>43224</v>
      </c>
      <c r="B778" s="1190" t="s">
        <v>8</v>
      </c>
      <c r="C778" s="840"/>
      <c r="D778" s="114"/>
      <c r="E778" s="500"/>
      <c r="F778" s="52"/>
      <c r="G778" s="97"/>
      <c r="H778" s="97"/>
      <c r="I778" s="127"/>
    </row>
    <row r="779" spans="1:9" ht="69.95" customHeight="1" thickBot="1" x14ac:dyDescent="0.25">
      <c r="A779" s="1155">
        <f>A778</f>
        <v>43224</v>
      </c>
      <c r="B779" s="1203"/>
      <c r="C779" s="843"/>
      <c r="D779" s="116"/>
      <c r="E779" s="497"/>
      <c r="F779" s="116"/>
      <c r="G779" s="107"/>
      <c r="H779" s="117"/>
      <c r="I779" s="90"/>
    </row>
    <row r="780" spans="1:9" ht="69.95" customHeight="1" thickTop="1" x14ac:dyDescent="0.2">
      <c r="A780" s="1156">
        <f>A777+1</f>
        <v>43225</v>
      </c>
      <c r="B780" s="36"/>
      <c r="C780" s="1000" t="s">
        <v>13</v>
      </c>
      <c r="D780" s="1001" t="s">
        <v>16</v>
      </c>
      <c r="E780" s="1017" t="s">
        <v>18</v>
      </c>
      <c r="F780" s="1034"/>
      <c r="G780" s="1004" t="s">
        <v>16</v>
      </c>
      <c r="H780" s="1036"/>
      <c r="I780" s="1037"/>
    </row>
    <row r="781" spans="1:9" ht="69.95" customHeight="1" x14ac:dyDescent="0.2">
      <c r="A781" s="1162">
        <f>A780</f>
        <v>43225</v>
      </c>
      <c r="B781" s="1190" t="s">
        <v>8</v>
      </c>
      <c r="C781" s="128"/>
      <c r="D781" s="129"/>
      <c r="E781" s="499"/>
      <c r="F781" s="136"/>
      <c r="G781" s="97"/>
      <c r="H781" s="111"/>
      <c r="I781" s="127"/>
    </row>
    <row r="782" spans="1:9" ht="69.95" customHeight="1" x14ac:dyDescent="0.2">
      <c r="A782" s="1163">
        <f>A781</f>
        <v>43225</v>
      </c>
      <c r="B782" s="1190"/>
      <c r="C782" s="109"/>
      <c r="D782" s="110"/>
      <c r="E782" s="499"/>
      <c r="F782" s="540"/>
      <c r="G782" s="97"/>
      <c r="H782" s="111"/>
      <c r="I782" s="127"/>
    </row>
    <row r="783" spans="1:9" ht="69.95" customHeight="1" x14ac:dyDescent="0.2">
      <c r="A783" s="1164">
        <f>A782</f>
        <v>43225</v>
      </c>
      <c r="B783" s="37"/>
      <c r="C783" s="1007" t="s">
        <v>19</v>
      </c>
      <c r="D783" s="1018" t="s">
        <v>81</v>
      </c>
      <c r="E783" s="1032"/>
      <c r="F783" s="1029"/>
      <c r="G783" s="1030"/>
      <c r="H783" s="1008"/>
      <c r="I783" s="1031"/>
    </row>
    <row r="784" spans="1:9" ht="69.95" customHeight="1" x14ac:dyDescent="0.2">
      <c r="A784" s="1165">
        <f>A783</f>
        <v>43225</v>
      </c>
      <c r="B784" s="1190" t="s">
        <v>8</v>
      </c>
      <c r="C784" s="99"/>
      <c r="D784" s="114"/>
      <c r="E784" s="500"/>
      <c r="F784" s="52"/>
      <c r="G784" s="97"/>
      <c r="H784" s="97"/>
      <c r="I784" s="127"/>
    </row>
    <row r="785" spans="1:9" ht="69.95" customHeight="1" thickBot="1" x14ac:dyDescent="0.25">
      <c r="A785" s="1161">
        <f>A784</f>
        <v>43225</v>
      </c>
      <c r="B785" s="1203"/>
      <c r="C785" s="115"/>
      <c r="D785" s="116"/>
      <c r="E785" s="497"/>
      <c r="F785" s="116"/>
      <c r="G785" s="107"/>
      <c r="H785" s="117"/>
      <c r="I785" s="90"/>
    </row>
    <row r="786" spans="1:9" ht="69.95" customHeight="1" thickTop="1" x14ac:dyDescent="0.2">
      <c r="A786" s="1150">
        <f>A783+1</f>
        <v>43226</v>
      </c>
      <c r="B786" s="36"/>
      <c r="C786" s="1000"/>
      <c r="D786" s="1001"/>
      <c r="E786" s="1017"/>
      <c r="F786" s="1034"/>
      <c r="G786" s="1004"/>
      <c r="H786" s="1036"/>
      <c r="I786" s="1037"/>
    </row>
    <row r="787" spans="1:9" ht="69.95" customHeight="1" x14ac:dyDescent="0.2">
      <c r="A787" s="1151">
        <f>A786</f>
        <v>43226</v>
      </c>
      <c r="B787" s="1190" t="s">
        <v>8</v>
      </c>
      <c r="C787" s="128"/>
      <c r="D787" s="129"/>
      <c r="E787" s="499"/>
      <c r="F787" s="136"/>
      <c r="G787" s="97"/>
      <c r="H787" s="111"/>
      <c r="I787" s="127"/>
    </row>
    <row r="788" spans="1:9" ht="69.95" customHeight="1" x14ac:dyDescent="0.2">
      <c r="A788" s="1152">
        <f>A787</f>
        <v>43226</v>
      </c>
      <c r="B788" s="1190"/>
      <c r="C788" s="109"/>
      <c r="D788" s="110"/>
      <c r="E788" s="499"/>
      <c r="F788" s="540"/>
      <c r="G788" s="97"/>
      <c r="H788" s="111"/>
      <c r="I788" s="127"/>
    </row>
    <row r="789" spans="1:9" ht="69.95" customHeight="1" x14ac:dyDescent="0.2">
      <c r="A789" s="1153">
        <f>A788</f>
        <v>43226</v>
      </c>
      <c r="B789" s="37"/>
      <c r="C789" s="1007"/>
      <c r="D789" s="1018"/>
      <c r="E789" s="1032"/>
      <c r="F789" s="1029"/>
      <c r="G789" s="1030"/>
      <c r="H789" s="1008"/>
      <c r="I789" s="1031"/>
    </row>
    <row r="790" spans="1:9" ht="69.95" customHeight="1" x14ac:dyDescent="0.2">
      <c r="A790" s="1154">
        <f>A789</f>
        <v>43226</v>
      </c>
      <c r="B790" s="1190" t="s">
        <v>8</v>
      </c>
      <c r="C790" s="99"/>
      <c r="D790" s="114"/>
      <c r="E790" s="500"/>
      <c r="F790" s="52"/>
      <c r="G790" s="97"/>
      <c r="H790" s="97"/>
      <c r="I790" s="127"/>
    </row>
    <row r="791" spans="1:9" ht="69.95" customHeight="1" thickBot="1" x14ac:dyDescent="0.25">
      <c r="A791" s="1155">
        <f>A790</f>
        <v>43226</v>
      </c>
      <c r="B791" s="1203"/>
      <c r="C791" s="115"/>
      <c r="D791" s="116"/>
      <c r="E791" s="497"/>
      <c r="F791" s="116"/>
      <c r="G791" s="107"/>
      <c r="H791" s="117"/>
      <c r="I791" s="90"/>
    </row>
    <row r="792" spans="1:9" ht="69.95" hidden="1" customHeight="1" thickTop="1" thickBot="1" x14ac:dyDescent="0.25">
      <c r="A792" s="1166"/>
      <c r="B792" s="39"/>
      <c r="C792" s="1033">
        <f>COUNTA(C$783,C$780,C$777,C$774,C$771,C$768,C$765,C$762,C$759,C$756,C$753,C$750,C$786,C$789)</f>
        <v>12</v>
      </c>
      <c r="D792" s="1033">
        <f t="shared" ref="D792:I792" si="17">COUNTA(D$783,D$780,D$777,D$774,D$771,D$768,D$765,D$762,D$759,D$756,D$753,D$750,D$786,D$789)</f>
        <v>6</v>
      </c>
      <c r="E792" s="1033">
        <f t="shared" si="17"/>
        <v>5</v>
      </c>
      <c r="F792" s="1033">
        <f>COUNTA(F791,F790,F788,F787,F785,F784,F782,F781,F779,F778,F776,F775,F773,F772,F770,F769,F767,F766,F764,F763,F761,F760,F758,F757,F755,F754,F752,F751)</f>
        <v>0</v>
      </c>
      <c r="G792" s="1033">
        <f t="shared" si="17"/>
        <v>4</v>
      </c>
      <c r="H792" s="1033">
        <f t="shared" si="17"/>
        <v>2</v>
      </c>
      <c r="I792" s="1033">
        <f t="shared" si="17"/>
        <v>0</v>
      </c>
    </row>
    <row r="793" spans="1:9" ht="99.95" customHeight="1" thickTop="1" thickBot="1" x14ac:dyDescent="0.25">
      <c r="A793" s="468" t="s">
        <v>313</v>
      </c>
      <c r="B793" s="466">
        <f>WEEKNUM(A794,2)</f>
        <v>19</v>
      </c>
      <c r="C793" s="1341" t="s">
        <v>0</v>
      </c>
      <c r="D793" s="1342"/>
      <c r="E793" s="1113" t="s">
        <v>1</v>
      </c>
      <c r="F793" s="1177" t="s">
        <v>356</v>
      </c>
      <c r="G793" s="119" t="s">
        <v>3</v>
      </c>
      <c r="H793" s="1112" t="s">
        <v>4</v>
      </c>
      <c r="I793" s="205" t="s">
        <v>5</v>
      </c>
    </row>
    <row r="794" spans="1:9" ht="69.95" customHeight="1" thickTop="1" x14ac:dyDescent="0.2">
      <c r="A794" s="1150">
        <f>A791+1</f>
        <v>43227</v>
      </c>
      <c r="B794" s="479"/>
      <c r="C794" s="970" t="s">
        <v>30</v>
      </c>
      <c r="D794" s="1023" t="s">
        <v>29</v>
      </c>
      <c r="E794" s="1017" t="s">
        <v>6</v>
      </c>
      <c r="F794" s="1034"/>
      <c r="G794" s="1004" t="s">
        <v>19</v>
      </c>
      <c r="H794" s="1036"/>
      <c r="I794" s="1037"/>
    </row>
    <row r="795" spans="1:9" ht="69.95" customHeight="1" x14ac:dyDescent="0.2">
      <c r="A795" s="1151">
        <f>A794</f>
        <v>43227</v>
      </c>
      <c r="B795" s="1184" t="s">
        <v>8</v>
      </c>
      <c r="C795" s="59"/>
      <c r="D795" s="56"/>
      <c r="E795" s="499"/>
      <c r="F795" s="136"/>
      <c r="G795" s="97"/>
      <c r="H795" s="111"/>
      <c r="I795" s="127"/>
    </row>
    <row r="796" spans="1:9" ht="69.95" customHeight="1" x14ac:dyDescent="0.2">
      <c r="A796" s="1152">
        <f>A795</f>
        <v>43227</v>
      </c>
      <c r="B796" s="1184"/>
      <c r="C796" s="75"/>
      <c r="D796" s="52"/>
      <c r="E796" s="499"/>
      <c r="F796" s="540"/>
      <c r="G796" s="97"/>
      <c r="H796" s="111"/>
      <c r="I796" s="127"/>
    </row>
    <row r="797" spans="1:9" ht="69.95" customHeight="1" thickBot="1" x14ac:dyDescent="0.25">
      <c r="A797" s="1153">
        <f>A796</f>
        <v>43227</v>
      </c>
      <c r="B797" s="35"/>
      <c r="C797" s="976" t="s">
        <v>28</v>
      </c>
      <c r="D797" s="961"/>
      <c r="E797" s="1014" t="s">
        <v>16</v>
      </c>
      <c r="F797" s="988"/>
      <c r="G797" s="1008"/>
      <c r="H797" s="1008" t="s">
        <v>13</v>
      </c>
      <c r="I797" s="1027"/>
    </row>
    <row r="798" spans="1:9" ht="69.95" customHeight="1" x14ac:dyDescent="0.2">
      <c r="A798" s="1154">
        <f>A797</f>
        <v>43227</v>
      </c>
      <c r="B798" s="1184" t="s">
        <v>8</v>
      </c>
      <c r="C798" s="836"/>
      <c r="D798" s="854"/>
      <c r="E798" s="500"/>
      <c r="F798" s="52"/>
      <c r="G798" s="97"/>
      <c r="H798" s="97"/>
      <c r="I798" s="127"/>
    </row>
    <row r="799" spans="1:9" ht="69.95" customHeight="1" thickBot="1" x14ac:dyDescent="0.25">
      <c r="A799" s="1155">
        <f>A798</f>
        <v>43227</v>
      </c>
      <c r="B799" s="1211"/>
      <c r="C799" s="837"/>
      <c r="D799" s="855"/>
      <c r="E799" s="497"/>
      <c r="F799" s="116"/>
      <c r="G799" s="107"/>
      <c r="H799" s="117"/>
      <c r="I799" s="90"/>
    </row>
    <row r="800" spans="1:9" ht="69.95" customHeight="1" thickTop="1" x14ac:dyDescent="0.2">
      <c r="A800" s="1156">
        <f>A797+1</f>
        <v>43228</v>
      </c>
      <c r="B800" s="36"/>
      <c r="C800" s="970" t="s">
        <v>27</v>
      </c>
      <c r="D800" s="981" t="s">
        <v>26</v>
      </c>
      <c r="E800" s="1039"/>
      <c r="F800" s="1034"/>
      <c r="G800" s="1004" t="s">
        <v>21</v>
      </c>
      <c r="H800" s="1036"/>
      <c r="I800" s="1037"/>
    </row>
    <row r="801" spans="1:9" ht="69.95" customHeight="1" x14ac:dyDescent="0.2">
      <c r="A801" s="1162">
        <f>A800</f>
        <v>43228</v>
      </c>
      <c r="B801" s="1190" t="s">
        <v>8</v>
      </c>
      <c r="C801" s="838"/>
      <c r="D801" s="856"/>
      <c r="E801" s="499"/>
      <c r="F801" s="136"/>
      <c r="G801" s="97"/>
      <c r="H801" s="111"/>
      <c r="I801" s="127"/>
    </row>
    <row r="802" spans="1:9" ht="69.95" customHeight="1" x14ac:dyDescent="0.2">
      <c r="A802" s="1163">
        <f>A801</f>
        <v>43228</v>
      </c>
      <c r="B802" s="1190"/>
      <c r="C802" s="839"/>
      <c r="D802" s="849"/>
      <c r="E802" s="499"/>
      <c r="F802" s="540"/>
      <c r="G802" s="97"/>
      <c r="H802" s="111"/>
      <c r="I802" s="127"/>
    </row>
    <row r="803" spans="1:9" ht="69.95" customHeight="1" x14ac:dyDescent="0.2">
      <c r="A803" s="1164">
        <f>A802</f>
        <v>43228</v>
      </c>
      <c r="B803" s="37"/>
      <c r="C803" s="987" t="s">
        <v>25</v>
      </c>
      <c r="D803" s="988"/>
      <c r="E803" s="1014" t="s">
        <v>19</v>
      </c>
      <c r="F803" s="988"/>
      <c r="G803" s="1008"/>
      <c r="H803" s="1008" t="s">
        <v>16</v>
      </c>
      <c r="I803" s="1027"/>
    </row>
    <row r="804" spans="1:9" ht="69.95" customHeight="1" x14ac:dyDescent="0.2">
      <c r="A804" s="1165">
        <f>A803</f>
        <v>43228</v>
      </c>
      <c r="B804" s="1190" t="s">
        <v>8</v>
      </c>
      <c r="C804" s="840"/>
      <c r="D804" s="850"/>
      <c r="E804" s="500"/>
      <c r="F804" s="52"/>
      <c r="G804" s="97"/>
      <c r="H804" s="97"/>
      <c r="I804" s="127"/>
    </row>
    <row r="805" spans="1:9" ht="69.95" customHeight="1" thickBot="1" x14ac:dyDescent="0.25">
      <c r="A805" s="1161">
        <f>A804</f>
        <v>43228</v>
      </c>
      <c r="B805" s="1203"/>
      <c r="C805" s="837"/>
      <c r="D805" s="855"/>
      <c r="E805" s="497"/>
      <c r="F805" s="116"/>
      <c r="G805" s="107"/>
      <c r="H805" s="117"/>
      <c r="I805" s="90"/>
    </row>
    <row r="806" spans="1:9" ht="69.95" customHeight="1" thickTop="1" x14ac:dyDescent="0.2">
      <c r="A806" s="1150">
        <f>A803+1</f>
        <v>43229</v>
      </c>
      <c r="B806" s="36"/>
      <c r="C806" s="991" t="s">
        <v>24</v>
      </c>
      <c r="D806" s="992" t="s">
        <v>23</v>
      </c>
      <c r="E806" s="1039"/>
      <c r="F806" s="1034"/>
      <c r="G806" s="1004" t="s">
        <v>23</v>
      </c>
      <c r="H806" s="1036"/>
      <c r="I806" s="1037"/>
    </row>
    <row r="807" spans="1:9" ht="69.95" customHeight="1" x14ac:dyDescent="0.2">
      <c r="A807" s="1151">
        <f>A806</f>
        <v>43229</v>
      </c>
      <c r="B807" s="1190" t="s">
        <v>8</v>
      </c>
      <c r="C807" s="841"/>
      <c r="D807" s="848"/>
      <c r="E807" s="499"/>
      <c r="F807" s="540"/>
      <c r="G807" s="148"/>
      <c r="H807" s="149"/>
      <c r="I807" s="150"/>
    </row>
    <row r="808" spans="1:9" ht="69.95" customHeight="1" x14ac:dyDescent="0.2">
      <c r="A808" s="1152">
        <f>A807</f>
        <v>43229</v>
      </c>
      <c r="B808" s="1190"/>
      <c r="C808" s="842"/>
      <c r="D808" s="851"/>
      <c r="E808" s="499"/>
      <c r="F808" s="540"/>
      <c r="G808" s="148"/>
      <c r="H808" s="149"/>
      <c r="I808" s="150"/>
    </row>
    <row r="809" spans="1:9" ht="69.95" customHeight="1" x14ac:dyDescent="0.2">
      <c r="A809" s="1153">
        <f>A808</f>
        <v>43229</v>
      </c>
      <c r="B809" s="37"/>
      <c r="C809" s="991" t="s">
        <v>21</v>
      </c>
      <c r="D809" s="992"/>
      <c r="E809" s="1014" t="s">
        <v>21</v>
      </c>
      <c r="F809" s="988" t="s">
        <v>10</v>
      </c>
      <c r="G809" s="1008"/>
      <c r="H809" s="1008" t="s">
        <v>19</v>
      </c>
      <c r="I809" s="1027"/>
    </row>
    <row r="810" spans="1:9" ht="69.95" customHeight="1" x14ac:dyDescent="0.2">
      <c r="A810" s="1154">
        <f>A809</f>
        <v>43229</v>
      </c>
      <c r="B810" s="1190" t="s">
        <v>8</v>
      </c>
      <c r="C810" s="859"/>
      <c r="D810" s="858"/>
      <c r="E810" s="506"/>
      <c r="F810" s="183"/>
      <c r="G810" s="148"/>
      <c r="H810" s="148"/>
      <c r="I810" s="150"/>
    </row>
    <row r="811" spans="1:9" ht="69.95" customHeight="1" thickBot="1" x14ac:dyDescent="0.25">
      <c r="A811" s="1155">
        <f>A810</f>
        <v>43229</v>
      </c>
      <c r="B811" s="1203"/>
      <c r="C811" s="165"/>
      <c r="D811" s="166"/>
      <c r="E811" s="507"/>
      <c r="F811" s="166"/>
      <c r="G811" s="153"/>
      <c r="H811" s="152"/>
      <c r="I811" s="154"/>
    </row>
    <row r="812" spans="1:9" ht="69.95" customHeight="1" thickTop="1" x14ac:dyDescent="0.2">
      <c r="A812" s="1156">
        <f>A809+1</f>
        <v>43230</v>
      </c>
      <c r="B812" s="40"/>
      <c r="C812" s="991" t="s">
        <v>7</v>
      </c>
      <c r="D812" s="992"/>
      <c r="E812" s="1040"/>
      <c r="F812" s="1041"/>
      <c r="G812" s="1057" t="s">
        <v>24</v>
      </c>
      <c r="H812" s="1043"/>
      <c r="I812" s="1044"/>
    </row>
    <row r="813" spans="1:9" ht="69.95" customHeight="1" x14ac:dyDescent="0.2">
      <c r="A813" s="1162">
        <f>A812</f>
        <v>43230</v>
      </c>
      <c r="B813" s="1190" t="s">
        <v>8</v>
      </c>
      <c r="C813" s="155"/>
      <c r="D813" s="156"/>
      <c r="E813" s="499"/>
      <c r="F813" s="136"/>
      <c r="G813" s="148"/>
      <c r="H813" s="149"/>
      <c r="I813" s="157"/>
    </row>
    <row r="814" spans="1:9" ht="69.95" customHeight="1" x14ac:dyDescent="0.2">
      <c r="A814" s="1163">
        <f>A813</f>
        <v>43230</v>
      </c>
      <c r="B814" s="1190"/>
      <c r="C814" s="162"/>
      <c r="D814" s="163"/>
      <c r="E814" s="499"/>
      <c r="F814" s="540"/>
      <c r="G814" s="148"/>
      <c r="H814" s="149"/>
      <c r="I814" s="157"/>
    </row>
    <row r="815" spans="1:9" ht="69.95" customHeight="1" x14ac:dyDescent="0.2">
      <c r="A815" s="1164">
        <f>A814</f>
        <v>43230</v>
      </c>
      <c r="B815" s="37"/>
      <c r="C815" s="1007" t="s">
        <v>12</v>
      </c>
      <c r="D815" s="988"/>
      <c r="E815" s="1014" t="s">
        <v>23</v>
      </c>
      <c r="F815" s="1029"/>
      <c r="G815" s="1030"/>
      <c r="H815" s="1008" t="s">
        <v>21</v>
      </c>
      <c r="I815" s="1046"/>
    </row>
    <row r="816" spans="1:9" ht="69.95" customHeight="1" x14ac:dyDescent="0.2">
      <c r="A816" s="1165">
        <f>A815</f>
        <v>43230</v>
      </c>
      <c r="B816" s="1190" t="s">
        <v>8</v>
      </c>
      <c r="C816" s="158"/>
      <c r="D816" s="164"/>
      <c r="E816" s="506"/>
      <c r="F816" s="183"/>
      <c r="G816" s="148"/>
      <c r="H816" s="148"/>
      <c r="I816" s="157"/>
    </row>
    <row r="817" spans="1:9" ht="69.95" customHeight="1" thickBot="1" x14ac:dyDescent="0.25">
      <c r="A817" s="1161">
        <f>A816</f>
        <v>43230</v>
      </c>
      <c r="B817" s="1197"/>
      <c r="C817" s="158"/>
      <c r="D817" s="164"/>
      <c r="E817" s="508"/>
      <c r="F817" s="164"/>
      <c r="G817" s="160"/>
      <c r="H817" s="159"/>
      <c r="I817" s="161"/>
    </row>
    <row r="818" spans="1:9" ht="69.95" customHeight="1" thickTop="1" x14ac:dyDescent="0.2">
      <c r="A818" s="1150">
        <f>A815+1</f>
        <v>43231</v>
      </c>
      <c r="B818" s="36"/>
      <c r="C818" s="1009" t="s">
        <v>14</v>
      </c>
      <c r="D818" s="1010" t="s">
        <v>15</v>
      </c>
      <c r="E818" s="1039"/>
      <c r="F818" s="1034"/>
      <c r="G818" s="1004" t="s">
        <v>25</v>
      </c>
      <c r="H818" s="1036"/>
      <c r="I818" s="1037"/>
    </row>
    <row r="819" spans="1:9" ht="69.95" customHeight="1" x14ac:dyDescent="0.2">
      <c r="A819" s="1151">
        <f>A818</f>
        <v>43231</v>
      </c>
      <c r="B819" s="1190" t="s">
        <v>8</v>
      </c>
      <c r="C819" s="173"/>
      <c r="D819" s="156"/>
      <c r="E819" s="499"/>
      <c r="F819" s="136"/>
      <c r="G819" s="148"/>
      <c r="H819" s="149"/>
      <c r="I819" s="150"/>
    </row>
    <row r="820" spans="1:9" ht="69.95" customHeight="1" x14ac:dyDescent="0.2">
      <c r="A820" s="1152">
        <f>A819</f>
        <v>43231</v>
      </c>
      <c r="B820" s="1190"/>
      <c r="C820" s="182"/>
      <c r="D820" s="163"/>
      <c r="E820" s="499"/>
      <c r="F820" s="540"/>
      <c r="G820" s="148"/>
      <c r="H820" s="149"/>
      <c r="I820" s="150"/>
    </row>
    <row r="821" spans="1:9" ht="69.95" customHeight="1" x14ac:dyDescent="0.2">
      <c r="A821" s="1153">
        <f>A820</f>
        <v>43231</v>
      </c>
      <c r="B821" s="37"/>
      <c r="C821" s="1013" t="s">
        <v>17</v>
      </c>
      <c r="D821" s="988"/>
      <c r="E821" s="1014" t="s">
        <v>24</v>
      </c>
      <c r="F821" s="1029"/>
      <c r="G821" s="1030"/>
      <c r="H821" s="1030"/>
      <c r="I821" s="1031"/>
    </row>
    <row r="822" spans="1:9" ht="69.95" customHeight="1" x14ac:dyDescent="0.2">
      <c r="A822" s="1154">
        <f>A821</f>
        <v>43231</v>
      </c>
      <c r="B822" s="1190" t="s">
        <v>8</v>
      </c>
      <c r="C822" s="196"/>
      <c r="D822" s="164"/>
      <c r="E822" s="506"/>
      <c r="F822" s="183"/>
      <c r="G822" s="148"/>
      <c r="H822" s="148"/>
      <c r="I822" s="150"/>
    </row>
    <row r="823" spans="1:9" ht="69.95" customHeight="1" thickBot="1" x14ac:dyDescent="0.25">
      <c r="A823" s="1155">
        <f>A822</f>
        <v>43231</v>
      </c>
      <c r="B823" s="1203"/>
      <c r="C823" s="860"/>
      <c r="D823" s="166"/>
      <c r="E823" s="507"/>
      <c r="F823" s="166"/>
      <c r="G823" s="153"/>
      <c r="H823" s="152"/>
      <c r="I823" s="154"/>
    </row>
    <row r="824" spans="1:9" ht="69.95" customHeight="1" thickTop="1" x14ac:dyDescent="0.2">
      <c r="A824" s="1156">
        <f>A821+1</f>
        <v>43232</v>
      </c>
      <c r="B824" s="36"/>
      <c r="C824" s="1000" t="s">
        <v>13</v>
      </c>
      <c r="D824" s="1001" t="s">
        <v>16</v>
      </c>
      <c r="E824" s="1017" t="s">
        <v>18</v>
      </c>
      <c r="F824" s="1034"/>
      <c r="G824" s="1004" t="s">
        <v>26</v>
      </c>
      <c r="H824" s="1036"/>
      <c r="I824" s="1037"/>
    </row>
    <row r="825" spans="1:9" ht="69.95" customHeight="1" x14ac:dyDescent="0.2">
      <c r="A825" s="1162">
        <f>A824</f>
        <v>43232</v>
      </c>
      <c r="B825" s="1190" t="s">
        <v>8</v>
      </c>
      <c r="C825" s="155"/>
      <c r="D825" s="156"/>
      <c r="E825" s="499"/>
      <c r="F825" s="136"/>
      <c r="G825" s="148"/>
      <c r="H825" s="149"/>
      <c r="I825" s="150"/>
    </row>
    <row r="826" spans="1:9" ht="69.95" customHeight="1" x14ac:dyDescent="0.2">
      <c r="A826" s="1163">
        <f>A825</f>
        <v>43232</v>
      </c>
      <c r="B826" s="1190"/>
      <c r="C826" s="162"/>
      <c r="D826" s="163"/>
      <c r="E826" s="499"/>
      <c r="F826" s="540"/>
      <c r="G826" s="148"/>
      <c r="H826" s="149"/>
      <c r="I826" s="150"/>
    </row>
    <row r="827" spans="1:9" ht="69.95" customHeight="1" x14ac:dyDescent="0.2">
      <c r="A827" s="1164">
        <f>A826</f>
        <v>43232</v>
      </c>
      <c r="B827" s="37"/>
      <c r="C827" s="1007" t="s">
        <v>19</v>
      </c>
      <c r="D827" s="1018"/>
      <c r="E827" s="1032"/>
      <c r="F827" s="1029"/>
      <c r="G827" s="1030"/>
      <c r="H827" s="1030"/>
      <c r="I827" s="1031"/>
    </row>
    <row r="828" spans="1:9" ht="69.95" customHeight="1" x14ac:dyDescent="0.2">
      <c r="A828" s="1165">
        <f>A827</f>
        <v>43232</v>
      </c>
      <c r="B828" s="1190" t="s">
        <v>8</v>
      </c>
      <c r="C828" s="158"/>
      <c r="D828" s="164"/>
      <c r="E828" s="506"/>
      <c r="F828" s="183"/>
      <c r="G828" s="148"/>
      <c r="H828" s="148"/>
      <c r="I828" s="150"/>
    </row>
    <row r="829" spans="1:9" ht="69.95" customHeight="1" thickBot="1" x14ac:dyDescent="0.25">
      <c r="A829" s="1161">
        <f>A828</f>
        <v>43232</v>
      </c>
      <c r="B829" s="1203"/>
      <c r="C829" s="165"/>
      <c r="D829" s="166"/>
      <c r="E829" s="507"/>
      <c r="F829" s="166"/>
      <c r="G829" s="153"/>
      <c r="H829" s="152"/>
      <c r="I829" s="154"/>
    </row>
    <row r="830" spans="1:9" ht="69.95" customHeight="1" thickTop="1" x14ac:dyDescent="0.2">
      <c r="A830" s="1150">
        <f>A827+1</f>
        <v>43233</v>
      </c>
      <c r="B830" s="36"/>
      <c r="C830" s="1000"/>
      <c r="D830" s="1001"/>
      <c r="E830" s="1017"/>
      <c r="F830" s="1034"/>
      <c r="G830" s="1004"/>
      <c r="H830" s="1036"/>
      <c r="I830" s="1037"/>
    </row>
    <row r="831" spans="1:9" ht="69.95" customHeight="1" x14ac:dyDescent="0.2">
      <c r="A831" s="1151">
        <f>A830</f>
        <v>43233</v>
      </c>
      <c r="B831" s="1190" t="s">
        <v>8</v>
      </c>
      <c r="C831" s="155"/>
      <c r="D831" s="156"/>
      <c r="E831" s="499"/>
      <c r="F831" s="136"/>
      <c r="G831" s="148"/>
      <c r="H831" s="149"/>
      <c r="I831" s="150"/>
    </row>
    <row r="832" spans="1:9" ht="69.95" customHeight="1" x14ac:dyDescent="0.2">
      <c r="A832" s="1152">
        <f>A831</f>
        <v>43233</v>
      </c>
      <c r="B832" s="1190"/>
      <c r="C832" s="162"/>
      <c r="D832" s="163"/>
      <c r="E832" s="499"/>
      <c r="F832" s="540"/>
      <c r="G832" s="148"/>
      <c r="H832" s="149"/>
      <c r="I832" s="150"/>
    </row>
    <row r="833" spans="1:9" ht="69.95" customHeight="1" x14ac:dyDescent="0.2">
      <c r="A833" s="1153">
        <f>A832</f>
        <v>43233</v>
      </c>
      <c r="B833" s="37"/>
      <c r="C833" s="1007"/>
      <c r="D833" s="1018"/>
      <c r="E833" s="1032"/>
      <c r="F833" s="1029"/>
      <c r="G833" s="1030"/>
      <c r="H833" s="1030"/>
      <c r="I833" s="1031"/>
    </row>
    <row r="834" spans="1:9" ht="69.95" customHeight="1" x14ac:dyDescent="0.2">
      <c r="A834" s="1154">
        <f>A833</f>
        <v>43233</v>
      </c>
      <c r="B834" s="1190" t="s">
        <v>8</v>
      </c>
      <c r="C834" s="158"/>
      <c r="D834" s="164"/>
      <c r="E834" s="506"/>
      <c r="F834" s="183"/>
      <c r="G834" s="148"/>
      <c r="H834" s="148"/>
      <c r="I834" s="150"/>
    </row>
    <row r="835" spans="1:9" ht="69.95" customHeight="1" thickBot="1" x14ac:dyDescent="0.25">
      <c r="A835" s="1155">
        <f>A834</f>
        <v>43233</v>
      </c>
      <c r="B835" s="1203"/>
      <c r="C835" s="165"/>
      <c r="D835" s="166"/>
      <c r="E835" s="507"/>
      <c r="F835" s="166"/>
      <c r="G835" s="153"/>
      <c r="H835" s="152"/>
      <c r="I835" s="154"/>
    </row>
    <row r="836" spans="1:9" ht="69.95" hidden="1" customHeight="1" thickTop="1" thickBot="1" x14ac:dyDescent="0.25">
      <c r="A836" s="1168"/>
      <c r="B836" s="39"/>
      <c r="C836" s="1033">
        <f>COUNTA(C$827,C$824,C$821,C$818,C$815,C$812,C$809,C$806,C$803,C$800,C$797,C$794,C$830,C$833)</f>
        <v>12</v>
      </c>
      <c r="D836" s="1033">
        <f t="shared" ref="D836:I836" si="18">COUNTA(D$827,D$824,D$821,D$818,D$815,D$812,D$809,D$806,D$803,D$800,D$797,D$794,D$830,D$833)</f>
        <v>5</v>
      </c>
      <c r="E836" s="1033">
        <f t="shared" si="18"/>
        <v>7</v>
      </c>
      <c r="F836" s="1033">
        <f>COUNTA(F835,F834,F832,F831,F829,F828,F826,F825,F823,F822,F820,F819,F817,F816,F814,F813,F811,F810,F808,F807,F805,F804,F802,F801,F799,F798,F796,F795)</f>
        <v>0</v>
      </c>
      <c r="G836" s="1033">
        <f t="shared" si="18"/>
        <v>6</v>
      </c>
      <c r="H836" s="1033">
        <f t="shared" si="18"/>
        <v>4</v>
      </c>
      <c r="I836" s="1033">
        <f t="shared" si="18"/>
        <v>0</v>
      </c>
    </row>
    <row r="837" spans="1:9" ht="99.95" customHeight="1" thickTop="1" thickBot="1" x14ac:dyDescent="0.25">
      <c r="A837" s="468" t="s">
        <v>313</v>
      </c>
      <c r="B837" s="466">
        <f>WEEKNUM(A838,2)</f>
        <v>20</v>
      </c>
      <c r="C837" s="1341" t="s">
        <v>0</v>
      </c>
      <c r="D837" s="1342"/>
      <c r="E837" s="1113" t="s">
        <v>1</v>
      </c>
      <c r="F837" s="1177" t="s">
        <v>356</v>
      </c>
      <c r="G837" s="119" t="s">
        <v>3</v>
      </c>
      <c r="H837" s="1112" t="s">
        <v>4</v>
      </c>
      <c r="I837" s="205" t="s">
        <v>5</v>
      </c>
    </row>
    <row r="838" spans="1:9" ht="69.95" customHeight="1" thickTop="1" x14ac:dyDescent="0.2">
      <c r="A838" s="1150">
        <f>A835+1</f>
        <v>43234</v>
      </c>
      <c r="B838" s="479"/>
      <c r="C838" s="970" t="s">
        <v>30</v>
      </c>
      <c r="D838" s="1023" t="s">
        <v>29</v>
      </c>
      <c r="E838" s="1017" t="s">
        <v>6</v>
      </c>
      <c r="F838" s="1034"/>
      <c r="G838" s="1004" t="s">
        <v>27</v>
      </c>
      <c r="H838" s="1036"/>
      <c r="I838" s="1037"/>
    </row>
    <row r="839" spans="1:9" ht="69.95" customHeight="1" x14ac:dyDescent="0.2">
      <c r="A839" s="1151">
        <f>A838</f>
        <v>43234</v>
      </c>
      <c r="B839" s="1184" t="s">
        <v>8</v>
      </c>
      <c r="C839" s="173"/>
      <c r="D839" s="861"/>
      <c r="E839" s="499"/>
      <c r="F839" s="136"/>
      <c r="G839" s="148"/>
      <c r="H839" s="149"/>
      <c r="I839" s="150"/>
    </row>
    <row r="840" spans="1:9" ht="69.95" customHeight="1" x14ac:dyDescent="0.2">
      <c r="A840" s="1152">
        <f>A839</f>
        <v>43234</v>
      </c>
      <c r="B840" s="1184"/>
      <c r="C840" s="182"/>
      <c r="D840" s="183"/>
      <c r="E840" s="499"/>
      <c r="F840" s="540"/>
      <c r="G840" s="148"/>
      <c r="H840" s="149"/>
      <c r="I840" s="150"/>
    </row>
    <row r="841" spans="1:9" ht="69.95" customHeight="1" thickBot="1" x14ac:dyDescent="0.25">
      <c r="A841" s="1153">
        <f>A840</f>
        <v>43234</v>
      </c>
      <c r="B841" s="35"/>
      <c r="C841" s="976" t="s">
        <v>28</v>
      </c>
      <c r="D841" s="961"/>
      <c r="E841" s="1014" t="s">
        <v>25</v>
      </c>
      <c r="F841" s="1029"/>
      <c r="G841" s="1030"/>
      <c r="H841" s="1008" t="s">
        <v>23</v>
      </c>
      <c r="I841" s="1031"/>
    </row>
    <row r="842" spans="1:9" ht="69.95" customHeight="1" x14ac:dyDescent="0.2">
      <c r="A842" s="1154">
        <f>A841</f>
        <v>43234</v>
      </c>
      <c r="B842" s="1184" t="s">
        <v>8</v>
      </c>
      <c r="C842" s="836"/>
      <c r="D842" s="854"/>
      <c r="E842" s="506"/>
      <c r="F842" s="183"/>
      <c r="G842" s="148"/>
      <c r="H842" s="148"/>
      <c r="I842" s="150"/>
    </row>
    <row r="843" spans="1:9" ht="69.95" customHeight="1" thickBot="1" x14ac:dyDescent="0.25">
      <c r="A843" s="1155">
        <f>A842</f>
        <v>43234</v>
      </c>
      <c r="B843" s="1211"/>
      <c r="C843" s="837"/>
      <c r="D843" s="855"/>
      <c r="E843" s="507"/>
      <c r="F843" s="166"/>
      <c r="G843" s="153"/>
      <c r="H843" s="152"/>
      <c r="I843" s="154"/>
    </row>
    <row r="844" spans="1:9" ht="69.95" customHeight="1" thickTop="1" x14ac:dyDescent="0.2">
      <c r="A844" s="1156">
        <f>A841+1</f>
        <v>43235</v>
      </c>
      <c r="B844" s="36"/>
      <c r="C844" s="970" t="s">
        <v>27</v>
      </c>
      <c r="D844" s="981" t="s">
        <v>26</v>
      </c>
      <c r="E844" s="1039"/>
      <c r="F844" s="1034"/>
      <c r="G844" s="1004" t="s">
        <v>28</v>
      </c>
      <c r="H844" s="1036"/>
      <c r="I844" s="1037"/>
    </row>
    <row r="845" spans="1:9" ht="69.95" customHeight="1" x14ac:dyDescent="0.2">
      <c r="A845" s="1162">
        <f>A844</f>
        <v>43235</v>
      </c>
      <c r="B845" s="1190" t="s">
        <v>8</v>
      </c>
      <c r="C845" s="838"/>
      <c r="D845" s="856"/>
      <c r="E845" s="499"/>
      <c r="F845" s="136"/>
      <c r="G845" s="148"/>
      <c r="H845" s="149"/>
      <c r="I845" s="150"/>
    </row>
    <row r="846" spans="1:9" ht="69.95" customHeight="1" x14ac:dyDescent="0.2">
      <c r="A846" s="1163">
        <f>A845</f>
        <v>43235</v>
      </c>
      <c r="B846" s="1190"/>
      <c r="C846" s="839"/>
      <c r="D846" s="849"/>
      <c r="E846" s="499"/>
      <c r="F846" s="540"/>
      <c r="G846" s="148"/>
      <c r="H846" s="149"/>
      <c r="I846" s="150"/>
    </row>
    <row r="847" spans="1:9" ht="69.95" customHeight="1" x14ac:dyDescent="0.2">
      <c r="A847" s="1164">
        <f>A846</f>
        <v>43235</v>
      </c>
      <c r="B847" s="37"/>
      <c r="C847" s="987" t="s">
        <v>25</v>
      </c>
      <c r="D847" s="988"/>
      <c r="E847" s="1014" t="s">
        <v>26</v>
      </c>
      <c r="F847" s="1029"/>
      <c r="G847" s="1030"/>
      <c r="H847" s="1008" t="s">
        <v>24</v>
      </c>
      <c r="I847" s="1031"/>
    </row>
    <row r="848" spans="1:9" ht="69.95" customHeight="1" x14ac:dyDescent="0.2">
      <c r="A848" s="1165">
        <f>A847</f>
        <v>43235</v>
      </c>
      <c r="B848" s="1190" t="s">
        <v>8</v>
      </c>
      <c r="C848" s="840"/>
      <c r="D848" s="850"/>
      <c r="E848" s="506"/>
      <c r="F848" s="183"/>
      <c r="G848" s="148"/>
      <c r="H848" s="148"/>
      <c r="I848" s="150"/>
    </row>
    <row r="849" spans="1:9" ht="69.95" customHeight="1" thickBot="1" x14ac:dyDescent="0.25">
      <c r="A849" s="1161">
        <f>A848</f>
        <v>43235</v>
      </c>
      <c r="B849" s="1203"/>
      <c r="C849" s="837"/>
      <c r="D849" s="855"/>
      <c r="E849" s="507"/>
      <c r="F849" s="166"/>
      <c r="G849" s="153"/>
      <c r="H849" s="152"/>
      <c r="I849" s="154"/>
    </row>
    <row r="850" spans="1:9" ht="69.95" customHeight="1" thickTop="1" x14ac:dyDescent="0.2">
      <c r="A850" s="1150">
        <f>A847+1</f>
        <v>43236</v>
      </c>
      <c r="B850" s="36"/>
      <c r="C850" s="991" t="s">
        <v>24</v>
      </c>
      <c r="D850" s="992" t="s">
        <v>23</v>
      </c>
      <c r="E850" s="1039"/>
      <c r="F850" s="1034"/>
      <c r="G850" s="1004" t="s">
        <v>29</v>
      </c>
      <c r="H850" s="1036"/>
      <c r="I850" s="1037"/>
    </row>
    <row r="851" spans="1:9" ht="69.95" customHeight="1" x14ac:dyDescent="0.2">
      <c r="A851" s="1151">
        <f>A850</f>
        <v>43236</v>
      </c>
      <c r="B851" s="1190" t="s">
        <v>8</v>
      </c>
      <c r="C851" s="841"/>
      <c r="D851" s="848"/>
      <c r="E851" s="499"/>
      <c r="F851" s="136"/>
      <c r="G851" s="148"/>
      <c r="H851" s="149"/>
      <c r="I851" s="150"/>
    </row>
    <row r="852" spans="1:9" ht="69.95" customHeight="1" x14ac:dyDescent="0.2">
      <c r="A852" s="1152">
        <f>A851</f>
        <v>43236</v>
      </c>
      <c r="B852" s="1190"/>
      <c r="C852" s="842"/>
      <c r="D852" s="851"/>
      <c r="E852" s="499"/>
      <c r="F852" s="540"/>
      <c r="G852" s="148"/>
      <c r="H852" s="149"/>
      <c r="I852" s="150"/>
    </row>
    <row r="853" spans="1:9" ht="69.95" customHeight="1" x14ac:dyDescent="0.2">
      <c r="A853" s="1153">
        <f>A852</f>
        <v>43236</v>
      </c>
      <c r="B853" s="37"/>
      <c r="C853" s="991" t="s">
        <v>21</v>
      </c>
      <c r="D853" s="992"/>
      <c r="E853" s="1014" t="s">
        <v>27</v>
      </c>
      <c r="F853" s="1029"/>
      <c r="G853" s="1030"/>
      <c r="H853" s="1008" t="s">
        <v>25</v>
      </c>
      <c r="I853" s="1031"/>
    </row>
    <row r="854" spans="1:9" ht="69.95" customHeight="1" x14ac:dyDescent="0.2">
      <c r="A854" s="1154">
        <f>A853</f>
        <v>43236</v>
      </c>
      <c r="B854" s="1190" t="s">
        <v>8</v>
      </c>
      <c r="C854" s="859"/>
      <c r="D854" s="858"/>
      <c r="E854" s="506"/>
      <c r="F854" s="183"/>
      <c r="G854" s="148"/>
      <c r="H854" s="148"/>
      <c r="I854" s="150"/>
    </row>
    <row r="855" spans="1:9" ht="69.95" customHeight="1" thickBot="1" x14ac:dyDescent="0.25">
      <c r="A855" s="1155">
        <f>A854</f>
        <v>43236</v>
      </c>
      <c r="B855" s="1203"/>
      <c r="C855" s="165"/>
      <c r="D855" s="166"/>
      <c r="E855" s="507"/>
      <c r="F855" s="166"/>
      <c r="G855" s="153"/>
      <c r="H855" s="152"/>
      <c r="I855" s="154"/>
    </row>
    <row r="856" spans="1:9" ht="69.95" customHeight="1" thickTop="1" x14ac:dyDescent="0.2">
      <c r="A856" s="1156">
        <f>A853+1</f>
        <v>43237</v>
      </c>
      <c r="B856" s="36"/>
      <c r="C856" s="1000" t="s">
        <v>7</v>
      </c>
      <c r="D856" s="1001"/>
      <c r="E856" s="1039"/>
      <c r="F856" s="1034"/>
      <c r="G856" s="1004" t="s">
        <v>30</v>
      </c>
      <c r="H856" s="1036"/>
      <c r="I856" s="1037"/>
    </row>
    <row r="857" spans="1:9" ht="69.95" customHeight="1" x14ac:dyDescent="0.2">
      <c r="A857" s="1162">
        <f>A856</f>
        <v>43237</v>
      </c>
      <c r="B857" s="1190" t="s">
        <v>8</v>
      </c>
      <c r="C857" s="155"/>
      <c r="D857" s="156"/>
      <c r="E857" s="499"/>
      <c r="F857" s="136"/>
      <c r="G857" s="148"/>
      <c r="H857" s="149"/>
      <c r="I857" s="150"/>
    </row>
    <row r="858" spans="1:9" ht="69.95" customHeight="1" x14ac:dyDescent="0.2">
      <c r="A858" s="1163">
        <f>A857</f>
        <v>43237</v>
      </c>
      <c r="B858" s="1190"/>
      <c r="C858" s="162"/>
      <c r="D858" s="163"/>
      <c r="E858" s="499"/>
      <c r="F858" s="540"/>
      <c r="G858" s="148"/>
      <c r="H858" s="149"/>
      <c r="I858" s="150"/>
    </row>
    <row r="859" spans="1:9" ht="69.95" customHeight="1" x14ac:dyDescent="0.2">
      <c r="A859" s="1164">
        <f>A858</f>
        <v>43237</v>
      </c>
      <c r="B859" s="37"/>
      <c r="C859" s="1007" t="s">
        <v>12</v>
      </c>
      <c r="D859" s="988"/>
      <c r="E859" s="1014" t="s">
        <v>28</v>
      </c>
      <c r="F859" s="1029"/>
      <c r="G859" s="1030"/>
      <c r="H859" s="1008" t="s">
        <v>26</v>
      </c>
      <c r="I859" s="1031"/>
    </row>
    <row r="860" spans="1:9" ht="69.95" customHeight="1" x14ac:dyDescent="0.2">
      <c r="A860" s="1165">
        <f>A859</f>
        <v>43237</v>
      </c>
      <c r="B860" s="1190" t="s">
        <v>8</v>
      </c>
      <c r="C860" s="158"/>
      <c r="D860" s="164"/>
      <c r="E860" s="506"/>
      <c r="F860" s="183"/>
      <c r="G860" s="148"/>
      <c r="H860" s="148"/>
      <c r="I860" s="150"/>
    </row>
    <row r="861" spans="1:9" ht="69.95" customHeight="1" thickBot="1" x14ac:dyDescent="0.25">
      <c r="A861" s="1161">
        <f>A860</f>
        <v>43237</v>
      </c>
      <c r="B861" s="1203"/>
      <c r="C861" s="165"/>
      <c r="D861" s="166"/>
      <c r="E861" s="507"/>
      <c r="F861" s="166"/>
      <c r="G861" s="153"/>
      <c r="H861" s="152"/>
      <c r="I861" s="154"/>
    </row>
    <row r="862" spans="1:9" ht="69.95" customHeight="1" thickTop="1" x14ac:dyDescent="0.2">
      <c r="A862" s="1150">
        <f>A859+1</f>
        <v>43238</v>
      </c>
      <c r="B862" s="36"/>
      <c r="C862" s="1009" t="s">
        <v>14</v>
      </c>
      <c r="D862" s="1010" t="s">
        <v>15</v>
      </c>
      <c r="E862" s="1039"/>
      <c r="F862" s="1034"/>
      <c r="G862" s="1004" t="s">
        <v>14</v>
      </c>
      <c r="H862" s="1036"/>
      <c r="I862" s="1037"/>
    </row>
    <row r="863" spans="1:9" ht="69.95" customHeight="1" x14ac:dyDescent="0.2">
      <c r="A863" s="1151">
        <f>A862</f>
        <v>43238</v>
      </c>
      <c r="B863" s="1190" t="s">
        <v>8</v>
      </c>
      <c r="C863" s="173"/>
      <c r="D863" s="156"/>
      <c r="E863" s="499"/>
      <c r="F863" s="136"/>
      <c r="G863" s="148"/>
      <c r="H863" s="149"/>
      <c r="I863" s="150"/>
    </row>
    <row r="864" spans="1:9" ht="69.95" customHeight="1" x14ac:dyDescent="0.2">
      <c r="A864" s="1152">
        <f>A863</f>
        <v>43238</v>
      </c>
      <c r="B864" s="1190"/>
      <c r="C864" s="182"/>
      <c r="D864" s="163"/>
      <c r="E864" s="499"/>
      <c r="F864" s="540"/>
      <c r="G864" s="148"/>
      <c r="H864" s="149"/>
      <c r="I864" s="150"/>
    </row>
    <row r="865" spans="1:9" ht="69.95" customHeight="1" x14ac:dyDescent="0.2">
      <c r="A865" s="1153">
        <f>A864</f>
        <v>43238</v>
      </c>
      <c r="B865" s="37"/>
      <c r="C865" s="1013" t="s">
        <v>17</v>
      </c>
      <c r="D865" s="988"/>
      <c r="E865" s="1014" t="s">
        <v>29</v>
      </c>
      <c r="F865" s="1029"/>
      <c r="G865" s="1030"/>
      <c r="H865" s="1030"/>
      <c r="I865" s="1031"/>
    </row>
    <row r="866" spans="1:9" ht="69.95" customHeight="1" x14ac:dyDescent="0.2">
      <c r="A866" s="1154">
        <f>A865</f>
        <v>43238</v>
      </c>
      <c r="B866" s="1190" t="s">
        <v>8</v>
      </c>
      <c r="C866" s="196"/>
      <c r="D866" s="164"/>
      <c r="E866" s="506"/>
      <c r="F866" s="183"/>
      <c r="G866" s="148"/>
      <c r="H866" s="148"/>
      <c r="I866" s="150"/>
    </row>
    <row r="867" spans="1:9" ht="69.95" customHeight="1" thickBot="1" x14ac:dyDescent="0.25">
      <c r="A867" s="1155">
        <f>A866</f>
        <v>43238</v>
      </c>
      <c r="B867" s="1203"/>
      <c r="C867" s="860"/>
      <c r="D867" s="166"/>
      <c r="E867" s="507"/>
      <c r="F867" s="166"/>
      <c r="G867" s="153"/>
      <c r="H867" s="152"/>
      <c r="I867" s="154"/>
    </row>
    <row r="868" spans="1:9" ht="69.95" customHeight="1" thickTop="1" x14ac:dyDescent="0.2">
      <c r="A868" s="1156">
        <f>A865+1</f>
        <v>43239</v>
      </c>
      <c r="B868" s="36"/>
      <c r="C868" s="1000" t="s">
        <v>13</v>
      </c>
      <c r="D868" s="1001" t="s">
        <v>16</v>
      </c>
      <c r="E868" s="1017" t="s">
        <v>18</v>
      </c>
      <c r="F868" s="1034"/>
      <c r="G868" s="1035"/>
      <c r="H868" s="1036"/>
      <c r="I868" s="1037"/>
    </row>
    <row r="869" spans="1:9" ht="69.95" customHeight="1" x14ac:dyDescent="0.2">
      <c r="A869" s="1162">
        <f>A868</f>
        <v>43239</v>
      </c>
      <c r="B869" s="1190" t="s">
        <v>8</v>
      </c>
      <c r="C869" s="155"/>
      <c r="D869" s="156"/>
      <c r="E869" s="499"/>
      <c r="F869" s="136"/>
      <c r="G869" s="148"/>
      <c r="H869" s="149"/>
      <c r="I869" s="150"/>
    </row>
    <row r="870" spans="1:9" ht="69.95" customHeight="1" x14ac:dyDescent="0.2">
      <c r="A870" s="1163">
        <f>A869</f>
        <v>43239</v>
      </c>
      <c r="B870" s="1190"/>
      <c r="C870" s="162"/>
      <c r="D870" s="163"/>
      <c r="E870" s="499"/>
      <c r="F870" s="540"/>
      <c r="G870" s="148"/>
      <c r="H870" s="149"/>
      <c r="I870" s="150"/>
    </row>
    <row r="871" spans="1:9" ht="69.95" customHeight="1" x14ac:dyDescent="0.2">
      <c r="A871" s="1164">
        <f>A870</f>
        <v>43239</v>
      </c>
      <c r="B871" s="37"/>
      <c r="C871" s="1007" t="s">
        <v>19</v>
      </c>
      <c r="D871" s="1018" t="s">
        <v>79</v>
      </c>
      <c r="E871" s="1032"/>
      <c r="F871" s="1029"/>
      <c r="G871" s="1030"/>
      <c r="H871" s="1030"/>
      <c r="I871" s="1031"/>
    </row>
    <row r="872" spans="1:9" ht="69.95" customHeight="1" x14ac:dyDescent="0.2">
      <c r="A872" s="1165">
        <f>A871</f>
        <v>43239</v>
      </c>
      <c r="B872" s="1190" t="s">
        <v>8</v>
      </c>
      <c r="C872" s="158"/>
      <c r="D872" s="164"/>
      <c r="E872" s="506"/>
      <c r="F872" s="183"/>
      <c r="G872" s="148"/>
      <c r="H872" s="148"/>
      <c r="I872" s="150"/>
    </row>
    <row r="873" spans="1:9" ht="69.95" customHeight="1" thickBot="1" x14ac:dyDescent="0.25">
      <c r="A873" s="1161">
        <f>A872</f>
        <v>43239</v>
      </c>
      <c r="B873" s="1203"/>
      <c r="C873" s="165"/>
      <c r="D873" s="166"/>
      <c r="E873" s="507"/>
      <c r="F873" s="166"/>
      <c r="G873" s="153"/>
      <c r="H873" s="152"/>
      <c r="I873" s="154"/>
    </row>
    <row r="874" spans="1:9" ht="69.95" customHeight="1" thickTop="1" x14ac:dyDescent="0.2">
      <c r="A874" s="1150">
        <f>A871+1</f>
        <v>43240</v>
      </c>
      <c r="B874" s="36"/>
      <c r="C874" s="1000"/>
      <c r="D874" s="1001"/>
      <c r="E874" s="1017"/>
      <c r="F874" s="1034"/>
      <c r="G874" s="1035"/>
      <c r="H874" s="1036"/>
      <c r="I874" s="1037"/>
    </row>
    <row r="875" spans="1:9" ht="69.95" customHeight="1" x14ac:dyDescent="0.2">
      <c r="A875" s="1151">
        <f>A874</f>
        <v>43240</v>
      </c>
      <c r="B875" s="1190" t="s">
        <v>8</v>
      </c>
      <c r="C875" s="155"/>
      <c r="D875" s="156"/>
      <c r="E875" s="499"/>
      <c r="F875" s="136"/>
      <c r="G875" s="148"/>
      <c r="H875" s="149"/>
      <c r="I875" s="150"/>
    </row>
    <row r="876" spans="1:9" ht="69.95" customHeight="1" x14ac:dyDescent="0.2">
      <c r="A876" s="1152">
        <f>A875</f>
        <v>43240</v>
      </c>
      <c r="B876" s="1190"/>
      <c r="C876" s="162"/>
      <c r="D876" s="163"/>
      <c r="E876" s="499"/>
      <c r="F876" s="540"/>
      <c r="G876" s="148"/>
      <c r="H876" s="149"/>
      <c r="I876" s="150"/>
    </row>
    <row r="877" spans="1:9" ht="69.95" customHeight="1" x14ac:dyDescent="0.2">
      <c r="A877" s="1153">
        <f>A876</f>
        <v>43240</v>
      </c>
      <c r="B877" s="37"/>
      <c r="C877" s="1007"/>
      <c r="D877" s="1018"/>
      <c r="E877" s="1032"/>
      <c r="F877" s="1029"/>
      <c r="G877" s="1030"/>
      <c r="H877" s="1030"/>
      <c r="I877" s="1031"/>
    </row>
    <row r="878" spans="1:9" ht="69.95" customHeight="1" x14ac:dyDescent="0.2">
      <c r="A878" s="1154">
        <f>A877</f>
        <v>43240</v>
      </c>
      <c r="B878" s="1190" t="s">
        <v>8</v>
      </c>
      <c r="C878" s="158"/>
      <c r="D878" s="164"/>
      <c r="E878" s="506"/>
      <c r="F878" s="183"/>
      <c r="G878" s="148"/>
      <c r="H878" s="148"/>
      <c r="I878" s="150"/>
    </row>
    <row r="879" spans="1:9" ht="69.95" customHeight="1" thickBot="1" x14ac:dyDescent="0.25">
      <c r="A879" s="1155">
        <f>A878</f>
        <v>43240</v>
      </c>
      <c r="B879" s="1203"/>
      <c r="C879" s="165"/>
      <c r="D879" s="166"/>
      <c r="E879" s="507"/>
      <c r="F879" s="166"/>
      <c r="G879" s="153"/>
      <c r="H879" s="152"/>
      <c r="I879" s="154"/>
    </row>
    <row r="880" spans="1:9" ht="69.95" hidden="1" customHeight="1" thickTop="1" thickBot="1" x14ac:dyDescent="0.5">
      <c r="C880" s="957">
        <f>COUNTA(C$871,C$868,C$865,C$862,C$859,C$856,C$853,C$850,C$847,C$844,C$841,C$838,C$874,C$877)</f>
        <v>12</v>
      </c>
      <c r="D880" s="957">
        <f t="shared" ref="D880:I880" si="19">COUNTA(D$871,D$868,D$865,D$862,D$859,D$856,D$853,D$850,D$847,D$844,D$841,D$838,D$874,D$877)</f>
        <v>6</v>
      </c>
      <c r="E880" s="957">
        <f t="shared" si="19"/>
        <v>7</v>
      </c>
      <c r="F880" s="957">
        <f>COUNTA(F879,F878,F876,F875,F873,F872,F870,F869,F867,F866,F864,F863,F861,F860,F858,F857,F855,F854,F852,F851,F849,F848,F846,F845,F840,F839,F842,F843)</f>
        <v>0</v>
      </c>
      <c r="G880" s="957">
        <f t="shared" si="19"/>
        <v>5</v>
      </c>
      <c r="H880" s="957">
        <f t="shared" si="19"/>
        <v>4</v>
      </c>
      <c r="I880" s="957">
        <f t="shared" si="19"/>
        <v>0</v>
      </c>
    </row>
    <row r="881" spans="1:9" ht="99.95" customHeight="1" thickTop="1" thickBot="1" x14ac:dyDescent="0.25">
      <c r="A881" s="468" t="s">
        <v>313</v>
      </c>
      <c r="B881" s="466">
        <f>WEEKNUM(A882,2)</f>
        <v>21</v>
      </c>
      <c r="C881" s="1341" t="s">
        <v>0</v>
      </c>
      <c r="D881" s="1342"/>
      <c r="E881" s="1113" t="s">
        <v>1</v>
      </c>
      <c r="F881" s="1177" t="s">
        <v>356</v>
      </c>
      <c r="G881" s="1112" t="s">
        <v>3</v>
      </c>
      <c r="H881" s="1112" t="s">
        <v>4</v>
      </c>
      <c r="I881" s="205" t="s">
        <v>5</v>
      </c>
    </row>
    <row r="882" spans="1:9" ht="69.95" customHeight="1" thickTop="1" x14ac:dyDescent="0.2">
      <c r="A882" s="1150">
        <f>A879+1</f>
        <v>43241</v>
      </c>
      <c r="B882" s="40"/>
      <c r="C882" s="970" t="s">
        <v>30</v>
      </c>
      <c r="D882" s="1023" t="s">
        <v>29</v>
      </c>
      <c r="E882" s="1017" t="s">
        <v>6</v>
      </c>
      <c r="F882" s="1048"/>
      <c r="G882" s="1049"/>
      <c r="H882" s="1050"/>
      <c r="I882" s="1006"/>
    </row>
    <row r="883" spans="1:9" ht="69.95" customHeight="1" x14ac:dyDescent="0.2">
      <c r="A883" s="1151">
        <f>A882</f>
        <v>43241</v>
      </c>
      <c r="B883" s="1190" t="s">
        <v>8</v>
      </c>
      <c r="C883" s="173"/>
      <c r="D883" s="861"/>
      <c r="E883" s="510"/>
      <c r="F883" s="168"/>
      <c r="G883" s="169"/>
      <c r="H883" s="170"/>
      <c r="I883" s="150"/>
    </row>
    <row r="884" spans="1:9" ht="69.95" customHeight="1" x14ac:dyDescent="0.2">
      <c r="A884" s="1152">
        <f>A883</f>
        <v>43241</v>
      </c>
      <c r="B884" s="1190"/>
      <c r="C884" s="182"/>
      <c r="D884" s="183"/>
      <c r="E884" s="510"/>
      <c r="F884" s="167"/>
      <c r="G884" s="171"/>
      <c r="H884" s="172"/>
      <c r="I884" s="150"/>
    </row>
    <row r="885" spans="1:9" ht="69.95" customHeight="1" thickBot="1" x14ac:dyDescent="0.25">
      <c r="A885" s="1153">
        <f>A884</f>
        <v>43241</v>
      </c>
      <c r="B885" s="37"/>
      <c r="C885" s="976" t="s">
        <v>28</v>
      </c>
      <c r="D885" s="961"/>
      <c r="E885" s="1051" t="s">
        <v>30</v>
      </c>
      <c r="F885" s="961"/>
      <c r="G885" s="978"/>
      <c r="H885" s="979" t="s">
        <v>27</v>
      </c>
      <c r="I885" s="999"/>
    </row>
    <row r="886" spans="1:9" ht="69.95" customHeight="1" x14ac:dyDescent="0.2">
      <c r="A886" s="1154">
        <f>A885</f>
        <v>43241</v>
      </c>
      <c r="B886" s="1190" t="s">
        <v>8</v>
      </c>
      <c r="C886" s="836"/>
      <c r="D886" s="854"/>
      <c r="E886" s="533"/>
      <c r="F886" s="174"/>
      <c r="G886" s="61"/>
      <c r="H886" s="175"/>
      <c r="I886" s="176"/>
    </row>
    <row r="887" spans="1:9" ht="69.95" customHeight="1" thickBot="1" x14ac:dyDescent="0.25">
      <c r="A887" s="1155">
        <f>A886</f>
        <v>43241</v>
      </c>
      <c r="B887" s="1203"/>
      <c r="C887" s="837"/>
      <c r="D887" s="855"/>
      <c r="E887" s="507"/>
      <c r="F887" s="177"/>
      <c r="G887" s="134"/>
      <c r="H887" s="178"/>
      <c r="I887" s="154"/>
    </row>
    <row r="888" spans="1:9" ht="69.95" customHeight="1" thickTop="1" x14ac:dyDescent="0.2">
      <c r="A888" s="1156">
        <f>A885+1</f>
        <v>43242</v>
      </c>
      <c r="B888" s="34"/>
      <c r="C888" s="970" t="s">
        <v>27</v>
      </c>
      <c r="D888" s="981" t="s">
        <v>26</v>
      </c>
      <c r="E888" s="1028"/>
      <c r="F888" s="1052"/>
      <c r="G888" s="1053"/>
      <c r="H888" s="1003"/>
      <c r="I888" s="1006"/>
    </row>
    <row r="889" spans="1:9" ht="69.95" customHeight="1" x14ac:dyDescent="0.2">
      <c r="A889" s="1162">
        <f>A888</f>
        <v>43242</v>
      </c>
      <c r="B889" s="1197" t="s">
        <v>8</v>
      </c>
      <c r="C889" s="838"/>
      <c r="D889" s="856"/>
      <c r="E889" s="499"/>
      <c r="F889" s="136"/>
      <c r="G889" s="179"/>
      <c r="H889" s="180"/>
      <c r="I889" s="150"/>
    </row>
    <row r="890" spans="1:9" ht="69.95" customHeight="1" x14ac:dyDescent="0.2">
      <c r="A890" s="1163">
        <f>A889</f>
        <v>43242</v>
      </c>
      <c r="B890" s="1204"/>
      <c r="C890" s="839"/>
      <c r="D890" s="849"/>
      <c r="E890" s="499"/>
      <c r="F890" s="541"/>
      <c r="G890" s="151"/>
      <c r="H890" s="181"/>
      <c r="I890" s="150"/>
    </row>
    <row r="891" spans="1:9" ht="69.95" customHeight="1" x14ac:dyDescent="0.2">
      <c r="A891" s="1164">
        <f>A890</f>
        <v>43242</v>
      </c>
      <c r="B891" s="35"/>
      <c r="C891" s="987" t="s">
        <v>25</v>
      </c>
      <c r="D891" s="988"/>
      <c r="E891" s="1071" t="s">
        <v>31</v>
      </c>
      <c r="F891" s="1026"/>
      <c r="G891" s="980"/>
      <c r="H891" s="990" t="s">
        <v>28</v>
      </c>
      <c r="I891" s="999"/>
    </row>
    <row r="892" spans="1:9" ht="69.95" customHeight="1" x14ac:dyDescent="0.2">
      <c r="A892" s="1165">
        <f>A891</f>
        <v>43242</v>
      </c>
      <c r="B892" s="1197" t="s">
        <v>8</v>
      </c>
      <c r="C892" s="840"/>
      <c r="D892" s="850"/>
      <c r="E892" s="506"/>
      <c r="F892" s="183"/>
      <c r="G892" s="184"/>
      <c r="H892" s="185"/>
      <c r="I892" s="176"/>
    </row>
    <row r="893" spans="1:9" ht="69.95" customHeight="1" thickBot="1" x14ac:dyDescent="0.25">
      <c r="A893" s="1161">
        <f>A892</f>
        <v>43242</v>
      </c>
      <c r="B893" s="1248"/>
      <c r="C893" s="837"/>
      <c r="D893" s="855"/>
      <c r="E893" s="507"/>
      <c r="F893" s="177"/>
      <c r="G893" s="186"/>
      <c r="H893" s="187"/>
      <c r="I893" s="154"/>
    </row>
    <row r="894" spans="1:9" ht="69.95" customHeight="1" thickTop="1" x14ac:dyDescent="0.2">
      <c r="A894" s="1150">
        <f>A891+1</f>
        <v>43243</v>
      </c>
      <c r="B894" s="36"/>
      <c r="C894" s="991" t="s">
        <v>24</v>
      </c>
      <c r="D894" s="992" t="s">
        <v>23</v>
      </c>
      <c r="E894" s="1011"/>
      <c r="F894" s="1048"/>
      <c r="G894" s="1053"/>
      <c r="H894" s="1005"/>
      <c r="I894" s="1006"/>
    </row>
    <row r="895" spans="1:9" ht="69.95" customHeight="1" x14ac:dyDescent="0.2">
      <c r="A895" s="1151">
        <f>A894</f>
        <v>43243</v>
      </c>
      <c r="B895" s="1197" t="s">
        <v>8</v>
      </c>
      <c r="C895" s="841"/>
      <c r="D895" s="848"/>
      <c r="E895" s="510"/>
      <c r="F895" s="168"/>
      <c r="G895" s="179"/>
      <c r="H895" s="188"/>
      <c r="I895" s="150"/>
    </row>
    <row r="896" spans="1:9" ht="69.95" customHeight="1" x14ac:dyDescent="0.2">
      <c r="A896" s="1152">
        <f>A895</f>
        <v>43243</v>
      </c>
      <c r="B896" s="1204"/>
      <c r="C896" s="842"/>
      <c r="D896" s="851"/>
      <c r="E896" s="510"/>
      <c r="F896" s="167"/>
      <c r="G896" s="179"/>
      <c r="H896" s="188"/>
      <c r="I896" s="150"/>
    </row>
    <row r="897" spans="1:9" ht="69.95" customHeight="1" x14ac:dyDescent="0.2">
      <c r="A897" s="1153">
        <f>A896</f>
        <v>43243</v>
      </c>
      <c r="B897" s="37"/>
      <c r="C897" s="991" t="s">
        <v>21</v>
      </c>
      <c r="D897" s="992"/>
      <c r="E897" s="1014"/>
      <c r="F897" s="1054"/>
      <c r="G897" s="995"/>
      <c r="H897" s="995" t="s">
        <v>29</v>
      </c>
      <c r="I897" s="999"/>
    </row>
    <row r="898" spans="1:9" ht="69.95" customHeight="1" x14ac:dyDescent="0.2">
      <c r="A898" s="1154">
        <f>A897</f>
        <v>43243</v>
      </c>
      <c r="B898" s="1197" t="s">
        <v>8</v>
      </c>
      <c r="C898" s="859"/>
      <c r="D898" s="858"/>
      <c r="E898" s="506"/>
      <c r="F898" s="183"/>
      <c r="G898" s="189"/>
      <c r="H898" s="189"/>
      <c r="I898" s="176"/>
    </row>
    <row r="899" spans="1:9" ht="69.95" customHeight="1" thickBot="1" x14ac:dyDescent="0.25">
      <c r="A899" s="1155">
        <f>A898</f>
        <v>43243</v>
      </c>
      <c r="B899" s="1248"/>
      <c r="C899" s="165"/>
      <c r="D899" s="166"/>
      <c r="E899" s="507"/>
      <c r="F899" s="177"/>
      <c r="G899" s="186"/>
      <c r="H899" s="190"/>
      <c r="I899" s="154"/>
    </row>
    <row r="900" spans="1:9" ht="69.95" customHeight="1" thickTop="1" x14ac:dyDescent="0.2">
      <c r="A900" s="1156">
        <f>A897+1</f>
        <v>43244</v>
      </c>
      <c r="B900" s="36"/>
      <c r="C900" s="1000" t="s">
        <v>7</v>
      </c>
      <c r="D900" s="1001"/>
      <c r="E900" s="1011"/>
      <c r="F900" s="1048"/>
      <c r="G900" s="1004"/>
      <c r="H900" s="1005"/>
      <c r="I900" s="1006"/>
    </row>
    <row r="901" spans="1:9" ht="69.95" customHeight="1" x14ac:dyDescent="0.2">
      <c r="A901" s="1162">
        <f>A900</f>
        <v>43244</v>
      </c>
      <c r="B901" s="1197" t="s">
        <v>8</v>
      </c>
      <c r="C901" s="155"/>
      <c r="D901" s="156"/>
      <c r="E901" s="510"/>
      <c r="F901" s="168"/>
      <c r="G901" s="191"/>
      <c r="H901" s="188"/>
      <c r="I901" s="150"/>
    </row>
    <row r="902" spans="1:9" ht="69.95" customHeight="1" x14ac:dyDescent="0.2">
      <c r="A902" s="1163">
        <f>A901</f>
        <v>43244</v>
      </c>
      <c r="B902" s="1204"/>
      <c r="C902" s="162"/>
      <c r="D902" s="163"/>
      <c r="E902" s="510"/>
      <c r="F902" s="167"/>
      <c r="G902" s="148"/>
      <c r="H902" s="157"/>
      <c r="I902" s="150"/>
    </row>
    <row r="903" spans="1:9" ht="69.95" customHeight="1" x14ac:dyDescent="0.2">
      <c r="A903" s="1164">
        <f>A902</f>
        <v>43244</v>
      </c>
      <c r="B903" s="37"/>
      <c r="C903" s="1007" t="s">
        <v>12</v>
      </c>
      <c r="D903" s="988"/>
      <c r="E903" s="1014"/>
      <c r="F903" s="1026"/>
      <c r="G903" s="1008"/>
      <c r="H903" s="980" t="s">
        <v>30</v>
      </c>
      <c r="I903" s="999"/>
    </row>
    <row r="904" spans="1:9" ht="69.95" customHeight="1" x14ac:dyDescent="0.2">
      <c r="A904" s="1165">
        <f>A903</f>
        <v>43244</v>
      </c>
      <c r="B904" s="1197" t="s">
        <v>8</v>
      </c>
      <c r="C904" s="158"/>
      <c r="D904" s="164"/>
      <c r="E904" s="506"/>
      <c r="F904" s="183"/>
      <c r="G904" s="160"/>
      <c r="H904" s="184"/>
      <c r="I904" s="176"/>
    </row>
    <row r="905" spans="1:9" ht="69.95" customHeight="1" thickBot="1" x14ac:dyDescent="0.25">
      <c r="A905" s="1161">
        <f>A904</f>
        <v>43244</v>
      </c>
      <c r="B905" s="1248"/>
      <c r="C905" s="165"/>
      <c r="D905" s="166"/>
      <c r="E905" s="507"/>
      <c r="F905" s="177"/>
      <c r="G905" s="153"/>
      <c r="H905" s="190"/>
      <c r="I905" s="154"/>
    </row>
    <row r="906" spans="1:9" ht="69.95" customHeight="1" thickTop="1" x14ac:dyDescent="0.2">
      <c r="A906" s="1150">
        <f>A903+1</f>
        <v>43245</v>
      </c>
      <c r="B906" s="36"/>
      <c r="C906" s="1009" t="s">
        <v>14</v>
      </c>
      <c r="D906" s="1010" t="s">
        <v>15</v>
      </c>
      <c r="E906" s="1011"/>
      <c r="F906" s="1012"/>
      <c r="G906" s="1004"/>
      <c r="H906" s="1005"/>
      <c r="I906" s="1006"/>
    </row>
    <row r="907" spans="1:9" ht="69.95" customHeight="1" x14ac:dyDescent="0.2">
      <c r="A907" s="1151">
        <f>A906</f>
        <v>43245</v>
      </c>
      <c r="B907" s="1197" t="s">
        <v>8</v>
      </c>
      <c r="C907" s="173"/>
      <c r="D907" s="156"/>
      <c r="E907" s="510"/>
      <c r="F907" s="168"/>
      <c r="G907" s="191"/>
      <c r="H907" s="188"/>
      <c r="I907" s="150"/>
    </row>
    <row r="908" spans="1:9" ht="69.95" customHeight="1" x14ac:dyDescent="0.2">
      <c r="A908" s="1152">
        <f>A907</f>
        <v>43245</v>
      </c>
      <c r="B908" s="1204"/>
      <c r="C908" s="182"/>
      <c r="D908" s="163"/>
      <c r="E908" s="499"/>
      <c r="F908" s="167"/>
      <c r="G908" s="97"/>
      <c r="H908" s="105"/>
      <c r="I908" s="150"/>
    </row>
    <row r="909" spans="1:9" ht="69.95" customHeight="1" x14ac:dyDescent="0.2">
      <c r="A909" s="1153">
        <f>A908</f>
        <v>43245</v>
      </c>
      <c r="B909" s="37"/>
      <c r="C909" s="1013" t="s">
        <v>17</v>
      </c>
      <c r="D909" s="988"/>
      <c r="E909" s="1072"/>
      <c r="F909" s="1015"/>
      <c r="G909" s="1016"/>
      <c r="H909" s="980"/>
      <c r="I909" s="999"/>
    </row>
    <row r="910" spans="1:9" ht="69.95" customHeight="1" x14ac:dyDescent="0.2">
      <c r="A910" s="1154">
        <f>A909</f>
        <v>43245</v>
      </c>
      <c r="B910" s="1197" t="s">
        <v>8</v>
      </c>
      <c r="C910" s="196"/>
      <c r="D910" s="164"/>
      <c r="E910" s="499"/>
      <c r="F910" s="136"/>
      <c r="G910" s="100"/>
      <c r="H910" s="192"/>
      <c r="I910" s="176"/>
    </row>
    <row r="911" spans="1:9" ht="69.95" customHeight="1" thickBot="1" x14ac:dyDescent="0.25">
      <c r="A911" s="1155">
        <f>A910</f>
        <v>43245</v>
      </c>
      <c r="B911" s="1213"/>
      <c r="C911" s="860"/>
      <c r="D911" s="166"/>
      <c r="E911" s="507"/>
      <c r="F911" s="542"/>
      <c r="G911" s="153"/>
      <c r="H911" s="190"/>
      <c r="I911" s="154"/>
    </row>
    <row r="912" spans="1:9" ht="69.95" customHeight="1" thickTop="1" x14ac:dyDescent="0.2">
      <c r="A912" s="1156">
        <f>A909+1</f>
        <v>43246</v>
      </c>
      <c r="B912" s="480"/>
      <c r="C912" s="1000" t="s">
        <v>13</v>
      </c>
      <c r="D912" s="1001" t="s">
        <v>16</v>
      </c>
      <c r="E912" s="1017" t="s">
        <v>18</v>
      </c>
      <c r="F912" s="1012"/>
      <c r="G912" s="1004"/>
      <c r="H912" s="1005"/>
      <c r="I912" s="1006"/>
    </row>
    <row r="913" spans="1:9" ht="69.95" customHeight="1" x14ac:dyDescent="0.2">
      <c r="A913" s="1162">
        <f>A912</f>
        <v>43246</v>
      </c>
      <c r="B913" s="1197" t="s">
        <v>8</v>
      </c>
      <c r="C913" s="155"/>
      <c r="D913" s="156"/>
      <c r="E913" s="509"/>
      <c r="F913" s="168"/>
      <c r="G913" s="191"/>
      <c r="H913" s="188"/>
      <c r="I913" s="150"/>
    </row>
    <row r="914" spans="1:9" ht="69.95" customHeight="1" x14ac:dyDescent="0.2">
      <c r="A914" s="1163">
        <f>A913</f>
        <v>43246</v>
      </c>
      <c r="B914" s="1204"/>
      <c r="C914" s="162"/>
      <c r="D914" s="163"/>
      <c r="E914" s="510"/>
      <c r="F914" s="167"/>
      <c r="G914" s="148"/>
      <c r="H914" s="157"/>
      <c r="I914" s="150"/>
    </row>
    <row r="915" spans="1:9" ht="69.95" customHeight="1" x14ac:dyDescent="0.2">
      <c r="A915" s="1164">
        <f>A914</f>
        <v>43246</v>
      </c>
      <c r="B915" s="37"/>
      <c r="C915" s="1007" t="s">
        <v>19</v>
      </c>
      <c r="D915" s="1018"/>
      <c r="E915" s="1019"/>
      <c r="F915" s="1020"/>
      <c r="G915" s="1021"/>
      <c r="H915" s="980"/>
      <c r="I915" s="999"/>
    </row>
    <row r="916" spans="1:9" ht="69.95" customHeight="1" x14ac:dyDescent="0.2">
      <c r="A916" s="1165">
        <f>A915</f>
        <v>43246</v>
      </c>
      <c r="B916" s="1197" t="s">
        <v>8</v>
      </c>
      <c r="C916" s="158"/>
      <c r="D916" s="164"/>
      <c r="E916" s="508"/>
      <c r="F916" s="168"/>
      <c r="G916" s="159"/>
      <c r="H916" s="184"/>
      <c r="I916" s="176"/>
    </row>
    <row r="917" spans="1:9" ht="69.95" customHeight="1" thickBot="1" x14ac:dyDescent="0.25">
      <c r="A917" s="1161">
        <f>A916</f>
        <v>43246</v>
      </c>
      <c r="B917" s="1248"/>
      <c r="C917" s="165"/>
      <c r="D917" s="166"/>
      <c r="E917" s="507"/>
      <c r="F917" s="544"/>
      <c r="G917" s="152"/>
      <c r="H917" s="190"/>
      <c r="I917" s="154"/>
    </row>
    <row r="918" spans="1:9" ht="69.95" customHeight="1" thickTop="1" x14ac:dyDescent="0.2">
      <c r="A918" s="1150">
        <f>A915+1</f>
        <v>43247</v>
      </c>
      <c r="B918" s="480"/>
      <c r="C918" s="1000"/>
      <c r="D918" s="1001"/>
      <c r="E918" s="1017"/>
      <c r="F918" s="1012"/>
      <c r="G918" s="1004"/>
      <c r="H918" s="1005"/>
      <c r="I918" s="1006"/>
    </row>
    <row r="919" spans="1:9" ht="69.95" customHeight="1" x14ac:dyDescent="0.2">
      <c r="A919" s="1151">
        <f>A918</f>
        <v>43247</v>
      </c>
      <c r="B919" s="1197" t="s">
        <v>8</v>
      </c>
      <c r="C919" s="155"/>
      <c r="D919" s="156"/>
      <c r="E919" s="509"/>
      <c r="F919" s="168"/>
      <c r="G919" s="191"/>
      <c r="H919" s="188"/>
      <c r="I919" s="150"/>
    </row>
    <row r="920" spans="1:9" ht="69.95" customHeight="1" x14ac:dyDescent="0.2">
      <c r="A920" s="1152">
        <f>A919</f>
        <v>43247</v>
      </c>
      <c r="B920" s="1204"/>
      <c r="C920" s="162"/>
      <c r="D920" s="163"/>
      <c r="E920" s="510"/>
      <c r="F920" s="167"/>
      <c r="G920" s="148"/>
      <c r="H920" s="157"/>
      <c r="I920" s="150"/>
    </row>
    <row r="921" spans="1:9" ht="69.95" customHeight="1" x14ac:dyDescent="0.2">
      <c r="A921" s="1153">
        <f>A920</f>
        <v>43247</v>
      </c>
      <c r="B921" s="37"/>
      <c r="C921" s="1007"/>
      <c r="D921" s="1018"/>
      <c r="E921" s="1019"/>
      <c r="F921" s="1020"/>
      <c r="G921" s="1021"/>
      <c r="H921" s="980"/>
      <c r="I921" s="999"/>
    </row>
    <row r="922" spans="1:9" ht="69.95" customHeight="1" x14ac:dyDescent="0.2">
      <c r="A922" s="1154">
        <f>A921</f>
        <v>43247</v>
      </c>
      <c r="B922" s="1197" t="s">
        <v>8</v>
      </c>
      <c r="C922" s="158"/>
      <c r="D922" s="164"/>
      <c r="E922" s="508"/>
      <c r="F922" s="168"/>
      <c r="G922" s="159"/>
      <c r="H922" s="184"/>
      <c r="I922" s="176"/>
    </row>
    <row r="923" spans="1:9" ht="69.95" customHeight="1" thickBot="1" x14ac:dyDescent="0.25">
      <c r="A923" s="1155">
        <f>A922</f>
        <v>43247</v>
      </c>
      <c r="B923" s="1248"/>
      <c r="C923" s="165"/>
      <c r="D923" s="166"/>
      <c r="E923" s="507"/>
      <c r="F923" s="544"/>
      <c r="G923" s="152"/>
      <c r="H923" s="190"/>
      <c r="I923" s="154"/>
    </row>
    <row r="924" spans="1:9" ht="69.95" hidden="1" customHeight="1" thickTop="1" thickBot="1" x14ac:dyDescent="0.5">
      <c r="A924" s="1169"/>
      <c r="B924" s="481"/>
      <c r="C924" s="955">
        <f>COUNTA(C$915,C$912,C$909,C$906,C$903,C$900,C$897,C$894,C$891,C$888,C$885,C$882)</f>
        <v>12</v>
      </c>
      <c r="D924" s="955">
        <f t="shared" ref="D924:I924" si="20">COUNTA(D$915,D$912,D$909,D$906,D$903,D$900,D$897,D$894,D$891,D$888,D$885,D$882)</f>
        <v>5</v>
      </c>
      <c r="E924" s="955">
        <f t="shared" si="20"/>
        <v>4</v>
      </c>
      <c r="F924" s="955">
        <f>COUNTA(F923,F922,F920,F919,F917,F916,F914,F913,F911,F910,F908,F907,F905,F904,F902,F901,F899,F898,F896,F895,F893,F892,F890,F889,F887,F886,F884,F883)</f>
        <v>0</v>
      </c>
      <c r="G924" s="955">
        <f t="shared" si="20"/>
        <v>0</v>
      </c>
      <c r="H924" s="955">
        <f t="shared" si="20"/>
        <v>4</v>
      </c>
      <c r="I924" s="955">
        <f t="shared" si="20"/>
        <v>0</v>
      </c>
    </row>
    <row r="925" spans="1:9" ht="99.95" customHeight="1" thickTop="1" thickBot="1" x14ac:dyDescent="0.25">
      <c r="A925" s="468" t="s">
        <v>313</v>
      </c>
      <c r="B925" s="466">
        <f>WEEKNUM(A926,2)</f>
        <v>22</v>
      </c>
      <c r="C925" s="1347" t="s">
        <v>0</v>
      </c>
      <c r="D925" s="1342"/>
      <c r="E925" s="1113" t="s">
        <v>1</v>
      </c>
      <c r="F925" s="1177" t="s">
        <v>356</v>
      </c>
      <c r="G925" s="119" t="s">
        <v>3</v>
      </c>
      <c r="H925" s="1112" t="s">
        <v>4</v>
      </c>
      <c r="I925" s="205" t="s">
        <v>5</v>
      </c>
    </row>
    <row r="926" spans="1:9" ht="69.95" customHeight="1" thickTop="1" x14ac:dyDescent="0.2">
      <c r="A926" s="1150">
        <f>A923+1</f>
        <v>43248</v>
      </c>
      <c r="B926" s="479"/>
      <c r="C926" s="970" t="s">
        <v>30</v>
      </c>
      <c r="D926" s="1023" t="s">
        <v>29</v>
      </c>
      <c r="E926" s="1017" t="s">
        <v>6</v>
      </c>
      <c r="F926" s="1024"/>
      <c r="G926" s="1004"/>
      <c r="H926" s="1073" t="s">
        <v>31</v>
      </c>
      <c r="I926" s="1006"/>
    </row>
    <row r="927" spans="1:9" ht="69.95" customHeight="1" x14ac:dyDescent="0.2">
      <c r="A927" s="1151">
        <f>A926</f>
        <v>43248</v>
      </c>
      <c r="B927" s="1184" t="s">
        <v>8</v>
      </c>
      <c r="C927" s="173"/>
      <c r="D927" s="861"/>
      <c r="E927" s="499"/>
      <c r="F927" s="136"/>
      <c r="G927" s="148"/>
      <c r="H927" s="149"/>
      <c r="I927" s="150"/>
    </row>
    <row r="928" spans="1:9" ht="69.95" customHeight="1" x14ac:dyDescent="0.2">
      <c r="A928" s="1152">
        <f>A927</f>
        <v>43248</v>
      </c>
      <c r="B928" s="1184"/>
      <c r="C928" s="182"/>
      <c r="D928" s="183"/>
      <c r="E928" s="499"/>
      <c r="F928" s="540"/>
      <c r="G928" s="148"/>
      <c r="H928" s="149"/>
      <c r="I928" s="150"/>
    </row>
    <row r="929" spans="1:9" ht="69.95" customHeight="1" thickBot="1" x14ac:dyDescent="0.25">
      <c r="A929" s="1153">
        <f>A928</f>
        <v>43248</v>
      </c>
      <c r="B929" s="35"/>
      <c r="C929" s="976" t="s">
        <v>28</v>
      </c>
      <c r="D929" s="961"/>
      <c r="E929" s="1014"/>
      <c r="F929" s="988"/>
      <c r="G929" s="1008"/>
      <c r="H929" s="1008"/>
      <c r="I929" s="1027"/>
    </row>
    <row r="930" spans="1:9" ht="69.95" customHeight="1" x14ac:dyDescent="0.2">
      <c r="A930" s="1154">
        <f>A929</f>
        <v>43248</v>
      </c>
      <c r="B930" s="1184" t="s">
        <v>8</v>
      </c>
      <c r="C930" s="836"/>
      <c r="D930" s="854"/>
      <c r="E930" s="506"/>
      <c r="F930" s="183"/>
      <c r="G930" s="148"/>
      <c r="H930" s="148"/>
      <c r="I930" s="150"/>
    </row>
    <row r="931" spans="1:9" ht="69.95" customHeight="1" thickBot="1" x14ac:dyDescent="0.25">
      <c r="A931" s="1155">
        <f>A930</f>
        <v>43248</v>
      </c>
      <c r="B931" s="1211"/>
      <c r="C931" s="837"/>
      <c r="D931" s="855"/>
      <c r="E931" s="507"/>
      <c r="F931" s="166"/>
      <c r="G931" s="153"/>
      <c r="H931" s="152"/>
      <c r="I931" s="154"/>
    </row>
    <row r="932" spans="1:9" ht="69.95" customHeight="1" thickTop="1" x14ac:dyDescent="0.2">
      <c r="A932" s="1156">
        <f>A929+1</f>
        <v>43249</v>
      </c>
      <c r="B932" s="36"/>
      <c r="C932" s="970" t="s">
        <v>27</v>
      </c>
      <c r="D932" s="981" t="s">
        <v>26</v>
      </c>
      <c r="E932" s="1028"/>
      <c r="F932" s="1024"/>
      <c r="G932" s="1004"/>
      <c r="H932" s="1025"/>
      <c r="I932" s="1006"/>
    </row>
    <row r="933" spans="1:9" ht="69.95" customHeight="1" x14ac:dyDescent="0.2">
      <c r="A933" s="1162">
        <f>A932</f>
        <v>43249</v>
      </c>
      <c r="B933" s="1190" t="s">
        <v>8</v>
      </c>
      <c r="C933" s="838"/>
      <c r="D933" s="856"/>
      <c r="E933" s="499"/>
      <c r="F933" s="136"/>
      <c r="G933" s="148"/>
      <c r="H933" s="149"/>
      <c r="I933" s="150"/>
    </row>
    <row r="934" spans="1:9" ht="69.95" customHeight="1" x14ac:dyDescent="0.2">
      <c r="A934" s="1163">
        <f>A933</f>
        <v>43249</v>
      </c>
      <c r="B934" s="1190"/>
      <c r="C934" s="839"/>
      <c r="D934" s="849"/>
      <c r="E934" s="499"/>
      <c r="F934" s="540"/>
      <c r="G934" s="148"/>
      <c r="H934" s="149"/>
      <c r="I934" s="150"/>
    </row>
    <row r="935" spans="1:9" ht="69.95" customHeight="1" x14ac:dyDescent="0.2">
      <c r="A935" s="1164">
        <f>A934</f>
        <v>43249</v>
      </c>
      <c r="B935" s="37"/>
      <c r="C935" s="987" t="s">
        <v>25</v>
      </c>
      <c r="D935" s="988"/>
      <c r="E935" s="1014"/>
      <c r="F935" s="988"/>
      <c r="G935" s="1008"/>
      <c r="H935" s="1008"/>
      <c r="I935" s="1027"/>
    </row>
    <row r="936" spans="1:9" ht="69.95" customHeight="1" x14ac:dyDescent="0.2">
      <c r="A936" s="1165">
        <f>A935</f>
        <v>43249</v>
      </c>
      <c r="B936" s="1190" t="s">
        <v>8</v>
      </c>
      <c r="C936" s="840"/>
      <c r="D936" s="850"/>
      <c r="E936" s="506"/>
      <c r="F936" s="183"/>
      <c r="G936" s="148"/>
      <c r="H936" s="148"/>
      <c r="I936" s="150"/>
    </row>
    <row r="937" spans="1:9" ht="69.95" customHeight="1" thickBot="1" x14ac:dyDescent="0.25">
      <c r="A937" s="1161">
        <f>A936</f>
        <v>43249</v>
      </c>
      <c r="B937" s="1203"/>
      <c r="C937" s="837"/>
      <c r="D937" s="855"/>
      <c r="E937" s="507"/>
      <c r="F937" s="166"/>
      <c r="G937" s="153"/>
      <c r="H937" s="152"/>
      <c r="I937" s="154"/>
    </row>
    <row r="938" spans="1:9" ht="69.95" customHeight="1" thickTop="1" x14ac:dyDescent="0.2">
      <c r="A938" s="1150">
        <f>A935+1</f>
        <v>43250</v>
      </c>
      <c r="B938" s="36"/>
      <c r="C938" s="991" t="s">
        <v>24</v>
      </c>
      <c r="D938" s="992" t="s">
        <v>23</v>
      </c>
      <c r="E938" s="1028"/>
      <c r="F938" s="1024"/>
      <c r="G938" s="1004"/>
      <c r="H938" s="1025"/>
      <c r="I938" s="1006"/>
    </row>
    <row r="939" spans="1:9" ht="69.95" customHeight="1" x14ac:dyDescent="0.2">
      <c r="A939" s="1151">
        <f>A938</f>
        <v>43250</v>
      </c>
      <c r="B939" s="1190" t="s">
        <v>8</v>
      </c>
      <c r="C939" s="841"/>
      <c r="D939" s="848"/>
      <c r="E939" s="499"/>
      <c r="F939" s="136"/>
      <c r="G939" s="148"/>
      <c r="H939" s="149"/>
      <c r="I939" s="150"/>
    </row>
    <row r="940" spans="1:9" ht="69.95" customHeight="1" x14ac:dyDescent="0.2">
      <c r="A940" s="1152">
        <f>A939</f>
        <v>43250</v>
      </c>
      <c r="B940" s="1190"/>
      <c r="C940" s="842"/>
      <c r="D940" s="851"/>
      <c r="E940" s="499"/>
      <c r="F940" s="540"/>
      <c r="G940" s="148"/>
      <c r="H940" s="149"/>
      <c r="I940" s="150"/>
    </row>
    <row r="941" spans="1:9" ht="69.95" customHeight="1" x14ac:dyDescent="0.2">
      <c r="A941" s="1153">
        <f>A940</f>
        <v>43250</v>
      </c>
      <c r="B941" s="37"/>
      <c r="C941" s="991" t="s">
        <v>21</v>
      </c>
      <c r="D941" s="992"/>
      <c r="E941" s="1014"/>
      <c r="F941" s="988"/>
      <c r="G941" s="1008"/>
      <c r="H941" s="1008"/>
      <c r="I941" s="1027"/>
    </row>
    <row r="942" spans="1:9" ht="69.95" customHeight="1" x14ac:dyDescent="0.2">
      <c r="A942" s="1154">
        <f>A941</f>
        <v>43250</v>
      </c>
      <c r="B942" s="1190" t="s">
        <v>8</v>
      </c>
      <c r="C942" s="859"/>
      <c r="D942" s="858"/>
      <c r="E942" s="506"/>
      <c r="F942" s="183"/>
      <c r="G942" s="148"/>
      <c r="H942" s="148"/>
      <c r="I942" s="150"/>
    </row>
    <row r="943" spans="1:9" ht="69.95" customHeight="1" thickBot="1" x14ac:dyDescent="0.25">
      <c r="A943" s="1155">
        <f>A942</f>
        <v>43250</v>
      </c>
      <c r="B943" s="1203"/>
      <c r="C943" s="165"/>
      <c r="D943" s="166"/>
      <c r="E943" s="507"/>
      <c r="F943" s="166"/>
      <c r="G943" s="153"/>
      <c r="H943" s="152"/>
      <c r="I943" s="154"/>
    </row>
    <row r="944" spans="1:9" ht="69.95" customHeight="1" thickTop="1" x14ac:dyDescent="0.2">
      <c r="A944" s="1156">
        <f>A941+1</f>
        <v>43251</v>
      </c>
      <c r="B944" s="36"/>
      <c r="C944" s="1000" t="s">
        <v>7</v>
      </c>
      <c r="D944" s="1001"/>
      <c r="E944" s="1028"/>
      <c r="F944" s="1024"/>
      <c r="G944" s="1004"/>
      <c r="H944" s="1025"/>
      <c r="I944" s="1006"/>
    </row>
    <row r="945" spans="1:9" ht="69.95" customHeight="1" x14ac:dyDescent="0.2">
      <c r="A945" s="1162">
        <f>A944</f>
        <v>43251</v>
      </c>
      <c r="B945" s="1190" t="s">
        <v>8</v>
      </c>
      <c r="C945" s="155"/>
      <c r="D945" s="156"/>
      <c r="E945" s="499"/>
      <c r="F945" s="136"/>
      <c r="G945" s="148"/>
      <c r="H945" s="149"/>
      <c r="I945" s="150"/>
    </row>
    <row r="946" spans="1:9" ht="69.95" customHeight="1" x14ac:dyDescent="0.2">
      <c r="A946" s="1163">
        <f>A945</f>
        <v>43251</v>
      </c>
      <c r="B946" s="1190"/>
      <c r="C946" s="162"/>
      <c r="D946" s="163"/>
      <c r="E946" s="499"/>
      <c r="F946" s="540"/>
      <c r="G946" s="148"/>
      <c r="H946" s="149"/>
      <c r="I946" s="150"/>
    </row>
    <row r="947" spans="1:9" ht="69.95" customHeight="1" x14ac:dyDescent="0.2">
      <c r="A947" s="1164">
        <f>A946</f>
        <v>43251</v>
      </c>
      <c r="B947" s="37"/>
      <c r="C947" s="1007" t="s">
        <v>12</v>
      </c>
      <c r="D947" s="988"/>
      <c r="E947" s="1014"/>
      <c r="F947" s="988"/>
      <c r="G947" s="1008"/>
      <c r="H947" s="1008"/>
      <c r="I947" s="1027"/>
    </row>
    <row r="948" spans="1:9" ht="69.95" customHeight="1" x14ac:dyDescent="0.2">
      <c r="A948" s="1165">
        <f>A947</f>
        <v>43251</v>
      </c>
      <c r="B948" s="1190" t="s">
        <v>8</v>
      </c>
      <c r="C948" s="158"/>
      <c r="D948" s="164"/>
      <c r="E948" s="506"/>
      <c r="F948" s="183"/>
      <c r="G948" s="148"/>
      <c r="H948" s="148"/>
      <c r="I948" s="150"/>
    </row>
    <row r="949" spans="1:9" ht="69.95" customHeight="1" thickBot="1" x14ac:dyDescent="0.25">
      <c r="A949" s="1161">
        <f>A948</f>
        <v>43251</v>
      </c>
      <c r="B949" s="1203"/>
      <c r="C949" s="165"/>
      <c r="D949" s="166"/>
      <c r="E949" s="507"/>
      <c r="F949" s="166"/>
      <c r="G949" s="153"/>
      <c r="H949" s="152"/>
      <c r="I949" s="154"/>
    </row>
    <row r="950" spans="1:9" ht="69.95" customHeight="1" thickTop="1" x14ac:dyDescent="0.2">
      <c r="A950" s="1150">
        <f>A947+1</f>
        <v>43252</v>
      </c>
      <c r="B950" s="36"/>
      <c r="C950" s="1009" t="s">
        <v>14</v>
      </c>
      <c r="D950" s="1010" t="s">
        <v>15</v>
      </c>
      <c r="E950" s="1028"/>
      <c r="F950" s="1024"/>
      <c r="G950" s="1004" t="s">
        <v>7</v>
      </c>
      <c r="H950" s="1025"/>
      <c r="I950" s="1006"/>
    </row>
    <row r="951" spans="1:9" ht="69.95" customHeight="1" x14ac:dyDescent="0.2">
      <c r="A951" s="1151">
        <f>A950</f>
        <v>43252</v>
      </c>
      <c r="B951" s="1190" t="s">
        <v>8</v>
      </c>
      <c r="C951" s="173"/>
      <c r="D951" s="156"/>
      <c r="E951" s="499"/>
      <c r="F951" s="136"/>
      <c r="G951" s="148"/>
      <c r="H951" s="149"/>
      <c r="I951" s="150"/>
    </row>
    <row r="952" spans="1:9" ht="69.95" customHeight="1" x14ac:dyDescent="0.2">
      <c r="A952" s="1152">
        <f>A951</f>
        <v>43252</v>
      </c>
      <c r="B952" s="1190"/>
      <c r="C952" s="182"/>
      <c r="D952" s="163"/>
      <c r="E952" s="499"/>
      <c r="F952" s="540"/>
      <c r="G952" s="148"/>
      <c r="H952" s="149"/>
      <c r="I952" s="150"/>
    </row>
    <row r="953" spans="1:9" ht="69.95" customHeight="1" x14ac:dyDescent="0.2">
      <c r="A953" s="1153">
        <f>A952</f>
        <v>43252</v>
      </c>
      <c r="B953" s="37"/>
      <c r="C953" s="1013" t="s">
        <v>17</v>
      </c>
      <c r="D953" s="988"/>
      <c r="E953" s="1014" t="s">
        <v>7</v>
      </c>
      <c r="F953" s="1029"/>
      <c r="G953" s="1030"/>
      <c r="H953" s="1030"/>
      <c r="I953" s="1031"/>
    </row>
    <row r="954" spans="1:9" ht="69.95" customHeight="1" x14ac:dyDescent="0.2">
      <c r="A954" s="1154">
        <f>A953</f>
        <v>43252</v>
      </c>
      <c r="B954" s="1190" t="s">
        <v>8</v>
      </c>
      <c r="C954" s="196"/>
      <c r="D954" s="164"/>
      <c r="E954" s="506"/>
      <c r="F954" s="183"/>
      <c r="G954" s="148"/>
      <c r="H954" s="148"/>
      <c r="I954" s="150"/>
    </row>
    <row r="955" spans="1:9" ht="69.95" customHeight="1" thickBot="1" x14ac:dyDescent="0.25">
      <c r="A955" s="1155">
        <f>A954</f>
        <v>43252</v>
      </c>
      <c r="B955" s="1203"/>
      <c r="C955" s="860"/>
      <c r="D955" s="166"/>
      <c r="E955" s="507"/>
      <c r="F955" s="166"/>
      <c r="G955" s="153"/>
      <c r="H955" s="152"/>
      <c r="I955" s="154"/>
    </row>
    <row r="956" spans="1:9" ht="69.95" customHeight="1" thickTop="1" x14ac:dyDescent="0.2">
      <c r="A956" s="1156">
        <f>A953+1</f>
        <v>43253</v>
      </c>
      <c r="B956" s="36"/>
      <c r="C956" s="1000" t="s">
        <v>13</v>
      </c>
      <c r="D956" s="1001" t="s">
        <v>16</v>
      </c>
      <c r="E956" s="1017" t="s">
        <v>18</v>
      </c>
      <c r="F956" s="1024"/>
      <c r="G956" s="1004"/>
      <c r="H956" s="1025"/>
      <c r="I956" s="1006"/>
    </row>
    <row r="957" spans="1:9" ht="69.95" customHeight="1" x14ac:dyDescent="0.2">
      <c r="A957" s="1162">
        <f>A956</f>
        <v>43253</v>
      </c>
      <c r="B957" s="1190" t="s">
        <v>8</v>
      </c>
      <c r="C957" s="155"/>
      <c r="D957" s="156"/>
      <c r="E957" s="499"/>
      <c r="F957" s="136"/>
      <c r="G957" s="148"/>
      <c r="H957" s="149"/>
      <c r="I957" s="150"/>
    </row>
    <row r="958" spans="1:9" ht="69.95" customHeight="1" x14ac:dyDescent="0.2">
      <c r="A958" s="1163">
        <f>A957</f>
        <v>43253</v>
      </c>
      <c r="B958" s="1190"/>
      <c r="C958" s="162"/>
      <c r="D958" s="163"/>
      <c r="E958" s="499"/>
      <c r="F958" s="540"/>
      <c r="G958" s="148"/>
      <c r="H958" s="149"/>
      <c r="I958" s="150"/>
    </row>
    <row r="959" spans="1:9" ht="69.95" customHeight="1" x14ac:dyDescent="0.2">
      <c r="A959" s="1164">
        <f>A958</f>
        <v>43253</v>
      </c>
      <c r="B959" s="37"/>
      <c r="C959" s="1007" t="s">
        <v>19</v>
      </c>
      <c r="D959" s="1018" t="s">
        <v>81</v>
      </c>
      <c r="E959" s="1032"/>
      <c r="F959" s="1029"/>
      <c r="G959" s="1030"/>
      <c r="H959" s="1030"/>
      <c r="I959" s="1031"/>
    </row>
    <row r="960" spans="1:9" ht="69.95" customHeight="1" x14ac:dyDescent="0.2">
      <c r="A960" s="1165">
        <f>A959</f>
        <v>43253</v>
      </c>
      <c r="B960" s="1190" t="s">
        <v>8</v>
      </c>
      <c r="C960" s="158"/>
      <c r="D960" s="164"/>
      <c r="E960" s="506"/>
      <c r="F960" s="183"/>
      <c r="G960" s="148"/>
      <c r="H960" s="148"/>
      <c r="I960" s="150"/>
    </row>
    <row r="961" spans="1:9" ht="69.95" customHeight="1" thickBot="1" x14ac:dyDescent="0.25">
      <c r="A961" s="1161">
        <f>A960</f>
        <v>43253</v>
      </c>
      <c r="B961" s="1203"/>
      <c r="C961" s="165"/>
      <c r="D961" s="166"/>
      <c r="E961" s="507"/>
      <c r="F961" s="166"/>
      <c r="G961" s="153"/>
      <c r="H961" s="152"/>
      <c r="I961" s="154"/>
    </row>
    <row r="962" spans="1:9" ht="69.95" customHeight="1" thickTop="1" x14ac:dyDescent="0.2">
      <c r="A962" s="1150">
        <f>A959+1</f>
        <v>43254</v>
      </c>
      <c r="B962" s="36"/>
      <c r="C962" s="1000"/>
      <c r="D962" s="1001"/>
      <c r="E962" s="1017"/>
      <c r="F962" s="1024"/>
      <c r="G962" s="1004"/>
      <c r="H962" s="1025"/>
      <c r="I962" s="1006"/>
    </row>
    <row r="963" spans="1:9" ht="69.95" customHeight="1" x14ac:dyDescent="0.2">
      <c r="A963" s="1151">
        <f>A962</f>
        <v>43254</v>
      </c>
      <c r="B963" s="1190" t="s">
        <v>8</v>
      </c>
      <c r="C963" s="155"/>
      <c r="D963" s="156"/>
      <c r="E963" s="499"/>
      <c r="F963" s="136"/>
      <c r="G963" s="148"/>
      <c r="H963" s="149"/>
      <c r="I963" s="150"/>
    </row>
    <row r="964" spans="1:9" ht="69.95" customHeight="1" x14ac:dyDescent="0.2">
      <c r="A964" s="1152">
        <f>A963</f>
        <v>43254</v>
      </c>
      <c r="B964" s="1190"/>
      <c r="C964" s="162"/>
      <c r="D964" s="163"/>
      <c r="E964" s="499"/>
      <c r="F964" s="540"/>
      <c r="G964" s="148"/>
      <c r="H964" s="149"/>
      <c r="I964" s="150"/>
    </row>
    <row r="965" spans="1:9" ht="69.95" customHeight="1" x14ac:dyDescent="0.2">
      <c r="A965" s="1153">
        <f>A964</f>
        <v>43254</v>
      </c>
      <c r="B965" s="37"/>
      <c r="C965" s="1007"/>
      <c r="D965" s="1018"/>
      <c r="E965" s="1032"/>
      <c r="F965" s="1029"/>
      <c r="G965" s="1030"/>
      <c r="H965" s="1030"/>
      <c r="I965" s="1031"/>
    </row>
    <row r="966" spans="1:9" ht="69.95" customHeight="1" x14ac:dyDescent="0.2">
      <c r="A966" s="1154">
        <f>A965</f>
        <v>43254</v>
      </c>
      <c r="B966" s="1190" t="s">
        <v>8</v>
      </c>
      <c r="C966" s="158"/>
      <c r="D966" s="164"/>
      <c r="E966" s="506"/>
      <c r="F966" s="183"/>
      <c r="G966" s="148"/>
      <c r="H966" s="148"/>
      <c r="I966" s="150"/>
    </row>
    <row r="967" spans="1:9" ht="69.95" customHeight="1" thickBot="1" x14ac:dyDescent="0.25">
      <c r="A967" s="1155">
        <f>A966</f>
        <v>43254</v>
      </c>
      <c r="B967" s="1203"/>
      <c r="C967" s="165"/>
      <c r="D967" s="166"/>
      <c r="E967" s="507"/>
      <c r="F967" s="166"/>
      <c r="G967" s="153"/>
      <c r="H967" s="152"/>
      <c r="I967" s="154"/>
    </row>
    <row r="968" spans="1:9" ht="69.95" hidden="1" customHeight="1" thickTop="1" thickBot="1" x14ac:dyDescent="0.5">
      <c r="A968" s="1166"/>
      <c r="B968" s="41"/>
      <c r="C968" s="957">
        <f>COUNTA(C$959,C$956,C$953,C$950,C$947,C$944,C$941,C$938,C$935,C$932,C$929,C$926,C$962,C$965)</f>
        <v>12</v>
      </c>
      <c r="D968" s="957">
        <f t="shared" ref="D968:I968" si="21">COUNTA(D$959,D$956,D$953,D$950,D$947,D$944,D$941,D$938,D$935,D$932,D$929,D$926,D$962,D$965)</f>
        <v>6</v>
      </c>
      <c r="E968" s="957">
        <f t="shared" si="21"/>
        <v>3</v>
      </c>
      <c r="F968" s="957">
        <f>COUNTA(F967,F966,F964,F963,F961,F960,F958,F957,F955,F954,F952,F951,F949,F948,F946,F945,F943,F942,F940,F939,F937,F936,F934,F933,F931,F930,F928,F927)</f>
        <v>0</v>
      </c>
      <c r="G968" s="957">
        <f t="shared" si="21"/>
        <v>1</v>
      </c>
      <c r="H968" s="957">
        <f t="shared" si="21"/>
        <v>1</v>
      </c>
      <c r="I968" s="957">
        <f t="shared" si="21"/>
        <v>0</v>
      </c>
    </row>
    <row r="969" spans="1:9" ht="99.95" customHeight="1" thickTop="1" thickBot="1" x14ac:dyDescent="0.25">
      <c r="A969" s="468" t="s">
        <v>313</v>
      </c>
      <c r="B969" s="466">
        <f>WEEKNUM(A970,2)</f>
        <v>23</v>
      </c>
      <c r="C969" s="1341" t="s">
        <v>0</v>
      </c>
      <c r="D969" s="1342"/>
      <c r="E969" s="1113" t="s">
        <v>1</v>
      </c>
      <c r="F969" s="1177" t="s">
        <v>356</v>
      </c>
      <c r="G969" s="119" t="s">
        <v>3</v>
      </c>
      <c r="H969" s="1112" t="s">
        <v>4</v>
      </c>
      <c r="I969" s="205" t="s">
        <v>5</v>
      </c>
    </row>
    <row r="970" spans="1:9" ht="69.95" customHeight="1" thickTop="1" x14ac:dyDescent="0.2">
      <c r="A970" s="1150">
        <f>A967+1</f>
        <v>43255</v>
      </c>
      <c r="B970" s="479"/>
      <c r="C970" s="970" t="s">
        <v>30</v>
      </c>
      <c r="D970" s="1023" t="s">
        <v>29</v>
      </c>
      <c r="E970" s="1017" t="s">
        <v>6</v>
      </c>
      <c r="F970" s="1024"/>
      <c r="G970" s="1004" t="s">
        <v>30</v>
      </c>
      <c r="H970" s="1025"/>
      <c r="I970" s="1006"/>
    </row>
    <row r="971" spans="1:9" ht="69.95" customHeight="1" x14ac:dyDescent="0.2">
      <c r="A971" s="1151">
        <f>A970</f>
        <v>43255</v>
      </c>
      <c r="B971" s="1184" t="s">
        <v>8</v>
      </c>
      <c r="C971" s="173"/>
      <c r="D971" s="861"/>
      <c r="E971" s="499"/>
      <c r="F971" s="136"/>
      <c r="G971" s="148"/>
      <c r="H971" s="149"/>
      <c r="I971" s="150"/>
    </row>
    <row r="972" spans="1:9" ht="69.95" customHeight="1" x14ac:dyDescent="0.2">
      <c r="A972" s="1152">
        <f>A971</f>
        <v>43255</v>
      </c>
      <c r="B972" s="1184"/>
      <c r="C972" s="182"/>
      <c r="D972" s="183"/>
      <c r="E972" s="499"/>
      <c r="F972" s="540"/>
      <c r="G972" s="148"/>
      <c r="H972" s="149"/>
      <c r="I972" s="150"/>
    </row>
    <row r="973" spans="1:9" ht="69.95" customHeight="1" thickBot="1" x14ac:dyDescent="0.25">
      <c r="A973" s="1153">
        <f>A972</f>
        <v>43255</v>
      </c>
      <c r="B973" s="35"/>
      <c r="C973" s="976" t="s">
        <v>28</v>
      </c>
      <c r="D973" s="961"/>
      <c r="E973" s="1014" t="s">
        <v>12</v>
      </c>
      <c r="F973" s="988"/>
      <c r="G973" s="1008"/>
      <c r="H973" s="1008" t="s">
        <v>12</v>
      </c>
      <c r="I973" s="1027"/>
    </row>
    <row r="974" spans="1:9" ht="69.95" customHeight="1" x14ac:dyDescent="0.2">
      <c r="A974" s="1154">
        <f>A973</f>
        <v>43255</v>
      </c>
      <c r="B974" s="1184" t="s">
        <v>8</v>
      </c>
      <c r="C974" s="836"/>
      <c r="D974" s="854"/>
      <c r="E974" s="506"/>
      <c r="F974" s="183"/>
      <c r="G974" s="148"/>
      <c r="H974" s="148"/>
      <c r="I974" s="150"/>
    </row>
    <row r="975" spans="1:9" ht="69.95" customHeight="1" thickBot="1" x14ac:dyDescent="0.25">
      <c r="A975" s="1155">
        <f>A974</f>
        <v>43255</v>
      </c>
      <c r="B975" s="1211"/>
      <c r="C975" s="837"/>
      <c r="D975" s="855"/>
      <c r="E975" s="507"/>
      <c r="F975" s="166"/>
      <c r="G975" s="153"/>
      <c r="H975" s="152"/>
      <c r="I975" s="154"/>
    </row>
    <row r="976" spans="1:9" ht="69.95" customHeight="1" thickTop="1" x14ac:dyDescent="0.2">
      <c r="A976" s="1156">
        <f>A973+1</f>
        <v>43256</v>
      </c>
      <c r="B976" s="36"/>
      <c r="C976" s="970" t="s">
        <v>27</v>
      </c>
      <c r="D976" s="981" t="s">
        <v>26</v>
      </c>
      <c r="E976" s="1028"/>
      <c r="F976" s="1024"/>
      <c r="G976" s="1004" t="s">
        <v>13</v>
      </c>
      <c r="H976" s="1025"/>
      <c r="I976" s="1006"/>
    </row>
    <row r="977" spans="1:9" ht="69.95" customHeight="1" x14ac:dyDescent="0.2">
      <c r="A977" s="1162">
        <f>A976</f>
        <v>43256</v>
      </c>
      <c r="B977" s="1190" t="s">
        <v>8</v>
      </c>
      <c r="C977" s="838"/>
      <c r="D977" s="856"/>
      <c r="E977" s="499"/>
      <c r="F977" s="136"/>
      <c r="G977" s="148"/>
      <c r="H977" s="149"/>
      <c r="I977" s="150"/>
    </row>
    <row r="978" spans="1:9" ht="69.95" customHeight="1" x14ac:dyDescent="0.2">
      <c r="A978" s="1163">
        <f>A977</f>
        <v>43256</v>
      </c>
      <c r="B978" s="1190"/>
      <c r="C978" s="839"/>
      <c r="D978" s="849"/>
      <c r="E978" s="499"/>
      <c r="F978" s="540"/>
      <c r="G978" s="148"/>
      <c r="H978" s="149"/>
      <c r="I978" s="150"/>
    </row>
    <row r="979" spans="1:9" ht="69.95" customHeight="1" x14ac:dyDescent="0.2">
      <c r="A979" s="1164">
        <f>A978</f>
        <v>43256</v>
      </c>
      <c r="B979" s="37"/>
      <c r="C979" s="987" t="s">
        <v>25</v>
      </c>
      <c r="D979" s="988"/>
      <c r="E979" s="1014"/>
      <c r="F979" s="988"/>
      <c r="G979" s="1008"/>
      <c r="H979" s="1008"/>
      <c r="I979" s="1027"/>
    </row>
    <row r="980" spans="1:9" ht="69.95" customHeight="1" x14ac:dyDescent="0.2">
      <c r="A980" s="1165">
        <f>A979</f>
        <v>43256</v>
      </c>
      <c r="B980" s="1190" t="s">
        <v>8</v>
      </c>
      <c r="C980" s="840"/>
      <c r="D980" s="850"/>
      <c r="E980" s="506"/>
      <c r="F980" s="183"/>
      <c r="G980" s="148"/>
      <c r="H980" s="148"/>
      <c r="I980" s="193"/>
    </row>
    <row r="981" spans="1:9" ht="69.95" customHeight="1" thickBot="1" x14ac:dyDescent="0.25">
      <c r="A981" s="1161">
        <f>A980</f>
        <v>43256</v>
      </c>
      <c r="B981" s="1203"/>
      <c r="C981" s="837"/>
      <c r="D981" s="855"/>
      <c r="E981" s="507"/>
      <c r="F981" s="166"/>
      <c r="G981" s="153"/>
      <c r="H981" s="152"/>
      <c r="I981" s="194"/>
    </row>
    <row r="982" spans="1:9" ht="69.95" customHeight="1" thickTop="1" x14ac:dyDescent="0.2">
      <c r="A982" s="1150">
        <f>A979+1</f>
        <v>43257</v>
      </c>
      <c r="B982" s="36"/>
      <c r="C982" s="991" t="s">
        <v>24</v>
      </c>
      <c r="D982" s="992" t="s">
        <v>23</v>
      </c>
      <c r="E982" s="1028"/>
      <c r="F982" s="1024"/>
      <c r="G982" s="1004" t="s">
        <v>16</v>
      </c>
      <c r="H982" s="1025"/>
      <c r="I982" s="1006"/>
    </row>
    <row r="983" spans="1:9" ht="69.95" customHeight="1" x14ac:dyDescent="0.2">
      <c r="A983" s="1151">
        <f>A982</f>
        <v>43257</v>
      </c>
      <c r="B983" s="1190" t="s">
        <v>8</v>
      </c>
      <c r="C983" s="841"/>
      <c r="D983" s="848"/>
      <c r="E983" s="499"/>
      <c r="F983" s="136"/>
      <c r="G983" s="148"/>
      <c r="H983" s="149"/>
      <c r="I983" s="150"/>
    </row>
    <row r="984" spans="1:9" ht="69.95" customHeight="1" x14ac:dyDescent="0.2">
      <c r="A984" s="1152">
        <f>A983</f>
        <v>43257</v>
      </c>
      <c r="B984" s="1190"/>
      <c r="C984" s="842"/>
      <c r="D984" s="851"/>
      <c r="E984" s="499"/>
      <c r="F984" s="540"/>
      <c r="G984" s="148"/>
      <c r="H984" s="149"/>
      <c r="I984" s="150"/>
    </row>
    <row r="985" spans="1:9" ht="69.95" customHeight="1" x14ac:dyDescent="0.2">
      <c r="A985" s="1153">
        <f>A984</f>
        <v>43257</v>
      </c>
      <c r="B985" s="37"/>
      <c r="C985" s="991" t="s">
        <v>21</v>
      </c>
      <c r="D985" s="992"/>
      <c r="E985" s="1014" t="s">
        <v>13</v>
      </c>
      <c r="F985" s="988"/>
      <c r="G985" s="1008"/>
      <c r="H985" s="1008" t="s">
        <v>7</v>
      </c>
      <c r="I985" s="1027"/>
    </row>
    <row r="986" spans="1:9" ht="69.95" customHeight="1" x14ac:dyDescent="0.2">
      <c r="A986" s="1154">
        <f>A985</f>
        <v>43257</v>
      </c>
      <c r="B986" s="1190" t="s">
        <v>8</v>
      </c>
      <c r="C986" s="859"/>
      <c r="D986" s="858"/>
      <c r="E986" s="506"/>
      <c r="F986" s="183"/>
      <c r="G986" s="148"/>
      <c r="H986" s="148"/>
      <c r="I986" s="150"/>
    </row>
    <row r="987" spans="1:9" ht="69.95" customHeight="1" thickBot="1" x14ac:dyDescent="0.25">
      <c r="A987" s="1155">
        <f>A986</f>
        <v>43257</v>
      </c>
      <c r="B987" s="1203"/>
      <c r="C987" s="165"/>
      <c r="D987" s="166"/>
      <c r="E987" s="507"/>
      <c r="F987" s="166"/>
      <c r="G987" s="153"/>
      <c r="H987" s="152"/>
      <c r="I987" s="154"/>
    </row>
    <row r="988" spans="1:9" ht="69.95" customHeight="1" thickTop="1" x14ac:dyDescent="0.2">
      <c r="A988" s="1156">
        <f>A985+1</f>
        <v>43258</v>
      </c>
      <c r="B988" s="36"/>
      <c r="C988" s="1000" t="s">
        <v>7</v>
      </c>
      <c r="D988" s="1001"/>
      <c r="E988" s="1028"/>
      <c r="F988" s="1024"/>
      <c r="G988" s="1004" t="s">
        <v>19</v>
      </c>
      <c r="H988" s="1025"/>
      <c r="I988" s="1006"/>
    </row>
    <row r="989" spans="1:9" ht="69.95" customHeight="1" x14ac:dyDescent="0.2">
      <c r="A989" s="1162">
        <f>A988</f>
        <v>43258</v>
      </c>
      <c r="B989" s="1190" t="s">
        <v>8</v>
      </c>
      <c r="C989" s="155"/>
      <c r="D989" s="156"/>
      <c r="E989" s="499"/>
      <c r="F989" s="136"/>
      <c r="G989" s="148"/>
      <c r="H989" s="149"/>
      <c r="I989" s="150"/>
    </row>
    <row r="990" spans="1:9" ht="69.95" customHeight="1" x14ac:dyDescent="0.2">
      <c r="A990" s="1163">
        <f>A989</f>
        <v>43258</v>
      </c>
      <c r="B990" s="1190"/>
      <c r="C990" s="162"/>
      <c r="D990" s="163"/>
      <c r="E990" s="499"/>
      <c r="F990" s="540"/>
      <c r="G990" s="148"/>
      <c r="H990" s="149"/>
      <c r="I990" s="150"/>
    </row>
    <row r="991" spans="1:9" ht="69.95" customHeight="1" x14ac:dyDescent="0.2">
      <c r="A991" s="1164">
        <f>A990</f>
        <v>43258</v>
      </c>
      <c r="B991" s="37"/>
      <c r="C991" s="1007" t="s">
        <v>12</v>
      </c>
      <c r="D991" s="988"/>
      <c r="E991" s="1014" t="s">
        <v>16</v>
      </c>
      <c r="F991" s="988"/>
      <c r="G991" s="1008"/>
      <c r="H991" s="1008" t="s">
        <v>13</v>
      </c>
      <c r="I991" s="1027"/>
    </row>
    <row r="992" spans="1:9" ht="69.95" customHeight="1" x14ac:dyDescent="0.2">
      <c r="A992" s="1165">
        <f>A991</f>
        <v>43258</v>
      </c>
      <c r="B992" s="1190" t="s">
        <v>8</v>
      </c>
      <c r="C992" s="158"/>
      <c r="D992" s="164"/>
      <c r="E992" s="506"/>
      <c r="F992" s="183"/>
      <c r="G992" s="148"/>
      <c r="H992" s="148"/>
      <c r="I992" s="150"/>
    </row>
    <row r="993" spans="1:9" ht="69.95" customHeight="1" thickBot="1" x14ac:dyDescent="0.25">
      <c r="A993" s="1161">
        <f>A992</f>
        <v>43258</v>
      </c>
      <c r="B993" s="1203"/>
      <c r="C993" s="165"/>
      <c r="D993" s="166"/>
      <c r="E993" s="507"/>
      <c r="F993" s="166"/>
      <c r="G993" s="153"/>
      <c r="H993" s="152"/>
      <c r="I993" s="154"/>
    </row>
    <row r="994" spans="1:9" ht="69.95" customHeight="1" thickTop="1" x14ac:dyDescent="0.2">
      <c r="A994" s="1150">
        <f>A991+1</f>
        <v>43259</v>
      </c>
      <c r="B994" s="36"/>
      <c r="C994" s="1009" t="s">
        <v>14</v>
      </c>
      <c r="D994" s="1010" t="s">
        <v>15</v>
      </c>
      <c r="E994" s="1028"/>
      <c r="F994" s="1024"/>
      <c r="G994" s="1004" t="s">
        <v>21</v>
      </c>
      <c r="H994" s="1025"/>
      <c r="I994" s="1006"/>
    </row>
    <row r="995" spans="1:9" ht="69.95" customHeight="1" x14ac:dyDescent="0.2">
      <c r="A995" s="1151">
        <f>A994</f>
        <v>43259</v>
      </c>
      <c r="B995" s="1190" t="s">
        <v>8</v>
      </c>
      <c r="C995" s="173"/>
      <c r="D995" s="156"/>
      <c r="E995" s="499"/>
      <c r="F995" s="136"/>
      <c r="G995" s="148"/>
      <c r="H995" s="149"/>
      <c r="I995" s="150"/>
    </row>
    <row r="996" spans="1:9" ht="69.95" customHeight="1" x14ac:dyDescent="0.2">
      <c r="A996" s="1152">
        <f>A995</f>
        <v>43259</v>
      </c>
      <c r="B996" s="1190"/>
      <c r="C996" s="182"/>
      <c r="D996" s="163"/>
      <c r="E996" s="499"/>
      <c r="F996" s="540"/>
      <c r="G996" s="148"/>
      <c r="H996" s="149"/>
      <c r="I996" s="150"/>
    </row>
    <row r="997" spans="1:9" ht="69.95" customHeight="1" x14ac:dyDescent="0.2">
      <c r="A997" s="1153">
        <f>A996</f>
        <v>43259</v>
      </c>
      <c r="B997" s="37"/>
      <c r="C997" s="1013" t="s">
        <v>17</v>
      </c>
      <c r="D997" s="988"/>
      <c r="E997" s="1014" t="s">
        <v>19</v>
      </c>
      <c r="F997" s="1029"/>
      <c r="G997" s="1030"/>
      <c r="H997" s="1030"/>
      <c r="I997" s="1031"/>
    </row>
    <row r="998" spans="1:9" ht="69.95" customHeight="1" x14ac:dyDescent="0.2">
      <c r="A998" s="1154">
        <f>A997</f>
        <v>43259</v>
      </c>
      <c r="B998" s="1190" t="s">
        <v>8</v>
      </c>
      <c r="C998" s="196"/>
      <c r="D998" s="164"/>
      <c r="E998" s="506"/>
      <c r="F998" s="183"/>
      <c r="G998" s="148"/>
      <c r="H998" s="148"/>
      <c r="I998" s="150"/>
    </row>
    <row r="999" spans="1:9" ht="69.95" customHeight="1" thickBot="1" x14ac:dyDescent="0.25">
      <c r="A999" s="1155">
        <f>A998</f>
        <v>43259</v>
      </c>
      <c r="B999" s="1203"/>
      <c r="C999" s="860"/>
      <c r="D999" s="166"/>
      <c r="E999" s="507"/>
      <c r="F999" s="166"/>
      <c r="G999" s="153"/>
      <c r="H999" s="152"/>
      <c r="I999" s="154"/>
    </row>
    <row r="1000" spans="1:9" ht="69.95" customHeight="1" thickTop="1" x14ac:dyDescent="0.2">
      <c r="A1000" s="1156">
        <f>A997+1</f>
        <v>43260</v>
      </c>
      <c r="B1000" s="36"/>
      <c r="C1000" s="1000" t="s">
        <v>13</v>
      </c>
      <c r="D1000" s="1001" t="s">
        <v>16</v>
      </c>
      <c r="E1000" s="1017" t="s">
        <v>18</v>
      </c>
      <c r="F1000" s="1034"/>
      <c r="G1000" s="1004" t="s">
        <v>23</v>
      </c>
      <c r="H1000" s="1036"/>
      <c r="I1000" s="1037"/>
    </row>
    <row r="1001" spans="1:9" ht="69.95" customHeight="1" x14ac:dyDescent="0.2">
      <c r="A1001" s="1162">
        <f>A1000</f>
        <v>43260</v>
      </c>
      <c r="B1001" s="1190" t="s">
        <v>8</v>
      </c>
      <c r="C1001" s="155"/>
      <c r="D1001" s="156"/>
      <c r="E1001" s="499"/>
      <c r="F1001" s="136"/>
      <c r="G1001" s="148"/>
      <c r="H1001" s="149"/>
      <c r="I1001" s="150"/>
    </row>
    <row r="1002" spans="1:9" ht="69.95" customHeight="1" x14ac:dyDescent="0.2">
      <c r="A1002" s="1163">
        <f>A1001</f>
        <v>43260</v>
      </c>
      <c r="B1002" s="1190"/>
      <c r="C1002" s="162"/>
      <c r="D1002" s="163"/>
      <c r="E1002" s="499"/>
      <c r="F1002" s="136"/>
      <c r="G1002" s="148"/>
      <c r="H1002" s="149"/>
      <c r="I1002" s="150"/>
    </row>
    <row r="1003" spans="1:9" ht="69.95" customHeight="1" x14ac:dyDescent="0.2">
      <c r="A1003" s="1164">
        <f>A1002</f>
        <v>43260</v>
      </c>
      <c r="B1003" s="37"/>
      <c r="C1003" s="1007" t="s">
        <v>19</v>
      </c>
      <c r="D1003" s="1018" t="s">
        <v>79</v>
      </c>
      <c r="E1003" s="1032"/>
      <c r="F1003" s="1029"/>
      <c r="G1003" s="1030"/>
      <c r="H1003" s="1030" t="s">
        <v>10</v>
      </c>
      <c r="I1003" s="1031"/>
    </row>
    <row r="1004" spans="1:9" ht="69.95" customHeight="1" x14ac:dyDescent="0.2">
      <c r="A1004" s="1165">
        <f>A1003</f>
        <v>43260</v>
      </c>
      <c r="B1004" s="1190" t="s">
        <v>8</v>
      </c>
      <c r="C1004" s="158"/>
      <c r="D1004" s="164"/>
      <c r="E1004" s="506"/>
      <c r="F1004" s="183"/>
      <c r="G1004" s="148"/>
      <c r="H1004" s="148"/>
      <c r="I1004" s="150"/>
    </row>
    <row r="1005" spans="1:9" ht="69.95" customHeight="1" thickBot="1" x14ac:dyDescent="0.25">
      <c r="A1005" s="1161">
        <f>A1004</f>
        <v>43260</v>
      </c>
      <c r="B1005" s="1203"/>
      <c r="C1005" s="165"/>
      <c r="D1005" s="166"/>
      <c r="E1005" s="507"/>
      <c r="F1005" s="166"/>
      <c r="G1005" s="153"/>
      <c r="H1005" s="152"/>
      <c r="I1005" s="154"/>
    </row>
    <row r="1006" spans="1:9" ht="69.95" customHeight="1" thickTop="1" x14ac:dyDescent="0.2">
      <c r="A1006" s="1150">
        <f>A1003+1</f>
        <v>43261</v>
      </c>
      <c r="B1006" s="36"/>
      <c r="C1006" s="1000"/>
      <c r="D1006" s="1001"/>
      <c r="E1006" s="1017"/>
      <c r="F1006" s="1034"/>
      <c r="G1006" s="1004"/>
      <c r="H1006" s="1036"/>
      <c r="I1006" s="1037"/>
    </row>
    <row r="1007" spans="1:9" ht="69.95" customHeight="1" x14ac:dyDescent="0.2">
      <c r="A1007" s="1151">
        <f>A1006</f>
        <v>43261</v>
      </c>
      <c r="B1007" s="1190" t="s">
        <v>8</v>
      </c>
      <c r="C1007" s="155"/>
      <c r="D1007" s="156"/>
      <c r="E1007" s="499"/>
      <c r="F1007" s="136"/>
      <c r="G1007" s="148"/>
      <c r="H1007" s="149"/>
      <c r="I1007" s="150"/>
    </row>
    <row r="1008" spans="1:9" ht="69.95" customHeight="1" x14ac:dyDescent="0.2">
      <c r="A1008" s="1152">
        <f>A1007</f>
        <v>43261</v>
      </c>
      <c r="B1008" s="1190"/>
      <c r="C1008" s="162"/>
      <c r="D1008" s="163"/>
      <c r="E1008" s="499"/>
      <c r="F1008" s="136"/>
      <c r="G1008" s="148"/>
      <c r="H1008" s="149"/>
      <c r="I1008" s="150"/>
    </row>
    <row r="1009" spans="1:9" ht="69.95" customHeight="1" x14ac:dyDescent="0.2">
      <c r="A1009" s="1153">
        <f>A1008</f>
        <v>43261</v>
      </c>
      <c r="B1009" s="37"/>
      <c r="C1009" s="1007"/>
      <c r="D1009" s="1018"/>
      <c r="E1009" s="1032"/>
      <c r="F1009" s="1029"/>
      <c r="G1009" s="1030"/>
      <c r="H1009" s="1030" t="s">
        <v>10</v>
      </c>
      <c r="I1009" s="1031"/>
    </row>
    <row r="1010" spans="1:9" ht="69.95" customHeight="1" x14ac:dyDescent="0.2">
      <c r="A1010" s="1154">
        <f>A1009</f>
        <v>43261</v>
      </c>
      <c r="B1010" s="1190" t="s">
        <v>8</v>
      </c>
      <c r="C1010" s="158"/>
      <c r="D1010" s="164"/>
      <c r="E1010" s="506"/>
      <c r="F1010" s="183"/>
      <c r="G1010" s="148"/>
      <c r="H1010" s="148"/>
      <c r="I1010" s="150"/>
    </row>
    <row r="1011" spans="1:9" ht="69.95" customHeight="1" thickBot="1" x14ac:dyDescent="0.25">
      <c r="A1011" s="1155">
        <f>A1010</f>
        <v>43261</v>
      </c>
      <c r="B1011" s="1203"/>
      <c r="C1011" s="165"/>
      <c r="D1011" s="166"/>
      <c r="E1011" s="507"/>
      <c r="F1011" s="166"/>
      <c r="G1011" s="153"/>
      <c r="H1011" s="152"/>
      <c r="I1011" s="154"/>
    </row>
    <row r="1012" spans="1:9" ht="69.95" hidden="1" customHeight="1" thickTop="1" thickBot="1" x14ac:dyDescent="0.25">
      <c r="A1012" s="1166"/>
      <c r="B1012" s="39"/>
      <c r="C1012" s="1033">
        <f>COUNTA(C$1003,C$1000,C$997,C$994,C$991,C$988,C$985,C$982,C$979,C$976,C$973,C$970,C$1006,C$1009)</f>
        <v>12</v>
      </c>
      <c r="D1012" s="1033">
        <f t="shared" ref="D1012:I1012" si="22">COUNTA(D$1003,D$1000,D$997,D$994,D$991,D$988,D$985,D$982,D$979,D$976,D$973,D$970,D$1006,D$1009)</f>
        <v>6</v>
      </c>
      <c r="E1012" s="1033">
        <f t="shared" si="22"/>
        <v>6</v>
      </c>
      <c r="F1012" s="1033">
        <f>COUNTA(F1011,F1010,F1008,F1007,F1005,F1004,F1002,F1001,F999,F998,F996,F995,F993,F992,F990,F989,F987,F986,F984,F983,F981,F980,F978,F977,F975,F974,F972,F971)</f>
        <v>0</v>
      </c>
      <c r="G1012" s="1033">
        <f t="shared" si="22"/>
        <v>6</v>
      </c>
      <c r="H1012" s="1033">
        <f t="shared" si="22"/>
        <v>5</v>
      </c>
      <c r="I1012" s="1033">
        <f t="shared" si="22"/>
        <v>0</v>
      </c>
    </row>
    <row r="1013" spans="1:9" ht="99.95" customHeight="1" thickTop="1" thickBot="1" x14ac:dyDescent="0.25">
      <c r="A1013" s="468" t="s">
        <v>313</v>
      </c>
      <c r="B1013" s="466">
        <f>WEEKNUM(A1014,2)</f>
        <v>24</v>
      </c>
      <c r="C1013" s="1341" t="s">
        <v>0</v>
      </c>
      <c r="D1013" s="1342"/>
      <c r="E1013" s="1113" t="s">
        <v>1</v>
      </c>
      <c r="F1013" s="1177" t="s">
        <v>356</v>
      </c>
      <c r="G1013" s="119" t="s">
        <v>3</v>
      </c>
      <c r="H1013" s="1112" t="s">
        <v>4</v>
      </c>
      <c r="I1013" s="205" t="s">
        <v>5</v>
      </c>
    </row>
    <row r="1014" spans="1:9" ht="69.95" customHeight="1" thickTop="1" x14ac:dyDescent="0.2">
      <c r="A1014" s="1150">
        <f>A1011+1</f>
        <v>43262</v>
      </c>
      <c r="B1014" s="479"/>
      <c r="C1014" s="970" t="s">
        <v>30</v>
      </c>
      <c r="D1014" s="1023" t="s">
        <v>29</v>
      </c>
      <c r="E1014" s="1017" t="s">
        <v>6</v>
      </c>
      <c r="F1014" s="1034"/>
      <c r="G1014" s="1004" t="s">
        <v>24</v>
      </c>
      <c r="H1014" s="1036"/>
      <c r="I1014" s="1037"/>
    </row>
    <row r="1015" spans="1:9" ht="69.95" customHeight="1" x14ac:dyDescent="0.2">
      <c r="A1015" s="1151">
        <f>A1014</f>
        <v>43262</v>
      </c>
      <c r="B1015" s="1184" t="s">
        <v>8</v>
      </c>
      <c r="C1015" s="173"/>
      <c r="D1015" s="861"/>
      <c r="E1015" s="499"/>
      <c r="F1015" s="136"/>
      <c r="G1015" s="148"/>
      <c r="H1015" s="149"/>
      <c r="I1015" s="150"/>
    </row>
    <row r="1016" spans="1:9" ht="69.95" customHeight="1" x14ac:dyDescent="0.2">
      <c r="A1016" s="1152">
        <f>A1015</f>
        <v>43262</v>
      </c>
      <c r="B1016" s="1184"/>
      <c r="C1016" s="182"/>
      <c r="D1016" s="183"/>
      <c r="E1016" s="499"/>
      <c r="F1016" s="540"/>
      <c r="G1016" s="148"/>
      <c r="H1016" s="149"/>
      <c r="I1016" s="150"/>
    </row>
    <row r="1017" spans="1:9" ht="69.95" customHeight="1" thickBot="1" x14ac:dyDescent="0.25">
      <c r="A1017" s="1153">
        <f>A1016</f>
        <v>43262</v>
      </c>
      <c r="B1017" s="35"/>
      <c r="C1017" s="976" t="s">
        <v>28</v>
      </c>
      <c r="D1017" s="961"/>
      <c r="E1017" s="1014" t="s">
        <v>21</v>
      </c>
      <c r="F1017" s="988"/>
      <c r="G1017" s="1008"/>
      <c r="H1017" s="1008" t="s">
        <v>16</v>
      </c>
      <c r="I1017" s="1027"/>
    </row>
    <row r="1018" spans="1:9" ht="69.95" customHeight="1" x14ac:dyDescent="0.2">
      <c r="A1018" s="1154">
        <f>A1017</f>
        <v>43262</v>
      </c>
      <c r="B1018" s="1184" t="s">
        <v>8</v>
      </c>
      <c r="C1018" s="836"/>
      <c r="D1018" s="854"/>
      <c r="E1018" s="506"/>
      <c r="F1018" s="183"/>
      <c r="G1018" s="148"/>
      <c r="H1018" s="148"/>
      <c r="I1018" s="150"/>
    </row>
    <row r="1019" spans="1:9" ht="69.95" customHeight="1" thickBot="1" x14ac:dyDescent="0.25">
      <c r="A1019" s="1155">
        <f>A1018</f>
        <v>43262</v>
      </c>
      <c r="B1019" s="1211"/>
      <c r="C1019" s="837"/>
      <c r="D1019" s="855"/>
      <c r="E1019" s="507"/>
      <c r="F1019" s="166"/>
      <c r="G1019" s="153"/>
      <c r="H1019" s="152"/>
      <c r="I1019" s="154"/>
    </row>
    <row r="1020" spans="1:9" ht="69.95" customHeight="1" thickTop="1" x14ac:dyDescent="0.2">
      <c r="A1020" s="1156">
        <f>A1017+1</f>
        <v>43263</v>
      </c>
      <c r="B1020" s="36"/>
      <c r="C1020" s="970" t="s">
        <v>27</v>
      </c>
      <c r="D1020" s="981" t="s">
        <v>26</v>
      </c>
      <c r="E1020" s="1039"/>
      <c r="F1020" s="1034"/>
      <c r="G1020" s="1004" t="s">
        <v>25</v>
      </c>
      <c r="H1020" s="1036"/>
      <c r="I1020" s="1037"/>
    </row>
    <row r="1021" spans="1:9" ht="69.95" customHeight="1" x14ac:dyDescent="0.2">
      <c r="A1021" s="1162">
        <f>A1020</f>
        <v>43263</v>
      </c>
      <c r="B1021" s="1190" t="s">
        <v>8</v>
      </c>
      <c r="C1021" s="838"/>
      <c r="D1021" s="856"/>
      <c r="E1021" s="499"/>
      <c r="F1021" s="136"/>
      <c r="G1021" s="148"/>
      <c r="H1021" s="149"/>
      <c r="I1021" s="150"/>
    </row>
    <row r="1022" spans="1:9" ht="69.95" customHeight="1" x14ac:dyDescent="0.2">
      <c r="A1022" s="1163">
        <f>A1021</f>
        <v>43263</v>
      </c>
      <c r="B1022" s="1190"/>
      <c r="C1022" s="839"/>
      <c r="D1022" s="849"/>
      <c r="E1022" s="499"/>
      <c r="F1022" s="540"/>
      <c r="G1022" s="148"/>
      <c r="H1022" s="149"/>
      <c r="I1022" s="150"/>
    </row>
    <row r="1023" spans="1:9" ht="69.95" customHeight="1" x14ac:dyDescent="0.2">
      <c r="A1023" s="1164">
        <f>A1022</f>
        <v>43263</v>
      </c>
      <c r="B1023" s="37"/>
      <c r="C1023" s="987" t="s">
        <v>25</v>
      </c>
      <c r="D1023" s="988"/>
      <c r="E1023" s="1014" t="s">
        <v>23</v>
      </c>
      <c r="F1023" s="988"/>
      <c r="G1023" s="1008"/>
      <c r="H1023" s="1008" t="s">
        <v>19</v>
      </c>
      <c r="I1023" s="1027"/>
    </row>
    <row r="1024" spans="1:9" ht="69.95" customHeight="1" x14ac:dyDescent="0.2">
      <c r="A1024" s="1165">
        <f>A1023</f>
        <v>43263</v>
      </c>
      <c r="B1024" s="1190" t="s">
        <v>8</v>
      </c>
      <c r="C1024" s="840"/>
      <c r="D1024" s="850"/>
      <c r="E1024" s="506"/>
      <c r="F1024" s="183"/>
      <c r="G1024" s="148"/>
      <c r="H1024" s="148"/>
      <c r="I1024" s="150"/>
    </row>
    <row r="1025" spans="1:9" ht="69.95" customHeight="1" thickBot="1" x14ac:dyDescent="0.25">
      <c r="A1025" s="1161">
        <f>A1024</f>
        <v>43263</v>
      </c>
      <c r="B1025" s="1203"/>
      <c r="C1025" s="837"/>
      <c r="D1025" s="855"/>
      <c r="E1025" s="507"/>
      <c r="F1025" s="166"/>
      <c r="G1025" s="153"/>
      <c r="H1025" s="152"/>
      <c r="I1025" s="154"/>
    </row>
    <row r="1026" spans="1:9" ht="69.95" customHeight="1" thickTop="1" x14ac:dyDescent="0.2">
      <c r="A1026" s="1150">
        <f>A1023+1</f>
        <v>43264</v>
      </c>
      <c r="B1026" s="36"/>
      <c r="C1026" s="991" t="s">
        <v>24</v>
      </c>
      <c r="D1026" s="992" t="s">
        <v>23</v>
      </c>
      <c r="E1026" s="1039"/>
      <c r="F1026" s="1034"/>
      <c r="G1026" s="1004" t="s">
        <v>26</v>
      </c>
      <c r="H1026" s="1036"/>
      <c r="I1026" s="1037"/>
    </row>
    <row r="1027" spans="1:9" ht="69.95" customHeight="1" x14ac:dyDescent="0.2">
      <c r="A1027" s="1151">
        <f>A1026</f>
        <v>43264</v>
      </c>
      <c r="B1027" s="1190" t="s">
        <v>8</v>
      </c>
      <c r="C1027" s="841"/>
      <c r="D1027" s="848"/>
      <c r="E1027" s="499"/>
      <c r="F1027" s="136"/>
      <c r="G1027" s="148"/>
      <c r="H1027" s="149"/>
      <c r="I1027" s="150"/>
    </row>
    <row r="1028" spans="1:9" ht="69.95" customHeight="1" x14ac:dyDescent="0.2">
      <c r="A1028" s="1152">
        <f>A1027</f>
        <v>43264</v>
      </c>
      <c r="B1028" s="1190"/>
      <c r="C1028" s="842"/>
      <c r="D1028" s="851"/>
      <c r="E1028" s="499"/>
      <c r="F1028" s="540"/>
      <c r="G1028" s="148"/>
      <c r="H1028" s="149"/>
      <c r="I1028" s="150"/>
    </row>
    <row r="1029" spans="1:9" ht="69.95" customHeight="1" x14ac:dyDescent="0.2">
      <c r="A1029" s="1153">
        <f>A1028</f>
        <v>43264</v>
      </c>
      <c r="B1029" s="37"/>
      <c r="C1029" s="991" t="s">
        <v>21</v>
      </c>
      <c r="D1029" s="992"/>
      <c r="E1029" s="1014" t="s">
        <v>24</v>
      </c>
      <c r="F1029" s="988"/>
      <c r="G1029" s="1008"/>
      <c r="H1029" s="1008" t="s">
        <v>21</v>
      </c>
      <c r="I1029" s="1027"/>
    </row>
    <row r="1030" spans="1:9" ht="69.95" customHeight="1" x14ac:dyDescent="0.2">
      <c r="A1030" s="1154">
        <f>A1029</f>
        <v>43264</v>
      </c>
      <c r="B1030" s="1190" t="s">
        <v>8</v>
      </c>
      <c r="C1030" s="859"/>
      <c r="D1030" s="858"/>
      <c r="E1030" s="506"/>
      <c r="F1030" s="183"/>
      <c r="G1030" s="148"/>
      <c r="H1030" s="148"/>
      <c r="I1030" s="150"/>
    </row>
    <row r="1031" spans="1:9" ht="69.95" customHeight="1" thickBot="1" x14ac:dyDescent="0.25">
      <c r="A1031" s="1155">
        <f>A1030</f>
        <v>43264</v>
      </c>
      <c r="B1031" s="1203"/>
      <c r="C1031" s="165"/>
      <c r="D1031" s="166"/>
      <c r="E1031" s="507"/>
      <c r="F1031" s="166"/>
      <c r="G1031" s="153"/>
      <c r="H1031" s="152"/>
      <c r="I1031" s="154"/>
    </row>
    <row r="1032" spans="1:9" ht="69.95" customHeight="1" thickTop="1" x14ac:dyDescent="0.2">
      <c r="A1032" s="1156">
        <f>A1029+1</f>
        <v>43265</v>
      </c>
      <c r="B1032" s="40"/>
      <c r="C1032" s="991" t="s">
        <v>7</v>
      </c>
      <c r="D1032" s="992"/>
      <c r="E1032" s="1040"/>
      <c r="F1032" s="1041"/>
      <c r="G1032" s="1057" t="s">
        <v>27</v>
      </c>
      <c r="H1032" s="1043"/>
      <c r="I1032" s="1044"/>
    </row>
    <row r="1033" spans="1:9" ht="69.95" customHeight="1" x14ac:dyDescent="0.2">
      <c r="A1033" s="1162">
        <f>A1032</f>
        <v>43265</v>
      </c>
      <c r="B1033" s="1190" t="s">
        <v>8</v>
      </c>
      <c r="C1033" s="155"/>
      <c r="D1033" s="156"/>
      <c r="E1033" s="499"/>
      <c r="F1033" s="136"/>
      <c r="G1033" s="148"/>
      <c r="H1033" s="149"/>
      <c r="I1033" s="157"/>
    </row>
    <row r="1034" spans="1:9" ht="69.95" customHeight="1" x14ac:dyDescent="0.2">
      <c r="A1034" s="1163">
        <f>A1033</f>
        <v>43265</v>
      </c>
      <c r="B1034" s="1190"/>
      <c r="C1034" s="162"/>
      <c r="D1034" s="163"/>
      <c r="E1034" s="499"/>
      <c r="F1034" s="540"/>
      <c r="G1034" s="148"/>
      <c r="H1034" s="149"/>
      <c r="I1034" s="157"/>
    </row>
    <row r="1035" spans="1:9" ht="69.95" customHeight="1" x14ac:dyDescent="0.2">
      <c r="A1035" s="1164">
        <f>A1034</f>
        <v>43265</v>
      </c>
      <c r="B1035" s="37"/>
      <c r="C1035" s="1007" t="s">
        <v>12</v>
      </c>
      <c r="D1035" s="988"/>
      <c r="E1035" s="1014" t="s">
        <v>25</v>
      </c>
      <c r="F1035" s="1029"/>
      <c r="G1035" s="1030"/>
      <c r="H1035" s="1008" t="s">
        <v>23</v>
      </c>
      <c r="I1035" s="1046"/>
    </row>
    <row r="1036" spans="1:9" ht="69.95" customHeight="1" x14ac:dyDescent="0.2">
      <c r="A1036" s="1165">
        <f>A1035</f>
        <v>43265</v>
      </c>
      <c r="B1036" s="1190" t="s">
        <v>8</v>
      </c>
      <c r="C1036" s="158"/>
      <c r="D1036" s="164"/>
      <c r="E1036" s="506"/>
      <c r="F1036" s="183"/>
      <c r="G1036" s="148"/>
      <c r="H1036" s="148"/>
      <c r="I1036" s="157"/>
    </row>
    <row r="1037" spans="1:9" ht="69.95" customHeight="1" thickBot="1" x14ac:dyDescent="0.25">
      <c r="A1037" s="1161">
        <f>A1036</f>
        <v>43265</v>
      </c>
      <c r="B1037" s="1197"/>
      <c r="C1037" s="158"/>
      <c r="D1037" s="164"/>
      <c r="E1037" s="508"/>
      <c r="F1037" s="164"/>
      <c r="G1037" s="160"/>
      <c r="H1037" s="159"/>
      <c r="I1037" s="161"/>
    </row>
    <row r="1038" spans="1:9" ht="69.95" customHeight="1" thickTop="1" x14ac:dyDescent="0.2">
      <c r="A1038" s="1150">
        <f>A1035+1</f>
        <v>43266</v>
      </c>
      <c r="B1038" s="36"/>
      <c r="C1038" s="1009" t="s">
        <v>14</v>
      </c>
      <c r="D1038" s="1010" t="s">
        <v>15</v>
      </c>
      <c r="E1038" s="1039"/>
      <c r="F1038" s="1034"/>
      <c r="G1038" s="1004" t="s">
        <v>28</v>
      </c>
      <c r="H1038" s="1036"/>
      <c r="I1038" s="1037"/>
    </row>
    <row r="1039" spans="1:9" ht="69.95" customHeight="1" x14ac:dyDescent="0.2">
      <c r="A1039" s="1151">
        <f>A1038</f>
        <v>43266</v>
      </c>
      <c r="B1039" s="1190" t="s">
        <v>8</v>
      </c>
      <c r="C1039" s="173"/>
      <c r="D1039" s="156"/>
      <c r="E1039" s="499"/>
      <c r="F1039" s="136"/>
      <c r="G1039" s="148"/>
      <c r="H1039" s="149"/>
      <c r="I1039" s="150"/>
    </row>
    <row r="1040" spans="1:9" ht="69.95" customHeight="1" x14ac:dyDescent="0.2">
      <c r="A1040" s="1152">
        <f>A1039</f>
        <v>43266</v>
      </c>
      <c r="B1040" s="1190"/>
      <c r="C1040" s="182"/>
      <c r="D1040" s="163"/>
      <c r="E1040" s="499"/>
      <c r="F1040" s="540"/>
      <c r="G1040" s="148"/>
      <c r="H1040" s="149"/>
      <c r="I1040" s="150"/>
    </row>
    <row r="1041" spans="1:9" ht="69.95" customHeight="1" x14ac:dyDescent="0.2">
      <c r="A1041" s="1153">
        <f>A1040</f>
        <v>43266</v>
      </c>
      <c r="B1041" s="37"/>
      <c r="C1041" s="1013" t="s">
        <v>17</v>
      </c>
      <c r="D1041" s="988"/>
      <c r="E1041" s="1014" t="s">
        <v>26</v>
      </c>
      <c r="F1041" s="1029"/>
      <c r="G1041" s="1030"/>
      <c r="H1041" s="1030"/>
      <c r="I1041" s="1031"/>
    </row>
    <row r="1042" spans="1:9" ht="69.95" customHeight="1" x14ac:dyDescent="0.2">
      <c r="A1042" s="1154">
        <f>A1041</f>
        <v>43266</v>
      </c>
      <c r="B1042" s="1190" t="s">
        <v>8</v>
      </c>
      <c r="C1042" s="196"/>
      <c r="D1042" s="164"/>
      <c r="E1042" s="506"/>
      <c r="F1042" s="183"/>
      <c r="G1042" s="148"/>
      <c r="H1042" s="148"/>
      <c r="I1042" s="150"/>
    </row>
    <row r="1043" spans="1:9" ht="69.95" customHeight="1" thickBot="1" x14ac:dyDescent="0.25">
      <c r="A1043" s="1155">
        <f>A1042</f>
        <v>43266</v>
      </c>
      <c r="B1043" s="1203"/>
      <c r="C1043" s="860"/>
      <c r="D1043" s="166"/>
      <c r="E1043" s="507"/>
      <c r="F1043" s="166"/>
      <c r="G1043" s="153"/>
      <c r="H1043" s="152"/>
      <c r="I1043" s="154"/>
    </row>
    <row r="1044" spans="1:9" ht="69.95" customHeight="1" thickTop="1" x14ac:dyDescent="0.2">
      <c r="A1044" s="1156">
        <f>A1041+1</f>
        <v>43267</v>
      </c>
      <c r="B1044" s="36"/>
      <c r="C1044" s="1000" t="s">
        <v>13</v>
      </c>
      <c r="D1044" s="1001" t="s">
        <v>16</v>
      </c>
      <c r="E1044" s="1017" t="s">
        <v>18</v>
      </c>
      <c r="F1044" s="1034"/>
      <c r="G1044" s="1004" t="s">
        <v>29</v>
      </c>
      <c r="H1044" s="1036"/>
      <c r="I1044" s="1037"/>
    </row>
    <row r="1045" spans="1:9" ht="69.95" customHeight="1" x14ac:dyDescent="0.2">
      <c r="A1045" s="1162">
        <f>A1044</f>
        <v>43267</v>
      </c>
      <c r="B1045" s="1190" t="s">
        <v>8</v>
      </c>
      <c r="C1045" s="155"/>
      <c r="D1045" s="156"/>
      <c r="E1045" s="499"/>
      <c r="F1045" s="136"/>
      <c r="G1045" s="148"/>
      <c r="H1045" s="149"/>
      <c r="I1045" s="150"/>
    </row>
    <row r="1046" spans="1:9" ht="69.95" customHeight="1" x14ac:dyDescent="0.2">
      <c r="A1046" s="1163">
        <f>A1045</f>
        <v>43267</v>
      </c>
      <c r="B1046" s="1190"/>
      <c r="C1046" s="162"/>
      <c r="D1046" s="163"/>
      <c r="E1046" s="499"/>
      <c r="F1046" s="540"/>
      <c r="G1046" s="148"/>
      <c r="H1046" s="149"/>
      <c r="I1046" s="150"/>
    </row>
    <row r="1047" spans="1:9" ht="69.95" customHeight="1" x14ac:dyDescent="0.2">
      <c r="A1047" s="1164">
        <f>A1046</f>
        <v>43267</v>
      </c>
      <c r="B1047" s="37"/>
      <c r="C1047" s="1007" t="s">
        <v>19</v>
      </c>
      <c r="D1047" s="1018"/>
      <c r="E1047" s="1032"/>
      <c r="F1047" s="1029"/>
      <c r="G1047" s="1030"/>
      <c r="H1047" s="1030"/>
      <c r="I1047" s="1031"/>
    </row>
    <row r="1048" spans="1:9" ht="69.95" customHeight="1" x14ac:dyDescent="0.2">
      <c r="A1048" s="1165">
        <f>A1047</f>
        <v>43267</v>
      </c>
      <c r="B1048" s="1190" t="s">
        <v>8</v>
      </c>
      <c r="C1048" s="158"/>
      <c r="D1048" s="164"/>
      <c r="E1048" s="506"/>
      <c r="F1048" s="183"/>
      <c r="G1048" s="148"/>
      <c r="H1048" s="148"/>
      <c r="I1048" s="150"/>
    </row>
    <row r="1049" spans="1:9" ht="69.95" customHeight="1" thickBot="1" x14ac:dyDescent="0.25">
      <c r="A1049" s="1161">
        <f>A1048</f>
        <v>43267</v>
      </c>
      <c r="B1049" s="1203"/>
      <c r="C1049" s="165"/>
      <c r="D1049" s="166"/>
      <c r="E1049" s="507"/>
      <c r="F1049" s="166"/>
      <c r="G1049" s="153"/>
      <c r="H1049" s="152"/>
      <c r="I1049" s="154"/>
    </row>
    <row r="1050" spans="1:9" ht="69.95" customHeight="1" thickTop="1" x14ac:dyDescent="0.2">
      <c r="A1050" s="1150">
        <f>A1047+1</f>
        <v>43268</v>
      </c>
      <c r="B1050" s="36"/>
      <c r="C1050" s="1000"/>
      <c r="D1050" s="1001"/>
      <c r="E1050" s="1017"/>
      <c r="F1050" s="1034"/>
      <c r="G1050" s="1004"/>
      <c r="H1050" s="1036"/>
      <c r="I1050" s="1037"/>
    </row>
    <row r="1051" spans="1:9" ht="69.95" customHeight="1" x14ac:dyDescent="0.2">
      <c r="A1051" s="1151">
        <f>A1050</f>
        <v>43268</v>
      </c>
      <c r="B1051" s="1190" t="s">
        <v>8</v>
      </c>
      <c r="C1051" s="155"/>
      <c r="D1051" s="156"/>
      <c r="E1051" s="499"/>
      <c r="F1051" s="136"/>
      <c r="G1051" s="148"/>
      <c r="H1051" s="149"/>
      <c r="I1051" s="150"/>
    </row>
    <row r="1052" spans="1:9" ht="69.95" customHeight="1" x14ac:dyDescent="0.2">
      <c r="A1052" s="1152">
        <f>A1051</f>
        <v>43268</v>
      </c>
      <c r="B1052" s="1190"/>
      <c r="C1052" s="162"/>
      <c r="D1052" s="163"/>
      <c r="E1052" s="499"/>
      <c r="F1052" s="540"/>
      <c r="G1052" s="148"/>
      <c r="H1052" s="149"/>
      <c r="I1052" s="150"/>
    </row>
    <row r="1053" spans="1:9" ht="69.95" customHeight="1" x14ac:dyDescent="0.2">
      <c r="A1053" s="1153">
        <f>A1052</f>
        <v>43268</v>
      </c>
      <c r="B1053" s="37"/>
      <c r="C1053" s="1007"/>
      <c r="D1053" s="1018"/>
      <c r="E1053" s="1032"/>
      <c r="F1053" s="1029"/>
      <c r="G1053" s="1030"/>
      <c r="H1053" s="1030"/>
      <c r="I1053" s="1031"/>
    </row>
    <row r="1054" spans="1:9" ht="69.95" customHeight="1" x14ac:dyDescent="0.2">
      <c r="A1054" s="1154">
        <f>A1053</f>
        <v>43268</v>
      </c>
      <c r="B1054" s="1190" t="s">
        <v>8</v>
      </c>
      <c r="C1054" s="158"/>
      <c r="D1054" s="164"/>
      <c r="E1054" s="506"/>
      <c r="F1054" s="183"/>
      <c r="G1054" s="148"/>
      <c r="H1054" s="148"/>
      <c r="I1054" s="150"/>
    </row>
    <row r="1055" spans="1:9" ht="69.95" customHeight="1" thickBot="1" x14ac:dyDescent="0.25">
      <c r="A1055" s="1155">
        <f>A1054</f>
        <v>43268</v>
      </c>
      <c r="B1055" s="1203"/>
      <c r="C1055" s="165"/>
      <c r="D1055" s="166"/>
      <c r="E1055" s="507"/>
      <c r="F1055" s="166"/>
      <c r="G1055" s="153"/>
      <c r="H1055" s="152"/>
      <c r="I1055" s="154"/>
    </row>
    <row r="1056" spans="1:9" ht="69.95" hidden="1" customHeight="1" thickTop="1" thickBot="1" x14ac:dyDescent="0.25">
      <c r="A1056" s="1166"/>
      <c r="B1056" s="39"/>
      <c r="C1056" s="1033">
        <f>COUNTA(C$1047,C$1044,C$1041,C$1038,C$1035,C$1032,C$1029,C$1026,C$1023,C$1020,C$1017,C$1014,C$1053,C$1050)</f>
        <v>12</v>
      </c>
      <c r="D1056" s="1033">
        <f t="shared" ref="D1056:I1056" si="23">COUNTA(D$1047,D$1044,D$1041,D$1038,D$1035,D$1032,D$1029,D$1026,D$1023,D$1020,D$1017,D$1014,D$1053,D$1050)</f>
        <v>5</v>
      </c>
      <c r="E1056" s="1033">
        <f t="shared" si="23"/>
        <v>7</v>
      </c>
      <c r="F1056" s="1033">
        <f>COUNTA(F1055,F1054,F1052,F1051,F1049,F1048,F1046,F1045,F1043,F1042,F1040,F1039,F1037,F1036,F1034,F1033,F1031,F1030,F1028,F1027,F1025,F1024,F1022,F1021,F1019,F1018,F1016,F1015)</f>
        <v>0</v>
      </c>
      <c r="G1056" s="1033">
        <f t="shared" si="23"/>
        <v>6</v>
      </c>
      <c r="H1056" s="1033">
        <f t="shared" si="23"/>
        <v>4</v>
      </c>
      <c r="I1056" s="1033">
        <f t="shared" si="23"/>
        <v>0</v>
      </c>
    </row>
    <row r="1057" spans="1:9" ht="99.95" customHeight="1" thickTop="1" thickBot="1" x14ac:dyDescent="0.25">
      <c r="A1057" s="468" t="s">
        <v>313</v>
      </c>
      <c r="B1057" s="466">
        <f>WEEKNUM(A1058,2)</f>
        <v>25</v>
      </c>
      <c r="C1057" s="1341" t="s">
        <v>0</v>
      </c>
      <c r="D1057" s="1342"/>
      <c r="E1057" s="1113" t="s">
        <v>1</v>
      </c>
      <c r="F1057" s="1177" t="s">
        <v>356</v>
      </c>
      <c r="G1057" s="119" t="s">
        <v>3</v>
      </c>
      <c r="H1057" s="1112" t="s">
        <v>4</v>
      </c>
      <c r="I1057" s="205" t="s">
        <v>5</v>
      </c>
    </row>
    <row r="1058" spans="1:9" ht="69.95" customHeight="1" thickTop="1" x14ac:dyDescent="0.2">
      <c r="A1058" s="1150">
        <f>A1055+1</f>
        <v>43269</v>
      </c>
      <c r="B1058" s="479"/>
      <c r="C1058" s="970" t="s">
        <v>30</v>
      </c>
      <c r="D1058" s="1023" t="s">
        <v>29</v>
      </c>
      <c r="E1058" s="1017" t="s">
        <v>6</v>
      </c>
      <c r="F1058" s="1034"/>
      <c r="G1058" s="1004" t="s">
        <v>12</v>
      </c>
      <c r="H1058" s="1036"/>
      <c r="I1058" s="1037"/>
    </row>
    <row r="1059" spans="1:9" ht="69.95" customHeight="1" x14ac:dyDescent="0.2">
      <c r="A1059" s="1151">
        <f>A1058</f>
        <v>43269</v>
      </c>
      <c r="B1059" s="1184" t="s">
        <v>8</v>
      </c>
      <c r="C1059" s="173"/>
      <c r="D1059" s="861"/>
      <c r="E1059" s="499"/>
      <c r="F1059" s="136"/>
      <c r="G1059" s="148"/>
      <c r="H1059" s="149"/>
      <c r="I1059" s="150"/>
    </row>
    <row r="1060" spans="1:9" ht="69.95" customHeight="1" x14ac:dyDescent="0.2">
      <c r="A1060" s="1152">
        <f>A1059</f>
        <v>43269</v>
      </c>
      <c r="B1060" s="1184"/>
      <c r="C1060" s="182"/>
      <c r="D1060" s="183"/>
      <c r="E1060" s="499"/>
      <c r="F1060" s="540"/>
      <c r="G1060" s="148"/>
      <c r="H1060" s="149"/>
      <c r="I1060" s="150"/>
    </row>
    <row r="1061" spans="1:9" ht="69.95" customHeight="1" thickBot="1" x14ac:dyDescent="0.25">
      <c r="A1061" s="1153">
        <f>A1060</f>
        <v>43269</v>
      </c>
      <c r="B1061" s="35"/>
      <c r="C1061" s="976" t="s">
        <v>28</v>
      </c>
      <c r="D1061" s="961"/>
      <c r="E1061" s="1014" t="s">
        <v>27</v>
      </c>
      <c r="F1061" s="1029"/>
      <c r="G1061" s="1030"/>
      <c r="H1061" s="1008" t="s">
        <v>24</v>
      </c>
      <c r="I1061" s="1031"/>
    </row>
    <row r="1062" spans="1:9" ht="69.95" customHeight="1" x14ac:dyDescent="0.2">
      <c r="A1062" s="1154">
        <f>A1061</f>
        <v>43269</v>
      </c>
      <c r="B1062" s="1184" t="s">
        <v>8</v>
      </c>
      <c r="C1062" s="836"/>
      <c r="D1062" s="854"/>
      <c r="E1062" s="506"/>
      <c r="F1062" s="183"/>
      <c r="G1062" s="148"/>
      <c r="H1062" s="148"/>
      <c r="I1062" s="150"/>
    </row>
    <row r="1063" spans="1:9" ht="69.95" customHeight="1" thickBot="1" x14ac:dyDescent="0.25">
      <c r="A1063" s="1155">
        <f>A1062</f>
        <v>43269</v>
      </c>
      <c r="B1063" s="1211"/>
      <c r="C1063" s="837"/>
      <c r="D1063" s="855"/>
      <c r="E1063" s="507"/>
      <c r="F1063" s="166"/>
      <c r="G1063" s="153"/>
      <c r="H1063" s="152"/>
      <c r="I1063" s="154"/>
    </row>
    <row r="1064" spans="1:9" ht="69.95" customHeight="1" thickTop="1" x14ac:dyDescent="0.2">
      <c r="A1064" s="1156">
        <f>A1061+1</f>
        <v>43270</v>
      </c>
      <c r="B1064" s="36"/>
      <c r="C1064" s="970" t="s">
        <v>27</v>
      </c>
      <c r="D1064" s="981" t="s">
        <v>26</v>
      </c>
      <c r="E1064" s="1039"/>
      <c r="F1064" s="1034"/>
      <c r="G1064" s="1004" t="s">
        <v>14</v>
      </c>
      <c r="H1064" s="1036"/>
      <c r="I1064" s="1037"/>
    </row>
    <row r="1065" spans="1:9" ht="69.95" customHeight="1" x14ac:dyDescent="0.2">
      <c r="A1065" s="1162">
        <f>A1064</f>
        <v>43270</v>
      </c>
      <c r="B1065" s="1190" t="s">
        <v>8</v>
      </c>
      <c r="C1065" s="838"/>
      <c r="D1065" s="856"/>
      <c r="E1065" s="499"/>
      <c r="F1065" s="136"/>
      <c r="G1065" s="148"/>
      <c r="H1065" s="149"/>
      <c r="I1065" s="150"/>
    </row>
    <row r="1066" spans="1:9" ht="69.95" customHeight="1" x14ac:dyDescent="0.2">
      <c r="A1066" s="1163">
        <f>A1065</f>
        <v>43270</v>
      </c>
      <c r="B1066" s="1190"/>
      <c r="C1066" s="839"/>
      <c r="D1066" s="849"/>
      <c r="E1066" s="499"/>
      <c r="F1066" s="540"/>
      <c r="G1066" s="148"/>
      <c r="H1066" s="149"/>
      <c r="I1066" s="150"/>
    </row>
    <row r="1067" spans="1:9" ht="69.95" customHeight="1" x14ac:dyDescent="0.2">
      <c r="A1067" s="1164">
        <f>A1066</f>
        <v>43270</v>
      </c>
      <c r="B1067" s="37"/>
      <c r="C1067" s="987" t="s">
        <v>25</v>
      </c>
      <c r="D1067" s="988"/>
      <c r="E1067" s="1014" t="s">
        <v>28</v>
      </c>
      <c r="F1067" s="1029"/>
      <c r="G1067" s="1030"/>
      <c r="H1067" s="1008" t="s">
        <v>25</v>
      </c>
      <c r="I1067" s="1031"/>
    </row>
    <row r="1068" spans="1:9" ht="69.95" customHeight="1" x14ac:dyDescent="0.2">
      <c r="A1068" s="1165">
        <f>A1067</f>
        <v>43270</v>
      </c>
      <c r="B1068" s="1190" t="s">
        <v>8</v>
      </c>
      <c r="C1068" s="840"/>
      <c r="D1068" s="850"/>
      <c r="E1068" s="506"/>
      <c r="F1068" s="183"/>
      <c r="G1068" s="148"/>
      <c r="H1068" s="148"/>
      <c r="I1068" s="150"/>
    </row>
    <row r="1069" spans="1:9" ht="69.95" customHeight="1" thickBot="1" x14ac:dyDescent="0.25">
      <c r="A1069" s="1161">
        <f>A1068</f>
        <v>43270</v>
      </c>
      <c r="B1069" s="1203"/>
      <c r="C1069" s="837"/>
      <c r="D1069" s="855"/>
      <c r="E1069" s="507"/>
      <c r="F1069" s="166"/>
      <c r="G1069" s="153"/>
      <c r="H1069" s="152"/>
      <c r="I1069" s="154"/>
    </row>
    <row r="1070" spans="1:9" ht="69.95" customHeight="1" thickTop="1" x14ac:dyDescent="0.2">
      <c r="A1070" s="1150">
        <f>A1067+1</f>
        <v>43271</v>
      </c>
      <c r="B1070" s="36"/>
      <c r="C1070" s="991" t="s">
        <v>24</v>
      </c>
      <c r="D1070" s="992" t="s">
        <v>23</v>
      </c>
      <c r="E1070" s="1039"/>
      <c r="F1070" s="1034"/>
      <c r="G1070" s="1035"/>
      <c r="H1070" s="1036"/>
      <c r="I1070" s="1037"/>
    </row>
    <row r="1071" spans="1:9" ht="69.95" customHeight="1" x14ac:dyDescent="0.2">
      <c r="A1071" s="1151">
        <f>A1070</f>
        <v>43271</v>
      </c>
      <c r="B1071" s="1190" t="s">
        <v>8</v>
      </c>
      <c r="C1071" s="841"/>
      <c r="D1071" s="848"/>
      <c r="E1071" s="499"/>
      <c r="F1071" s="136"/>
      <c r="G1071" s="148"/>
      <c r="H1071" s="149"/>
      <c r="I1071" s="150"/>
    </row>
    <row r="1072" spans="1:9" ht="69.95" customHeight="1" x14ac:dyDescent="0.2">
      <c r="A1072" s="1152">
        <f>A1071</f>
        <v>43271</v>
      </c>
      <c r="B1072" s="1190"/>
      <c r="C1072" s="842"/>
      <c r="D1072" s="851"/>
      <c r="E1072" s="499"/>
      <c r="F1072" s="540"/>
      <c r="G1072" s="148"/>
      <c r="H1072" s="149"/>
      <c r="I1072" s="150"/>
    </row>
    <row r="1073" spans="1:9" ht="69.95" customHeight="1" x14ac:dyDescent="0.2">
      <c r="A1073" s="1153">
        <f>A1072</f>
        <v>43271</v>
      </c>
      <c r="B1073" s="37"/>
      <c r="C1073" s="991" t="s">
        <v>21</v>
      </c>
      <c r="D1073" s="992"/>
      <c r="E1073" s="1014" t="s">
        <v>29</v>
      </c>
      <c r="F1073" s="1029"/>
      <c r="G1073" s="1030"/>
      <c r="H1073" s="1008" t="s">
        <v>26</v>
      </c>
      <c r="I1073" s="1031"/>
    </row>
    <row r="1074" spans="1:9" ht="69.95" customHeight="1" x14ac:dyDescent="0.2">
      <c r="A1074" s="1154">
        <f>A1073</f>
        <v>43271</v>
      </c>
      <c r="B1074" s="1190" t="s">
        <v>8</v>
      </c>
      <c r="C1074" s="859"/>
      <c r="D1074" s="858"/>
      <c r="E1074" s="506"/>
      <c r="F1074" s="183"/>
      <c r="G1074" s="148"/>
      <c r="H1074" s="148"/>
      <c r="I1074" s="150"/>
    </row>
    <row r="1075" spans="1:9" ht="69.95" customHeight="1" thickBot="1" x14ac:dyDescent="0.25">
      <c r="A1075" s="1155">
        <f>A1074</f>
        <v>43271</v>
      </c>
      <c r="B1075" s="1203"/>
      <c r="C1075" s="165"/>
      <c r="D1075" s="166"/>
      <c r="E1075" s="507"/>
      <c r="F1075" s="166"/>
      <c r="G1075" s="153"/>
      <c r="H1075" s="152"/>
      <c r="I1075" s="154"/>
    </row>
    <row r="1076" spans="1:9" ht="69.95" customHeight="1" thickTop="1" x14ac:dyDescent="0.2">
      <c r="A1076" s="1156">
        <f>A1073+1</f>
        <v>43272</v>
      </c>
      <c r="B1076" s="36"/>
      <c r="C1076" s="1000" t="s">
        <v>7</v>
      </c>
      <c r="D1076" s="1001"/>
      <c r="E1076" s="1039"/>
      <c r="F1076" s="1034"/>
      <c r="G1076" s="1035"/>
      <c r="H1076" s="1036"/>
      <c r="I1076" s="1037"/>
    </row>
    <row r="1077" spans="1:9" ht="69.95" customHeight="1" x14ac:dyDescent="0.2">
      <c r="A1077" s="1162">
        <f>A1076</f>
        <v>43272</v>
      </c>
      <c r="B1077" s="1190" t="s">
        <v>8</v>
      </c>
      <c r="C1077" s="155"/>
      <c r="D1077" s="156"/>
      <c r="E1077" s="499"/>
      <c r="F1077" s="136"/>
      <c r="G1077" s="148"/>
      <c r="H1077" s="149"/>
      <c r="I1077" s="150"/>
    </row>
    <row r="1078" spans="1:9" ht="69.95" customHeight="1" x14ac:dyDescent="0.2">
      <c r="A1078" s="1163">
        <f>A1077</f>
        <v>43272</v>
      </c>
      <c r="B1078" s="1190"/>
      <c r="C1078" s="162"/>
      <c r="D1078" s="163"/>
      <c r="E1078" s="499"/>
      <c r="F1078" s="540"/>
      <c r="G1078" s="148"/>
      <c r="H1078" s="149"/>
      <c r="I1078" s="150"/>
    </row>
    <row r="1079" spans="1:9" ht="69.95" customHeight="1" x14ac:dyDescent="0.2">
      <c r="A1079" s="1164">
        <f>A1078</f>
        <v>43272</v>
      </c>
      <c r="B1079" s="37"/>
      <c r="C1079" s="1007" t="s">
        <v>12</v>
      </c>
      <c r="D1079" s="988"/>
      <c r="E1079" s="1014" t="s">
        <v>30</v>
      </c>
      <c r="F1079" s="1029"/>
      <c r="G1079" s="1030"/>
      <c r="H1079" s="1008" t="s">
        <v>27</v>
      </c>
      <c r="I1079" s="1031"/>
    </row>
    <row r="1080" spans="1:9" ht="69.95" customHeight="1" x14ac:dyDescent="0.2">
      <c r="A1080" s="1165">
        <f>A1079</f>
        <v>43272</v>
      </c>
      <c r="B1080" s="1190" t="s">
        <v>8</v>
      </c>
      <c r="C1080" s="158"/>
      <c r="D1080" s="164"/>
      <c r="E1080" s="506"/>
      <c r="F1080" s="183"/>
      <c r="G1080" s="148"/>
      <c r="H1080" s="148"/>
      <c r="I1080" s="150"/>
    </row>
    <row r="1081" spans="1:9" ht="69.95" customHeight="1" thickBot="1" x14ac:dyDescent="0.25">
      <c r="A1081" s="1161">
        <f>A1080</f>
        <v>43272</v>
      </c>
      <c r="B1081" s="1203"/>
      <c r="C1081" s="165"/>
      <c r="D1081" s="166"/>
      <c r="E1081" s="507"/>
      <c r="F1081" s="166"/>
      <c r="G1081" s="153"/>
      <c r="H1081" s="152"/>
      <c r="I1081" s="154"/>
    </row>
    <row r="1082" spans="1:9" ht="69.95" customHeight="1" thickTop="1" x14ac:dyDescent="0.2">
      <c r="A1082" s="1150">
        <f>A1079+1</f>
        <v>43273</v>
      </c>
      <c r="B1082" s="36"/>
      <c r="C1082" s="1009" t="s">
        <v>14</v>
      </c>
      <c r="D1082" s="1010" t="s">
        <v>15</v>
      </c>
      <c r="E1082" s="1039"/>
      <c r="F1082" s="1034"/>
      <c r="G1082" s="1035"/>
      <c r="H1082" s="1036"/>
      <c r="I1082" s="1037"/>
    </row>
    <row r="1083" spans="1:9" ht="69.95" customHeight="1" x14ac:dyDescent="0.2">
      <c r="A1083" s="1151">
        <f>A1082</f>
        <v>43273</v>
      </c>
      <c r="B1083" s="1190" t="s">
        <v>8</v>
      </c>
      <c r="C1083" s="173"/>
      <c r="D1083" s="156"/>
      <c r="E1083" s="499"/>
      <c r="F1083" s="136"/>
      <c r="G1083" s="148"/>
      <c r="H1083" s="149"/>
      <c r="I1083" s="150"/>
    </row>
    <row r="1084" spans="1:9" ht="69.95" customHeight="1" x14ac:dyDescent="0.2">
      <c r="A1084" s="1152">
        <f>A1083</f>
        <v>43273</v>
      </c>
      <c r="B1084" s="1190"/>
      <c r="C1084" s="182"/>
      <c r="D1084" s="163"/>
      <c r="E1084" s="499"/>
      <c r="F1084" s="540"/>
      <c r="G1084" s="148"/>
      <c r="H1084" s="149"/>
      <c r="I1084" s="150"/>
    </row>
    <row r="1085" spans="1:9" ht="69.95" customHeight="1" x14ac:dyDescent="0.2">
      <c r="A1085" s="1153">
        <f>A1084</f>
        <v>43273</v>
      </c>
      <c r="B1085" s="37"/>
      <c r="C1085" s="1007" t="s">
        <v>19</v>
      </c>
      <c r="D1085" s="1007"/>
      <c r="E1085" s="1071" t="s">
        <v>31</v>
      </c>
      <c r="F1085" s="1029"/>
      <c r="G1085" s="1030"/>
      <c r="H1085" s="1030"/>
      <c r="I1085" s="1031"/>
    </row>
    <row r="1086" spans="1:9" ht="69.95" customHeight="1" x14ac:dyDescent="0.2">
      <c r="A1086" s="1154">
        <f>A1085</f>
        <v>43273</v>
      </c>
      <c r="B1086" s="1190" t="s">
        <v>8</v>
      </c>
      <c r="C1086" s="196"/>
      <c r="D1086" s="164"/>
      <c r="E1086" s="506"/>
      <c r="F1086" s="183"/>
      <c r="G1086" s="148"/>
      <c r="H1086" s="148"/>
      <c r="I1086" s="150"/>
    </row>
    <row r="1087" spans="1:9" ht="69.95" customHeight="1" thickBot="1" x14ac:dyDescent="0.25">
      <c r="A1087" s="1155">
        <f>A1086</f>
        <v>43273</v>
      </c>
      <c r="B1087" s="1203"/>
      <c r="C1087" s="860"/>
      <c r="D1087" s="166"/>
      <c r="E1087" s="507"/>
      <c r="F1087" s="166"/>
      <c r="G1087" s="153"/>
      <c r="H1087" s="152"/>
      <c r="I1087" s="154"/>
    </row>
    <row r="1088" spans="1:9" ht="69.95" customHeight="1" thickTop="1" x14ac:dyDescent="0.2">
      <c r="A1088" s="1156">
        <f>A1085+1</f>
        <v>43274</v>
      </c>
      <c r="B1088" s="36"/>
      <c r="C1088" s="1000" t="s">
        <v>13</v>
      </c>
      <c r="D1088" s="1001" t="s">
        <v>16</v>
      </c>
      <c r="E1088" s="1017" t="s">
        <v>18</v>
      </c>
      <c r="F1088" s="1034"/>
      <c r="G1088" s="1035"/>
      <c r="H1088" s="1036"/>
      <c r="I1088" s="1037"/>
    </row>
    <row r="1089" spans="1:9" ht="69.95" customHeight="1" x14ac:dyDescent="0.2">
      <c r="A1089" s="1162">
        <f>A1088</f>
        <v>43274</v>
      </c>
      <c r="B1089" s="1190" t="s">
        <v>8</v>
      </c>
      <c r="C1089" s="155"/>
      <c r="D1089" s="156"/>
      <c r="E1089" s="499"/>
      <c r="F1089" s="136"/>
      <c r="G1089" s="148"/>
      <c r="H1089" s="149"/>
      <c r="I1089" s="150"/>
    </row>
    <row r="1090" spans="1:9" ht="69.95" customHeight="1" x14ac:dyDescent="0.2">
      <c r="A1090" s="1163">
        <f>A1089</f>
        <v>43274</v>
      </c>
      <c r="B1090" s="1190"/>
      <c r="C1090" s="162"/>
      <c r="D1090" s="163"/>
      <c r="E1090" s="499"/>
      <c r="F1090" s="540"/>
      <c r="G1090" s="148"/>
      <c r="H1090" s="149"/>
      <c r="I1090" s="150"/>
    </row>
    <row r="1091" spans="1:9" ht="69.95" customHeight="1" x14ac:dyDescent="0.2">
      <c r="A1091" s="1164">
        <f>A1090</f>
        <v>43274</v>
      </c>
      <c r="B1091" s="37"/>
      <c r="C1091" s="1013" t="s">
        <v>17</v>
      </c>
      <c r="D1091" s="1018"/>
      <c r="E1091" s="1032"/>
      <c r="F1091" s="1029"/>
      <c r="G1091" s="1030"/>
      <c r="H1091" s="1030"/>
      <c r="I1091" s="1031"/>
    </row>
    <row r="1092" spans="1:9" ht="69.95" customHeight="1" x14ac:dyDescent="0.2">
      <c r="A1092" s="1165">
        <f>A1091</f>
        <v>43274</v>
      </c>
      <c r="B1092" s="1190" t="s">
        <v>8</v>
      </c>
      <c r="C1092" s="158"/>
      <c r="D1092" s="164"/>
      <c r="E1092" s="506"/>
      <c r="F1092" s="183"/>
      <c r="G1092" s="148"/>
      <c r="H1092" s="148"/>
      <c r="I1092" s="150"/>
    </row>
    <row r="1093" spans="1:9" ht="69.95" customHeight="1" thickBot="1" x14ac:dyDescent="0.25">
      <c r="A1093" s="1161">
        <f>A1092</f>
        <v>43274</v>
      </c>
      <c r="B1093" s="1203"/>
      <c r="C1093" s="165"/>
      <c r="D1093" s="166"/>
      <c r="E1093" s="507"/>
      <c r="F1093" s="166"/>
      <c r="G1093" s="153"/>
      <c r="H1093" s="152"/>
      <c r="I1093" s="154"/>
    </row>
    <row r="1094" spans="1:9" ht="69.95" customHeight="1" thickTop="1" x14ac:dyDescent="0.2">
      <c r="A1094" s="1150">
        <f>A1091+1</f>
        <v>43275</v>
      </c>
      <c r="B1094" s="36"/>
      <c r="C1094" s="1000"/>
      <c r="D1094" s="1001"/>
      <c r="E1094" s="1017"/>
      <c r="F1094" s="1034"/>
      <c r="G1094" s="1035"/>
      <c r="H1094" s="1036"/>
      <c r="I1094" s="1037"/>
    </row>
    <row r="1095" spans="1:9" ht="69.95" customHeight="1" x14ac:dyDescent="0.2">
      <c r="A1095" s="1151">
        <f>A1094</f>
        <v>43275</v>
      </c>
      <c r="B1095" s="1190" t="s">
        <v>8</v>
      </c>
      <c r="C1095" s="155"/>
      <c r="D1095" s="156"/>
      <c r="E1095" s="499"/>
      <c r="F1095" s="136"/>
      <c r="G1095" s="148"/>
      <c r="H1095" s="149"/>
      <c r="I1095" s="150"/>
    </row>
    <row r="1096" spans="1:9" ht="69.95" customHeight="1" x14ac:dyDescent="0.2">
      <c r="A1096" s="1152">
        <f>A1095</f>
        <v>43275</v>
      </c>
      <c r="B1096" s="1190"/>
      <c r="C1096" s="162"/>
      <c r="D1096" s="163"/>
      <c r="E1096" s="499"/>
      <c r="F1096" s="540"/>
      <c r="G1096" s="148"/>
      <c r="H1096" s="149"/>
      <c r="I1096" s="150"/>
    </row>
    <row r="1097" spans="1:9" ht="69.95" customHeight="1" x14ac:dyDescent="0.2">
      <c r="A1097" s="1153">
        <f>A1096</f>
        <v>43275</v>
      </c>
      <c r="B1097" s="37"/>
      <c r="C1097" s="1013"/>
      <c r="D1097" s="1018"/>
      <c r="E1097" s="1032"/>
      <c r="F1097" s="1029"/>
      <c r="G1097" s="1030"/>
      <c r="H1097" s="1030"/>
      <c r="I1097" s="1031"/>
    </row>
    <row r="1098" spans="1:9" ht="69.95" customHeight="1" x14ac:dyDescent="0.2">
      <c r="A1098" s="1154">
        <f>A1097</f>
        <v>43275</v>
      </c>
      <c r="B1098" s="1190" t="s">
        <v>8</v>
      </c>
      <c r="C1098" s="158"/>
      <c r="D1098" s="164"/>
      <c r="E1098" s="506"/>
      <c r="F1098" s="183"/>
      <c r="G1098" s="148"/>
      <c r="H1098" s="148"/>
      <c r="I1098" s="150"/>
    </row>
    <row r="1099" spans="1:9" ht="69.95" customHeight="1" thickBot="1" x14ac:dyDescent="0.25">
      <c r="A1099" s="1155">
        <f>A1098</f>
        <v>43275</v>
      </c>
      <c r="B1099" s="1203"/>
      <c r="C1099" s="165"/>
      <c r="D1099" s="166"/>
      <c r="E1099" s="507"/>
      <c r="F1099" s="166"/>
      <c r="G1099" s="153"/>
      <c r="H1099" s="152"/>
      <c r="I1099" s="154"/>
    </row>
    <row r="1100" spans="1:9" ht="69.95" hidden="1" customHeight="1" thickTop="1" thickBot="1" x14ac:dyDescent="0.5">
      <c r="C1100" s="955">
        <f>COUNTA(C$1091,C$1088,C$1085,C$1082,C$1079,C$1076,C$1073,C$1070,C$1067,C$1064,C$1061,C$1058,C$1097,C$1094)</f>
        <v>12</v>
      </c>
      <c r="D1100" s="955">
        <f t="shared" ref="D1100:I1100" si="24">COUNTA(D$1091,D$1088,D$1085,D$1082,D$1079,D$1076,D$1073,D$1070,D$1067,D$1064,D$1061,D$1058,D$1097,D$1094)</f>
        <v>5</v>
      </c>
      <c r="E1100" s="955">
        <f t="shared" si="24"/>
        <v>7</v>
      </c>
      <c r="F1100" s="955">
        <f>COUNTA(F1099,F1098,F1096,F1095,F1093,F1092,F1090,F1089,F1087,F1086,F1084,F1083,F1081,F1080,F1078,F1077,F1075,F1074,F1072,F1071,F1069,F1068,F1066,F1065,F1063,F1062,F1060,F1059)</f>
        <v>0</v>
      </c>
      <c r="G1100" s="955">
        <f t="shared" si="24"/>
        <v>2</v>
      </c>
      <c r="H1100" s="955">
        <f t="shared" si="24"/>
        <v>4</v>
      </c>
      <c r="I1100" s="955">
        <f t="shared" si="24"/>
        <v>0</v>
      </c>
    </row>
    <row r="1101" spans="1:9" ht="99.95" customHeight="1" thickTop="1" thickBot="1" x14ac:dyDescent="0.25">
      <c r="A1101" s="468" t="s">
        <v>313</v>
      </c>
      <c r="B1101" s="466">
        <f>WEEKNUM(A1102,2)</f>
        <v>26</v>
      </c>
      <c r="C1101" s="1341" t="s">
        <v>0</v>
      </c>
      <c r="D1101" s="1342"/>
      <c r="E1101" s="1113" t="s">
        <v>1</v>
      </c>
      <c r="F1101" s="1177" t="s">
        <v>356</v>
      </c>
      <c r="G1101" s="1112" t="s">
        <v>3</v>
      </c>
      <c r="H1101" s="1112" t="s">
        <v>4</v>
      </c>
      <c r="I1101" s="205" t="s">
        <v>5</v>
      </c>
    </row>
    <row r="1102" spans="1:9" ht="69.95" customHeight="1" thickTop="1" x14ac:dyDescent="0.2">
      <c r="A1102" s="1150">
        <f>A1099+1</f>
        <v>43276</v>
      </c>
      <c r="B1102" s="40"/>
      <c r="C1102" s="970" t="s">
        <v>30</v>
      </c>
      <c r="D1102" s="1023" t="s">
        <v>29</v>
      </c>
      <c r="E1102" s="1017" t="s">
        <v>6</v>
      </c>
      <c r="F1102" s="1048"/>
      <c r="G1102" s="1049"/>
      <c r="H1102" s="1050"/>
      <c r="I1102" s="1006"/>
    </row>
    <row r="1103" spans="1:9" ht="69.95" customHeight="1" x14ac:dyDescent="0.2">
      <c r="A1103" s="1151">
        <f>A1102</f>
        <v>43276</v>
      </c>
      <c r="B1103" s="1190" t="s">
        <v>8</v>
      </c>
      <c r="C1103" s="173"/>
      <c r="D1103" s="861"/>
      <c r="E1103" s="510"/>
      <c r="F1103" s="168"/>
      <c r="G1103" s="169"/>
      <c r="H1103" s="170"/>
      <c r="I1103" s="150"/>
    </row>
    <row r="1104" spans="1:9" ht="69.95" customHeight="1" x14ac:dyDescent="0.2">
      <c r="A1104" s="1152">
        <f>A1103</f>
        <v>43276</v>
      </c>
      <c r="B1104" s="1190"/>
      <c r="C1104" s="182"/>
      <c r="D1104" s="183"/>
      <c r="E1104" s="510"/>
      <c r="F1104" s="167"/>
      <c r="G1104" s="171"/>
      <c r="H1104" s="172"/>
      <c r="I1104" s="150"/>
    </row>
    <row r="1105" spans="1:9" ht="69.95" customHeight="1" thickBot="1" x14ac:dyDescent="0.25">
      <c r="A1105" s="1153">
        <f>A1104</f>
        <v>43276</v>
      </c>
      <c r="B1105" s="37"/>
      <c r="C1105" s="976" t="s">
        <v>28</v>
      </c>
      <c r="D1105" s="961"/>
      <c r="E1105" s="1051"/>
      <c r="F1105" s="961"/>
      <c r="G1105" s="978"/>
      <c r="H1105" s="979" t="s">
        <v>28</v>
      </c>
      <c r="I1105" s="999"/>
    </row>
    <row r="1106" spans="1:9" ht="69.95" customHeight="1" x14ac:dyDescent="0.2">
      <c r="A1106" s="1154">
        <f>A1105</f>
        <v>43276</v>
      </c>
      <c r="B1106" s="1190" t="s">
        <v>8</v>
      </c>
      <c r="C1106" s="836"/>
      <c r="D1106" s="854"/>
      <c r="E1106" s="533"/>
      <c r="F1106" s="174"/>
      <c r="G1106" s="61"/>
      <c r="H1106" s="175"/>
      <c r="I1106" s="176"/>
    </row>
    <row r="1107" spans="1:9" ht="69.95" customHeight="1" thickBot="1" x14ac:dyDescent="0.25">
      <c r="A1107" s="1155">
        <f>A1106</f>
        <v>43276</v>
      </c>
      <c r="B1107" s="1203"/>
      <c r="C1107" s="837"/>
      <c r="D1107" s="855"/>
      <c r="E1107" s="507"/>
      <c r="F1107" s="177"/>
      <c r="G1107" s="134"/>
      <c r="H1107" s="178"/>
      <c r="I1107" s="154"/>
    </row>
    <row r="1108" spans="1:9" ht="69.95" customHeight="1" thickTop="1" x14ac:dyDescent="0.2">
      <c r="A1108" s="1156">
        <f>A1105+1</f>
        <v>43277</v>
      </c>
      <c r="B1108" s="34"/>
      <c r="C1108" s="970" t="s">
        <v>27</v>
      </c>
      <c r="D1108" s="981" t="s">
        <v>26</v>
      </c>
      <c r="E1108" s="1028"/>
      <c r="F1108" s="1052"/>
      <c r="G1108" s="1053"/>
      <c r="H1108" s="1003"/>
      <c r="I1108" s="1006"/>
    </row>
    <row r="1109" spans="1:9" ht="69.95" customHeight="1" x14ac:dyDescent="0.2">
      <c r="A1109" s="1162">
        <f>A1108</f>
        <v>43277</v>
      </c>
      <c r="B1109" s="1197" t="s">
        <v>8</v>
      </c>
      <c r="C1109" s="838"/>
      <c r="D1109" s="856"/>
      <c r="E1109" s="499"/>
      <c r="F1109" s="136"/>
      <c r="G1109" s="179"/>
      <c r="H1109" s="180"/>
      <c r="I1109" s="150"/>
    </row>
    <row r="1110" spans="1:9" ht="69.95" customHeight="1" x14ac:dyDescent="0.2">
      <c r="A1110" s="1163">
        <f>A1109</f>
        <v>43277</v>
      </c>
      <c r="B1110" s="1204"/>
      <c r="C1110" s="839"/>
      <c r="D1110" s="849"/>
      <c r="E1110" s="499"/>
      <c r="F1110" s="541"/>
      <c r="G1110" s="151"/>
      <c r="H1110" s="181"/>
      <c r="I1110" s="150"/>
    </row>
    <row r="1111" spans="1:9" ht="69.95" customHeight="1" x14ac:dyDescent="0.2">
      <c r="A1111" s="1164">
        <f>A1110</f>
        <v>43277</v>
      </c>
      <c r="B1111" s="35"/>
      <c r="C1111" s="987" t="s">
        <v>25</v>
      </c>
      <c r="D1111" s="988"/>
      <c r="E1111" s="1014"/>
      <c r="F1111" s="1026"/>
      <c r="G1111" s="980"/>
      <c r="H1111" s="990" t="s">
        <v>29</v>
      </c>
      <c r="I1111" s="999"/>
    </row>
    <row r="1112" spans="1:9" ht="69.95" customHeight="1" x14ac:dyDescent="0.2">
      <c r="A1112" s="1165">
        <f>A1111</f>
        <v>43277</v>
      </c>
      <c r="B1112" s="1197" t="s">
        <v>8</v>
      </c>
      <c r="C1112" s="840"/>
      <c r="D1112" s="850"/>
      <c r="E1112" s="506"/>
      <c r="F1112" s="183"/>
      <c r="G1112" s="184"/>
      <c r="H1112" s="185"/>
      <c r="I1112" s="176"/>
    </row>
    <row r="1113" spans="1:9" ht="69.95" customHeight="1" thickBot="1" x14ac:dyDescent="0.25">
      <c r="A1113" s="1161">
        <f>A1112</f>
        <v>43277</v>
      </c>
      <c r="B1113" s="1248"/>
      <c r="C1113" s="837"/>
      <c r="D1113" s="855"/>
      <c r="E1113" s="507"/>
      <c r="F1113" s="177"/>
      <c r="G1113" s="186"/>
      <c r="H1113" s="187"/>
      <c r="I1113" s="154"/>
    </row>
    <row r="1114" spans="1:9" ht="69.95" customHeight="1" thickTop="1" x14ac:dyDescent="0.2">
      <c r="A1114" s="1150">
        <f>A1111+1</f>
        <v>43278</v>
      </c>
      <c r="B1114" s="36"/>
      <c r="C1114" s="991" t="s">
        <v>24</v>
      </c>
      <c r="D1114" s="992" t="s">
        <v>23</v>
      </c>
      <c r="E1114" s="1011"/>
      <c r="F1114" s="1048"/>
      <c r="G1114" s="1053"/>
      <c r="H1114" s="1005"/>
      <c r="I1114" s="1006"/>
    </row>
    <row r="1115" spans="1:9" ht="69.95" customHeight="1" x14ac:dyDescent="0.2">
      <c r="A1115" s="1151">
        <f>A1114</f>
        <v>43278</v>
      </c>
      <c r="B1115" s="1197" t="s">
        <v>8</v>
      </c>
      <c r="C1115" s="841"/>
      <c r="D1115" s="848"/>
      <c r="E1115" s="510"/>
      <c r="F1115" s="168"/>
      <c r="G1115" s="179"/>
      <c r="H1115" s="188"/>
      <c r="I1115" s="150"/>
    </row>
    <row r="1116" spans="1:9" ht="69.95" customHeight="1" x14ac:dyDescent="0.2">
      <c r="A1116" s="1152">
        <f>A1115</f>
        <v>43278</v>
      </c>
      <c r="B1116" s="1204"/>
      <c r="C1116" s="842"/>
      <c r="D1116" s="851"/>
      <c r="E1116" s="510"/>
      <c r="F1116" s="167"/>
      <c r="G1116" s="179"/>
      <c r="H1116" s="188"/>
      <c r="I1116" s="150"/>
    </row>
    <row r="1117" spans="1:9" ht="69.95" customHeight="1" x14ac:dyDescent="0.2">
      <c r="A1117" s="1153">
        <f>A1116</f>
        <v>43278</v>
      </c>
      <c r="B1117" s="37"/>
      <c r="C1117" s="991" t="s">
        <v>21</v>
      </c>
      <c r="D1117" s="992"/>
      <c r="E1117" s="1014"/>
      <c r="F1117" s="1054"/>
      <c r="G1117" s="995"/>
      <c r="H1117" s="995" t="s">
        <v>30</v>
      </c>
      <c r="I1117" s="999"/>
    </row>
    <row r="1118" spans="1:9" ht="69.95" customHeight="1" x14ac:dyDescent="0.2">
      <c r="A1118" s="1154">
        <f>A1117</f>
        <v>43278</v>
      </c>
      <c r="B1118" s="1197" t="s">
        <v>8</v>
      </c>
      <c r="C1118" s="859"/>
      <c r="D1118" s="858"/>
      <c r="E1118" s="506"/>
      <c r="F1118" s="183"/>
      <c r="G1118" s="189"/>
      <c r="H1118" s="189"/>
      <c r="I1118" s="176"/>
    </row>
    <row r="1119" spans="1:9" ht="69.95" customHeight="1" thickBot="1" x14ac:dyDescent="0.25">
      <c r="A1119" s="1155">
        <f>A1118</f>
        <v>43278</v>
      </c>
      <c r="B1119" s="1248"/>
      <c r="C1119" s="165"/>
      <c r="D1119" s="166"/>
      <c r="E1119" s="507"/>
      <c r="F1119" s="177"/>
      <c r="G1119" s="186"/>
      <c r="H1119" s="190"/>
      <c r="I1119" s="154"/>
    </row>
    <row r="1120" spans="1:9" ht="69.95" customHeight="1" thickTop="1" x14ac:dyDescent="0.2">
      <c r="A1120" s="1156">
        <f>A1117+1</f>
        <v>43279</v>
      </c>
      <c r="B1120" s="36"/>
      <c r="C1120" s="1000" t="s">
        <v>7</v>
      </c>
      <c r="D1120" s="1001"/>
      <c r="E1120" s="1011"/>
      <c r="F1120" s="1048"/>
      <c r="G1120" s="1004"/>
      <c r="H1120" s="1005"/>
      <c r="I1120" s="1006"/>
    </row>
    <row r="1121" spans="1:9" ht="69.95" customHeight="1" x14ac:dyDescent="0.2">
      <c r="A1121" s="1162">
        <f>A1120</f>
        <v>43279</v>
      </c>
      <c r="B1121" s="1197" t="s">
        <v>8</v>
      </c>
      <c r="C1121" s="155"/>
      <c r="D1121" s="156"/>
      <c r="E1121" s="510"/>
      <c r="F1121" s="168"/>
      <c r="G1121" s="191"/>
      <c r="H1121" s="188"/>
      <c r="I1121" s="150"/>
    </row>
    <row r="1122" spans="1:9" ht="69.95" customHeight="1" x14ac:dyDescent="0.2">
      <c r="A1122" s="1163">
        <f>A1121</f>
        <v>43279</v>
      </c>
      <c r="B1122" s="1204"/>
      <c r="C1122" s="162"/>
      <c r="D1122" s="163"/>
      <c r="E1122" s="510"/>
      <c r="F1122" s="167"/>
      <c r="G1122" s="148"/>
      <c r="H1122" s="157"/>
      <c r="I1122" s="150"/>
    </row>
    <row r="1123" spans="1:9" ht="69.95" customHeight="1" x14ac:dyDescent="0.2">
      <c r="A1123" s="1164">
        <f>A1122</f>
        <v>43279</v>
      </c>
      <c r="B1123" s="37"/>
      <c r="C1123" s="1007" t="s">
        <v>12</v>
      </c>
      <c r="D1123" s="988"/>
      <c r="E1123" s="1014"/>
      <c r="F1123" s="1026"/>
      <c r="G1123" s="1008"/>
      <c r="H1123" s="1074" t="s">
        <v>31</v>
      </c>
      <c r="I1123" s="999"/>
    </row>
    <row r="1124" spans="1:9" ht="69.95" customHeight="1" x14ac:dyDescent="0.2">
      <c r="A1124" s="1165">
        <f>A1123</f>
        <v>43279</v>
      </c>
      <c r="B1124" s="1197" t="s">
        <v>8</v>
      </c>
      <c r="C1124" s="158"/>
      <c r="D1124" s="164"/>
      <c r="E1124" s="506"/>
      <c r="F1124" s="183"/>
      <c r="G1124" s="160"/>
      <c r="H1124" s="184"/>
      <c r="I1124" s="176"/>
    </row>
    <row r="1125" spans="1:9" ht="69.95" customHeight="1" thickBot="1" x14ac:dyDescent="0.25">
      <c r="A1125" s="1161">
        <f>A1124</f>
        <v>43279</v>
      </c>
      <c r="B1125" s="1248"/>
      <c r="C1125" s="165"/>
      <c r="D1125" s="166"/>
      <c r="E1125" s="507"/>
      <c r="F1125" s="177"/>
      <c r="G1125" s="153"/>
      <c r="H1125" s="190"/>
      <c r="I1125" s="154"/>
    </row>
    <row r="1126" spans="1:9" ht="69.95" customHeight="1" thickTop="1" x14ac:dyDescent="0.2">
      <c r="A1126" s="1150">
        <f>A1123+1</f>
        <v>43280</v>
      </c>
      <c r="B1126" s="36"/>
      <c r="C1126" s="1009" t="s">
        <v>14</v>
      </c>
      <c r="D1126" s="1010" t="s">
        <v>15</v>
      </c>
      <c r="E1126" s="1011"/>
      <c r="F1126" s="1012"/>
      <c r="G1126" s="1004"/>
      <c r="H1126" s="1005"/>
      <c r="I1126" s="1006"/>
    </row>
    <row r="1127" spans="1:9" ht="69.95" customHeight="1" x14ac:dyDescent="0.2">
      <c r="A1127" s="1151">
        <f>A1126</f>
        <v>43280</v>
      </c>
      <c r="B1127" s="1197" t="s">
        <v>8</v>
      </c>
      <c r="C1127" s="173"/>
      <c r="D1127" s="156"/>
      <c r="E1127" s="510"/>
      <c r="F1127" s="168"/>
      <c r="G1127" s="191"/>
      <c r="H1127" s="188"/>
      <c r="I1127" s="150"/>
    </row>
    <row r="1128" spans="1:9" ht="69.95" customHeight="1" x14ac:dyDescent="0.2">
      <c r="A1128" s="1152">
        <f>A1127</f>
        <v>43280</v>
      </c>
      <c r="B1128" s="1204"/>
      <c r="C1128" s="182"/>
      <c r="D1128" s="163"/>
      <c r="E1128" s="499"/>
      <c r="F1128" s="167"/>
      <c r="G1128" s="97"/>
      <c r="H1128" s="105"/>
      <c r="I1128" s="150"/>
    </row>
    <row r="1129" spans="1:9" ht="69.95" customHeight="1" x14ac:dyDescent="0.2">
      <c r="A1129" s="1153">
        <f>A1128</f>
        <v>43280</v>
      </c>
      <c r="B1129" s="37"/>
      <c r="C1129" s="1007" t="s">
        <v>19</v>
      </c>
      <c r="D1129" s="988"/>
      <c r="E1129" s="1072"/>
      <c r="F1129" s="1015"/>
      <c r="G1129" s="1016"/>
      <c r="H1129" s="980"/>
      <c r="I1129" s="999"/>
    </row>
    <row r="1130" spans="1:9" ht="69.95" customHeight="1" x14ac:dyDescent="0.2">
      <c r="A1130" s="1154">
        <f>A1129</f>
        <v>43280</v>
      </c>
      <c r="B1130" s="1197" t="s">
        <v>8</v>
      </c>
      <c r="C1130" s="196"/>
      <c r="D1130" s="164"/>
      <c r="E1130" s="499"/>
      <c r="F1130" s="136"/>
      <c r="G1130" s="100"/>
      <c r="H1130" s="192"/>
      <c r="I1130" s="176"/>
    </row>
    <row r="1131" spans="1:9" ht="69.95" customHeight="1" thickBot="1" x14ac:dyDescent="0.25">
      <c r="A1131" s="1155">
        <f>A1130</f>
        <v>43280</v>
      </c>
      <c r="B1131" s="1248"/>
      <c r="C1131" s="860"/>
      <c r="D1131" s="166"/>
      <c r="E1131" s="507"/>
      <c r="F1131" s="542"/>
      <c r="G1131" s="153"/>
      <c r="H1131" s="190"/>
      <c r="I1131" s="154"/>
    </row>
    <row r="1132" spans="1:9" ht="69.95" customHeight="1" thickTop="1" x14ac:dyDescent="0.2">
      <c r="A1132" s="1156">
        <f>A1129+1</f>
        <v>43281</v>
      </c>
      <c r="B1132" s="36"/>
      <c r="C1132" s="1000" t="s">
        <v>13</v>
      </c>
      <c r="D1132" s="1001" t="s">
        <v>16</v>
      </c>
      <c r="E1132" s="1017" t="s">
        <v>18</v>
      </c>
      <c r="F1132" s="1012"/>
      <c r="G1132" s="1004"/>
      <c r="H1132" s="1005"/>
      <c r="I1132" s="1006"/>
    </row>
    <row r="1133" spans="1:9" ht="69.95" customHeight="1" x14ac:dyDescent="0.2">
      <c r="A1133" s="1162">
        <f>A1132</f>
        <v>43281</v>
      </c>
      <c r="B1133" s="1197" t="s">
        <v>8</v>
      </c>
      <c r="C1133" s="155"/>
      <c r="D1133" s="156"/>
      <c r="E1133" s="509"/>
      <c r="F1133" s="168"/>
      <c r="G1133" s="191"/>
      <c r="H1133" s="188"/>
      <c r="I1133" s="150"/>
    </row>
    <row r="1134" spans="1:9" ht="69.95" customHeight="1" x14ac:dyDescent="0.2">
      <c r="A1134" s="1163">
        <f>A1133</f>
        <v>43281</v>
      </c>
      <c r="B1134" s="1204"/>
      <c r="C1134" s="162"/>
      <c r="D1134" s="163"/>
      <c r="E1134" s="510"/>
      <c r="F1134" s="167"/>
      <c r="G1134" s="148"/>
      <c r="H1134" s="157"/>
      <c r="I1134" s="150"/>
    </row>
    <row r="1135" spans="1:9" ht="69.95" customHeight="1" x14ac:dyDescent="0.2">
      <c r="A1135" s="1164">
        <f>A1134</f>
        <v>43281</v>
      </c>
      <c r="B1135" s="37"/>
      <c r="C1135" s="1013" t="s">
        <v>17</v>
      </c>
      <c r="D1135" s="1018"/>
      <c r="E1135" s="1019"/>
      <c r="F1135" s="1020"/>
      <c r="G1135" s="1021"/>
      <c r="H1135" s="980"/>
      <c r="I1135" s="999"/>
    </row>
    <row r="1136" spans="1:9" ht="69.95" customHeight="1" x14ac:dyDescent="0.2">
      <c r="A1136" s="1165">
        <f>A1135</f>
        <v>43281</v>
      </c>
      <c r="B1136" s="1197" t="s">
        <v>8</v>
      </c>
      <c r="C1136" s="158"/>
      <c r="D1136" s="164"/>
      <c r="E1136" s="508"/>
      <c r="F1136" s="168"/>
      <c r="G1136" s="159"/>
      <c r="H1136" s="184"/>
      <c r="I1136" s="176"/>
    </row>
    <row r="1137" spans="1:9" ht="69.95" customHeight="1" thickBot="1" x14ac:dyDescent="0.25">
      <c r="A1137" s="1161">
        <f>A1136</f>
        <v>43281</v>
      </c>
      <c r="B1137" s="1248"/>
      <c r="C1137" s="165"/>
      <c r="D1137" s="166"/>
      <c r="E1137" s="507"/>
      <c r="F1137" s="544"/>
      <c r="G1137" s="152"/>
      <c r="H1137" s="190"/>
      <c r="I1137" s="154"/>
    </row>
    <row r="1138" spans="1:9" ht="69.95" customHeight="1" thickTop="1" x14ac:dyDescent="0.2">
      <c r="A1138" s="1150">
        <f>A1135+1</f>
        <v>43282</v>
      </c>
      <c r="B1138" s="36"/>
      <c r="C1138" s="1000"/>
      <c r="D1138" s="1001"/>
      <c r="E1138" s="1017"/>
      <c r="F1138" s="1012"/>
      <c r="G1138" s="1004"/>
      <c r="H1138" s="1005"/>
      <c r="I1138" s="1006"/>
    </row>
    <row r="1139" spans="1:9" ht="69.95" customHeight="1" x14ac:dyDescent="0.2">
      <c r="A1139" s="1151">
        <f>A1138</f>
        <v>43282</v>
      </c>
      <c r="B1139" s="1197" t="s">
        <v>8</v>
      </c>
      <c r="C1139" s="155"/>
      <c r="D1139" s="156"/>
      <c r="E1139" s="509"/>
      <c r="F1139" s="168"/>
      <c r="G1139" s="191"/>
      <c r="H1139" s="188"/>
      <c r="I1139" s="150"/>
    </row>
    <row r="1140" spans="1:9" ht="69.95" customHeight="1" x14ac:dyDescent="0.2">
      <c r="A1140" s="1152">
        <f>A1139</f>
        <v>43282</v>
      </c>
      <c r="B1140" s="1204"/>
      <c r="C1140" s="162"/>
      <c r="D1140" s="163"/>
      <c r="E1140" s="510"/>
      <c r="F1140" s="167"/>
      <c r="G1140" s="148"/>
      <c r="H1140" s="157"/>
      <c r="I1140" s="150"/>
    </row>
    <row r="1141" spans="1:9" ht="69.95" customHeight="1" x14ac:dyDescent="0.2">
      <c r="A1141" s="1153">
        <f>A1140</f>
        <v>43282</v>
      </c>
      <c r="B1141" s="37"/>
      <c r="C1141" s="1013"/>
      <c r="D1141" s="1018"/>
      <c r="E1141" s="1019"/>
      <c r="F1141" s="1020"/>
      <c r="G1141" s="1021"/>
      <c r="H1141" s="980"/>
      <c r="I1141" s="999"/>
    </row>
    <row r="1142" spans="1:9" ht="69.95" customHeight="1" x14ac:dyDescent="0.2">
      <c r="A1142" s="1154">
        <f>A1141</f>
        <v>43282</v>
      </c>
      <c r="B1142" s="1197" t="s">
        <v>8</v>
      </c>
      <c r="C1142" s="158"/>
      <c r="D1142" s="164"/>
      <c r="E1142" s="508"/>
      <c r="F1142" s="168"/>
      <c r="G1142" s="159"/>
      <c r="H1142" s="184"/>
      <c r="I1142" s="176"/>
    </row>
    <row r="1143" spans="1:9" ht="69.95" customHeight="1" thickBot="1" x14ac:dyDescent="0.25">
      <c r="A1143" s="1155">
        <f>A1142</f>
        <v>43282</v>
      </c>
      <c r="B1143" s="1248"/>
      <c r="C1143" s="165"/>
      <c r="D1143" s="166"/>
      <c r="E1143" s="507"/>
      <c r="F1143" s="544"/>
      <c r="G1143" s="152"/>
      <c r="H1143" s="190"/>
      <c r="I1143" s="154"/>
    </row>
    <row r="1144" spans="1:9" ht="69.95" hidden="1" customHeight="1" thickTop="1" thickBot="1" x14ac:dyDescent="0.5">
      <c r="A1144" s="1149"/>
      <c r="B1144" s="38"/>
      <c r="C1144" s="956">
        <f>COUNTA(C$1135,C$1132,C$1129,C$1126,C$1123,C$1120,C$1117,C$1114,C$1111,C$1108,C$1105,C$1102,C$1141,C$1138)</f>
        <v>12</v>
      </c>
      <c r="D1144" s="956">
        <f t="shared" ref="D1144:I1144" si="25">COUNTA(D$1135,D$1132,D$1129,D$1126,D$1123,D$1120,D$1117,D$1114,D$1111,D$1108,D$1105,D$1102,D$1141,D$1138)</f>
        <v>5</v>
      </c>
      <c r="E1144" s="956">
        <f t="shared" si="25"/>
        <v>2</v>
      </c>
      <c r="F1144" s="956">
        <f>COUNTA(F1143,F1142,F1140,F1139,F1137,F1136,F1134,F1133,F1131,F1130,F1128,F1127,F1125,F1124,F1122,F1121,F1119,F1118,F1116,F1115,F1113,F1112,F1110,F1109,F1107,F1106,F1104,F1103)</f>
        <v>0</v>
      </c>
      <c r="G1144" s="956">
        <f t="shared" si="25"/>
        <v>0</v>
      </c>
      <c r="H1144" s="956">
        <f t="shared" si="25"/>
        <v>4</v>
      </c>
      <c r="I1144" s="956">
        <f t="shared" si="25"/>
        <v>0</v>
      </c>
    </row>
    <row r="1145" spans="1:9" ht="99.95" customHeight="1" thickTop="1" thickBot="1" x14ac:dyDescent="0.25">
      <c r="A1145" s="468" t="s">
        <v>313</v>
      </c>
      <c r="B1145" s="466">
        <f>WEEKNUM(A1146,2)</f>
        <v>27</v>
      </c>
      <c r="C1145" s="1341" t="s">
        <v>0</v>
      </c>
      <c r="D1145" s="1342"/>
      <c r="E1145" s="1113" t="s">
        <v>1</v>
      </c>
      <c r="F1145" s="1177" t="s">
        <v>356</v>
      </c>
      <c r="G1145" s="119" t="s">
        <v>3</v>
      </c>
      <c r="H1145" s="1112" t="s">
        <v>4</v>
      </c>
      <c r="I1145" s="205" t="s">
        <v>5</v>
      </c>
    </row>
    <row r="1146" spans="1:9" ht="69.95" customHeight="1" thickTop="1" x14ac:dyDescent="0.2">
      <c r="A1146" s="1150">
        <f>A1143+1</f>
        <v>43283</v>
      </c>
      <c r="B1146" s="479"/>
      <c r="C1146" s="970" t="s">
        <v>30</v>
      </c>
      <c r="D1146" s="1023" t="s">
        <v>29</v>
      </c>
      <c r="E1146" s="1017" t="s">
        <v>6</v>
      </c>
      <c r="F1146" s="1024"/>
      <c r="G1146" s="1004" t="s">
        <v>7</v>
      </c>
      <c r="H1146" s="1025"/>
      <c r="I1146" s="1006"/>
    </row>
    <row r="1147" spans="1:9" ht="69.95" customHeight="1" x14ac:dyDescent="0.2">
      <c r="A1147" s="1151">
        <f>A1146</f>
        <v>43283</v>
      </c>
      <c r="B1147" s="1184" t="s">
        <v>8</v>
      </c>
      <c r="C1147" s="173"/>
      <c r="D1147" s="861"/>
      <c r="E1147" s="499"/>
      <c r="F1147" s="136"/>
      <c r="G1147" s="148"/>
      <c r="H1147" s="149"/>
      <c r="I1147" s="150"/>
    </row>
    <row r="1148" spans="1:9" ht="69.95" customHeight="1" x14ac:dyDescent="0.2">
      <c r="A1148" s="1152">
        <f>A1147</f>
        <v>43283</v>
      </c>
      <c r="B1148" s="1184"/>
      <c r="C1148" s="182"/>
      <c r="D1148" s="183"/>
      <c r="E1148" s="499"/>
      <c r="F1148" s="540"/>
      <c r="G1148" s="148"/>
      <c r="H1148" s="149"/>
      <c r="I1148" s="150"/>
    </row>
    <row r="1149" spans="1:9" ht="69.95" customHeight="1" thickBot="1" x14ac:dyDescent="0.25">
      <c r="A1149" s="1153">
        <f>A1148</f>
        <v>43283</v>
      </c>
      <c r="B1149" s="35"/>
      <c r="C1149" s="976" t="s">
        <v>28</v>
      </c>
      <c r="D1149" s="961"/>
      <c r="E1149" s="1014" t="s">
        <v>7</v>
      </c>
      <c r="F1149" s="988"/>
      <c r="G1149" s="1008"/>
      <c r="H1149" s="1008" t="s">
        <v>7</v>
      </c>
      <c r="I1149" s="1027"/>
    </row>
    <row r="1150" spans="1:9" ht="69.95" customHeight="1" x14ac:dyDescent="0.2">
      <c r="A1150" s="1154">
        <f>A1149</f>
        <v>43283</v>
      </c>
      <c r="B1150" s="1184" t="s">
        <v>8</v>
      </c>
      <c r="C1150" s="836"/>
      <c r="D1150" s="854"/>
      <c r="E1150" s="506"/>
      <c r="F1150" s="183"/>
      <c r="G1150" s="148"/>
      <c r="H1150" s="148"/>
      <c r="I1150" s="150"/>
    </row>
    <row r="1151" spans="1:9" ht="69.95" customHeight="1" thickBot="1" x14ac:dyDescent="0.25">
      <c r="A1151" s="1155">
        <f>A1150</f>
        <v>43283</v>
      </c>
      <c r="B1151" s="1211"/>
      <c r="C1151" s="837"/>
      <c r="D1151" s="855"/>
      <c r="E1151" s="507"/>
      <c r="F1151" s="166"/>
      <c r="G1151" s="153"/>
      <c r="H1151" s="152"/>
      <c r="I1151" s="154"/>
    </row>
    <row r="1152" spans="1:9" ht="69.95" customHeight="1" thickTop="1" x14ac:dyDescent="0.2">
      <c r="A1152" s="1156">
        <f>A1149+1</f>
        <v>43284</v>
      </c>
      <c r="B1152" s="36"/>
      <c r="C1152" s="970" t="s">
        <v>27</v>
      </c>
      <c r="D1152" s="981" t="s">
        <v>26</v>
      </c>
      <c r="E1152" s="1028"/>
      <c r="F1152" s="1024"/>
      <c r="G1152" s="1004"/>
      <c r="H1152" s="1025"/>
      <c r="I1152" s="1006"/>
    </row>
    <row r="1153" spans="1:9" ht="69.95" customHeight="1" x14ac:dyDescent="0.2">
      <c r="A1153" s="1162">
        <f>A1152</f>
        <v>43284</v>
      </c>
      <c r="B1153" s="1190" t="s">
        <v>8</v>
      </c>
      <c r="C1153" s="838"/>
      <c r="D1153" s="856"/>
      <c r="E1153" s="499"/>
      <c r="F1153" s="136"/>
      <c r="G1153" s="148"/>
      <c r="H1153" s="149"/>
      <c r="I1153" s="150"/>
    </row>
    <row r="1154" spans="1:9" ht="69.95" customHeight="1" x14ac:dyDescent="0.2">
      <c r="A1154" s="1163">
        <f>A1153</f>
        <v>43284</v>
      </c>
      <c r="B1154" s="1190"/>
      <c r="C1154" s="839"/>
      <c r="D1154" s="849"/>
      <c r="E1154" s="499"/>
      <c r="F1154" s="540"/>
      <c r="G1154" s="148"/>
      <c r="H1154" s="149"/>
      <c r="I1154" s="150"/>
    </row>
    <row r="1155" spans="1:9" ht="69.95" customHeight="1" x14ac:dyDescent="0.2">
      <c r="A1155" s="1164">
        <f>A1154</f>
        <v>43284</v>
      </c>
      <c r="B1155" s="37"/>
      <c r="C1155" s="987" t="s">
        <v>25</v>
      </c>
      <c r="D1155" s="988"/>
      <c r="E1155" s="1014"/>
      <c r="F1155" s="988"/>
      <c r="G1155" s="1008"/>
      <c r="H1155" s="1008"/>
      <c r="I1155" s="1027"/>
    </row>
    <row r="1156" spans="1:9" ht="69.95" customHeight="1" x14ac:dyDescent="0.2">
      <c r="A1156" s="1165">
        <f>A1155</f>
        <v>43284</v>
      </c>
      <c r="B1156" s="1190" t="s">
        <v>8</v>
      </c>
      <c r="C1156" s="840"/>
      <c r="D1156" s="850"/>
      <c r="E1156" s="506"/>
      <c r="F1156" s="183"/>
      <c r="G1156" s="148"/>
      <c r="H1156" s="148"/>
      <c r="I1156" s="150"/>
    </row>
    <row r="1157" spans="1:9" ht="69.95" customHeight="1" thickBot="1" x14ac:dyDescent="0.25">
      <c r="A1157" s="1161">
        <f>A1156</f>
        <v>43284</v>
      </c>
      <c r="B1157" s="1203"/>
      <c r="C1157" s="837"/>
      <c r="D1157" s="855"/>
      <c r="E1157" s="507"/>
      <c r="F1157" s="166"/>
      <c r="G1157" s="153"/>
      <c r="H1157" s="152"/>
      <c r="I1157" s="154"/>
    </row>
    <row r="1158" spans="1:9" ht="69.95" customHeight="1" thickTop="1" x14ac:dyDescent="0.2">
      <c r="A1158" s="1150">
        <f>A1155+1</f>
        <v>43285</v>
      </c>
      <c r="B1158" s="36"/>
      <c r="C1158" s="991" t="s">
        <v>24</v>
      </c>
      <c r="D1158" s="992" t="s">
        <v>23</v>
      </c>
      <c r="E1158" s="1028"/>
      <c r="F1158" s="1024"/>
      <c r="G1158" s="1004" t="s">
        <v>12</v>
      </c>
      <c r="H1158" s="1025"/>
      <c r="I1158" s="1006"/>
    </row>
    <row r="1159" spans="1:9" ht="69.95" customHeight="1" x14ac:dyDescent="0.2">
      <c r="A1159" s="1151">
        <f>A1158</f>
        <v>43285</v>
      </c>
      <c r="B1159" s="1190" t="s">
        <v>8</v>
      </c>
      <c r="C1159" s="841"/>
      <c r="D1159" s="848"/>
      <c r="E1159" s="499"/>
      <c r="F1159" s="136"/>
      <c r="G1159" s="148"/>
      <c r="H1159" s="149"/>
      <c r="I1159" s="150"/>
    </row>
    <row r="1160" spans="1:9" ht="69.95" customHeight="1" x14ac:dyDescent="0.2">
      <c r="A1160" s="1152">
        <f>A1159</f>
        <v>43285</v>
      </c>
      <c r="B1160" s="1190"/>
      <c r="C1160" s="842"/>
      <c r="D1160" s="851"/>
      <c r="E1160" s="499"/>
      <c r="F1160" s="540"/>
      <c r="G1160" s="148"/>
      <c r="H1160" s="149"/>
      <c r="I1160" s="150"/>
    </row>
    <row r="1161" spans="1:9" ht="69.95" customHeight="1" x14ac:dyDescent="0.2">
      <c r="A1161" s="1153">
        <f>A1160</f>
        <v>43285</v>
      </c>
      <c r="B1161" s="37"/>
      <c r="C1161" s="991" t="s">
        <v>21</v>
      </c>
      <c r="D1161" s="992"/>
      <c r="E1161" s="1014" t="s">
        <v>12</v>
      </c>
      <c r="F1161" s="988"/>
      <c r="G1161" s="1008"/>
      <c r="H1161" s="1008" t="s">
        <v>12</v>
      </c>
      <c r="I1161" s="1027"/>
    </row>
    <row r="1162" spans="1:9" ht="69.95" customHeight="1" x14ac:dyDescent="0.2">
      <c r="A1162" s="1154">
        <f>A1161</f>
        <v>43285</v>
      </c>
      <c r="B1162" s="1190" t="s">
        <v>8</v>
      </c>
      <c r="C1162" s="859"/>
      <c r="D1162" s="858"/>
      <c r="E1162" s="506"/>
      <c r="F1162" s="183"/>
      <c r="G1162" s="148"/>
      <c r="H1162" s="148"/>
      <c r="I1162" s="150"/>
    </row>
    <row r="1163" spans="1:9" ht="69.95" customHeight="1" thickBot="1" x14ac:dyDescent="0.25">
      <c r="A1163" s="1155">
        <f>A1162</f>
        <v>43285</v>
      </c>
      <c r="B1163" s="1203"/>
      <c r="C1163" s="165"/>
      <c r="D1163" s="166"/>
      <c r="E1163" s="507"/>
      <c r="F1163" s="166"/>
      <c r="G1163" s="153"/>
      <c r="H1163" s="152"/>
      <c r="I1163" s="154"/>
    </row>
    <row r="1164" spans="1:9" ht="69.95" customHeight="1" thickTop="1" x14ac:dyDescent="0.2">
      <c r="A1164" s="1156">
        <f>A1161+1</f>
        <v>43286</v>
      </c>
      <c r="B1164" s="36"/>
      <c r="C1164" s="1000" t="s">
        <v>7</v>
      </c>
      <c r="D1164" s="1001"/>
      <c r="E1164" s="1028"/>
      <c r="F1164" s="1024"/>
      <c r="G1164" s="1004" t="s">
        <v>13</v>
      </c>
      <c r="H1164" s="1025"/>
      <c r="I1164" s="1006"/>
    </row>
    <row r="1165" spans="1:9" ht="69.95" customHeight="1" x14ac:dyDescent="0.2">
      <c r="A1165" s="1162">
        <f>A1164</f>
        <v>43286</v>
      </c>
      <c r="B1165" s="1190" t="s">
        <v>8</v>
      </c>
      <c r="C1165" s="155"/>
      <c r="D1165" s="156"/>
      <c r="E1165" s="499"/>
      <c r="F1165" s="136"/>
      <c r="G1165" s="148"/>
      <c r="H1165" s="149"/>
      <c r="I1165" s="150"/>
    </row>
    <row r="1166" spans="1:9" ht="69.95" customHeight="1" x14ac:dyDescent="0.2">
      <c r="A1166" s="1163">
        <f>A1165</f>
        <v>43286</v>
      </c>
      <c r="B1166" s="1190"/>
      <c r="C1166" s="162"/>
      <c r="D1166" s="163"/>
      <c r="E1166" s="499"/>
      <c r="F1166" s="540"/>
      <c r="G1166" s="148"/>
      <c r="H1166" s="149"/>
      <c r="I1166" s="150"/>
    </row>
    <row r="1167" spans="1:9" ht="69.95" customHeight="1" x14ac:dyDescent="0.2">
      <c r="A1167" s="1164">
        <f>A1166</f>
        <v>43286</v>
      </c>
      <c r="B1167" s="37"/>
      <c r="C1167" s="1007" t="s">
        <v>12</v>
      </c>
      <c r="D1167" s="988"/>
      <c r="E1167" s="1014" t="s">
        <v>13</v>
      </c>
      <c r="F1167" s="988"/>
      <c r="G1167" s="1008"/>
      <c r="H1167" s="1008" t="s">
        <v>13</v>
      </c>
      <c r="I1167" s="1027"/>
    </row>
    <row r="1168" spans="1:9" ht="69.95" customHeight="1" x14ac:dyDescent="0.2">
      <c r="A1168" s="1165">
        <f>A1167</f>
        <v>43286</v>
      </c>
      <c r="B1168" s="1190" t="s">
        <v>8</v>
      </c>
      <c r="C1168" s="158"/>
      <c r="D1168" s="164"/>
      <c r="E1168" s="506"/>
      <c r="F1168" s="183"/>
      <c r="G1168" s="148"/>
      <c r="H1168" s="148"/>
      <c r="I1168" s="150"/>
    </row>
    <row r="1169" spans="1:9" ht="69.95" customHeight="1" thickBot="1" x14ac:dyDescent="0.25">
      <c r="A1169" s="1161">
        <f>A1168</f>
        <v>43286</v>
      </c>
      <c r="B1169" s="1203"/>
      <c r="C1169" s="165"/>
      <c r="D1169" s="166"/>
      <c r="E1169" s="507"/>
      <c r="F1169" s="166"/>
      <c r="G1169" s="153"/>
      <c r="H1169" s="152"/>
      <c r="I1169" s="154"/>
    </row>
    <row r="1170" spans="1:9" ht="69.95" customHeight="1" thickTop="1" x14ac:dyDescent="0.2">
      <c r="A1170" s="1150">
        <f>A1167+1</f>
        <v>43287</v>
      </c>
      <c r="B1170" s="36"/>
      <c r="C1170" s="1009" t="s">
        <v>14</v>
      </c>
      <c r="D1170" s="1010" t="s">
        <v>15</v>
      </c>
      <c r="E1170" s="1028"/>
      <c r="F1170" s="1024"/>
      <c r="G1170" s="1004" t="s">
        <v>16</v>
      </c>
      <c r="H1170" s="1025"/>
      <c r="I1170" s="1006"/>
    </row>
    <row r="1171" spans="1:9" ht="69.95" customHeight="1" x14ac:dyDescent="0.2">
      <c r="A1171" s="1151">
        <f>A1170</f>
        <v>43287</v>
      </c>
      <c r="B1171" s="1190" t="s">
        <v>8</v>
      </c>
      <c r="C1171" s="173"/>
      <c r="D1171" s="156"/>
      <c r="E1171" s="499"/>
      <c r="F1171" s="136"/>
      <c r="G1171" s="148"/>
      <c r="H1171" s="149"/>
      <c r="I1171" s="150"/>
    </row>
    <row r="1172" spans="1:9" ht="69.95" customHeight="1" x14ac:dyDescent="0.2">
      <c r="A1172" s="1152">
        <f>A1171</f>
        <v>43287</v>
      </c>
      <c r="B1172" s="1190"/>
      <c r="C1172" s="182"/>
      <c r="D1172" s="163"/>
      <c r="E1172" s="499"/>
      <c r="F1172" s="540"/>
      <c r="G1172" s="148"/>
      <c r="H1172" s="149"/>
      <c r="I1172" s="150"/>
    </row>
    <row r="1173" spans="1:9" ht="69.95" customHeight="1" x14ac:dyDescent="0.2">
      <c r="A1173" s="1153">
        <f>A1172</f>
        <v>43287</v>
      </c>
      <c r="B1173" s="37"/>
      <c r="C1173" s="1013" t="s">
        <v>17</v>
      </c>
      <c r="D1173" s="988"/>
      <c r="E1173" s="1014" t="s">
        <v>16</v>
      </c>
      <c r="F1173" s="1029"/>
      <c r="G1173" s="1030"/>
      <c r="H1173" s="1030"/>
      <c r="I1173" s="1031"/>
    </row>
    <row r="1174" spans="1:9" ht="69.95" customHeight="1" x14ac:dyDescent="0.2">
      <c r="A1174" s="1154">
        <f>A1173</f>
        <v>43287</v>
      </c>
      <c r="B1174" s="1190" t="s">
        <v>8</v>
      </c>
      <c r="C1174" s="196"/>
      <c r="D1174" s="164"/>
      <c r="E1174" s="506"/>
      <c r="F1174" s="183"/>
      <c r="G1174" s="148"/>
      <c r="H1174" s="148"/>
      <c r="I1174" s="150"/>
    </row>
    <row r="1175" spans="1:9" ht="69.95" customHeight="1" thickBot="1" x14ac:dyDescent="0.25">
      <c r="A1175" s="1155">
        <f>A1174</f>
        <v>43287</v>
      </c>
      <c r="B1175" s="1203"/>
      <c r="C1175" s="860"/>
      <c r="D1175" s="166"/>
      <c r="E1175" s="507"/>
      <c r="F1175" s="166"/>
      <c r="G1175" s="153"/>
      <c r="H1175" s="152"/>
      <c r="I1175" s="154"/>
    </row>
    <row r="1176" spans="1:9" ht="69.95" customHeight="1" thickTop="1" x14ac:dyDescent="0.2">
      <c r="A1176" s="1156">
        <f>A1173+1</f>
        <v>43288</v>
      </c>
      <c r="B1176" s="36"/>
      <c r="C1176" s="1000" t="s">
        <v>13</v>
      </c>
      <c r="D1176" s="1001" t="s">
        <v>16</v>
      </c>
      <c r="E1176" s="1017" t="s">
        <v>18</v>
      </c>
      <c r="F1176" s="1024"/>
      <c r="G1176" s="1004" t="s">
        <v>19</v>
      </c>
      <c r="H1176" s="1025"/>
      <c r="I1176" s="1006"/>
    </row>
    <row r="1177" spans="1:9" ht="69.95" customHeight="1" x14ac:dyDescent="0.2">
      <c r="A1177" s="1162">
        <f>A1176</f>
        <v>43288</v>
      </c>
      <c r="B1177" s="1190" t="s">
        <v>8</v>
      </c>
      <c r="C1177" s="155"/>
      <c r="D1177" s="156"/>
      <c r="E1177" s="499"/>
      <c r="F1177" s="136"/>
      <c r="G1177" s="148"/>
      <c r="H1177" s="149"/>
      <c r="I1177" s="150"/>
    </row>
    <row r="1178" spans="1:9" ht="69.95" customHeight="1" x14ac:dyDescent="0.2">
      <c r="A1178" s="1163">
        <f>A1177</f>
        <v>43288</v>
      </c>
      <c r="B1178" s="1190"/>
      <c r="C1178" s="162"/>
      <c r="D1178" s="163"/>
      <c r="E1178" s="499"/>
      <c r="F1178" s="540"/>
      <c r="G1178" s="148"/>
      <c r="H1178" s="149"/>
      <c r="I1178" s="150"/>
    </row>
    <row r="1179" spans="1:9" ht="69.95" customHeight="1" x14ac:dyDescent="0.2">
      <c r="A1179" s="1164">
        <f>A1178</f>
        <v>43288</v>
      </c>
      <c r="B1179" s="37"/>
      <c r="C1179" s="1007" t="s">
        <v>19</v>
      </c>
      <c r="D1179" s="1018" t="s">
        <v>81</v>
      </c>
      <c r="E1179" s="1032"/>
      <c r="F1179" s="1029"/>
      <c r="G1179" s="1030"/>
      <c r="H1179" s="1030"/>
      <c r="I1179" s="1031"/>
    </row>
    <row r="1180" spans="1:9" ht="69.95" customHeight="1" x14ac:dyDescent="0.2">
      <c r="A1180" s="1165">
        <f>A1179</f>
        <v>43288</v>
      </c>
      <c r="B1180" s="1190" t="s">
        <v>8</v>
      </c>
      <c r="C1180" s="158"/>
      <c r="D1180" s="164"/>
      <c r="E1180" s="506"/>
      <c r="F1180" s="183"/>
      <c r="G1180" s="148"/>
      <c r="H1180" s="148"/>
      <c r="I1180" s="150"/>
    </row>
    <row r="1181" spans="1:9" ht="69.95" customHeight="1" thickBot="1" x14ac:dyDescent="0.25">
      <c r="A1181" s="1161">
        <f>A1180</f>
        <v>43288</v>
      </c>
      <c r="B1181" s="1203"/>
      <c r="C1181" s="165"/>
      <c r="D1181" s="166"/>
      <c r="E1181" s="507"/>
      <c r="F1181" s="166"/>
      <c r="G1181" s="153"/>
      <c r="H1181" s="152"/>
      <c r="I1181" s="154"/>
    </row>
    <row r="1182" spans="1:9" ht="69.95" customHeight="1" thickTop="1" x14ac:dyDescent="0.2">
      <c r="A1182" s="1150">
        <f>A1179+1</f>
        <v>43289</v>
      </c>
      <c r="B1182" s="36"/>
      <c r="C1182" s="1000"/>
      <c r="D1182" s="1001"/>
      <c r="E1182" s="1017"/>
      <c r="F1182" s="1024"/>
      <c r="G1182" s="1004"/>
      <c r="H1182" s="1025"/>
      <c r="I1182" s="1006"/>
    </row>
    <row r="1183" spans="1:9" ht="69.95" customHeight="1" x14ac:dyDescent="0.2">
      <c r="A1183" s="1151">
        <f>A1182</f>
        <v>43289</v>
      </c>
      <c r="B1183" s="1190" t="s">
        <v>8</v>
      </c>
      <c r="C1183" s="155"/>
      <c r="D1183" s="156"/>
      <c r="E1183" s="499"/>
      <c r="F1183" s="136"/>
      <c r="G1183" s="148"/>
      <c r="H1183" s="149"/>
      <c r="I1183" s="150"/>
    </row>
    <row r="1184" spans="1:9" ht="69.95" customHeight="1" x14ac:dyDescent="0.2">
      <c r="A1184" s="1152">
        <f>A1183</f>
        <v>43289</v>
      </c>
      <c r="B1184" s="1190"/>
      <c r="C1184" s="162"/>
      <c r="D1184" s="163"/>
      <c r="E1184" s="499"/>
      <c r="F1184" s="540"/>
      <c r="G1184" s="148"/>
      <c r="H1184" s="149"/>
      <c r="I1184" s="150"/>
    </row>
    <row r="1185" spans="1:9" ht="69.95" customHeight="1" x14ac:dyDescent="0.2">
      <c r="A1185" s="1153">
        <f>A1184</f>
        <v>43289</v>
      </c>
      <c r="B1185" s="37"/>
      <c r="C1185" s="1007"/>
      <c r="D1185" s="1018"/>
      <c r="E1185" s="1032"/>
      <c r="F1185" s="1029"/>
      <c r="G1185" s="1030"/>
      <c r="H1185" s="1030"/>
      <c r="I1185" s="1031"/>
    </row>
    <row r="1186" spans="1:9" ht="69.95" customHeight="1" x14ac:dyDescent="0.2">
      <c r="A1186" s="1154">
        <f>A1185</f>
        <v>43289</v>
      </c>
      <c r="B1186" s="1190" t="s">
        <v>8</v>
      </c>
      <c r="C1186" s="158"/>
      <c r="D1186" s="164"/>
      <c r="E1186" s="506"/>
      <c r="F1186" s="183"/>
      <c r="G1186" s="148"/>
      <c r="H1186" s="148"/>
      <c r="I1186" s="150"/>
    </row>
    <row r="1187" spans="1:9" ht="69.95" customHeight="1" thickBot="1" x14ac:dyDescent="0.25">
      <c r="A1187" s="1155">
        <f>A1186</f>
        <v>43289</v>
      </c>
      <c r="B1187" s="1203"/>
      <c r="C1187" s="165"/>
      <c r="D1187" s="166"/>
      <c r="E1187" s="507"/>
      <c r="F1187" s="166"/>
      <c r="G1187" s="153"/>
      <c r="H1187" s="152"/>
      <c r="I1187" s="154"/>
    </row>
    <row r="1188" spans="1:9" ht="69.95" hidden="1" customHeight="1" thickTop="1" thickBot="1" x14ac:dyDescent="0.25">
      <c r="A1188" s="1166"/>
      <c r="B1188" s="39"/>
      <c r="C1188" s="1075">
        <f>COUNTA(C$1179,C$1176,C$1173,C$1170,C$1167,C$1164,C$1161,C$1158,C$1155,C$1149,C$1146,C$1185,C$1182,C$1152)</f>
        <v>12</v>
      </c>
      <c r="D1188" s="1075">
        <f t="shared" ref="D1188:I1188" si="26">COUNTA(D$1179,D$1176,D$1173,D$1170,D$1167,D$1164,D$1161,D$1158,D$1155,D$1149,D$1146,D$1185,D$1182,D$1152)</f>
        <v>6</v>
      </c>
      <c r="E1188" s="1075">
        <f t="shared" si="26"/>
        <v>6</v>
      </c>
      <c r="F1188" s="1075">
        <f>COUNTA(F1187,F1186,F1184,F1183,F1181,F1180,F1178,F1177,F1175,F1174,F1172,F1171,F1169,F1168,F1166,F1165,F1163,F1162,F1160,F1159,F1157,F1156,F1154,F1153,F1151,F1150,F1148,F1147)</f>
        <v>0</v>
      </c>
      <c r="G1188" s="1075">
        <f t="shared" si="26"/>
        <v>5</v>
      </c>
      <c r="H1188" s="1075">
        <f t="shared" si="26"/>
        <v>3</v>
      </c>
      <c r="I1188" s="1075">
        <f t="shared" si="26"/>
        <v>0</v>
      </c>
    </row>
    <row r="1189" spans="1:9" ht="99.95" customHeight="1" thickTop="1" thickBot="1" x14ac:dyDescent="0.25">
      <c r="A1189" s="468" t="s">
        <v>313</v>
      </c>
      <c r="B1189" s="466">
        <f>WEEKNUM(A1190,2)</f>
        <v>28</v>
      </c>
      <c r="C1189" s="1341" t="s">
        <v>0</v>
      </c>
      <c r="D1189" s="1342"/>
      <c r="E1189" s="1113" t="s">
        <v>1</v>
      </c>
      <c r="F1189" s="1177" t="s">
        <v>356</v>
      </c>
      <c r="G1189" s="119" t="s">
        <v>3</v>
      </c>
      <c r="H1189" s="1112" t="s">
        <v>4</v>
      </c>
      <c r="I1189" s="205" t="s">
        <v>5</v>
      </c>
    </row>
    <row r="1190" spans="1:9" ht="69.95" customHeight="1" thickTop="1" x14ac:dyDescent="0.2">
      <c r="A1190" s="1150">
        <f>A1187+1</f>
        <v>43290</v>
      </c>
      <c r="B1190" s="479"/>
      <c r="C1190" s="970" t="s">
        <v>30</v>
      </c>
      <c r="D1190" s="1023" t="s">
        <v>29</v>
      </c>
      <c r="E1190" s="1017" t="s">
        <v>6</v>
      </c>
      <c r="F1190" s="1024"/>
      <c r="G1190" s="1004" t="s">
        <v>21</v>
      </c>
      <c r="H1190" s="1025"/>
      <c r="I1190" s="1006"/>
    </row>
    <row r="1191" spans="1:9" ht="69.95" customHeight="1" x14ac:dyDescent="0.2">
      <c r="A1191" s="1151">
        <f>A1190</f>
        <v>43290</v>
      </c>
      <c r="B1191" s="1184" t="s">
        <v>8</v>
      </c>
      <c r="C1191" s="173"/>
      <c r="D1191" s="861"/>
      <c r="E1191" s="499"/>
      <c r="F1191" s="136"/>
      <c r="G1191" s="148"/>
      <c r="H1191" s="149"/>
      <c r="I1191" s="150"/>
    </row>
    <row r="1192" spans="1:9" ht="69.95" customHeight="1" x14ac:dyDescent="0.2">
      <c r="A1192" s="1152">
        <f>A1191</f>
        <v>43290</v>
      </c>
      <c r="B1192" s="1184"/>
      <c r="C1192" s="182"/>
      <c r="D1192" s="183"/>
      <c r="E1192" s="499"/>
      <c r="F1192" s="540"/>
      <c r="G1192" s="148"/>
      <c r="H1192" s="149"/>
      <c r="I1192" s="150"/>
    </row>
    <row r="1193" spans="1:9" ht="69.95" customHeight="1" thickBot="1" x14ac:dyDescent="0.25">
      <c r="A1193" s="1153">
        <f>A1192</f>
        <v>43290</v>
      </c>
      <c r="B1193" s="35"/>
      <c r="C1193" s="976" t="s">
        <v>28</v>
      </c>
      <c r="D1193" s="961"/>
      <c r="E1193" s="1014" t="s">
        <v>19</v>
      </c>
      <c r="F1193" s="988"/>
      <c r="G1193" s="1008"/>
      <c r="H1193" s="1008" t="s">
        <v>16</v>
      </c>
      <c r="I1193" s="1027"/>
    </row>
    <row r="1194" spans="1:9" ht="69.95" customHeight="1" x14ac:dyDescent="0.2">
      <c r="A1194" s="1154">
        <f>A1193</f>
        <v>43290</v>
      </c>
      <c r="B1194" s="1184" t="s">
        <v>8</v>
      </c>
      <c r="C1194" s="836"/>
      <c r="D1194" s="854"/>
      <c r="E1194" s="506"/>
      <c r="F1194" s="183"/>
      <c r="G1194" s="148"/>
      <c r="H1194" s="148"/>
      <c r="I1194" s="150"/>
    </row>
    <row r="1195" spans="1:9" ht="69.95" customHeight="1" thickBot="1" x14ac:dyDescent="0.25">
      <c r="A1195" s="1155">
        <f>A1194</f>
        <v>43290</v>
      </c>
      <c r="B1195" s="1211"/>
      <c r="C1195" s="837"/>
      <c r="D1195" s="855"/>
      <c r="E1195" s="507"/>
      <c r="F1195" s="166"/>
      <c r="G1195" s="153"/>
      <c r="H1195" s="152"/>
      <c r="I1195" s="154"/>
    </row>
    <row r="1196" spans="1:9" ht="69.95" customHeight="1" thickTop="1" x14ac:dyDescent="0.2">
      <c r="A1196" s="1156">
        <f>A1193+1</f>
        <v>43291</v>
      </c>
      <c r="B1196" s="36"/>
      <c r="C1196" s="970" t="s">
        <v>27</v>
      </c>
      <c r="D1196" s="981" t="s">
        <v>26</v>
      </c>
      <c r="E1196" s="1028"/>
      <c r="F1196" s="1024"/>
      <c r="G1196" s="1004" t="s">
        <v>23</v>
      </c>
      <c r="H1196" s="1025"/>
      <c r="I1196" s="1006"/>
    </row>
    <row r="1197" spans="1:9" ht="69.95" customHeight="1" x14ac:dyDescent="0.2">
      <c r="A1197" s="1162">
        <f>A1196</f>
        <v>43291</v>
      </c>
      <c r="B1197" s="1190" t="s">
        <v>8</v>
      </c>
      <c r="C1197" s="838"/>
      <c r="D1197" s="856"/>
      <c r="E1197" s="499"/>
      <c r="F1197" s="136"/>
      <c r="G1197" s="148"/>
      <c r="H1197" s="149"/>
      <c r="I1197" s="150"/>
    </row>
    <row r="1198" spans="1:9" ht="69.95" customHeight="1" x14ac:dyDescent="0.2">
      <c r="A1198" s="1163">
        <f>A1197</f>
        <v>43291</v>
      </c>
      <c r="B1198" s="1190"/>
      <c r="C1198" s="839"/>
      <c r="D1198" s="849"/>
      <c r="E1198" s="499"/>
      <c r="F1198" s="540"/>
      <c r="G1198" s="148"/>
      <c r="H1198" s="149"/>
      <c r="I1198" s="150"/>
    </row>
    <row r="1199" spans="1:9" ht="69.95" customHeight="1" x14ac:dyDescent="0.2">
      <c r="A1199" s="1164">
        <f>A1198</f>
        <v>43291</v>
      </c>
      <c r="B1199" s="37"/>
      <c r="C1199" s="987" t="s">
        <v>25</v>
      </c>
      <c r="D1199" s="988"/>
      <c r="E1199" s="1014" t="s">
        <v>21</v>
      </c>
      <c r="F1199" s="988"/>
      <c r="G1199" s="1008"/>
      <c r="H1199" s="1008" t="s">
        <v>19</v>
      </c>
      <c r="I1199" s="1027"/>
    </row>
    <row r="1200" spans="1:9" ht="69.95" customHeight="1" x14ac:dyDescent="0.2">
      <c r="A1200" s="1165">
        <f>A1199</f>
        <v>43291</v>
      </c>
      <c r="B1200" s="1190" t="s">
        <v>8</v>
      </c>
      <c r="C1200" s="840"/>
      <c r="D1200" s="850"/>
      <c r="E1200" s="506"/>
      <c r="F1200" s="183"/>
      <c r="G1200" s="148"/>
      <c r="H1200" s="148"/>
      <c r="I1200" s="150"/>
    </row>
    <row r="1201" spans="1:9" ht="69.95" customHeight="1" thickBot="1" x14ac:dyDescent="0.25">
      <c r="A1201" s="1161">
        <f>A1200</f>
        <v>43291</v>
      </c>
      <c r="B1201" s="1203"/>
      <c r="C1201" s="837"/>
      <c r="D1201" s="855"/>
      <c r="E1201" s="507"/>
      <c r="F1201" s="166"/>
      <c r="G1201" s="153"/>
      <c r="H1201" s="152"/>
      <c r="I1201" s="154"/>
    </row>
    <row r="1202" spans="1:9" ht="69.95" customHeight="1" thickTop="1" x14ac:dyDescent="0.2">
      <c r="A1202" s="1150">
        <f>A1199+1</f>
        <v>43292</v>
      </c>
      <c r="B1202" s="36"/>
      <c r="C1202" s="991" t="s">
        <v>24</v>
      </c>
      <c r="D1202" s="992" t="s">
        <v>23</v>
      </c>
      <c r="E1202" s="1028"/>
      <c r="F1202" s="1024"/>
      <c r="G1202" s="1004" t="s">
        <v>24</v>
      </c>
      <c r="H1202" s="1025"/>
      <c r="I1202" s="1006"/>
    </row>
    <row r="1203" spans="1:9" ht="69.95" customHeight="1" x14ac:dyDescent="0.2">
      <c r="A1203" s="1151">
        <f>A1202</f>
        <v>43292</v>
      </c>
      <c r="B1203" s="1190" t="s">
        <v>8</v>
      </c>
      <c r="C1203" s="841"/>
      <c r="D1203" s="848"/>
      <c r="E1203" s="499"/>
      <c r="F1203" s="136"/>
      <c r="G1203" s="148"/>
      <c r="H1203" s="149"/>
      <c r="I1203" s="150"/>
    </row>
    <row r="1204" spans="1:9" ht="69.95" customHeight="1" x14ac:dyDescent="0.2">
      <c r="A1204" s="1152">
        <f>A1203</f>
        <v>43292</v>
      </c>
      <c r="B1204" s="1190"/>
      <c r="C1204" s="842"/>
      <c r="D1204" s="851"/>
      <c r="E1204" s="499"/>
      <c r="F1204" s="540"/>
      <c r="G1204" s="148"/>
      <c r="H1204" s="149"/>
      <c r="I1204" s="150"/>
    </row>
    <row r="1205" spans="1:9" ht="69.95" customHeight="1" x14ac:dyDescent="0.2">
      <c r="A1205" s="1153">
        <f>A1204</f>
        <v>43292</v>
      </c>
      <c r="B1205" s="37"/>
      <c r="C1205" s="991" t="s">
        <v>21</v>
      </c>
      <c r="D1205" s="992"/>
      <c r="E1205" s="1014" t="s">
        <v>23</v>
      </c>
      <c r="F1205" s="988"/>
      <c r="G1205" s="1008"/>
      <c r="H1205" s="1008" t="s">
        <v>21</v>
      </c>
      <c r="I1205" s="1027"/>
    </row>
    <row r="1206" spans="1:9" ht="69.95" customHeight="1" x14ac:dyDescent="0.2">
      <c r="A1206" s="1154">
        <f>A1205</f>
        <v>43292</v>
      </c>
      <c r="B1206" s="1190" t="s">
        <v>8</v>
      </c>
      <c r="C1206" s="859"/>
      <c r="D1206" s="858"/>
      <c r="E1206" s="506"/>
      <c r="F1206" s="183"/>
      <c r="G1206" s="148"/>
      <c r="H1206" s="148"/>
      <c r="I1206" s="150"/>
    </row>
    <row r="1207" spans="1:9" ht="69.95" customHeight="1" thickBot="1" x14ac:dyDescent="0.25">
      <c r="A1207" s="1155">
        <f>A1206</f>
        <v>43292</v>
      </c>
      <c r="B1207" s="1203"/>
      <c r="C1207" s="165"/>
      <c r="D1207" s="166"/>
      <c r="E1207" s="507"/>
      <c r="F1207" s="166"/>
      <c r="G1207" s="153"/>
      <c r="H1207" s="152"/>
      <c r="I1207" s="154"/>
    </row>
    <row r="1208" spans="1:9" ht="69.95" customHeight="1" thickTop="1" x14ac:dyDescent="0.2">
      <c r="A1208" s="1156">
        <f>A1205+1</f>
        <v>43293</v>
      </c>
      <c r="B1208" s="36"/>
      <c r="C1208" s="1000" t="s">
        <v>7</v>
      </c>
      <c r="D1208" s="1001"/>
      <c r="E1208" s="1028"/>
      <c r="F1208" s="1024"/>
      <c r="G1208" s="1004" t="s">
        <v>25</v>
      </c>
      <c r="H1208" s="1025"/>
      <c r="I1208" s="1006"/>
    </row>
    <row r="1209" spans="1:9" ht="69.95" customHeight="1" x14ac:dyDescent="0.2">
      <c r="A1209" s="1162">
        <f>A1208</f>
        <v>43293</v>
      </c>
      <c r="B1209" s="1190" t="s">
        <v>8</v>
      </c>
      <c r="C1209" s="155"/>
      <c r="D1209" s="156"/>
      <c r="E1209" s="499"/>
      <c r="F1209" s="136"/>
      <c r="G1209" s="148"/>
      <c r="H1209" s="149"/>
      <c r="I1209" s="150"/>
    </row>
    <row r="1210" spans="1:9" ht="69.95" customHeight="1" x14ac:dyDescent="0.2">
      <c r="A1210" s="1163">
        <f>A1209</f>
        <v>43293</v>
      </c>
      <c r="B1210" s="1190"/>
      <c r="C1210" s="162"/>
      <c r="D1210" s="163"/>
      <c r="E1210" s="499"/>
      <c r="F1210" s="540"/>
      <c r="G1210" s="148"/>
      <c r="H1210" s="149"/>
      <c r="I1210" s="150"/>
    </row>
    <row r="1211" spans="1:9" ht="69.95" customHeight="1" x14ac:dyDescent="0.2">
      <c r="A1211" s="1164">
        <f>A1210</f>
        <v>43293</v>
      </c>
      <c r="B1211" s="37"/>
      <c r="C1211" s="1007" t="s">
        <v>12</v>
      </c>
      <c r="D1211" s="988"/>
      <c r="E1211" s="1014" t="s">
        <v>24</v>
      </c>
      <c r="F1211" s="988"/>
      <c r="G1211" s="1008"/>
      <c r="H1211" s="1008" t="s">
        <v>23</v>
      </c>
      <c r="I1211" s="1027"/>
    </row>
    <row r="1212" spans="1:9" ht="69.95" customHeight="1" x14ac:dyDescent="0.2">
      <c r="A1212" s="1165">
        <f>A1211</f>
        <v>43293</v>
      </c>
      <c r="B1212" s="1190" t="s">
        <v>8</v>
      </c>
      <c r="C1212" s="158"/>
      <c r="D1212" s="164"/>
      <c r="E1212" s="506"/>
      <c r="F1212" s="183"/>
      <c r="G1212" s="148"/>
      <c r="H1212" s="148"/>
      <c r="I1212" s="150"/>
    </row>
    <row r="1213" spans="1:9" ht="69.95" customHeight="1" thickBot="1" x14ac:dyDescent="0.25">
      <c r="A1213" s="1161">
        <f>A1212</f>
        <v>43293</v>
      </c>
      <c r="B1213" s="1203"/>
      <c r="C1213" s="165"/>
      <c r="D1213" s="166"/>
      <c r="E1213" s="507"/>
      <c r="F1213" s="166"/>
      <c r="G1213" s="153"/>
      <c r="H1213" s="152"/>
      <c r="I1213" s="154"/>
    </row>
    <row r="1214" spans="1:9" ht="69.95" customHeight="1" thickTop="1" x14ac:dyDescent="0.2">
      <c r="A1214" s="1150">
        <f>A1211+1</f>
        <v>43294</v>
      </c>
      <c r="B1214" s="36"/>
      <c r="C1214" s="1009" t="s">
        <v>14</v>
      </c>
      <c r="D1214" s="1010" t="s">
        <v>15</v>
      </c>
      <c r="E1214" s="1028"/>
      <c r="F1214" s="1024"/>
      <c r="G1214" s="1004" t="s">
        <v>26</v>
      </c>
      <c r="H1214" s="1025"/>
      <c r="I1214" s="1006"/>
    </row>
    <row r="1215" spans="1:9" ht="69.95" customHeight="1" x14ac:dyDescent="0.2">
      <c r="A1215" s="1151">
        <f>A1214</f>
        <v>43294</v>
      </c>
      <c r="B1215" s="1190" t="s">
        <v>8</v>
      </c>
      <c r="C1215" s="173"/>
      <c r="D1215" s="156"/>
      <c r="E1215" s="499"/>
      <c r="F1215" s="136"/>
      <c r="G1215" s="148"/>
      <c r="H1215" s="149"/>
      <c r="I1215" s="150"/>
    </row>
    <row r="1216" spans="1:9" ht="69.95" customHeight="1" x14ac:dyDescent="0.2">
      <c r="A1216" s="1152">
        <f>A1215</f>
        <v>43294</v>
      </c>
      <c r="B1216" s="1190"/>
      <c r="C1216" s="182"/>
      <c r="D1216" s="163"/>
      <c r="E1216" s="499"/>
      <c r="F1216" s="540"/>
      <c r="G1216" s="148"/>
      <c r="H1216" s="149"/>
      <c r="I1216" s="150"/>
    </row>
    <row r="1217" spans="1:9" ht="69.95" customHeight="1" x14ac:dyDescent="0.2">
      <c r="A1217" s="1153">
        <f>A1216</f>
        <v>43294</v>
      </c>
      <c r="B1217" s="37"/>
      <c r="C1217" s="1013" t="s">
        <v>17</v>
      </c>
      <c r="D1217" s="988"/>
      <c r="E1217" s="1014" t="s">
        <v>25</v>
      </c>
      <c r="F1217" s="1029"/>
      <c r="G1217" s="1030"/>
      <c r="H1217" s="1008"/>
      <c r="I1217" s="1031"/>
    </row>
    <row r="1218" spans="1:9" ht="69.95" customHeight="1" x14ac:dyDescent="0.2">
      <c r="A1218" s="1154">
        <f>A1217</f>
        <v>43294</v>
      </c>
      <c r="B1218" s="1190" t="s">
        <v>8</v>
      </c>
      <c r="C1218" s="196"/>
      <c r="D1218" s="164"/>
      <c r="E1218" s="506"/>
      <c r="F1218" s="183"/>
      <c r="G1218" s="148"/>
      <c r="H1218" s="148"/>
      <c r="I1218" s="150"/>
    </row>
    <row r="1219" spans="1:9" ht="69.95" customHeight="1" thickBot="1" x14ac:dyDescent="0.25">
      <c r="A1219" s="1155">
        <f>A1218</f>
        <v>43294</v>
      </c>
      <c r="B1219" s="1203"/>
      <c r="C1219" s="860"/>
      <c r="D1219" s="166"/>
      <c r="E1219" s="507"/>
      <c r="F1219" s="166"/>
      <c r="G1219" s="153"/>
      <c r="H1219" s="152"/>
      <c r="I1219" s="154"/>
    </row>
    <row r="1220" spans="1:9" ht="69.95" customHeight="1" thickTop="1" x14ac:dyDescent="0.2">
      <c r="A1220" s="1156">
        <f>A1217+1</f>
        <v>43295</v>
      </c>
      <c r="B1220" s="36"/>
      <c r="C1220" s="1000" t="s">
        <v>13</v>
      </c>
      <c r="D1220" s="1001" t="s">
        <v>16</v>
      </c>
      <c r="E1220" s="1017" t="s">
        <v>18</v>
      </c>
      <c r="F1220" s="1034"/>
      <c r="G1220" s="1004" t="s">
        <v>27</v>
      </c>
      <c r="H1220" s="1036"/>
      <c r="I1220" s="1037"/>
    </row>
    <row r="1221" spans="1:9" ht="69.95" customHeight="1" x14ac:dyDescent="0.2">
      <c r="A1221" s="1162">
        <f>A1220</f>
        <v>43295</v>
      </c>
      <c r="B1221" s="1190" t="s">
        <v>8</v>
      </c>
      <c r="C1221" s="155"/>
      <c r="D1221" s="156"/>
      <c r="E1221" s="499"/>
      <c r="F1221" s="136"/>
      <c r="G1221" s="148"/>
      <c r="H1221" s="149"/>
      <c r="I1221" s="150"/>
    </row>
    <row r="1222" spans="1:9" ht="69.95" customHeight="1" x14ac:dyDescent="0.2">
      <c r="A1222" s="1163">
        <f>A1221</f>
        <v>43295</v>
      </c>
      <c r="B1222" s="1190"/>
      <c r="C1222" s="162"/>
      <c r="D1222" s="163"/>
      <c r="E1222" s="499"/>
      <c r="F1222" s="540"/>
      <c r="G1222" s="148"/>
      <c r="H1222" s="149"/>
      <c r="I1222" s="150"/>
    </row>
    <row r="1223" spans="1:9" ht="69.95" customHeight="1" x14ac:dyDescent="0.2">
      <c r="A1223" s="1164">
        <f>A1222</f>
        <v>43295</v>
      </c>
      <c r="B1223" s="37"/>
      <c r="C1223" s="1007" t="s">
        <v>19</v>
      </c>
      <c r="D1223" s="1018" t="s">
        <v>79</v>
      </c>
      <c r="E1223" s="1032"/>
      <c r="F1223" s="1029"/>
      <c r="G1223" s="1030"/>
      <c r="H1223" s="1008" t="s">
        <v>25</v>
      </c>
      <c r="I1223" s="1031"/>
    </row>
    <row r="1224" spans="1:9" ht="69.95" customHeight="1" x14ac:dyDescent="0.2">
      <c r="A1224" s="1165">
        <f>A1223</f>
        <v>43295</v>
      </c>
      <c r="B1224" s="1190" t="s">
        <v>8</v>
      </c>
      <c r="C1224" s="158"/>
      <c r="D1224" s="164"/>
      <c r="E1224" s="506"/>
      <c r="F1224" s="183"/>
      <c r="G1224" s="148"/>
      <c r="H1224" s="148"/>
      <c r="I1224" s="150"/>
    </row>
    <row r="1225" spans="1:9" ht="69.95" customHeight="1" thickBot="1" x14ac:dyDescent="0.25">
      <c r="A1225" s="1161">
        <f>A1224</f>
        <v>43295</v>
      </c>
      <c r="B1225" s="1203"/>
      <c r="C1225" s="165"/>
      <c r="D1225" s="166"/>
      <c r="E1225" s="507"/>
      <c r="F1225" s="166"/>
      <c r="G1225" s="153"/>
      <c r="H1225" s="152"/>
      <c r="I1225" s="154"/>
    </row>
    <row r="1226" spans="1:9" ht="69.95" customHeight="1" thickTop="1" x14ac:dyDescent="0.2">
      <c r="A1226" s="1150">
        <f>A1223+1</f>
        <v>43296</v>
      </c>
      <c r="B1226" s="36"/>
      <c r="C1226" s="1000"/>
      <c r="D1226" s="1001"/>
      <c r="E1226" s="1017"/>
      <c r="F1226" s="1034"/>
      <c r="G1226" s="1004"/>
      <c r="H1226" s="1036"/>
      <c r="I1226" s="1037"/>
    </row>
    <row r="1227" spans="1:9" ht="69.95" customHeight="1" x14ac:dyDescent="0.2">
      <c r="A1227" s="1151">
        <f>A1226</f>
        <v>43296</v>
      </c>
      <c r="B1227" s="1190" t="s">
        <v>8</v>
      </c>
      <c r="C1227" s="155"/>
      <c r="D1227" s="156"/>
      <c r="E1227" s="499"/>
      <c r="F1227" s="136"/>
      <c r="G1227" s="148"/>
      <c r="H1227" s="149"/>
      <c r="I1227" s="150"/>
    </row>
    <row r="1228" spans="1:9" ht="69.95" customHeight="1" x14ac:dyDescent="0.2">
      <c r="A1228" s="1152">
        <f>A1227</f>
        <v>43296</v>
      </c>
      <c r="B1228" s="1190"/>
      <c r="C1228" s="162"/>
      <c r="D1228" s="163"/>
      <c r="E1228" s="499"/>
      <c r="F1228" s="540"/>
      <c r="G1228" s="148"/>
      <c r="H1228" s="149"/>
      <c r="I1228" s="150"/>
    </row>
    <row r="1229" spans="1:9" ht="69.95" customHeight="1" x14ac:dyDescent="0.2">
      <c r="A1229" s="1153">
        <f>A1228</f>
        <v>43296</v>
      </c>
      <c r="B1229" s="37"/>
      <c r="C1229" s="1007"/>
      <c r="D1229" s="1018"/>
      <c r="E1229" s="1032"/>
      <c r="F1229" s="1029"/>
      <c r="G1229" s="1030"/>
      <c r="H1229" s="1008"/>
      <c r="I1229" s="1031"/>
    </row>
    <row r="1230" spans="1:9" ht="69.95" customHeight="1" x14ac:dyDescent="0.2">
      <c r="A1230" s="1154">
        <f>A1229</f>
        <v>43296</v>
      </c>
      <c r="B1230" s="1190" t="s">
        <v>8</v>
      </c>
      <c r="C1230" s="158"/>
      <c r="D1230" s="164"/>
      <c r="E1230" s="506"/>
      <c r="F1230" s="183"/>
      <c r="G1230" s="148"/>
      <c r="H1230" s="148"/>
      <c r="I1230" s="150"/>
    </row>
    <row r="1231" spans="1:9" ht="69.95" customHeight="1" thickBot="1" x14ac:dyDescent="0.25">
      <c r="A1231" s="1155">
        <f>A1230</f>
        <v>43296</v>
      </c>
      <c r="B1231" s="1203"/>
      <c r="C1231" s="165"/>
      <c r="D1231" s="166"/>
      <c r="E1231" s="507"/>
      <c r="F1231" s="166"/>
      <c r="G1231" s="153"/>
      <c r="H1231" s="152"/>
      <c r="I1231" s="154"/>
    </row>
    <row r="1232" spans="1:9" ht="69.95" hidden="1" customHeight="1" thickTop="1" thickBot="1" x14ac:dyDescent="0.25">
      <c r="A1232" s="1166"/>
      <c r="B1232" s="39"/>
      <c r="C1232" s="1033">
        <f>COUNTA(C$1223,C$1220,C$1217,C$1214,C$1211,C$1208,C$1205,C$1202,C$1199,C$1196,C$1193,C$1190,C$1226,C$1229)</f>
        <v>12</v>
      </c>
      <c r="D1232" s="1033">
        <f t="shared" ref="D1232:I1232" si="27">COUNTA(D$1223,D$1220,D$1217,D$1214,D$1211,D$1208,D$1205,D$1202,D$1199,D$1196,D$1193,D$1190,D$1226,D$1229)</f>
        <v>6</v>
      </c>
      <c r="E1232" s="1033">
        <f t="shared" si="27"/>
        <v>7</v>
      </c>
      <c r="F1232" s="1033">
        <f>COUNTA(F1231,F1230,F1228,F1227,F1225,F1224,F1222,F1221,F1219,F1218,F1216,F1215,F1213,F1212,F1210,F1209,F1207,F1206,F1204,F1203,F1201,F1200,F1198,F1197,F1195,F1194,F1192,F1191)</f>
        <v>0</v>
      </c>
      <c r="G1232" s="1033">
        <f t="shared" si="27"/>
        <v>6</v>
      </c>
      <c r="H1232" s="1033">
        <f t="shared" si="27"/>
        <v>5</v>
      </c>
      <c r="I1232" s="1033">
        <f t="shared" si="27"/>
        <v>0</v>
      </c>
    </row>
    <row r="1233" spans="1:9" ht="99.95" customHeight="1" thickTop="1" thickBot="1" x14ac:dyDescent="0.25">
      <c r="A1233" s="468" t="s">
        <v>313</v>
      </c>
      <c r="B1233" s="466">
        <f>WEEKNUM(A1234,2)</f>
        <v>29</v>
      </c>
      <c r="C1233" s="1341" t="s">
        <v>0</v>
      </c>
      <c r="D1233" s="1342"/>
      <c r="E1233" s="1113" t="s">
        <v>1</v>
      </c>
      <c r="F1233" s="1177" t="s">
        <v>356</v>
      </c>
      <c r="G1233" s="119" t="s">
        <v>3</v>
      </c>
      <c r="H1233" s="1112" t="s">
        <v>4</v>
      </c>
      <c r="I1233" s="205" t="s">
        <v>5</v>
      </c>
    </row>
    <row r="1234" spans="1:9" ht="69.95" customHeight="1" thickTop="1" x14ac:dyDescent="0.2">
      <c r="A1234" s="1150">
        <f>A1231+1</f>
        <v>43297</v>
      </c>
      <c r="B1234" s="479"/>
      <c r="C1234" s="970" t="s">
        <v>30</v>
      </c>
      <c r="D1234" s="1023" t="s">
        <v>29</v>
      </c>
      <c r="E1234" s="1017" t="s">
        <v>6</v>
      </c>
      <c r="F1234" s="1034"/>
      <c r="G1234" s="1004" t="s">
        <v>28</v>
      </c>
      <c r="H1234" s="1036"/>
      <c r="I1234" s="1037"/>
    </row>
    <row r="1235" spans="1:9" ht="69.95" customHeight="1" x14ac:dyDescent="0.2">
      <c r="A1235" s="1151">
        <f>A1234</f>
        <v>43297</v>
      </c>
      <c r="B1235" s="1184" t="s">
        <v>8</v>
      </c>
      <c r="C1235" s="173"/>
      <c r="D1235" s="861"/>
      <c r="E1235" s="499"/>
      <c r="F1235" s="136"/>
      <c r="G1235" s="148"/>
      <c r="H1235" s="149"/>
      <c r="I1235" s="150"/>
    </row>
    <row r="1236" spans="1:9" ht="69.95" customHeight="1" x14ac:dyDescent="0.2">
      <c r="A1236" s="1152">
        <f>A1235</f>
        <v>43297</v>
      </c>
      <c r="B1236" s="1184"/>
      <c r="C1236" s="182"/>
      <c r="D1236" s="183"/>
      <c r="E1236" s="499"/>
      <c r="F1236" s="540"/>
      <c r="G1236" s="148"/>
      <c r="H1236" s="149"/>
      <c r="I1236" s="150"/>
    </row>
    <row r="1237" spans="1:9" ht="69.95" customHeight="1" thickBot="1" x14ac:dyDescent="0.25">
      <c r="A1237" s="1153">
        <f>A1236</f>
        <v>43297</v>
      </c>
      <c r="B1237" s="35"/>
      <c r="C1237" s="976" t="s">
        <v>28</v>
      </c>
      <c r="D1237" s="961"/>
      <c r="E1237" s="1014" t="s">
        <v>26</v>
      </c>
      <c r="F1237" s="988"/>
      <c r="G1237" s="1008"/>
      <c r="H1237" s="1008"/>
      <c r="I1237" s="1027"/>
    </row>
    <row r="1238" spans="1:9" ht="69.95" customHeight="1" x14ac:dyDescent="0.2">
      <c r="A1238" s="1154">
        <f>A1237</f>
        <v>43297</v>
      </c>
      <c r="B1238" s="1184" t="s">
        <v>8</v>
      </c>
      <c r="C1238" s="836"/>
      <c r="D1238" s="854"/>
      <c r="E1238" s="506"/>
      <c r="F1238" s="183"/>
      <c r="G1238" s="148"/>
      <c r="H1238" s="148"/>
      <c r="I1238" s="150"/>
    </row>
    <row r="1239" spans="1:9" ht="69.95" customHeight="1" thickBot="1" x14ac:dyDescent="0.25">
      <c r="A1239" s="1155">
        <f>A1238</f>
        <v>43297</v>
      </c>
      <c r="B1239" s="1211"/>
      <c r="C1239" s="837"/>
      <c r="D1239" s="855"/>
      <c r="E1239" s="507"/>
      <c r="F1239" s="166"/>
      <c r="G1239" s="153"/>
      <c r="H1239" s="152"/>
      <c r="I1239" s="154"/>
    </row>
    <row r="1240" spans="1:9" ht="69.95" customHeight="1" thickTop="1" x14ac:dyDescent="0.2">
      <c r="A1240" s="1156">
        <f>A1237+1</f>
        <v>43298</v>
      </c>
      <c r="B1240" s="36"/>
      <c r="C1240" s="970" t="s">
        <v>27</v>
      </c>
      <c r="D1240" s="981" t="s">
        <v>26</v>
      </c>
      <c r="E1240" s="1047"/>
      <c r="F1240" s="1034"/>
      <c r="G1240" s="1004" t="s">
        <v>29</v>
      </c>
      <c r="H1240" s="1036"/>
      <c r="I1240" s="1037"/>
    </row>
    <row r="1241" spans="1:9" ht="69.95" customHeight="1" x14ac:dyDescent="0.2">
      <c r="A1241" s="1162">
        <f>A1240</f>
        <v>43298</v>
      </c>
      <c r="B1241" s="1190" t="s">
        <v>8</v>
      </c>
      <c r="C1241" s="838"/>
      <c r="D1241" s="856"/>
      <c r="E1241" s="499"/>
      <c r="F1241" s="136"/>
      <c r="G1241" s="148"/>
      <c r="H1241" s="149"/>
      <c r="I1241" s="150"/>
    </row>
    <row r="1242" spans="1:9" ht="69.95" customHeight="1" x14ac:dyDescent="0.2">
      <c r="A1242" s="1163">
        <f>A1241</f>
        <v>43298</v>
      </c>
      <c r="B1242" s="1190"/>
      <c r="C1242" s="839"/>
      <c r="D1242" s="849"/>
      <c r="E1242" s="499"/>
      <c r="F1242" s="540"/>
      <c r="G1242" s="148"/>
      <c r="H1242" s="149"/>
      <c r="I1242" s="150"/>
    </row>
    <row r="1243" spans="1:9" ht="69.95" customHeight="1" x14ac:dyDescent="0.2">
      <c r="A1243" s="1164">
        <f>A1242</f>
        <v>43298</v>
      </c>
      <c r="B1243" s="37"/>
      <c r="C1243" s="987" t="s">
        <v>25</v>
      </c>
      <c r="D1243" s="988"/>
      <c r="E1243" s="1014" t="s">
        <v>27</v>
      </c>
      <c r="F1243" s="988"/>
      <c r="G1243" s="1008"/>
      <c r="H1243" s="1008" t="s">
        <v>27</v>
      </c>
      <c r="I1243" s="1027"/>
    </row>
    <row r="1244" spans="1:9" ht="69.95" customHeight="1" x14ac:dyDescent="0.2">
      <c r="A1244" s="1165">
        <f>A1243</f>
        <v>43298</v>
      </c>
      <c r="B1244" s="1190" t="s">
        <v>8</v>
      </c>
      <c r="C1244" s="840"/>
      <c r="D1244" s="850"/>
      <c r="E1244" s="506"/>
      <c r="F1244" s="183"/>
      <c r="G1244" s="148"/>
      <c r="H1244" s="148"/>
      <c r="I1244" s="150"/>
    </row>
    <row r="1245" spans="1:9" ht="69.95" customHeight="1" thickBot="1" x14ac:dyDescent="0.25">
      <c r="A1245" s="1161">
        <f>A1244</f>
        <v>43298</v>
      </c>
      <c r="B1245" s="1203"/>
      <c r="C1245" s="837"/>
      <c r="D1245" s="855"/>
      <c r="E1245" s="507"/>
      <c r="F1245" s="166"/>
      <c r="G1245" s="153"/>
      <c r="H1245" s="152"/>
      <c r="I1245" s="154"/>
    </row>
    <row r="1246" spans="1:9" ht="69.95" customHeight="1" thickTop="1" x14ac:dyDescent="0.2">
      <c r="A1246" s="1150">
        <f>A1243+1</f>
        <v>43299</v>
      </c>
      <c r="B1246" s="36"/>
      <c r="C1246" s="991" t="s">
        <v>24</v>
      </c>
      <c r="D1246" s="992" t="s">
        <v>23</v>
      </c>
      <c r="E1246" s="1039"/>
      <c r="F1246" s="1034"/>
      <c r="G1246" s="1004" t="s">
        <v>30</v>
      </c>
      <c r="H1246" s="1036"/>
      <c r="I1246" s="1037"/>
    </row>
    <row r="1247" spans="1:9" ht="69.95" customHeight="1" x14ac:dyDescent="0.2">
      <c r="A1247" s="1151">
        <f>A1246</f>
        <v>43299</v>
      </c>
      <c r="B1247" s="1190" t="s">
        <v>8</v>
      </c>
      <c r="C1247" s="841"/>
      <c r="D1247" s="848"/>
      <c r="E1247" s="499"/>
      <c r="F1247" s="136"/>
      <c r="G1247" s="148"/>
      <c r="H1247" s="149"/>
      <c r="I1247" s="150"/>
    </row>
    <row r="1248" spans="1:9" ht="69.95" customHeight="1" x14ac:dyDescent="0.2">
      <c r="A1248" s="1152">
        <f>A1247</f>
        <v>43299</v>
      </c>
      <c r="B1248" s="1190"/>
      <c r="C1248" s="842"/>
      <c r="D1248" s="851"/>
      <c r="E1248" s="499"/>
      <c r="F1248" s="540"/>
      <c r="G1248" s="148"/>
      <c r="H1248" s="149"/>
      <c r="I1248" s="150"/>
    </row>
    <row r="1249" spans="1:9" ht="69.95" customHeight="1" x14ac:dyDescent="0.2">
      <c r="A1249" s="1153">
        <f>A1248</f>
        <v>43299</v>
      </c>
      <c r="B1249" s="37"/>
      <c r="C1249" s="991" t="s">
        <v>21</v>
      </c>
      <c r="D1249" s="992"/>
      <c r="E1249" s="1014" t="s">
        <v>28</v>
      </c>
      <c r="F1249" s="988"/>
      <c r="G1249" s="1008"/>
      <c r="H1249" s="1008" t="s">
        <v>28</v>
      </c>
      <c r="I1249" s="1027"/>
    </row>
    <row r="1250" spans="1:9" ht="69.95" customHeight="1" x14ac:dyDescent="0.2">
      <c r="A1250" s="1154">
        <f>A1249</f>
        <v>43299</v>
      </c>
      <c r="B1250" s="1190" t="s">
        <v>8</v>
      </c>
      <c r="C1250" s="859"/>
      <c r="D1250" s="858"/>
      <c r="E1250" s="506"/>
      <c r="F1250" s="183"/>
      <c r="G1250" s="148"/>
      <c r="H1250" s="148"/>
      <c r="I1250" s="150"/>
    </row>
    <row r="1251" spans="1:9" ht="69.95" customHeight="1" thickBot="1" x14ac:dyDescent="0.25">
      <c r="A1251" s="1155">
        <f>A1250</f>
        <v>43299</v>
      </c>
      <c r="B1251" s="1203"/>
      <c r="C1251" s="165"/>
      <c r="D1251" s="166"/>
      <c r="E1251" s="507"/>
      <c r="F1251" s="166"/>
      <c r="G1251" s="153"/>
      <c r="H1251" s="152"/>
      <c r="I1251" s="154"/>
    </row>
    <row r="1252" spans="1:9" ht="69.95" customHeight="1" thickTop="1" x14ac:dyDescent="0.2">
      <c r="A1252" s="1156">
        <f>A1249+1</f>
        <v>43300</v>
      </c>
      <c r="B1252" s="40"/>
      <c r="C1252" s="991" t="s">
        <v>7</v>
      </c>
      <c r="D1252" s="992"/>
      <c r="E1252" s="1040"/>
      <c r="F1252" s="1041"/>
      <c r="G1252" s="1042" t="s">
        <v>14</v>
      </c>
      <c r="H1252" s="1043"/>
      <c r="I1252" s="1044"/>
    </row>
    <row r="1253" spans="1:9" ht="69.95" customHeight="1" x14ac:dyDescent="0.2">
      <c r="A1253" s="1162">
        <f>A1252</f>
        <v>43300</v>
      </c>
      <c r="B1253" s="1190" t="s">
        <v>8</v>
      </c>
      <c r="C1253" s="155"/>
      <c r="D1253" s="156"/>
      <c r="E1253" s="499"/>
      <c r="F1253" s="540"/>
      <c r="G1253" s="148"/>
      <c r="H1253" s="149"/>
      <c r="I1253" s="157"/>
    </row>
    <row r="1254" spans="1:9" ht="69.95" customHeight="1" x14ac:dyDescent="0.2">
      <c r="A1254" s="1163">
        <f>A1253</f>
        <v>43300</v>
      </c>
      <c r="B1254" s="1190"/>
      <c r="C1254" s="162"/>
      <c r="D1254" s="163"/>
      <c r="E1254" s="499"/>
      <c r="F1254" s="540"/>
      <c r="G1254" s="148"/>
      <c r="H1254" s="149"/>
      <c r="I1254" s="157"/>
    </row>
    <row r="1255" spans="1:9" ht="69.95" customHeight="1" x14ac:dyDescent="0.2">
      <c r="A1255" s="1164">
        <f>A1254</f>
        <v>43300</v>
      </c>
      <c r="B1255" s="37"/>
      <c r="C1255" s="1007" t="s">
        <v>12</v>
      </c>
      <c r="D1255" s="988"/>
      <c r="E1255" s="1014" t="s">
        <v>29</v>
      </c>
      <c r="F1255" s="1029"/>
      <c r="G1255" s="1030"/>
      <c r="H1255" s="1008" t="s">
        <v>29</v>
      </c>
      <c r="I1255" s="1046"/>
    </row>
    <row r="1256" spans="1:9" ht="69.95" customHeight="1" x14ac:dyDescent="0.2">
      <c r="A1256" s="1165">
        <f>A1255</f>
        <v>43300</v>
      </c>
      <c r="B1256" s="1190" t="s">
        <v>8</v>
      </c>
      <c r="C1256" s="158"/>
      <c r="D1256" s="164"/>
      <c r="E1256" s="506"/>
      <c r="F1256" s="183"/>
      <c r="G1256" s="148"/>
      <c r="H1256" s="148"/>
      <c r="I1256" s="157"/>
    </row>
    <row r="1257" spans="1:9" ht="69.95" customHeight="1" thickBot="1" x14ac:dyDescent="0.25">
      <c r="A1257" s="1161">
        <f>A1256</f>
        <v>43300</v>
      </c>
      <c r="B1257" s="1197"/>
      <c r="C1257" s="158"/>
      <c r="D1257" s="164"/>
      <c r="E1257" s="508"/>
      <c r="F1257" s="164"/>
      <c r="G1257" s="160"/>
      <c r="H1257" s="159"/>
      <c r="I1257" s="161"/>
    </row>
    <row r="1258" spans="1:9" ht="69.95" customHeight="1" thickTop="1" x14ac:dyDescent="0.2">
      <c r="A1258" s="1150">
        <f>A1255+1</f>
        <v>43301</v>
      </c>
      <c r="B1258" s="36"/>
      <c r="C1258" s="1009" t="s">
        <v>14</v>
      </c>
      <c r="D1258" s="1010" t="s">
        <v>15</v>
      </c>
      <c r="E1258" s="1039"/>
      <c r="F1258" s="1034"/>
      <c r="G1258" s="1035"/>
      <c r="H1258" s="1036"/>
      <c r="I1258" s="1037"/>
    </row>
    <row r="1259" spans="1:9" ht="69.95" customHeight="1" x14ac:dyDescent="0.2">
      <c r="A1259" s="1151">
        <f>A1258</f>
        <v>43301</v>
      </c>
      <c r="B1259" s="1190" t="s">
        <v>8</v>
      </c>
      <c r="C1259" s="173"/>
      <c r="D1259" s="156"/>
      <c r="E1259" s="499"/>
      <c r="F1259" s="136"/>
      <c r="G1259" s="148"/>
      <c r="H1259" s="149"/>
      <c r="I1259" s="150"/>
    </row>
    <row r="1260" spans="1:9" ht="69.95" customHeight="1" x14ac:dyDescent="0.2">
      <c r="A1260" s="1152">
        <f>A1259</f>
        <v>43301</v>
      </c>
      <c r="B1260" s="1190"/>
      <c r="C1260" s="182"/>
      <c r="D1260" s="163"/>
      <c r="E1260" s="499"/>
      <c r="F1260" s="540"/>
      <c r="G1260" s="148"/>
      <c r="H1260" s="149"/>
      <c r="I1260" s="150"/>
    </row>
    <row r="1261" spans="1:9" ht="69.95" customHeight="1" x14ac:dyDescent="0.2">
      <c r="A1261" s="1153">
        <f>A1260</f>
        <v>43301</v>
      </c>
      <c r="B1261" s="37"/>
      <c r="C1261" s="1013" t="s">
        <v>17</v>
      </c>
      <c r="D1261" s="988"/>
      <c r="E1261" s="1014" t="s">
        <v>30</v>
      </c>
      <c r="F1261" s="1029"/>
      <c r="G1261" s="1030"/>
      <c r="H1261" s="1030" t="s">
        <v>30</v>
      </c>
      <c r="I1261" s="1031"/>
    </row>
    <row r="1262" spans="1:9" ht="69.95" customHeight="1" x14ac:dyDescent="0.2">
      <c r="A1262" s="1154">
        <f>A1261</f>
        <v>43301</v>
      </c>
      <c r="B1262" s="1190" t="s">
        <v>8</v>
      </c>
      <c r="C1262" s="196"/>
      <c r="D1262" s="164"/>
      <c r="E1262" s="506"/>
      <c r="F1262" s="183"/>
      <c r="G1262" s="148"/>
      <c r="H1262" s="148"/>
      <c r="I1262" s="150"/>
    </row>
    <row r="1263" spans="1:9" ht="69.95" customHeight="1" thickBot="1" x14ac:dyDescent="0.25">
      <c r="A1263" s="1155">
        <f>A1262</f>
        <v>43301</v>
      </c>
      <c r="B1263" s="1203"/>
      <c r="C1263" s="860"/>
      <c r="D1263" s="166"/>
      <c r="E1263" s="507"/>
      <c r="F1263" s="166"/>
      <c r="G1263" s="153"/>
      <c r="H1263" s="152"/>
      <c r="I1263" s="154"/>
    </row>
    <row r="1264" spans="1:9" ht="69.95" customHeight="1" thickTop="1" x14ac:dyDescent="0.2">
      <c r="A1264" s="1156">
        <f>A1261+1</f>
        <v>43302</v>
      </c>
      <c r="B1264" s="36"/>
      <c r="C1264" s="1000" t="s">
        <v>13</v>
      </c>
      <c r="D1264" s="1001" t="s">
        <v>16</v>
      </c>
      <c r="E1264" s="1017" t="s">
        <v>18</v>
      </c>
      <c r="F1264" s="1034"/>
      <c r="G1264" s="1035"/>
      <c r="H1264" s="1036"/>
      <c r="I1264" s="1037"/>
    </row>
    <row r="1265" spans="1:9" ht="69.95" customHeight="1" x14ac:dyDescent="0.2">
      <c r="A1265" s="1162">
        <f>A1264</f>
        <v>43302</v>
      </c>
      <c r="B1265" s="1190" t="s">
        <v>8</v>
      </c>
      <c r="C1265" s="155"/>
      <c r="D1265" s="156"/>
      <c r="E1265" s="499"/>
      <c r="F1265" s="136"/>
      <c r="G1265" s="148"/>
      <c r="H1265" s="149"/>
      <c r="I1265" s="150"/>
    </row>
    <row r="1266" spans="1:9" ht="69.95" customHeight="1" x14ac:dyDescent="0.2">
      <c r="A1266" s="1163">
        <f>A1265</f>
        <v>43302</v>
      </c>
      <c r="B1266" s="1190"/>
      <c r="C1266" s="162"/>
      <c r="D1266" s="163"/>
      <c r="E1266" s="499"/>
      <c r="F1266" s="540"/>
      <c r="G1266" s="148"/>
      <c r="H1266" s="149"/>
      <c r="I1266" s="150"/>
    </row>
    <row r="1267" spans="1:9" ht="69.95" customHeight="1" x14ac:dyDescent="0.2">
      <c r="A1267" s="1164">
        <f>A1266</f>
        <v>43302</v>
      </c>
      <c r="B1267" s="37"/>
      <c r="C1267" s="1007" t="s">
        <v>19</v>
      </c>
      <c r="D1267" s="1018"/>
      <c r="E1267" s="1032"/>
      <c r="F1267" s="1029"/>
      <c r="G1267" s="1030"/>
      <c r="H1267" s="1030"/>
      <c r="I1267" s="1031"/>
    </row>
    <row r="1268" spans="1:9" ht="69.95" customHeight="1" x14ac:dyDescent="0.2">
      <c r="A1268" s="1165">
        <f>A1267</f>
        <v>43302</v>
      </c>
      <c r="B1268" s="1190" t="s">
        <v>8</v>
      </c>
      <c r="C1268" s="158"/>
      <c r="D1268" s="164"/>
      <c r="E1268" s="506"/>
      <c r="F1268" s="183"/>
      <c r="G1268" s="148"/>
      <c r="H1268" s="148"/>
      <c r="I1268" s="150"/>
    </row>
    <row r="1269" spans="1:9" ht="69.95" customHeight="1" thickBot="1" x14ac:dyDescent="0.25">
      <c r="A1269" s="1161">
        <f>A1268</f>
        <v>43302</v>
      </c>
      <c r="B1269" s="1203"/>
      <c r="C1269" s="165"/>
      <c r="D1269" s="166"/>
      <c r="E1269" s="507"/>
      <c r="F1269" s="166"/>
      <c r="G1269" s="153"/>
      <c r="H1269" s="152"/>
      <c r="I1269" s="154"/>
    </row>
    <row r="1270" spans="1:9" ht="69.95" customHeight="1" thickTop="1" x14ac:dyDescent="0.2">
      <c r="A1270" s="1150">
        <f>A1267+1</f>
        <v>43303</v>
      </c>
      <c r="B1270" s="36"/>
      <c r="C1270" s="1000"/>
      <c r="D1270" s="1001"/>
      <c r="E1270" s="1017"/>
      <c r="F1270" s="1034"/>
      <c r="G1270" s="1035"/>
      <c r="H1270" s="1036"/>
      <c r="I1270" s="1037"/>
    </row>
    <row r="1271" spans="1:9" ht="69.95" customHeight="1" x14ac:dyDescent="0.2">
      <c r="A1271" s="1151">
        <f>A1270</f>
        <v>43303</v>
      </c>
      <c r="B1271" s="1190" t="s">
        <v>8</v>
      </c>
      <c r="C1271" s="155"/>
      <c r="D1271" s="156"/>
      <c r="E1271" s="499"/>
      <c r="F1271" s="136"/>
      <c r="G1271" s="148"/>
      <c r="H1271" s="149"/>
      <c r="I1271" s="150"/>
    </row>
    <row r="1272" spans="1:9" ht="69.95" customHeight="1" x14ac:dyDescent="0.2">
      <c r="A1272" s="1152">
        <f>A1271</f>
        <v>43303</v>
      </c>
      <c r="B1272" s="1190"/>
      <c r="C1272" s="162"/>
      <c r="D1272" s="163"/>
      <c r="E1272" s="499"/>
      <c r="F1272" s="540"/>
      <c r="G1272" s="148"/>
      <c r="H1272" s="149"/>
      <c r="I1272" s="150"/>
    </row>
    <row r="1273" spans="1:9" ht="69.95" customHeight="1" x14ac:dyDescent="0.2">
      <c r="A1273" s="1153">
        <f>A1272</f>
        <v>43303</v>
      </c>
      <c r="B1273" s="37"/>
      <c r="C1273" s="1007"/>
      <c r="D1273" s="1018"/>
      <c r="E1273" s="1032"/>
      <c r="F1273" s="1029"/>
      <c r="G1273" s="1030"/>
      <c r="H1273" s="1030"/>
      <c r="I1273" s="1031"/>
    </row>
    <row r="1274" spans="1:9" ht="69.95" customHeight="1" x14ac:dyDescent="0.2">
      <c r="A1274" s="1154">
        <f>A1273</f>
        <v>43303</v>
      </c>
      <c r="B1274" s="1190" t="s">
        <v>8</v>
      </c>
      <c r="C1274" s="158"/>
      <c r="D1274" s="164"/>
      <c r="E1274" s="506"/>
      <c r="F1274" s="183"/>
      <c r="G1274" s="148"/>
      <c r="H1274" s="148"/>
      <c r="I1274" s="150"/>
    </row>
    <row r="1275" spans="1:9" ht="69.95" customHeight="1" thickBot="1" x14ac:dyDescent="0.25">
      <c r="A1275" s="1155">
        <f>A1274</f>
        <v>43303</v>
      </c>
      <c r="B1275" s="1203"/>
      <c r="C1275" s="165"/>
      <c r="D1275" s="166"/>
      <c r="E1275" s="507"/>
      <c r="F1275" s="166"/>
      <c r="G1275" s="153"/>
      <c r="H1275" s="152"/>
      <c r="I1275" s="154"/>
    </row>
    <row r="1276" spans="1:9" ht="69.95" hidden="1" customHeight="1" thickTop="1" thickBot="1" x14ac:dyDescent="0.25">
      <c r="A1276" s="1166"/>
      <c r="B1276" s="39"/>
      <c r="C1276" s="1033">
        <f>COUNTA(C$1267,C$1264,C$1261,C$1258,C$1255,C$1252,C$1249,C$1246,C$1243,C$1240,C$1237,C$1234,C$1270,C$1273)</f>
        <v>12</v>
      </c>
      <c r="D1276" s="1033">
        <f t="shared" ref="D1276:I1276" si="28">COUNTA(D$1267,D$1264,D$1261,D$1258,D$1255,D$1252,D$1249,D$1246,D$1243,D$1240,D$1237,D$1234,D$1270,D$1273)</f>
        <v>5</v>
      </c>
      <c r="E1276" s="1033">
        <f t="shared" si="28"/>
        <v>7</v>
      </c>
      <c r="F1276" s="1033">
        <f>COUNTA(F1275,F1274,F1272,F1271,F1269,F1268,F1266,F1265,F1263,F1262,F1260,F1259,F1257,F1256,F1254,F1253,F1251,F1250,F1248,F1247,F1245,F1244,F1242,F1241,F1239,F1238,F1236,F1235)</f>
        <v>0</v>
      </c>
      <c r="G1276" s="1033">
        <f t="shared" si="28"/>
        <v>4</v>
      </c>
      <c r="H1276" s="1033">
        <f t="shared" si="28"/>
        <v>4</v>
      </c>
      <c r="I1276" s="1033">
        <f t="shared" si="28"/>
        <v>0</v>
      </c>
    </row>
    <row r="1277" spans="1:9" ht="99.95" customHeight="1" thickTop="1" thickBot="1" x14ac:dyDescent="0.25">
      <c r="A1277" s="468" t="s">
        <v>313</v>
      </c>
      <c r="B1277" s="466">
        <f>WEEKNUM(A1278,2)</f>
        <v>30</v>
      </c>
      <c r="C1277" s="1341" t="s">
        <v>0</v>
      </c>
      <c r="D1277" s="1342"/>
      <c r="E1277" s="1113" t="s">
        <v>1</v>
      </c>
      <c r="F1277" s="1177" t="s">
        <v>356</v>
      </c>
      <c r="G1277" s="119" t="s">
        <v>3</v>
      </c>
      <c r="H1277" s="1112" t="s">
        <v>4</v>
      </c>
      <c r="I1277" s="205" t="s">
        <v>5</v>
      </c>
    </row>
    <row r="1278" spans="1:9" ht="69.95" customHeight="1" thickTop="1" x14ac:dyDescent="0.2">
      <c r="A1278" s="1150">
        <f>A1275+1</f>
        <v>43304</v>
      </c>
      <c r="B1278" s="479"/>
      <c r="C1278" s="970" t="s">
        <v>30</v>
      </c>
      <c r="D1278" s="1023" t="s">
        <v>29</v>
      </c>
      <c r="E1278" s="1017" t="s">
        <v>6</v>
      </c>
      <c r="F1278" s="1034"/>
      <c r="G1278" s="1035" t="s">
        <v>30</v>
      </c>
      <c r="H1278" s="1036"/>
      <c r="I1278" s="1037"/>
    </row>
    <row r="1279" spans="1:9" ht="69.95" customHeight="1" x14ac:dyDescent="0.2">
      <c r="A1279" s="1151">
        <f>A1278</f>
        <v>43304</v>
      </c>
      <c r="B1279" s="1184" t="s">
        <v>8</v>
      </c>
      <c r="C1279" s="173" t="s">
        <v>85</v>
      </c>
      <c r="D1279" s="861" t="s">
        <v>42</v>
      </c>
      <c r="E1279" s="529" t="s">
        <v>58</v>
      </c>
      <c r="F1279" s="136"/>
      <c r="G1279" s="148" t="s">
        <v>41</v>
      </c>
      <c r="H1279" s="149"/>
      <c r="I1279" s="150" t="s">
        <v>42</v>
      </c>
    </row>
    <row r="1280" spans="1:9" ht="69.95" customHeight="1" x14ac:dyDescent="0.2">
      <c r="A1280" s="1152">
        <f>A1279</f>
        <v>43304</v>
      </c>
      <c r="B1280" s="1184"/>
      <c r="C1280" s="182" t="s">
        <v>62</v>
      </c>
      <c r="D1280" s="183"/>
      <c r="E1280" s="499"/>
      <c r="F1280" s="540"/>
      <c r="G1280" s="148"/>
      <c r="H1280" s="149"/>
      <c r="I1280" s="150"/>
    </row>
    <row r="1281" spans="1:9" ht="69.95" customHeight="1" thickBot="1" x14ac:dyDescent="0.25">
      <c r="A1281" s="1153">
        <f>A1280</f>
        <v>43304</v>
      </c>
      <c r="B1281" s="35"/>
      <c r="C1281" s="976" t="s">
        <v>28</v>
      </c>
      <c r="D1281" s="961"/>
      <c r="E1281" s="1014" t="s">
        <v>30</v>
      </c>
      <c r="F1281" s="988"/>
      <c r="G1281" s="1008"/>
      <c r="H1281" s="1008"/>
      <c r="I1281" s="1027"/>
    </row>
    <row r="1282" spans="1:9" ht="69.95" customHeight="1" x14ac:dyDescent="0.2">
      <c r="A1282" s="1154">
        <f>A1281</f>
        <v>43304</v>
      </c>
      <c r="B1282" s="1184" t="s">
        <v>8</v>
      </c>
      <c r="C1282" s="862" t="s">
        <v>32</v>
      </c>
      <c r="D1282" s="854"/>
      <c r="E1282" s="506" t="s">
        <v>9</v>
      </c>
      <c r="F1282" s="183"/>
      <c r="G1282" s="148"/>
      <c r="H1282" s="148"/>
      <c r="I1282" s="150"/>
    </row>
    <row r="1283" spans="1:9" ht="69.95" customHeight="1" thickBot="1" x14ac:dyDescent="0.25">
      <c r="A1283" s="1155">
        <f>A1282</f>
        <v>43304</v>
      </c>
      <c r="B1283" s="1211"/>
      <c r="C1283" s="837"/>
      <c r="D1283" s="855"/>
      <c r="E1283" s="507" t="s">
        <v>63</v>
      </c>
      <c r="F1283" s="166"/>
      <c r="G1283" s="153"/>
      <c r="H1283" s="152"/>
      <c r="I1283" s="154"/>
    </row>
    <row r="1284" spans="1:9" ht="69.95" customHeight="1" thickTop="1" x14ac:dyDescent="0.2">
      <c r="A1284" s="1156">
        <f>A1281+1</f>
        <v>43305</v>
      </c>
      <c r="B1284" s="36"/>
      <c r="C1284" s="970" t="s">
        <v>27</v>
      </c>
      <c r="D1284" s="981" t="s">
        <v>26</v>
      </c>
      <c r="E1284" s="1076" t="s">
        <v>15</v>
      </c>
      <c r="F1284" s="1034"/>
      <c r="G1284" s="1035"/>
      <c r="H1284" s="1045" t="s">
        <v>25</v>
      </c>
      <c r="I1284" s="1037"/>
    </row>
    <row r="1285" spans="1:9" ht="69.95" customHeight="1" x14ac:dyDescent="0.2">
      <c r="A1285" s="1162">
        <f>A1284</f>
        <v>43305</v>
      </c>
      <c r="B1285" s="1190" t="s">
        <v>8</v>
      </c>
      <c r="C1285" s="173" t="s">
        <v>32</v>
      </c>
      <c r="D1285" s="156" t="s">
        <v>9</v>
      </c>
      <c r="E1285" s="1097" t="s">
        <v>62</v>
      </c>
      <c r="F1285" s="545"/>
      <c r="G1285" s="148"/>
      <c r="H1285" s="149" t="s">
        <v>63</v>
      </c>
      <c r="I1285" s="150" t="s">
        <v>68</v>
      </c>
    </row>
    <row r="1286" spans="1:9" ht="69.95" customHeight="1" x14ac:dyDescent="0.2">
      <c r="A1286" s="1163">
        <f>A1285</f>
        <v>43305</v>
      </c>
      <c r="B1286" s="1190"/>
      <c r="C1286" s="839"/>
      <c r="D1286" s="849"/>
      <c r="E1286" s="499"/>
      <c r="F1286" s="540"/>
      <c r="G1286" s="148"/>
      <c r="H1286" s="149"/>
      <c r="I1286" s="150"/>
    </row>
    <row r="1287" spans="1:9" ht="69.95" customHeight="1" x14ac:dyDescent="0.2">
      <c r="A1287" s="1164">
        <f>A1286</f>
        <v>43305</v>
      </c>
      <c r="B1287" s="37"/>
      <c r="C1287" s="987" t="s">
        <v>25</v>
      </c>
      <c r="D1287" s="988"/>
      <c r="E1287" s="1032" t="s">
        <v>14</v>
      </c>
      <c r="F1287" s="1029"/>
      <c r="G1287" s="1030"/>
      <c r="H1287" s="1045" t="s">
        <v>14</v>
      </c>
      <c r="I1287" s="1031"/>
    </row>
    <row r="1288" spans="1:9" ht="69.95" customHeight="1" x14ac:dyDescent="0.2">
      <c r="A1288" s="1165">
        <f>A1287</f>
        <v>43305</v>
      </c>
      <c r="B1288" s="1190" t="s">
        <v>8</v>
      </c>
      <c r="C1288" s="196" t="s">
        <v>63</v>
      </c>
      <c r="D1288" s="850"/>
      <c r="E1288" s="148" t="s">
        <v>62</v>
      </c>
      <c r="F1288" s="183"/>
      <c r="G1288" s="148"/>
      <c r="H1288" s="148"/>
      <c r="I1288" s="150"/>
    </row>
    <row r="1289" spans="1:9" ht="69.95" customHeight="1" thickBot="1" x14ac:dyDescent="0.25">
      <c r="A1289" s="1161">
        <f>A1288</f>
        <v>43305</v>
      </c>
      <c r="B1289" s="1203"/>
      <c r="C1289" s="837"/>
      <c r="D1289" s="855"/>
      <c r="E1289" s="507"/>
      <c r="F1289" s="166"/>
      <c r="G1289" s="153"/>
      <c r="H1289" s="152"/>
      <c r="I1289" s="154"/>
    </row>
    <row r="1290" spans="1:9" ht="69.95" customHeight="1" thickTop="1" x14ac:dyDescent="0.2">
      <c r="A1290" s="1150">
        <f>A1287+1</f>
        <v>43306</v>
      </c>
      <c r="B1290" s="36"/>
      <c r="C1290" s="991" t="s">
        <v>24</v>
      </c>
      <c r="D1290" s="992" t="s">
        <v>23</v>
      </c>
      <c r="E1290" s="1039"/>
      <c r="F1290" s="1034"/>
      <c r="G1290" s="1035"/>
      <c r="H1290" s="1036" t="s">
        <v>24</v>
      </c>
      <c r="I1290" s="1037"/>
    </row>
    <row r="1291" spans="1:9" ht="69.95" customHeight="1" x14ac:dyDescent="0.2">
      <c r="A1291" s="1151">
        <f>A1290</f>
        <v>43306</v>
      </c>
      <c r="B1291" s="1190" t="s">
        <v>8</v>
      </c>
      <c r="C1291" s="155" t="s">
        <v>43</v>
      </c>
      <c r="D1291" s="156" t="s">
        <v>90</v>
      </c>
      <c r="E1291" s="499"/>
      <c r="F1291" s="136"/>
      <c r="G1291" s="148"/>
      <c r="H1291" s="149" t="s">
        <v>62</v>
      </c>
      <c r="I1291" s="150" t="s">
        <v>63</v>
      </c>
    </row>
    <row r="1292" spans="1:9" ht="69.95" customHeight="1" x14ac:dyDescent="0.2">
      <c r="A1292" s="1152">
        <f>A1291</f>
        <v>43306</v>
      </c>
      <c r="B1292" s="1190"/>
      <c r="C1292" s="842"/>
      <c r="D1292" s="851"/>
      <c r="E1292" s="499"/>
      <c r="F1292" s="540"/>
      <c r="G1292" s="148"/>
      <c r="H1292" s="149" t="s">
        <v>43</v>
      </c>
      <c r="I1292" s="150"/>
    </row>
    <row r="1293" spans="1:9" ht="69.95" customHeight="1" x14ac:dyDescent="0.2">
      <c r="A1293" s="1153">
        <f>A1292</f>
        <v>43306</v>
      </c>
      <c r="B1293" s="37"/>
      <c r="C1293" s="991" t="s">
        <v>21</v>
      </c>
      <c r="D1293" s="992"/>
      <c r="E1293" s="1032"/>
      <c r="F1293" s="1029"/>
      <c r="G1293" s="1030"/>
      <c r="H1293" s="1030" t="s">
        <v>26</v>
      </c>
      <c r="I1293" s="1031"/>
    </row>
    <row r="1294" spans="1:9" ht="69.95" customHeight="1" x14ac:dyDescent="0.2">
      <c r="A1294" s="1154">
        <f>A1293</f>
        <v>43306</v>
      </c>
      <c r="B1294" s="1190" t="s">
        <v>8</v>
      </c>
      <c r="C1294" s="859" t="s">
        <v>84</v>
      </c>
      <c r="D1294" s="858"/>
      <c r="E1294" s="506"/>
      <c r="F1294" s="183"/>
      <c r="G1294" s="148"/>
      <c r="H1294" s="148" t="s">
        <v>63</v>
      </c>
      <c r="I1294" s="150"/>
    </row>
    <row r="1295" spans="1:9" ht="69.95" customHeight="1" thickBot="1" x14ac:dyDescent="0.25">
      <c r="A1295" s="1155">
        <f>A1294</f>
        <v>43306</v>
      </c>
      <c r="B1295" s="1203"/>
      <c r="C1295" s="165"/>
      <c r="D1295" s="166"/>
      <c r="E1295" s="507"/>
      <c r="F1295" s="166"/>
      <c r="G1295" s="153"/>
      <c r="H1295" s="152"/>
      <c r="I1295" s="154"/>
    </row>
    <row r="1296" spans="1:9" ht="69.95" customHeight="1" thickTop="1" x14ac:dyDescent="0.2">
      <c r="A1296" s="1156">
        <f>A1293+1</f>
        <v>43307</v>
      </c>
      <c r="B1296" s="36"/>
      <c r="C1296" s="1000" t="s">
        <v>7</v>
      </c>
      <c r="D1296" s="1001"/>
      <c r="E1296" s="1039"/>
      <c r="F1296" s="1034"/>
      <c r="G1296" s="1035"/>
      <c r="H1296" s="1036" t="s">
        <v>15</v>
      </c>
      <c r="I1296" s="1037"/>
    </row>
    <row r="1297" spans="1:9" ht="69.95" customHeight="1" x14ac:dyDescent="0.2">
      <c r="A1297" s="1162">
        <f>A1296</f>
        <v>43307</v>
      </c>
      <c r="B1297" s="1190" t="s">
        <v>8</v>
      </c>
      <c r="C1297" s="155" t="s">
        <v>43</v>
      </c>
      <c r="D1297" s="156"/>
      <c r="E1297" s="499"/>
      <c r="F1297" s="136"/>
      <c r="G1297" s="148"/>
      <c r="H1297" s="149"/>
      <c r="I1297" s="150" t="s">
        <v>84</v>
      </c>
    </row>
    <row r="1298" spans="1:9" ht="69.95" customHeight="1" x14ac:dyDescent="0.2">
      <c r="A1298" s="1163">
        <f>A1297</f>
        <v>43307</v>
      </c>
      <c r="B1298" s="1190"/>
      <c r="C1298" s="162"/>
      <c r="D1298" s="163"/>
      <c r="E1298" s="499"/>
      <c r="F1298" s="540"/>
      <c r="G1298" s="148"/>
      <c r="H1298" s="149"/>
      <c r="I1298" s="150"/>
    </row>
    <row r="1299" spans="1:9" ht="69.95" customHeight="1" x14ac:dyDescent="0.2">
      <c r="A1299" s="1164">
        <f>A1298</f>
        <v>43307</v>
      </c>
      <c r="B1299" s="37"/>
      <c r="C1299" s="1007" t="s">
        <v>12</v>
      </c>
      <c r="D1299" s="988"/>
      <c r="E1299" s="1032"/>
      <c r="F1299" s="1029"/>
      <c r="G1299" s="1030"/>
      <c r="H1299" s="1030" t="s">
        <v>30</v>
      </c>
      <c r="I1299" s="1031"/>
    </row>
    <row r="1300" spans="1:9" ht="69.95" customHeight="1" x14ac:dyDescent="0.2">
      <c r="A1300" s="1165">
        <f>A1299</f>
        <v>43307</v>
      </c>
      <c r="B1300" s="1190" t="s">
        <v>8</v>
      </c>
      <c r="C1300" s="158" t="s">
        <v>90</v>
      </c>
      <c r="D1300" s="164"/>
      <c r="E1300" s="506"/>
      <c r="F1300" s="183"/>
      <c r="G1300" s="148"/>
      <c r="H1300" s="148" t="s">
        <v>62</v>
      </c>
      <c r="I1300" s="150"/>
    </row>
    <row r="1301" spans="1:9" ht="69.95" customHeight="1" thickBot="1" x14ac:dyDescent="0.25">
      <c r="A1301" s="1161">
        <f>A1300</f>
        <v>43307</v>
      </c>
      <c r="B1301" s="1203"/>
      <c r="C1301" s="165"/>
      <c r="D1301" s="166"/>
      <c r="E1301" s="507"/>
      <c r="F1301" s="166"/>
      <c r="G1301" s="153"/>
      <c r="H1301" s="152" t="s">
        <v>43</v>
      </c>
      <c r="I1301" s="154"/>
    </row>
    <row r="1302" spans="1:9" ht="69.95" customHeight="1" thickTop="1" x14ac:dyDescent="0.2">
      <c r="A1302" s="1150">
        <f>A1299+1</f>
        <v>43308</v>
      </c>
      <c r="B1302" s="36"/>
      <c r="C1302" s="1009" t="s">
        <v>14</v>
      </c>
      <c r="D1302" s="1010" t="s">
        <v>15</v>
      </c>
      <c r="E1302" s="1039"/>
      <c r="F1302" s="1034"/>
      <c r="G1302" s="1035"/>
      <c r="H1302" s="1036"/>
      <c r="I1302" s="1037"/>
    </row>
    <row r="1303" spans="1:9" ht="69.95" customHeight="1" x14ac:dyDescent="0.2">
      <c r="A1303" s="1151">
        <f>A1302</f>
        <v>43308</v>
      </c>
      <c r="B1303" s="1190" t="s">
        <v>8</v>
      </c>
      <c r="C1303" s="173" t="s">
        <v>84</v>
      </c>
      <c r="D1303" s="156" t="s">
        <v>84</v>
      </c>
      <c r="E1303" s="499"/>
      <c r="F1303" s="136"/>
      <c r="G1303" s="148"/>
      <c r="H1303" s="149"/>
      <c r="I1303" s="150" t="s">
        <v>58</v>
      </c>
    </row>
    <row r="1304" spans="1:9" ht="69.95" customHeight="1" x14ac:dyDescent="0.2">
      <c r="A1304" s="1152">
        <f>A1303</f>
        <v>43308</v>
      </c>
      <c r="B1304" s="1190"/>
      <c r="C1304" s="182" t="s">
        <v>311</v>
      </c>
      <c r="D1304" s="163" t="s">
        <v>311</v>
      </c>
      <c r="E1304" s="499"/>
      <c r="F1304" s="540"/>
      <c r="G1304" s="148"/>
      <c r="H1304" s="149"/>
      <c r="I1304" s="150"/>
    </row>
    <row r="1305" spans="1:9" ht="69.95" customHeight="1" x14ac:dyDescent="0.2">
      <c r="A1305" s="1153">
        <f>A1304</f>
        <v>43308</v>
      </c>
      <c r="B1305" s="37"/>
      <c r="C1305" s="1013"/>
      <c r="D1305" s="988" t="s">
        <v>10</v>
      </c>
      <c r="E1305" s="1032"/>
      <c r="F1305" s="1029"/>
      <c r="G1305" s="1030"/>
      <c r="H1305" s="1030"/>
      <c r="I1305" s="1031"/>
    </row>
    <row r="1306" spans="1:9" ht="69.95" customHeight="1" x14ac:dyDescent="0.2">
      <c r="A1306" s="1154">
        <f>A1305</f>
        <v>43308</v>
      </c>
      <c r="B1306" s="1190" t="s">
        <v>8</v>
      </c>
      <c r="C1306" s="196"/>
      <c r="D1306" s="164"/>
      <c r="E1306" s="506"/>
      <c r="F1306" s="183"/>
      <c r="G1306" s="148"/>
      <c r="H1306" s="148"/>
      <c r="I1306" s="150"/>
    </row>
    <row r="1307" spans="1:9" ht="69.95" customHeight="1" thickBot="1" x14ac:dyDescent="0.25">
      <c r="A1307" s="1155">
        <f>A1306</f>
        <v>43308</v>
      </c>
      <c r="B1307" s="1203"/>
      <c r="C1307" s="860"/>
      <c r="D1307" s="166"/>
      <c r="E1307" s="507"/>
      <c r="F1307" s="166"/>
      <c r="G1307" s="153"/>
      <c r="H1307" s="152"/>
      <c r="I1307" s="154"/>
    </row>
    <row r="1308" spans="1:9" ht="69.95" customHeight="1" thickTop="1" x14ac:dyDescent="0.2">
      <c r="A1308" s="1156">
        <f>A1305+1</f>
        <v>43309</v>
      </c>
      <c r="B1308" s="36"/>
      <c r="C1308" s="1000" t="s">
        <v>13</v>
      </c>
      <c r="D1308" s="1001" t="s">
        <v>16</v>
      </c>
      <c r="E1308" s="1017" t="s">
        <v>18</v>
      </c>
      <c r="F1308" s="1034"/>
      <c r="G1308" s="1035" t="s">
        <v>26</v>
      </c>
      <c r="H1308" s="1036" t="s">
        <v>314</v>
      </c>
      <c r="I1308" s="1037"/>
    </row>
    <row r="1309" spans="1:9" ht="69.95" customHeight="1" x14ac:dyDescent="0.2">
      <c r="A1309" s="1162">
        <f>A1308</f>
        <v>43309</v>
      </c>
      <c r="B1309" s="1190" t="s">
        <v>8</v>
      </c>
      <c r="C1309" s="155" t="s">
        <v>90</v>
      </c>
      <c r="D1309" s="156" t="s">
        <v>90</v>
      </c>
      <c r="E1309" s="499"/>
      <c r="F1309" s="136"/>
      <c r="G1309" s="148" t="s">
        <v>46</v>
      </c>
      <c r="H1309" s="149" t="s">
        <v>69</v>
      </c>
      <c r="I1309" s="150" t="s">
        <v>49</v>
      </c>
    </row>
    <row r="1310" spans="1:9" ht="69.95" customHeight="1" x14ac:dyDescent="0.2">
      <c r="A1310" s="1163">
        <f>A1309</f>
        <v>43309</v>
      </c>
      <c r="B1310" s="1190"/>
      <c r="C1310" s="162"/>
      <c r="D1310" s="163"/>
      <c r="E1310" s="499"/>
      <c r="F1310" s="540"/>
      <c r="G1310" s="148"/>
      <c r="H1310" s="149" t="s">
        <v>49</v>
      </c>
      <c r="I1310" s="150" t="s">
        <v>72</v>
      </c>
    </row>
    <row r="1311" spans="1:9" ht="69.95" customHeight="1" x14ac:dyDescent="0.2">
      <c r="A1311" s="1164">
        <f>A1310</f>
        <v>43309</v>
      </c>
      <c r="B1311" s="37"/>
      <c r="C1311" s="1007" t="s">
        <v>96</v>
      </c>
      <c r="D1311" s="1018"/>
      <c r="E1311" s="1032"/>
      <c r="F1311" s="1029"/>
      <c r="G1311" s="1030"/>
      <c r="H1311" s="1030"/>
      <c r="I1311" s="1031"/>
    </row>
    <row r="1312" spans="1:9" ht="69.95" customHeight="1" x14ac:dyDescent="0.2">
      <c r="A1312" s="1165">
        <f>A1311</f>
        <v>43309</v>
      </c>
      <c r="B1312" s="1190" t="s">
        <v>8</v>
      </c>
      <c r="C1312" s="158" t="s">
        <v>72</v>
      </c>
      <c r="D1312" s="164"/>
      <c r="E1312" s="506"/>
      <c r="F1312" s="183"/>
      <c r="G1312" s="148"/>
      <c r="H1312" s="148"/>
      <c r="I1312" s="150"/>
    </row>
    <row r="1313" spans="1:9" ht="69.95" customHeight="1" thickBot="1" x14ac:dyDescent="0.25">
      <c r="A1313" s="1161">
        <f>A1312</f>
        <v>43309</v>
      </c>
      <c r="B1313" s="1203"/>
      <c r="C1313" s="165"/>
      <c r="D1313" s="166"/>
      <c r="E1313" s="507"/>
      <c r="F1313" s="166"/>
      <c r="G1313" s="153"/>
      <c r="H1313" s="152"/>
      <c r="I1313" s="154"/>
    </row>
    <row r="1314" spans="1:9" ht="69.95" customHeight="1" thickTop="1" x14ac:dyDescent="0.2">
      <c r="A1314" s="1150">
        <f>A1311+1</f>
        <v>43310</v>
      </c>
      <c r="B1314" s="36"/>
      <c r="C1314" s="1000"/>
      <c r="D1314" s="1001"/>
      <c r="E1314" s="1017"/>
      <c r="F1314" s="1034"/>
      <c r="G1314" s="1035"/>
      <c r="H1314" s="1036"/>
      <c r="I1314" s="1037"/>
    </row>
    <row r="1315" spans="1:9" ht="69.95" customHeight="1" x14ac:dyDescent="0.2">
      <c r="A1315" s="1151">
        <f>A1314</f>
        <v>43310</v>
      </c>
      <c r="B1315" s="1190" t="s">
        <v>8</v>
      </c>
      <c r="C1315" s="155"/>
      <c r="D1315" s="156"/>
      <c r="E1315" s="499"/>
      <c r="F1315" s="136"/>
      <c r="G1315" s="148"/>
      <c r="H1315" s="149"/>
      <c r="I1315" s="150" t="s">
        <v>69</v>
      </c>
    </row>
    <row r="1316" spans="1:9" ht="69.95" customHeight="1" x14ac:dyDescent="0.2">
      <c r="A1316" s="1152">
        <f>A1315</f>
        <v>43310</v>
      </c>
      <c r="B1316" s="1190"/>
      <c r="C1316" s="162"/>
      <c r="D1316" s="163"/>
      <c r="E1316" s="499"/>
      <c r="F1316" s="540"/>
      <c r="G1316" s="148"/>
      <c r="H1316" s="149"/>
      <c r="I1316" s="150"/>
    </row>
    <row r="1317" spans="1:9" ht="69.95" customHeight="1" x14ac:dyDescent="0.2">
      <c r="A1317" s="1153">
        <f>A1316</f>
        <v>43310</v>
      </c>
      <c r="B1317" s="37"/>
      <c r="C1317" s="1007"/>
      <c r="D1317" s="1018"/>
      <c r="E1317" s="1032"/>
      <c r="F1317" s="1029"/>
      <c r="G1317" s="1030"/>
      <c r="H1317" s="1030"/>
      <c r="I1317" s="1031"/>
    </row>
    <row r="1318" spans="1:9" ht="69.95" customHeight="1" x14ac:dyDescent="0.2">
      <c r="A1318" s="1154">
        <f>A1317</f>
        <v>43310</v>
      </c>
      <c r="B1318" s="1190" t="s">
        <v>8</v>
      </c>
      <c r="C1318" s="158"/>
      <c r="D1318" s="164"/>
      <c r="E1318" s="506"/>
      <c r="F1318" s="183"/>
      <c r="G1318" s="148"/>
      <c r="H1318" s="148"/>
      <c r="I1318" s="150"/>
    </row>
    <row r="1319" spans="1:9" ht="69.95" customHeight="1" thickBot="1" x14ac:dyDescent="0.25">
      <c r="A1319" s="1155">
        <f>A1318</f>
        <v>43310</v>
      </c>
      <c r="B1319" s="1203"/>
      <c r="C1319" s="165"/>
      <c r="D1319" s="166"/>
      <c r="E1319" s="507"/>
      <c r="F1319" s="166"/>
      <c r="G1319" s="153"/>
      <c r="H1319" s="152"/>
      <c r="I1319" s="154"/>
    </row>
    <row r="1320" spans="1:9" ht="69.95" hidden="1" customHeight="1" thickTop="1" thickBot="1" x14ac:dyDescent="0.5">
      <c r="C1320" s="955">
        <f>COUNTA(C$1311,C$1308,C$1305,C$1302,C$1299,C$1296,C$1293,C$1290,C$1287,C$1284,C$1281,C$1278,C$1314,C$1317)</f>
        <v>11</v>
      </c>
      <c r="D1320" s="955">
        <f t="shared" ref="D1320:I1320" si="29">COUNTA(D$1311,D$1308,D$1305,D$1302,D$1299,D$1296,D$1293,D$1290,D$1287,D$1284,D$1281,D$1278,D$1314,D$1317)</f>
        <v>6</v>
      </c>
      <c r="E1320" s="955">
        <f t="shared" si="29"/>
        <v>5</v>
      </c>
      <c r="F1320" s="955">
        <f>COUNTA(F1319,F1318,F1316,F1315,F1313,F1312,F1310,F1309,F1307,F1306,F1304,F1303,F1301,F1300,F1298,F1297,F1295,F1294,F1292,F1291,F1289,F1288,F1286,F1285,F1283,F1282,F1280,F1279)</f>
        <v>0</v>
      </c>
      <c r="G1320" s="955">
        <f t="shared" si="29"/>
        <v>2</v>
      </c>
      <c r="H1320" s="955">
        <f t="shared" si="29"/>
        <v>7</v>
      </c>
      <c r="I1320" s="955">
        <f t="shared" si="29"/>
        <v>0</v>
      </c>
    </row>
    <row r="1321" spans="1:9" ht="99.95" customHeight="1" thickTop="1" thickBot="1" x14ac:dyDescent="0.25">
      <c r="A1321" s="468" t="s">
        <v>313</v>
      </c>
      <c r="B1321" s="466">
        <f>WEEKNUM(A1322,2)</f>
        <v>31</v>
      </c>
      <c r="C1321" s="1341" t="s">
        <v>0</v>
      </c>
      <c r="D1321" s="1342"/>
      <c r="E1321" s="1113" t="s">
        <v>1</v>
      </c>
      <c r="F1321" s="1177" t="s">
        <v>356</v>
      </c>
      <c r="G1321" s="1112" t="s">
        <v>3</v>
      </c>
      <c r="H1321" s="1112" t="s">
        <v>4</v>
      </c>
      <c r="I1321" s="205" t="s">
        <v>5</v>
      </c>
    </row>
    <row r="1322" spans="1:9" ht="69.95" customHeight="1" thickTop="1" x14ac:dyDescent="0.2">
      <c r="A1322" s="1150">
        <f>A1319+1</f>
        <v>43311</v>
      </c>
      <c r="B1322" s="40"/>
      <c r="C1322" s="970" t="s">
        <v>30</v>
      </c>
      <c r="D1322" s="1023" t="s">
        <v>29</v>
      </c>
      <c r="E1322" s="1017" t="s">
        <v>6</v>
      </c>
      <c r="F1322" s="1048"/>
      <c r="G1322" s="1049" t="s">
        <v>27</v>
      </c>
      <c r="H1322" s="1050"/>
      <c r="I1322" s="1006"/>
    </row>
    <row r="1323" spans="1:9" ht="69.95" customHeight="1" x14ac:dyDescent="0.2">
      <c r="A1323" s="1151">
        <f>A1322</f>
        <v>43311</v>
      </c>
      <c r="B1323" s="1190" t="s">
        <v>8</v>
      </c>
      <c r="C1323" s="173" t="s">
        <v>63</v>
      </c>
      <c r="D1323" s="861" t="s">
        <v>68</v>
      </c>
      <c r="E1323" s="510" t="s">
        <v>34</v>
      </c>
      <c r="F1323" s="168"/>
      <c r="G1323" s="169" t="s">
        <v>51</v>
      </c>
      <c r="H1323" s="170"/>
      <c r="I1323" s="150" t="s">
        <v>63</v>
      </c>
    </row>
    <row r="1324" spans="1:9" ht="69.95" customHeight="1" x14ac:dyDescent="0.2">
      <c r="A1324" s="1152">
        <f>A1323</f>
        <v>43311</v>
      </c>
      <c r="B1324" s="1190"/>
      <c r="C1324" s="182"/>
      <c r="D1324" s="183"/>
      <c r="E1324" s="510"/>
      <c r="F1324" s="167"/>
      <c r="G1324" s="171"/>
      <c r="H1324" s="172"/>
      <c r="I1324" s="150" t="s">
        <v>68</v>
      </c>
    </row>
    <row r="1325" spans="1:9" ht="69.95" customHeight="1" thickBot="1" x14ac:dyDescent="0.25">
      <c r="A1325" s="1153">
        <f>A1324</f>
        <v>43311</v>
      </c>
      <c r="B1325" s="37"/>
      <c r="C1325" s="976" t="s">
        <v>28</v>
      </c>
      <c r="D1325" s="961"/>
      <c r="E1325" s="1051"/>
      <c r="F1325" s="961"/>
      <c r="G1325" s="1077"/>
      <c r="H1325" s="1078"/>
      <c r="I1325" s="1079"/>
    </row>
    <row r="1326" spans="1:9" ht="69.95" customHeight="1" x14ac:dyDescent="0.2">
      <c r="A1326" s="1154">
        <f>A1325</f>
        <v>43311</v>
      </c>
      <c r="B1326" s="1190" t="s">
        <v>8</v>
      </c>
      <c r="C1326" s="862" t="s">
        <v>43</v>
      </c>
      <c r="D1326" s="854"/>
      <c r="E1326" s="533"/>
      <c r="F1326" s="174"/>
      <c r="G1326" s="530"/>
      <c r="H1326" s="482"/>
      <c r="I1326" s="483"/>
    </row>
    <row r="1327" spans="1:9" ht="69.95" customHeight="1" thickBot="1" x14ac:dyDescent="0.25">
      <c r="A1327" s="1155">
        <f>A1326</f>
        <v>43311</v>
      </c>
      <c r="B1327" s="1203"/>
      <c r="C1327" s="837"/>
      <c r="D1327" s="855"/>
      <c r="E1327" s="507"/>
      <c r="F1327" s="177"/>
      <c r="G1327" s="78"/>
      <c r="H1327" s="484"/>
      <c r="I1327" s="202"/>
    </row>
    <row r="1328" spans="1:9" ht="69.95" customHeight="1" thickTop="1" x14ac:dyDescent="0.2">
      <c r="A1328" s="1156">
        <f>A1325+1</f>
        <v>43312</v>
      </c>
      <c r="B1328" s="34"/>
      <c r="C1328" s="970" t="s">
        <v>27</v>
      </c>
      <c r="D1328" s="981" t="s">
        <v>26</v>
      </c>
      <c r="E1328" s="1028"/>
      <c r="F1328" s="1052"/>
      <c r="G1328" s="995"/>
      <c r="H1328" s="994" t="s">
        <v>29</v>
      </c>
      <c r="I1328" s="1070"/>
    </row>
    <row r="1329" spans="1:9" ht="69.95" customHeight="1" x14ac:dyDescent="0.2">
      <c r="A1329" s="1162">
        <f>A1328</f>
        <v>43312</v>
      </c>
      <c r="B1329" s="1197" t="s">
        <v>8</v>
      </c>
      <c r="C1329" s="173" t="s">
        <v>68</v>
      </c>
      <c r="D1329" s="156" t="s">
        <v>71</v>
      </c>
      <c r="E1329" s="529"/>
      <c r="F1329" s="136"/>
      <c r="G1329" s="179"/>
      <c r="H1329" s="180" t="s">
        <v>76</v>
      </c>
      <c r="I1329" s="150"/>
    </row>
    <row r="1330" spans="1:9" ht="69.95" customHeight="1" x14ac:dyDescent="0.2">
      <c r="A1330" s="1163">
        <f>A1329</f>
        <v>43312</v>
      </c>
      <c r="B1330" s="1204"/>
      <c r="C1330" s="182" t="s">
        <v>84</v>
      </c>
      <c r="D1330" s="849"/>
      <c r="E1330" s="499"/>
      <c r="F1330" s="541"/>
      <c r="G1330" s="151"/>
      <c r="H1330" s="181" t="s">
        <v>84</v>
      </c>
      <c r="I1330" s="150"/>
    </row>
    <row r="1331" spans="1:9" ht="69.95" customHeight="1" x14ac:dyDescent="0.2">
      <c r="A1331" s="1164">
        <f>A1330</f>
        <v>43312</v>
      </c>
      <c r="B1331" s="35"/>
      <c r="C1331" s="987" t="s">
        <v>25</v>
      </c>
      <c r="D1331" s="988"/>
      <c r="E1331" s="1014"/>
      <c r="F1331" s="1026"/>
      <c r="G1331" s="980"/>
      <c r="H1331" s="990" t="s">
        <v>14</v>
      </c>
      <c r="I1331" s="999"/>
    </row>
    <row r="1332" spans="1:9" ht="69.95" customHeight="1" x14ac:dyDescent="0.2">
      <c r="A1332" s="1165">
        <f>A1331</f>
        <v>43312</v>
      </c>
      <c r="B1332" s="1197" t="s">
        <v>8</v>
      </c>
      <c r="C1332" s="196" t="s">
        <v>76</v>
      </c>
      <c r="D1332" s="850"/>
      <c r="E1332" s="506"/>
      <c r="F1332" s="183"/>
      <c r="G1332" s="184"/>
      <c r="H1332" s="185" t="s">
        <v>49</v>
      </c>
      <c r="I1332" s="176"/>
    </row>
    <row r="1333" spans="1:9" ht="69.95" customHeight="1" thickBot="1" x14ac:dyDescent="0.25">
      <c r="A1333" s="1161">
        <f>A1332</f>
        <v>43312</v>
      </c>
      <c r="B1333" s="1248"/>
      <c r="C1333" s="837"/>
      <c r="D1333" s="855"/>
      <c r="E1333" s="507"/>
      <c r="F1333" s="177"/>
      <c r="G1333" s="186"/>
      <c r="H1333" s="187" t="s">
        <v>71</v>
      </c>
      <c r="I1333" s="154"/>
    </row>
    <row r="1334" spans="1:9" ht="69.95" customHeight="1" thickTop="1" x14ac:dyDescent="0.2">
      <c r="A1334" s="1150">
        <f>A1331+1</f>
        <v>43313</v>
      </c>
      <c r="B1334" s="36"/>
      <c r="C1334" s="991" t="s">
        <v>24</v>
      </c>
      <c r="D1334" s="992" t="s">
        <v>23</v>
      </c>
      <c r="E1334" s="1011"/>
      <c r="F1334" s="1048"/>
      <c r="G1334" s="1053" t="s">
        <v>7</v>
      </c>
      <c r="H1334" s="1005"/>
      <c r="I1334" s="1006"/>
    </row>
    <row r="1335" spans="1:9" ht="69.95" customHeight="1" x14ac:dyDescent="0.2">
      <c r="A1335" s="1151">
        <f>A1334</f>
        <v>43313</v>
      </c>
      <c r="B1335" s="1197" t="s">
        <v>8</v>
      </c>
      <c r="C1335" s="155" t="s">
        <v>43</v>
      </c>
      <c r="D1335" s="156" t="s">
        <v>90</v>
      </c>
      <c r="E1335" s="510"/>
      <c r="F1335" s="168"/>
      <c r="G1335" s="179" t="s">
        <v>60</v>
      </c>
      <c r="H1335" s="188"/>
      <c r="I1335" s="150" t="s">
        <v>315</v>
      </c>
    </row>
    <row r="1336" spans="1:9" ht="69.95" customHeight="1" x14ac:dyDescent="0.2">
      <c r="A1336" s="1152">
        <f>A1335</f>
        <v>43313</v>
      </c>
      <c r="B1336" s="1204"/>
      <c r="C1336" s="842"/>
      <c r="D1336" s="851"/>
      <c r="E1336" s="510"/>
      <c r="F1336" s="167"/>
      <c r="G1336" s="179"/>
      <c r="H1336" s="188"/>
      <c r="I1336" s="150"/>
    </row>
    <row r="1337" spans="1:9" ht="69.95" customHeight="1" x14ac:dyDescent="0.2">
      <c r="A1337" s="1153">
        <f>A1336</f>
        <v>43313</v>
      </c>
      <c r="B1337" s="37"/>
      <c r="C1337" s="991" t="s">
        <v>21</v>
      </c>
      <c r="D1337" s="992"/>
      <c r="E1337" s="1014" t="s">
        <v>7</v>
      </c>
      <c r="F1337" s="1054"/>
      <c r="G1337" s="995"/>
      <c r="H1337" s="995"/>
      <c r="I1337" s="999"/>
    </row>
    <row r="1338" spans="1:9" ht="69.95" customHeight="1" x14ac:dyDescent="0.2">
      <c r="A1338" s="1154">
        <f>A1337</f>
        <v>43313</v>
      </c>
      <c r="B1338" s="1197" t="s">
        <v>8</v>
      </c>
      <c r="C1338" s="859" t="s">
        <v>59</v>
      </c>
      <c r="D1338" s="858"/>
      <c r="E1338" s="506" t="s">
        <v>68</v>
      </c>
      <c r="F1338" s="183" t="s">
        <v>57</v>
      </c>
      <c r="G1338" s="189"/>
      <c r="H1338" s="189"/>
      <c r="I1338" s="176"/>
    </row>
    <row r="1339" spans="1:9" ht="69.95" customHeight="1" thickBot="1" x14ac:dyDescent="0.25">
      <c r="A1339" s="1155">
        <f>A1338</f>
        <v>43313</v>
      </c>
      <c r="B1339" s="1248"/>
      <c r="C1339" s="165" t="s">
        <v>41</v>
      </c>
      <c r="D1339" s="166"/>
      <c r="E1339" s="507" t="s">
        <v>55</v>
      </c>
      <c r="F1339" s="177"/>
      <c r="G1339" s="186"/>
      <c r="H1339" s="190"/>
      <c r="I1339" s="154"/>
    </row>
    <row r="1340" spans="1:9" ht="69.95" customHeight="1" thickTop="1" x14ac:dyDescent="0.2">
      <c r="A1340" s="1156">
        <f>A1337+1</f>
        <v>43314</v>
      </c>
      <c r="B1340" s="36"/>
      <c r="C1340" s="1000" t="s">
        <v>7</v>
      </c>
      <c r="D1340" s="1001"/>
      <c r="E1340" s="1011"/>
      <c r="F1340" s="1048"/>
      <c r="G1340" s="1004"/>
      <c r="H1340" s="1005" t="s">
        <v>28</v>
      </c>
      <c r="I1340" s="1006"/>
    </row>
    <row r="1341" spans="1:9" ht="69.95" customHeight="1" x14ac:dyDescent="0.2">
      <c r="A1341" s="1162">
        <f>A1340</f>
        <v>43314</v>
      </c>
      <c r="B1341" s="1197" t="s">
        <v>8</v>
      </c>
      <c r="C1341" s="155" t="s">
        <v>59</v>
      </c>
      <c r="D1341" s="156"/>
      <c r="E1341" s="510"/>
      <c r="F1341" s="168"/>
      <c r="G1341" s="191"/>
      <c r="H1341" s="188" t="s">
        <v>84</v>
      </c>
      <c r="I1341" s="150"/>
    </row>
    <row r="1342" spans="1:9" ht="69.95" customHeight="1" x14ac:dyDescent="0.2">
      <c r="A1342" s="1163">
        <f>A1341</f>
        <v>43314</v>
      </c>
      <c r="B1342" s="1204"/>
      <c r="C1342" s="162"/>
      <c r="D1342" s="163"/>
      <c r="E1342" s="510"/>
      <c r="F1342" s="167"/>
      <c r="G1342" s="148"/>
      <c r="H1342" s="157" t="s">
        <v>68</v>
      </c>
      <c r="I1342" s="150"/>
    </row>
    <row r="1343" spans="1:9" ht="69.95" customHeight="1" x14ac:dyDescent="0.2">
      <c r="A1343" s="1164">
        <f>A1342</f>
        <v>43314</v>
      </c>
      <c r="B1343" s="37"/>
      <c r="C1343" s="1007" t="s">
        <v>12</v>
      </c>
      <c r="D1343" s="988"/>
      <c r="E1343" s="1014"/>
      <c r="F1343" s="1026"/>
      <c r="G1343" s="1008"/>
      <c r="H1343" s="980"/>
      <c r="I1343" s="999"/>
    </row>
    <row r="1344" spans="1:9" ht="69.95" customHeight="1" x14ac:dyDescent="0.2">
      <c r="A1344" s="1165">
        <f>A1343</f>
        <v>43314</v>
      </c>
      <c r="B1344" s="1197" t="s">
        <v>8</v>
      </c>
      <c r="C1344" s="158" t="s">
        <v>90</v>
      </c>
      <c r="D1344" s="164"/>
      <c r="E1344" s="506"/>
      <c r="F1344" s="183"/>
      <c r="G1344" s="160"/>
      <c r="H1344" s="184"/>
      <c r="I1344" s="176"/>
    </row>
    <row r="1345" spans="1:9" ht="69.95" customHeight="1" thickBot="1" x14ac:dyDescent="0.25">
      <c r="A1345" s="1161">
        <f>A1344</f>
        <v>43314</v>
      </c>
      <c r="B1345" s="1248"/>
      <c r="C1345" s="165"/>
      <c r="D1345" s="166"/>
      <c r="E1345" s="507"/>
      <c r="F1345" s="177"/>
      <c r="G1345" s="153"/>
      <c r="H1345" s="190"/>
      <c r="I1345" s="154"/>
    </row>
    <row r="1346" spans="1:9" ht="69.95" customHeight="1" thickTop="1" x14ac:dyDescent="0.2">
      <c r="A1346" s="1150">
        <f>A1343+1</f>
        <v>43315</v>
      </c>
      <c r="B1346" s="36"/>
      <c r="C1346" s="1009" t="s">
        <v>14</v>
      </c>
      <c r="D1346" s="1010" t="s">
        <v>15</v>
      </c>
      <c r="E1346" s="1011"/>
      <c r="F1346" s="1012"/>
      <c r="G1346" s="1004"/>
      <c r="H1346" s="1005"/>
      <c r="I1346" s="1006"/>
    </row>
    <row r="1347" spans="1:9" ht="69.95" customHeight="1" x14ac:dyDescent="0.2">
      <c r="A1347" s="1151">
        <f>A1346</f>
        <v>43315</v>
      </c>
      <c r="B1347" s="1197" t="s">
        <v>8</v>
      </c>
      <c r="C1347" s="173" t="s">
        <v>49</v>
      </c>
      <c r="D1347" s="156" t="s">
        <v>49</v>
      </c>
      <c r="E1347" s="510"/>
      <c r="F1347" s="168"/>
      <c r="G1347" s="141"/>
      <c r="H1347" s="188"/>
      <c r="I1347" s="150" t="s">
        <v>49</v>
      </c>
    </row>
    <row r="1348" spans="1:9" ht="69.95" customHeight="1" x14ac:dyDescent="0.2">
      <c r="A1348" s="1152">
        <f>A1347</f>
        <v>43315</v>
      </c>
      <c r="B1348" s="1204"/>
      <c r="C1348" s="182"/>
      <c r="D1348" s="163"/>
      <c r="E1348" s="499"/>
      <c r="F1348" s="167"/>
      <c r="G1348" s="97"/>
      <c r="H1348" s="105"/>
      <c r="I1348" s="150"/>
    </row>
    <row r="1349" spans="1:9" ht="69.95" customHeight="1" x14ac:dyDescent="0.2">
      <c r="A1349" s="1153">
        <f>A1348</f>
        <v>43315</v>
      </c>
      <c r="B1349" s="37"/>
      <c r="C1349" s="1013" t="s">
        <v>17</v>
      </c>
      <c r="D1349" s="988"/>
      <c r="E1349" s="1014"/>
      <c r="F1349" s="1015"/>
      <c r="G1349" s="1016"/>
      <c r="H1349" s="980"/>
      <c r="I1349" s="999"/>
    </row>
    <row r="1350" spans="1:9" ht="69.95" customHeight="1" x14ac:dyDescent="0.2">
      <c r="A1350" s="1154">
        <f>A1349</f>
        <v>43315</v>
      </c>
      <c r="B1350" s="1197" t="s">
        <v>8</v>
      </c>
      <c r="C1350" s="196" t="s">
        <v>49</v>
      </c>
      <c r="D1350" s="164"/>
      <c r="E1350" s="499"/>
      <c r="F1350" s="136"/>
      <c r="G1350" s="160"/>
      <c r="H1350" s="192"/>
      <c r="I1350" s="176"/>
    </row>
    <row r="1351" spans="1:9" ht="69.95" customHeight="1" thickBot="1" x14ac:dyDescent="0.25">
      <c r="A1351" s="1155">
        <f>A1350</f>
        <v>43315</v>
      </c>
      <c r="B1351" s="1248"/>
      <c r="C1351" s="860"/>
      <c r="D1351" s="166"/>
      <c r="E1351" s="507"/>
      <c r="F1351" s="542"/>
      <c r="G1351" s="153"/>
      <c r="H1351" s="190"/>
      <c r="I1351" s="154"/>
    </row>
    <row r="1352" spans="1:9" ht="69.95" customHeight="1" thickTop="1" x14ac:dyDescent="0.2">
      <c r="A1352" s="1156">
        <f>A1349+1</f>
        <v>43316</v>
      </c>
      <c r="B1352" s="36"/>
      <c r="C1352" s="1000" t="s">
        <v>13</v>
      </c>
      <c r="D1352" s="1001" t="s">
        <v>16</v>
      </c>
      <c r="E1352" s="1017" t="s">
        <v>18</v>
      </c>
      <c r="F1352" s="1012"/>
      <c r="G1352" s="1004"/>
      <c r="H1352" s="1005"/>
      <c r="I1352" s="1006"/>
    </row>
    <row r="1353" spans="1:9" ht="69.95" customHeight="1" x14ac:dyDescent="0.2">
      <c r="A1353" s="1162">
        <f>A1352</f>
        <v>43316</v>
      </c>
      <c r="B1353" s="1197" t="s">
        <v>8</v>
      </c>
      <c r="C1353" s="155" t="s">
        <v>9</v>
      </c>
      <c r="D1353" s="156" t="s">
        <v>315</v>
      </c>
      <c r="E1353" s="509"/>
      <c r="F1353" s="168"/>
      <c r="G1353" s="191"/>
      <c r="H1353" s="188"/>
      <c r="I1353" s="150" t="s">
        <v>57</v>
      </c>
    </row>
    <row r="1354" spans="1:9" ht="69.95" customHeight="1" x14ac:dyDescent="0.2">
      <c r="A1354" s="1163">
        <f>A1353</f>
        <v>43316</v>
      </c>
      <c r="B1354" s="1204"/>
      <c r="C1354" s="162"/>
      <c r="D1354" s="163"/>
      <c r="E1354" s="510"/>
      <c r="F1354" s="167"/>
      <c r="G1354" s="148"/>
      <c r="H1354" s="157"/>
      <c r="I1354" s="150"/>
    </row>
    <row r="1355" spans="1:9" ht="69.95" customHeight="1" x14ac:dyDescent="0.2">
      <c r="A1355" s="1164">
        <f>A1354</f>
        <v>43316</v>
      </c>
      <c r="B1355" s="37"/>
      <c r="C1355" s="1007" t="s">
        <v>19</v>
      </c>
      <c r="D1355" s="1018" t="s">
        <v>20</v>
      </c>
      <c r="E1355" s="1019"/>
      <c r="F1355" s="1020"/>
      <c r="G1355" s="1021"/>
      <c r="H1355" s="980" t="s">
        <v>328</v>
      </c>
      <c r="I1355" s="999"/>
    </row>
    <row r="1356" spans="1:9" ht="69.95" customHeight="1" x14ac:dyDescent="0.2">
      <c r="A1356" s="1165">
        <f>A1355</f>
        <v>43316</v>
      </c>
      <c r="B1356" s="1197" t="s">
        <v>8</v>
      </c>
      <c r="C1356" s="158" t="s">
        <v>311</v>
      </c>
      <c r="D1356" s="164" t="s">
        <v>57</v>
      </c>
      <c r="E1356" s="508"/>
      <c r="F1356" s="168"/>
      <c r="G1356" s="159"/>
      <c r="H1356" s="184" t="s">
        <v>57</v>
      </c>
      <c r="I1356" s="176"/>
    </row>
    <row r="1357" spans="1:9" ht="69.95" customHeight="1" thickBot="1" x14ac:dyDescent="0.25">
      <c r="A1357" s="1161">
        <f>A1356</f>
        <v>43316</v>
      </c>
      <c r="B1357" s="1248"/>
      <c r="C1357" s="165"/>
      <c r="D1357" s="166"/>
      <c r="E1357" s="507"/>
      <c r="F1357" s="544"/>
      <c r="G1357" s="152"/>
      <c r="H1357" s="190"/>
      <c r="I1357" s="154"/>
    </row>
    <row r="1358" spans="1:9" ht="69.95" customHeight="1" thickTop="1" x14ac:dyDescent="0.2">
      <c r="A1358" s="1150">
        <f>A1355+1</f>
        <v>43317</v>
      </c>
      <c r="B1358" s="36"/>
      <c r="C1358" s="1000"/>
      <c r="D1358" s="1001"/>
      <c r="E1358" s="1017"/>
      <c r="F1358" s="1012"/>
      <c r="G1358" s="1004"/>
      <c r="H1358" s="1005"/>
      <c r="I1358" s="1006"/>
    </row>
    <row r="1359" spans="1:9" ht="69.95" customHeight="1" x14ac:dyDescent="0.2">
      <c r="A1359" s="1151">
        <f>A1358</f>
        <v>43317</v>
      </c>
      <c r="B1359" s="1197" t="s">
        <v>8</v>
      </c>
      <c r="C1359" s="155"/>
      <c r="D1359" s="156"/>
      <c r="E1359" s="509"/>
      <c r="F1359" s="168"/>
      <c r="G1359" s="191"/>
      <c r="H1359" s="188"/>
      <c r="I1359" s="150" t="s">
        <v>9</v>
      </c>
    </row>
    <row r="1360" spans="1:9" ht="69.95" customHeight="1" x14ac:dyDescent="0.2">
      <c r="A1360" s="1152">
        <f>A1359</f>
        <v>43317</v>
      </c>
      <c r="B1360" s="1204"/>
      <c r="C1360" s="162"/>
      <c r="D1360" s="163"/>
      <c r="E1360" s="510"/>
      <c r="F1360" s="167"/>
      <c r="G1360" s="148"/>
      <c r="H1360" s="157"/>
      <c r="I1360" s="150"/>
    </row>
    <row r="1361" spans="1:9" ht="69.95" customHeight="1" x14ac:dyDescent="0.2">
      <c r="A1361" s="1153">
        <f>A1360</f>
        <v>43317</v>
      </c>
      <c r="B1361" s="37"/>
      <c r="C1361" s="1007"/>
      <c r="D1361" s="1018"/>
      <c r="E1361" s="1019"/>
      <c r="F1361" s="1020"/>
      <c r="G1361" s="1021"/>
      <c r="H1361" s="980"/>
      <c r="I1361" s="999"/>
    </row>
    <row r="1362" spans="1:9" ht="69.95" customHeight="1" x14ac:dyDescent="0.2">
      <c r="A1362" s="1154">
        <f>A1361</f>
        <v>43317</v>
      </c>
      <c r="B1362" s="1197" t="s">
        <v>8</v>
      </c>
      <c r="C1362" s="158"/>
      <c r="D1362" s="164"/>
      <c r="E1362" s="508"/>
      <c r="F1362" s="168"/>
      <c r="G1362" s="159"/>
      <c r="H1362" s="184"/>
      <c r="I1362" s="176"/>
    </row>
    <row r="1363" spans="1:9" ht="69.95" customHeight="1" thickBot="1" x14ac:dyDescent="0.25">
      <c r="A1363" s="1155">
        <f>A1362</f>
        <v>43317</v>
      </c>
      <c r="B1363" s="1248"/>
      <c r="C1363" s="165"/>
      <c r="D1363" s="166"/>
      <c r="E1363" s="507"/>
      <c r="F1363" s="544"/>
      <c r="G1363" s="152"/>
      <c r="H1363" s="190"/>
      <c r="I1363" s="154"/>
    </row>
    <row r="1364" spans="1:9" ht="69.95" hidden="1" customHeight="1" thickTop="1" thickBot="1" x14ac:dyDescent="0.5">
      <c r="A1364" s="1149"/>
      <c r="B1364" s="38"/>
      <c r="C1364" s="947">
        <f>COUNTA(C$1355,C$1352,C$1349,C$1346,C$1343,C$1340,C$1337,C$1334,C$1331,C$1328,C$1325,C$1322,C$1361,C$1358)</f>
        <v>12</v>
      </c>
      <c r="D1364" s="947">
        <f t="shared" ref="D1364:I1364" si="30">COUNTA(D$1355,D$1352,D$1349,D$1346,D$1343,D$1340,D$1337,D$1334,D$1331,D$1328,D$1325,D$1322,D$1361,D$1358)</f>
        <v>6</v>
      </c>
      <c r="E1364" s="947">
        <f t="shared" si="30"/>
        <v>3</v>
      </c>
      <c r="F1364" s="947">
        <f>COUNTA(F1363,F1362,F1360,F1359,F1357,F1356,F1354,F1353,F1351,F1350,F1348,F1347,F1345,F1344,F1342,F1341,F1339,F1338,F1336,F1335,F1333,F1332,F1330,F1329,F1327,F1326,F1324,F1323)</f>
        <v>1</v>
      </c>
      <c r="G1364" s="947">
        <f t="shared" si="30"/>
        <v>2</v>
      </c>
      <c r="H1364" s="947">
        <f t="shared" si="30"/>
        <v>4</v>
      </c>
      <c r="I1364" s="947">
        <f t="shared" si="30"/>
        <v>0</v>
      </c>
    </row>
    <row r="1365" spans="1:9" ht="99.95" customHeight="1" thickTop="1" thickBot="1" x14ac:dyDescent="0.25">
      <c r="A1365" s="468" t="s">
        <v>313</v>
      </c>
      <c r="B1365" s="466">
        <f>WEEKNUM(A1366,2)</f>
        <v>32</v>
      </c>
      <c r="C1365" s="1341" t="s">
        <v>0</v>
      </c>
      <c r="D1365" s="1342"/>
      <c r="E1365" s="1113" t="s">
        <v>1</v>
      </c>
      <c r="F1365" s="1177" t="s">
        <v>356</v>
      </c>
      <c r="G1365" s="119" t="s">
        <v>3</v>
      </c>
      <c r="H1365" s="1112" t="s">
        <v>4</v>
      </c>
      <c r="I1365" s="205" t="s">
        <v>5</v>
      </c>
    </row>
    <row r="1366" spans="1:9" ht="69.95" customHeight="1" thickTop="1" x14ac:dyDescent="0.2">
      <c r="A1366" s="1150">
        <f>A1363+1</f>
        <v>43318</v>
      </c>
      <c r="B1366" s="479"/>
      <c r="C1366" s="970" t="s">
        <v>30</v>
      </c>
      <c r="D1366" s="1023" t="s">
        <v>29</v>
      </c>
      <c r="E1366" s="1017" t="s">
        <v>6</v>
      </c>
      <c r="F1366" s="1024"/>
      <c r="G1366" s="1008" t="s">
        <v>16</v>
      </c>
      <c r="H1366" s="1025"/>
      <c r="I1366" s="1006"/>
    </row>
    <row r="1367" spans="1:9" ht="69.95" customHeight="1" x14ac:dyDescent="0.2">
      <c r="A1367" s="1151">
        <f>A1366</f>
        <v>43318</v>
      </c>
      <c r="B1367" s="1184" t="s">
        <v>8</v>
      </c>
      <c r="C1367" s="173" t="s">
        <v>54</v>
      </c>
      <c r="D1367" s="861" t="s">
        <v>72</v>
      </c>
      <c r="E1367" s="529" t="s">
        <v>57</v>
      </c>
      <c r="F1367" s="545"/>
      <c r="G1367" s="148" t="s">
        <v>55</v>
      </c>
      <c r="H1367" s="149"/>
      <c r="I1367" s="150" t="s">
        <v>76</v>
      </c>
    </row>
    <row r="1368" spans="1:9" ht="69.95" customHeight="1" x14ac:dyDescent="0.2">
      <c r="A1368" s="1152">
        <f>A1367</f>
        <v>43318</v>
      </c>
      <c r="B1368" s="1184"/>
      <c r="C1368" s="182"/>
      <c r="D1368" s="183"/>
      <c r="E1368" s="529"/>
      <c r="F1368" s="546"/>
      <c r="G1368" s="148"/>
      <c r="H1368" s="149"/>
      <c r="I1368" s="150" t="s">
        <v>57</v>
      </c>
    </row>
    <row r="1369" spans="1:9" ht="69.95" customHeight="1" thickBot="1" x14ac:dyDescent="0.25">
      <c r="A1369" s="1153">
        <f>A1368</f>
        <v>43318</v>
      </c>
      <c r="B1369" s="35"/>
      <c r="C1369" s="976" t="s">
        <v>28</v>
      </c>
      <c r="D1369" s="961"/>
      <c r="E1369" s="1014" t="s">
        <v>13</v>
      </c>
      <c r="F1369" s="988"/>
      <c r="G1369" s="1008" t="s">
        <v>13</v>
      </c>
      <c r="H1369" s="1008" t="s">
        <v>12</v>
      </c>
      <c r="I1369" s="1027"/>
    </row>
    <row r="1370" spans="1:9" ht="69.95" customHeight="1" x14ac:dyDescent="0.2">
      <c r="A1370" s="1154">
        <f>A1369</f>
        <v>43318</v>
      </c>
      <c r="B1370" s="1184" t="s">
        <v>8</v>
      </c>
      <c r="C1370" s="862" t="s">
        <v>43</v>
      </c>
      <c r="D1370" s="854"/>
      <c r="E1370" s="506" t="s">
        <v>69</v>
      </c>
      <c r="F1370" s="183" t="s">
        <v>55</v>
      </c>
      <c r="G1370" s="148" t="s">
        <v>57</v>
      </c>
      <c r="H1370" s="148"/>
      <c r="I1370" s="150"/>
    </row>
    <row r="1371" spans="1:9" ht="69.95" customHeight="1" thickBot="1" x14ac:dyDescent="0.25">
      <c r="A1371" s="1155">
        <f>A1370</f>
        <v>43318</v>
      </c>
      <c r="B1371" s="1211"/>
      <c r="C1371" s="837"/>
      <c r="D1371" s="855"/>
      <c r="E1371" s="507" t="s">
        <v>76</v>
      </c>
      <c r="F1371" s="166"/>
      <c r="G1371" s="153"/>
      <c r="H1371" s="152"/>
      <c r="I1371" s="154"/>
    </row>
    <row r="1372" spans="1:9" ht="69.95" customHeight="1" thickTop="1" x14ac:dyDescent="0.2">
      <c r="A1372" s="1156">
        <f>A1369+1</f>
        <v>43319</v>
      </c>
      <c r="B1372" s="36"/>
      <c r="C1372" s="970" t="s">
        <v>27</v>
      </c>
      <c r="D1372" s="981" t="s">
        <v>26</v>
      </c>
      <c r="E1372" s="1028"/>
      <c r="F1372" s="1024"/>
      <c r="G1372" s="1004" t="s">
        <v>19</v>
      </c>
      <c r="H1372" s="1025"/>
      <c r="I1372" s="1006"/>
    </row>
    <row r="1373" spans="1:9" ht="69.95" customHeight="1" x14ac:dyDescent="0.2">
      <c r="A1373" s="1162">
        <f>A1372</f>
        <v>43319</v>
      </c>
      <c r="B1373" s="1190" t="s">
        <v>8</v>
      </c>
      <c r="C1373" s="173" t="s">
        <v>69</v>
      </c>
      <c r="D1373" s="156" t="s">
        <v>72</v>
      </c>
      <c r="E1373" s="529"/>
      <c r="F1373" s="136"/>
      <c r="G1373" s="148" t="s">
        <v>55</v>
      </c>
      <c r="H1373" s="149"/>
      <c r="I1373" s="150" t="s">
        <v>57</v>
      </c>
    </row>
    <row r="1374" spans="1:9" ht="69.95" customHeight="1" x14ac:dyDescent="0.2">
      <c r="A1374" s="1163">
        <f>A1373</f>
        <v>43319</v>
      </c>
      <c r="B1374" s="1190"/>
      <c r="C1374" s="839"/>
      <c r="D1374" s="849"/>
      <c r="E1374" s="499"/>
      <c r="F1374" s="540"/>
      <c r="G1374" s="148"/>
      <c r="H1374" s="149"/>
      <c r="I1374" s="150"/>
    </row>
    <row r="1375" spans="1:9" ht="69.95" customHeight="1" x14ac:dyDescent="0.2">
      <c r="A1375" s="1164">
        <f>A1374</f>
        <v>43319</v>
      </c>
      <c r="B1375" s="37"/>
      <c r="C1375" s="987" t="s">
        <v>25</v>
      </c>
      <c r="D1375" s="988"/>
      <c r="E1375" s="1014" t="s">
        <v>16</v>
      </c>
      <c r="F1375" s="988"/>
      <c r="G1375" s="1008"/>
      <c r="H1375" s="1008" t="s">
        <v>13</v>
      </c>
      <c r="I1375" s="1027"/>
    </row>
    <row r="1376" spans="1:9" ht="69.95" customHeight="1" x14ac:dyDescent="0.2">
      <c r="A1376" s="1165">
        <f>A1375</f>
        <v>43319</v>
      </c>
      <c r="B1376" s="1190" t="s">
        <v>8</v>
      </c>
      <c r="C1376" s="196" t="s">
        <v>76</v>
      </c>
      <c r="D1376" s="850"/>
      <c r="E1376" s="506" t="s">
        <v>43</v>
      </c>
      <c r="F1376" s="183" t="s">
        <v>41</v>
      </c>
      <c r="G1376" s="148"/>
      <c r="H1376" s="148"/>
      <c r="I1376" s="150"/>
    </row>
    <row r="1377" spans="1:9" ht="69.95" customHeight="1" thickBot="1" x14ac:dyDescent="0.25">
      <c r="A1377" s="1161">
        <f>A1376</f>
        <v>43319</v>
      </c>
      <c r="B1377" s="1203"/>
      <c r="C1377" s="837"/>
      <c r="D1377" s="855"/>
      <c r="E1377" s="507" t="s">
        <v>311</v>
      </c>
      <c r="F1377" s="166"/>
      <c r="G1377" s="153"/>
      <c r="H1377" s="152"/>
      <c r="I1377" s="154"/>
    </row>
    <row r="1378" spans="1:9" ht="69.95" customHeight="1" thickTop="1" x14ac:dyDescent="0.2">
      <c r="A1378" s="1150">
        <f>A1375+1</f>
        <v>43320</v>
      </c>
      <c r="B1378" s="36"/>
      <c r="C1378" s="991" t="s">
        <v>24</v>
      </c>
      <c r="D1378" s="992" t="s">
        <v>23</v>
      </c>
      <c r="E1378" s="1028"/>
      <c r="F1378" s="1024" t="s">
        <v>10</v>
      </c>
      <c r="G1378" s="1004" t="s">
        <v>21</v>
      </c>
      <c r="H1378" s="1025"/>
      <c r="I1378" s="1006"/>
    </row>
    <row r="1379" spans="1:9" ht="69.95" customHeight="1" x14ac:dyDescent="0.2">
      <c r="A1379" s="1151">
        <f>A1378</f>
        <v>43320</v>
      </c>
      <c r="B1379" s="1190" t="s">
        <v>8</v>
      </c>
      <c r="C1379" s="155" t="s">
        <v>72</v>
      </c>
      <c r="D1379" s="156" t="s">
        <v>76</v>
      </c>
      <c r="E1379" s="529"/>
      <c r="F1379" s="545"/>
      <c r="G1379" s="148" t="s">
        <v>51</v>
      </c>
      <c r="H1379" s="149"/>
      <c r="I1379" s="150" t="s">
        <v>72</v>
      </c>
    </row>
    <row r="1380" spans="1:9" ht="69.95" customHeight="1" x14ac:dyDescent="0.2">
      <c r="A1380" s="1152">
        <f>A1379</f>
        <v>43320</v>
      </c>
      <c r="B1380" s="1190"/>
      <c r="C1380" s="842"/>
      <c r="D1380" s="851"/>
      <c r="E1380" s="499"/>
      <c r="F1380" s="546"/>
      <c r="G1380" s="148"/>
      <c r="H1380" s="149"/>
      <c r="I1380" s="150" t="s">
        <v>69</v>
      </c>
    </row>
    <row r="1381" spans="1:9" ht="69.95" customHeight="1" x14ac:dyDescent="0.2">
      <c r="A1381" s="1153">
        <f>A1380</f>
        <v>43320</v>
      </c>
      <c r="B1381" s="37"/>
      <c r="C1381" s="991" t="s">
        <v>21</v>
      </c>
      <c r="D1381" s="992"/>
      <c r="E1381" s="1014" t="s">
        <v>19</v>
      </c>
      <c r="F1381" s="988"/>
      <c r="G1381" s="1008"/>
      <c r="H1381" s="1008"/>
      <c r="I1381" s="1027"/>
    </row>
    <row r="1382" spans="1:9" ht="69.95" customHeight="1" x14ac:dyDescent="0.2">
      <c r="A1382" s="1154">
        <f>A1381</f>
        <v>43320</v>
      </c>
      <c r="B1382" s="1190" t="s">
        <v>8</v>
      </c>
      <c r="C1382" s="859" t="s">
        <v>69</v>
      </c>
      <c r="D1382" s="858"/>
      <c r="E1382" s="506" t="s">
        <v>68</v>
      </c>
      <c r="F1382" s="183" t="s">
        <v>41</v>
      </c>
      <c r="G1382" s="148"/>
      <c r="H1382" s="148"/>
      <c r="I1382" s="150"/>
    </row>
    <row r="1383" spans="1:9" ht="69.95" customHeight="1" thickBot="1" x14ac:dyDescent="0.25">
      <c r="A1383" s="1155">
        <f>A1382</f>
        <v>43320</v>
      </c>
      <c r="B1383" s="1203"/>
      <c r="C1383" s="165"/>
      <c r="D1383" s="166"/>
      <c r="E1383" s="507" t="s">
        <v>59</v>
      </c>
      <c r="F1383" s="166"/>
      <c r="G1383" s="153"/>
      <c r="H1383" s="152"/>
      <c r="I1383" s="154"/>
    </row>
    <row r="1384" spans="1:9" ht="69.95" customHeight="1" thickTop="1" x14ac:dyDescent="0.2">
      <c r="A1384" s="1156">
        <f>A1381+1</f>
        <v>43321</v>
      </c>
      <c r="B1384" s="36"/>
      <c r="C1384" s="1000" t="s">
        <v>7</v>
      </c>
      <c r="D1384" s="1001"/>
      <c r="E1384" s="1028"/>
      <c r="F1384" s="1024"/>
      <c r="G1384" s="1004" t="s">
        <v>23</v>
      </c>
      <c r="H1384" s="1025"/>
      <c r="I1384" s="1006"/>
    </row>
    <row r="1385" spans="1:9" ht="69.95" customHeight="1" x14ac:dyDescent="0.2">
      <c r="A1385" s="1162">
        <f>A1384</f>
        <v>43321</v>
      </c>
      <c r="B1385" s="1190" t="s">
        <v>8</v>
      </c>
      <c r="C1385" s="155" t="s">
        <v>34</v>
      </c>
      <c r="D1385" s="156"/>
      <c r="E1385" s="529"/>
      <c r="F1385" s="545"/>
      <c r="G1385" s="148" t="s">
        <v>51</v>
      </c>
      <c r="H1385" s="149"/>
      <c r="I1385" s="150" t="s">
        <v>52</v>
      </c>
    </row>
    <row r="1386" spans="1:9" ht="69.95" customHeight="1" x14ac:dyDescent="0.2">
      <c r="A1386" s="1163">
        <f>A1385</f>
        <v>43321</v>
      </c>
      <c r="B1386" s="1190"/>
      <c r="C1386" s="162" t="s">
        <v>55</v>
      </c>
      <c r="D1386" s="163"/>
      <c r="E1386" s="499"/>
      <c r="F1386" s="546"/>
      <c r="G1386" s="148"/>
      <c r="H1386" s="149"/>
      <c r="I1386" s="150" t="s">
        <v>69</v>
      </c>
    </row>
    <row r="1387" spans="1:9" ht="69.95" customHeight="1" x14ac:dyDescent="0.2">
      <c r="A1387" s="1164">
        <f>A1386</f>
        <v>43321</v>
      </c>
      <c r="B1387" s="37"/>
      <c r="C1387" s="1007" t="s">
        <v>12</v>
      </c>
      <c r="D1387" s="988"/>
      <c r="E1387" s="1014" t="s">
        <v>21</v>
      </c>
      <c r="F1387" s="988"/>
      <c r="G1387" s="1008"/>
      <c r="H1387" s="1008" t="s">
        <v>19</v>
      </c>
      <c r="I1387" s="1027"/>
    </row>
    <row r="1388" spans="1:9" ht="69.95" customHeight="1" x14ac:dyDescent="0.2">
      <c r="A1388" s="1165">
        <f>A1387</f>
        <v>43321</v>
      </c>
      <c r="B1388" s="1190" t="s">
        <v>8</v>
      </c>
      <c r="C1388" s="158" t="s">
        <v>90</v>
      </c>
      <c r="D1388" s="164"/>
      <c r="E1388" s="506" t="s">
        <v>59</v>
      </c>
      <c r="F1388" s="183" t="s">
        <v>60</v>
      </c>
      <c r="G1388" s="148"/>
      <c r="H1388" s="148" t="s">
        <v>49</v>
      </c>
      <c r="I1388" s="150"/>
    </row>
    <row r="1389" spans="1:9" ht="69.95" customHeight="1" thickBot="1" x14ac:dyDescent="0.25">
      <c r="A1389" s="1161">
        <f>A1388</f>
        <v>43321</v>
      </c>
      <c r="B1389" s="1203"/>
      <c r="C1389" s="165"/>
      <c r="D1389" s="166"/>
      <c r="E1389" s="507" t="s">
        <v>68</v>
      </c>
      <c r="F1389" s="166"/>
      <c r="G1389" s="153"/>
      <c r="H1389" s="152"/>
      <c r="I1389" s="154"/>
    </row>
    <row r="1390" spans="1:9" ht="69.95" customHeight="1" thickTop="1" x14ac:dyDescent="0.2">
      <c r="A1390" s="1150">
        <f>A1387+1</f>
        <v>43322</v>
      </c>
      <c r="B1390" s="36"/>
      <c r="C1390" s="1009" t="s">
        <v>14</v>
      </c>
      <c r="D1390" s="1010" t="s">
        <v>15</v>
      </c>
      <c r="E1390" s="1047" t="s">
        <v>24</v>
      </c>
      <c r="F1390" s="1024"/>
      <c r="G1390" s="1004" t="s">
        <v>24</v>
      </c>
      <c r="H1390" s="1004" t="s">
        <v>16</v>
      </c>
      <c r="I1390" s="1006"/>
    </row>
    <row r="1391" spans="1:9" ht="69.95" customHeight="1" x14ac:dyDescent="0.2">
      <c r="A1391" s="1151">
        <f>A1390</f>
        <v>43322</v>
      </c>
      <c r="B1391" s="1190" t="s">
        <v>8</v>
      </c>
      <c r="C1391" s="173" t="s">
        <v>76</v>
      </c>
      <c r="D1391" s="156" t="s">
        <v>76</v>
      </c>
      <c r="E1391" s="529" t="s">
        <v>9</v>
      </c>
      <c r="F1391" s="545" t="s">
        <v>51</v>
      </c>
      <c r="G1391" s="148" t="s">
        <v>41</v>
      </c>
      <c r="H1391" s="149" t="s">
        <v>49</v>
      </c>
      <c r="I1391" s="150" t="s">
        <v>34</v>
      </c>
    </row>
    <row r="1392" spans="1:9" ht="69.95" customHeight="1" x14ac:dyDescent="0.2">
      <c r="A1392" s="1152">
        <f>A1391</f>
        <v>43322</v>
      </c>
      <c r="B1392" s="1190"/>
      <c r="C1392" s="182"/>
      <c r="D1392" s="163"/>
      <c r="E1392" s="529" t="s">
        <v>34</v>
      </c>
      <c r="F1392" s="546"/>
      <c r="G1392" s="148"/>
      <c r="H1392" s="149"/>
      <c r="I1392" s="150" t="s">
        <v>53</v>
      </c>
    </row>
    <row r="1393" spans="1:9" ht="69.95" customHeight="1" x14ac:dyDescent="0.2">
      <c r="A1393" s="1153">
        <f>A1392</f>
        <v>43322</v>
      </c>
      <c r="B1393" s="37"/>
      <c r="C1393" s="1013" t="s">
        <v>17</v>
      </c>
      <c r="D1393" s="988"/>
      <c r="E1393" s="1014" t="s">
        <v>23</v>
      </c>
      <c r="F1393" s="1029"/>
      <c r="G1393" s="1030" t="s">
        <v>25</v>
      </c>
      <c r="H1393" s="1030" t="s">
        <v>29</v>
      </c>
      <c r="I1393" s="1031"/>
    </row>
    <row r="1394" spans="1:9" ht="69.95" customHeight="1" x14ac:dyDescent="0.2">
      <c r="A1394" s="1154">
        <f>A1393</f>
        <v>43322</v>
      </c>
      <c r="B1394" s="1190" t="s">
        <v>8</v>
      </c>
      <c r="C1394" s="196" t="s">
        <v>34</v>
      </c>
      <c r="D1394" s="164"/>
      <c r="E1394" s="148" t="s">
        <v>90</v>
      </c>
      <c r="F1394" s="183"/>
      <c r="G1394" s="148" t="s">
        <v>85</v>
      </c>
      <c r="H1394" s="148" t="s">
        <v>69</v>
      </c>
      <c r="I1394" s="150"/>
    </row>
    <row r="1395" spans="1:9" ht="69.95" customHeight="1" thickBot="1" x14ac:dyDescent="0.25">
      <c r="A1395" s="1155">
        <f>A1394</f>
        <v>43322</v>
      </c>
      <c r="B1395" s="1203"/>
      <c r="C1395" s="860"/>
      <c r="D1395" s="166"/>
      <c r="E1395" s="507"/>
      <c r="F1395" s="166"/>
      <c r="G1395" s="153"/>
      <c r="H1395" s="152"/>
      <c r="I1395" s="154"/>
    </row>
    <row r="1396" spans="1:9" ht="69.95" customHeight="1" thickTop="1" x14ac:dyDescent="0.2">
      <c r="A1396" s="1156">
        <f>A1393+1</f>
        <v>43323</v>
      </c>
      <c r="B1396" s="36"/>
      <c r="C1396" s="1000" t="s">
        <v>13</v>
      </c>
      <c r="D1396" s="1001" t="s">
        <v>16</v>
      </c>
      <c r="E1396" s="1017" t="s">
        <v>18</v>
      </c>
      <c r="F1396" s="1024"/>
      <c r="G1396" s="1004"/>
      <c r="H1396" s="1025"/>
      <c r="I1396" s="1006"/>
    </row>
    <row r="1397" spans="1:9" ht="69.95" customHeight="1" x14ac:dyDescent="0.2">
      <c r="A1397" s="1162">
        <f>A1396</f>
        <v>43323</v>
      </c>
      <c r="B1397" s="1190" t="s">
        <v>8</v>
      </c>
      <c r="C1397" s="155" t="s">
        <v>90</v>
      </c>
      <c r="D1397" s="156" t="s">
        <v>90</v>
      </c>
      <c r="E1397" s="529"/>
      <c r="F1397" s="136"/>
      <c r="G1397" s="148"/>
      <c r="H1397" s="149"/>
      <c r="I1397" s="150" t="s">
        <v>50</v>
      </c>
    </row>
    <row r="1398" spans="1:9" ht="69.95" customHeight="1" x14ac:dyDescent="0.2">
      <c r="A1398" s="1163">
        <f>A1397</f>
        <v>43323</v>
      </c>
      <c r="B1398" s="1190"/>
      <c r="C1398" s="162"/>
      <c r="D1398" s="163"/>
      <c r="E1398" s="499"/>
      <c r="F1398" s="540"/>
      <c r="G1398" s="148"/>
      <c r="H1398" s="149"/>
      <c r="I1398" s="150"/>
    </row>
    <row r="1399" spans="1:9" ht="69.95" customHeight="1" x14ac:dyDescent="0.2">
      <c r="A1399" s="1164">
        <f>A1398</f>
        <v>43323</v>
      </c>
      <c r="B1399" s="37"/>
      <c r="C1399" s="1007" t="s">
        <v>19</v>
      </c>
      <c r="D1399" s="1018" t="s">
        <v>79</v>
      </c>
      <c r="E1399" s="1032"/>
      <c r="F1399" s="1029"/>
      <c r="G1399" s="1030"/>
      <c r="H1399" s="1030" t="s">
        <v>79</v>
      </c>
      <c r="I1399" s="1031"/>
    </row>
    <row r="1400" spans="1:9" ht="69.95" customHeight="1" x14ac:dyDescent="0.2">
      <c r="A1400" s="1165">
        <f>A1399</f>
        <v>43323</v>
      </c>
      <c r="B1400" s="1190" t="s">
        <v>8</v>
      </c>
      <c r="C1400" s="158" t="s">
        <v>68</v>
      </c>
      <c r="D1400" s="164" t="s">
        <v>68</v>
      </c>
      <c r="E1400" s="506"/>
      <c r="F1400" s="183"/>
      <c r="G1400" s="148"/>
      <c r="H1400" s="148" t="s">
        <v>68</v>
      </c>
      <c r="I1400" s="150"/>
    </row>
    <row r="1401" spans="1:9" ht="69.95" customHeight="1" thickBot="1" x14ac:dyDescent="0.25">
      <c r="A1401" s="1161">
        <f>A1400</f>
        <v>43323</v>
      </c>
      <c r="B1401" s="1203"/>
      <c r="C1401" s="165" t="s">
        <v>53</v>
      </c>
      <c r="D1401" s="166"/>
      <c r="E1401" s="507"/>
      <c r="F1401" s="166"/>
      <c r="G1401" s="153"/>
      <c r="H1401" s="152"/>
      <c r="I1401" s="154"/>
    </row>
    <row r="1402" spans="1:9" ht="69.95" customHeight="1" thickTop="1" x14ac:dyDescent="0.2">
      <c r="A1402" s="1150">
        <f>A1399+1</f>
        <v>43324</v>
      </c>
      <c r="B1402" s="36"/>
      <c r="C1402" s="1000"/>
      <c r="D1402" s="1001"/>
      <c r="E1402" s="1017"/>
      <c r="F1402" s="1024"/>
      <c r="G1402" s="1004"/>
      <c r="H1402" s="1025"/>
      <c r="I1402" s="1006"/>
    </row>
    <row r="1403" spans="1:9" ht="69.95" customHeight="1" x14ac:dyDescent="0.2">
      <c r="A1403" s="1151">
        <f>A1402</f>
        <v>43324</v>
      </c>
      <c r="B1403" s="1190" t="s">
        <v>8</v>
      </c>
      <c r="C1403" s="155"/>
      <c r="D1403" s="156"/>
      <c r="E1403" s="529"/>
      <c r="F1403" s="136"/>
      <c r="G1403" s="148"/>
      <c r="H1403" s="149"/>
      <c r="I1403" s="150" t="s">
        <v>54</v>
      </c>
    </row>
    <row r="1404" spans="1:9" ht="69.95" customHeight="1" x14ac:dyDescent="0.2">
      <c r="A1404" s="1152">
        <f>A1403</f>
        <v>43324</v>
      </c>
      <c r="B1404" s="1190"/>
      <c r="C1404" s="162"/>
      <c r="D1404" s="163"/>
      <c r="E1404" s="499"/>
      <c r="F1404" s="540"/>
      <c r="G1404" s="148"/>
      <c r="H1404" s="149"/>
      <c r="I1404" s="150" t="s">
        <v>9</v>
      </c>
    </row>
    <row r="1405" spans="1:9" ht="69.95" customHeight="1" x14ac:dyDescent="0.2">
      <c r="A1405" s="1153">
        <f>A1404</f>
        <v>43324</v>
      </c>
      <c r="B1405" s="37"/>
      <c r="C1405" s="1007"/>
      <c r="D1405" s="1018"/>
      <c r="E1405" s="1032"/>
      <c r="F1405" s="1029"/>
      <c r="G1405" s="1030"/>
      <c r="H1405" s="1030"/>
      <c r="I1405" s="1031"/>
    </row>
    <row r="1406" spans="1:9" ht="69.95" customHeight="1" x14ac:dyDescent="0.2">
      <c r="A1406" s="1154">
        <f>A1405</f>
        <v>43324</v>
      </c>
      <c r="B1406" s="1190" t="s">
        <v>8</v>
      </c>
      <c r="C1406" s="158"/>
      <c r="D1406" s="164"/>
      <c r="E1406" s="506"/>
      <c r="F1406" s="183"/>
      <c r="G1406" s="148"/>
      <c r="H1406" s="148"/>
      <c r="I1406" s="150"/>
    </row>
    <row r="1407" spans="1:9" ht="69.95" customHeight="1" thickBot="1" x14ac:dyDescent="0.25">
      <c r="A1407" s="1155">
        <f>A1406</f>
        <v>43324</v>
      </c>
      <c r="B1407" s="1203"/>
      <c r="C1407" s="165"/>
      <c r="D1407" s="166"/>
      <c r="E1407" s="507"/>
      <c r="F1407" s="166"/>
      <c r="G1407" s="153"/>
      <c r="H1407" s="152"/>
      <c r="I1407" s="154"/>
    </row>
    <row r="1408" spans="1:9" ht="69.95" hidden="1" customHeight="1" thickTop="1" thickBot="1" x14ac:dyDescent="0.25">
      <c r="A1408" s="1166"/>
      <c r="B1408" s="39"/>
      <c r="C1408" s="1080">
        <f>COUNTA(C$1399,C$1396,C$1393,C$1390,C$1387,C$1384,C$1381,C$1378,C$1375,C$1372,C$1369,C$1366,C$1405,C$1402)</f>
        <v>12</v>
      </c>
      <c r="D1408" s="1080">
        <f t="shared" ref="D1408:I1408" si="31">COUNTA(D$1399,D$1396,D$1393,D$1390,D$1387,D$1384,D$1381,D$1378,D$1375,D$1372,D$1369,D$1366,D$1405,D$1402)</f>
        <v>6</v>
      </c>
      <c r="E1408" s="1080">
        <f t="shared" si="31"/>
        <v>8</v>
      </c>
      <c r="F1408" s="1080">
        <f>COUNTA(F1407,F1406,F1404,F1403,F1401,F1400,F1398,F1397,F1395,F1394,F1392,F1391,F1389,F1388,F1386,F1385,F1383,F1382,F1380,F1379,F1377,F1376,F1374,F1373,F1371,F1370,F1368,F1367)</f>
        <v>5</v>
      </c>
      <c r="G1408" s="1080">
        <f t="shared" si="31"/>
        <v>7</v>
      </c>
      <c r="H1408" s="1080">
        <f t="shared" si="31"/>
        <v>6</v>
      </c>
      <c r="I1408" s="1080">
        <f t="shared" si="31"/>
        <v>0</v>
      </c>
    </row>
    <row r="1409" spans="1:9" ht="99.95" customHeight="1" thickTop="1" thickBot="1" x14ac:dyDescent="0.25">
      <c r="A1409" s="468" t="s">
        <v>313</v>
      </c>
      <c r="B1409" s="466">
        <f>WEEKNUM(A1410,2)</f>
        <v>33</v>
      </c>
      <c r="C1409" s="1341" t="s">
        <v>0</v>
      </c>
      <c r="D1409" s="1342"/>
      <c r="E1409" s="1113" t="s">
        <v>1</v>
      </c>
      <c r="F1409" s="1177" t="s">
        <v>356</v>
      </c>
      <c r="G1409" s="119" t="s">
        <v>3</v>
      </c>
      <c r="H1409" s="1112" t="s">
        <v>4</v>
      </c>
      <c r="I1409" s="205" t="s">
        <v>5</v>
      </c>
    </row>
    <row r="1410" spans="1:9" ht="69.95" customHeight="1" thickTop="1" x14ac:dyDescent="0.2">
      <c r="A1410" s="1150">
        <f>A1407+1</f>
        <v>43325</v>
      </c>
      <c r="B1410" s="479"/>
      <c r="C1410" s="970" t="s">
        <v>30</v>
      </c>
      <c r="D1410" s="1023" t="s">
        <v>29</v>
      </c>
      <c r="E1410" s="1017" t="s">
        <v>6</v>
      </c>
      <c r="F1410" s="1024"/>
      <c r="G1410" s="1004" t="s">
        <v>26</v>
      </c>
      <c r="H1410" s="1025"/>
      <c r="I1410" s="1006"/>
    </row>
    <row r="1411" spans="1:9" ht="69.95" customHeight="1" x14ac:dyDescent="0.2">
      <c r="A1411" s="1151">
        <f>A1410</f>
        <v>43325</v>
      </c>
      <c r="B1411" s="1184" t="s">
        <v>8</v>
      </c>
      <c r="C1411" s="173" t="s">
        <v>49</v>
      </c>
      <c r="D1411" s="861" t="s">
        <v>37</v>
      </c>
      <c r="E1411" s="529"/>
      <c r="F1411" s="136"/>
      <c r="G1411" s="148" t="s">
        <v>37</v>
      </c>
      <c r="H1411" s="149"/>
      <c r="I1411" s="150" t="s">
        <v>49</v>
      </c>
    </row>
    <row r="1412" spans="1:9" ht="69.95" customHeight="1" x14ac:dyDescent="0.2">
      <c r="A1412" s="1152">
        <f>A1411</f>
        <v>43325</v>
      </c>
      <c r="B1412" s="1184"/>
      <c r="C1412" s="182" t="s">
        <v>37</v>
      </c>
      <c r="D1412" s="183" t="s">
        <v>68</v>
      </c>
      <c r="E1412" s="499"/>
      <c r="F1412" s="540"/>
      <c r="G1412" s="148"/>
      <c r="H1412" s="149"/>
      <c r="I1412" s="150" t="s">
        <v>37</v>
      </c>
    </row>
    <row r="1413" spans="1:9" ht="69.95" customHeight="1" thickBot="1" x14ac:dyDescent="0.25">
      <c r="A1413" s="1153">
        <f>A1412</f>
        <v>43325</v>
      </c>
      <c r="B1413" s="35"/>
      <c r="C1413" s="976" t="s">
        <v>28</v>
      </c>
      <c r="D1413" s="961"/>
      <c r="E1413" s="1014"/>
      <c r="F1413" s="988"/>
      <c r="G1413" s="1008"/>
      <c r="H1413" s="1008"/>
      <c r="I1413" s="1027"/>
    </row>
    <row r="1414" spans="1:9" ht="69.95" customHeight="1" x14ac:dyDescent="0.2">
      <c r="A1414" s="1154">
        <f>A1413</f>
        <v>43325</v>
      </c>
      <c r="B1414" s="1184" t="s">
        <v>8</v>
      </c>
      <c r="C1414" s="862" t="s">
        <v>72</v>
      </c>
      <c r="D1414" s="854"/>
      <c r="E1414" s="506"/>
      <c r="F1414" s="183"/>
      <c r="G1414" s="148"/>
      <c r="H1414" s="148"/>
      <c r="I1414" s="150"/>
    </row>
    <row r="1415" spans="1:9" ht="69.95" customHeight="1" thickBot="1" x14ac:dyDescent="0.25">
      <c r="A1415" s="1155">
        <f>A1414</f>
        <v>43325</v>
      </c>
      <c r="B1415" s="1211"/>
      <c r="C1415" s="197" t="s">
        <v>37</v>
      </c>
      <c r="D1415" s="855"/>
      <c r="E1415" s="507"/>
      <c r="F1415" s="166"/>
      <c r="G1415" s="153"/>
      <c r="H1415" s="152"/>
      <c r="I1415" s="154"/>
    </row>
    <row r="1416" spans="1:9" ht="69.95" customHeight="1" thickTop="1" x14ac:dyDescent="0.2">
      <c r="A1416" s="1156">
        <f>A1413+1</f>
        <v>43326</v>
      </c>
      <c r="B1416" s="36"/>
      <c r="C1416" s="970" t="s">
        <v>27</v>
      </c>
      <c r="D1416" s="981" t="s">
        <v>26</v>
      </c>
      <c r="E1416" s="1028"/>
      <c r="F1416" s="1024"/>
      <c r="G1416" s="1004" t="s">
        <v>27</v>
      </c>
      <c r="H1416" s="1025"/>
      <c r="I1416" s="1006"/>
    </row>
    <row r="1417" spans="1:9" ht="69.95" customHeight="1" x14ac:dyDescent="0.2">
      <c r="A1417" s="1162">
        <f>A1416</f>
        <v>43326</v>
      </c>
      <c r="B1417" s="1190" t="s">
        <v>8</v>
      </c>
      <c r="C1417" s="173" t="s">
        <v>84</v>
      </c>
      <c r="D1417" s="156" t="s">
        <v>68</v>
      </c>
      <c r="E1417" s="529"/>
      <c r="F1417" s="136"/>
      <c r="G1417" s="148" t="s">
        <v>37</v>
      </c>
      <c r="H1417" s="149"/>
      <c r="I1417" s="150" t="s">
        <v>68</v>
      </c>
    </row>
    <row r="1418" spans="1:9" ht="69.95" customHeight="1" x14ac:dyDescent="0.2">
      <c r="A1418" s="1163">
        <f>A1417</f>
        <v>43326</v>
      </c>
      <c r="B1418" s="1190"/>
      <c r="C1418" s="839"/>
      <c r="D1418" s="849"/>
      <c r="E1418" s="499"/>
      <c r="F1418" s="540"/>
      <c r="G1418" s="148"/>
      <c r="H1418" s="149"/>
      <c r="I1418" s="150" t="s">
        <v>84</v>
      </c>
    </row>
    <row r="1419" spans="1:9" ht="69.95" customHeight="1" x14ac:dyDescent="0.2">
      <c r="A1419" s="1164">
        <f>A1418</f>
        <v>43326</v>
      </c>
      <c r="B1419" s="37"/>
      <c r="C1419" s="987" t="s">
        <v>25</v>
      </c>
      <c r="D1419" s="988"/>
      <c r="E1419" s="1014" t="s">
        <v>25</v>
      </c>
      <c r="F1419" s="988"/>
      <c r="G1419" s="1008" t="s">
        <v>28</v>
      </c>
      <c r="H1419" s="1008" t="s">
        <v>23</v>
      </c>
      <c r="I1419" s="1027"/>
    </row>
    <row r="1420" spans="1:9" ht="69.95" customHeight="1" x14ac:dyDescent="0.2">
      <c r="A1420" s="1165">
        <f>A1419</f>
        <v>43326</v>
      </c>
      <c r="B1420" s="1190" t="s">
        <v>8</v>
      </c>
      <c r="C1420" s="196" t="s">
        <v>85</v>
      </c>
      <c r="D1420" s="850"/>
      <c r="E1420" s="506" t="s">
        <v>76</v>
      </c>
      <c r="F1420" s="183" t="s">
        <v>47</v>
      </c>
      <c r="G1420" s="148" t="s">
        <v>37</v>
      </c>
      <c r="H1420" s="148" t="s">
        <v>72</v>
      </c>
      <c r="I1420" s="150"/>
    </row>
    <row r="1421" spans="1:9" ht="69.95" customHeight="1" thickBot="1" x14ac:dyDescent="0.25">
      <c r="A1421" s="1161">
        <f>A1420</f>
        <v>43326</v>
      </c>
      <c r="B1421" s="1203"/>
      <c r="C1421" s="197" t="s">
        <v>76</v>
      </c>
      <c r="D1421" s="855"/>
      <c r="E1421" s="507" t="s">
        <v>85</v>
      </c>
      <c r="F1421" s="166"/>
      <c r="G1421" s="153"/>
      <c r="H1421" s="152"/>
      <c r="I1421" s="154"/>
    </row>
    <row r="1422" spans="1:9" ht="69.95" customHeight="1" thickTop="1" x14ac:dyDescent="0.2">
      <c r="A1422" s="1150">
        <f>A1419+1</f>
        <v>43327</v>
      </c>
      <c r="B1422" s="36"/>
      <c r="C1422" s="991" t="s">
        <v>24</v>
      </c>
      <c r="D1422" s="992" t="s">
        <v>23</v>
      </c>
      <c r="E1422" s="1028"/>
      <c r="F1422" s="1024"/>
      <c r="G1422" s="1004"/>
      <c r="H1422" s="1025"/>
      <c r="I1422" s="1006"/>
    </row>
    <row r="1423" spans="1:9" ht="69.95" customHeight="1" x14ac:dyDescent="0.2">
      <c r="A1423" s="1151">
        <f>A1422</f>
        <v>43327</v>
      </c>
      <c r="B1423" s="1190" t="s">
        <v>8</v>
      </c>
      <c r="C1423" s="155" t="s">
        <v>52</v>
      </c>
      <c r="D1423" s="156" t="s">
        <v>84</v>
      </c>
      <c r="E1423" s="529"/>
      <c r="F1423" s="136"/>
      <c r="G1423" s="148"/>
      <c r="H1423" s="149"/>
      <c r="I1423" s="150" t="s">
        <v>9</v>
      </c>
    </row>
    <row r="1424" spans="1:9" ht="69.95" customHeight="1" x14ac:dyDescent="0.2">
      <c r="A1424" s="1152">
        <f>A1423</f>
        <v>43327</v>
      </c>
      <c r="B1424" s="1190"/>
      <c r="C1424" s="842"/>
      <c r="D1424" s="851"/>
      <c r="E1424" s="499"/>
      <c r="F1424" s="540"/>
      <c r="G1424" s="148"/>
      <c r="H1424" s="149"/>
      <c r="I1424" s="150" t="s">
        <v>48</v>
      </c>
    </row>
    <row r="1425" spans="1:9" ht="69.95" customHeight="1" x14ac:dyDescent="0.2">
      <c r="A1425" s="1153">
        <f>A1424</f>
        <v>43327</v>
      </c>
      <c r="B1425" s="37"/>
      <c r="C1425" s="991" t="s">
        <v>21</v>
      </c>
      <c r="D1425" s="992"/>
      <c r="E1425" s="1014" t="s">
        <v>26</v>
      </c>
      <c r="F1425" s="988"/>
      <c r="G1425" s="1008"/>
      <c r="H1425" s="1008" t="s">
        <v>24</v>
      </c>
      <c r="I1425" s="1027"/>
    </row>
    <row r="1426" spans="1:9" ht="69.95" customHeight="1" x14ac:dyDescent="0.2">
      <c r="A1426" s="1154">
        <f>A1425</f>
        <v>43327</v>
      </c>
      <c r="B1426" s="1190" t="s">
        <v>8</v>
      </c>
      <c r="C1426" s="859" t="s">
        <v>49</v>
      </c>
      <c r="D1426" s="858"/>
      <c r="E1426" s="506" t="s">
        <v>315</v>
      </c>
      <c r="F1426" s="183" t="s">
        <v>47</v>
      </c>
      <c r="G1426" s="148"/>
      <c r="H1426" s="148" t="s">
        <v>53</v>
      </c>
      <c r="I1426" s="150"/>
    </row>
    <row r="1427" spans="1:9" ht="69.95" customHeight="1" thickBot="1" x14ac:dyDescent="0.25">
      <c r="A1427" s="1155">
        <f>A1426</f>
        <v>43327</v>
      </c>
      <c r="B1427" s="1203"/>
      <c r="C1427" s="165"/>
      <c r="D1427" s="166"/>
      <c r="E1427" s="507" t="s">
        <v>55</v>
      </c>
      <c r="F1427" s="164"/>
      <c r="G1427" s="153"/>
      <c r="H1427" s="152"/>
      <c r="I1427" s="154"/>
    </row>
    <row r="1428" spans="1:9" ht="69.95" customHeight="1" thickTop="1" x14ac:dyDescent="0.2">
      <c r="A1428" s="1156">
        <f>A1425+1</f>
        <v>43328</v>
      </c>
      <c r="B1428" s="36"/>
      <c r="C1428" s="1000" t="s">
        <v>7</v>
      </c>
      <c r="D1428" s="1001"/>
      <c r="E1428" s="1028"/>
      <c r="F1428" s="1081"/>
      <c r="G1428" s="1004"/>
      <c r="H1428" s="1025" t="s">
        <v>7</v>
      </c>
      <c r="I1428" s="1006"/>
    </row>
    <row r="1429" spans="1:9" ht="69.95" customHeight="1" x14ac:dyDescent="0.2">
      <c r="A1429" s="1162">
        <f>A1428</f>
        <v>43328</v>
      </c>
      <c r="B1429" s="1190" t="s">
        <v>8</v>
      </c>
      <c r="C1429" s="155" t="s">
        <v>311</v>
      </c>
      <c r="D1429" s="156"/>
      <c r="E1429" s="529"/>
      <c r="F1429" s="136"/>
      <c r="G1429" s="148"/>
      <c r="H1429" s="149" t="s">
        <v>9</v>
      </c>
      <c r="I1429" s="150" t="s">
        <v>9</v>
      </c>
    </row>
    <row r="1430" spans="1:9" ht="69.95" customHeight="1" x14ac:dyDescent="0.2">
      <c r="A1430" s="1163">
        <f>A1429</f>
        <v>43328</v>
      </c>
      <c r="B1430" s="1190"/>
      <c r="C1430" s="162"/>
      <c r="D1430" s="163"/>
      <c r="E1430" s="499"/>
      <c r="F1430" s="136"/>
      <c r="G1430" s="148"/>
      <c r="H1430" s="149"/>
      <c r="I1430" s="150"/>
    </row>
    <row r="1431" spans="1:9" ht="69.95" customHeight="1" x14ac:dyDescent="0.2">
      <c r="A1431" s="1164">
        <f>A1430</f>
        <v>43328</v>
      </c>
      <c r="B1431" s="37"/>
      <c r="C1431" s="1007" t="s">
        <v>12</v>
      </c>
      <c r="D1431" s="988"/>
      <c r="E1431" s="1014" t="s">
        <v>27</v>
      </c>
      <c r="F1431" s="1026"/>
      <c r="G1431" s="1008"/>
      <c r="H1431" s="1008" t="s">
        <v>25</v>
      </c>
      <c r="I1431" s="1027"/>
    </row>
    <row r="1432" spans="1:9" ht="69.95" customHeight="1" x14ac:dyDescent="0.2">
      <c r="A1432" s="1165">
        <f>A1431</f>
        <v>43328</v>
      </c>
      <c r="B1432" s="1190" t="s">
        <v>8</v>
      </c>
      <c r="C1432" s="158" t="s">
        <v>90</v>
      </c>
      <c r="D1432" s="164"/>
      <c r="E1432" s="506" t="s">
        <v>9</v>
      </c>
      <c r="F1432" s="183" t="s">
        <v>41</v>
      </c>
      <c r="G1432" s="148"/>
      <c r="H1432" s="148"/>
      <c r="I1432" s="150"/>
    </row>
    <row r="1433" spans="1:9" ht="69.95" customHeight="1" thickBot="1" x14ac:dyDescent="0.25">
      <c r="A1433" s="1161">
        <f>A1432</f>
        <v>43328</v>
      </c>
      <c r="B1433" s="1203"/>
      <c r="C1433" s="165"/>
      <c r="D1433" s="166"/>
      <c r="E1433" s="507" t="s">
        <v>69</v>
      </c>
      <c r="F1433" s="547"/>
      <c r="G1433" s="153"/>
      <c r="H1433" s="152"/>
      <c r="I1433" s="154"/>
    </row>
    <row r="1434" spans="1:9" ht="69.95" customHeight="1" thickTop="1" x14ac:dyDescent="0.2">
      <c r="A1434" s="1150">
        <f>A1431+1</f>
        <v>43329</v>
      </c>
      <c r="B1434" s="36"/>
      <c r="C1434" s="1009" t="s">
        <v>14</v>
      </c>
      <c r="D1434" s="1010" t="s">
        <v>15</v>
      </c>
      <c r="E1434" s="1028"/>
      <c r="F1434" s="1068"/>
      <c r="G1434" s="1004" t="s">
        <v>30</v>
      </c>
      <c r="H1434" s="1025"/>
      <c r="I1434" s="1006"/>
    </row>
    <row r="1435" spans="1:9" ht="69.95" customHeight="1" x14ac:dyDescent="0.2">
      <c r="A1435" s="1151">
        <f>A1434</f>
        <v>43329</v>
      </c>
      <c r="B1435" s="1190" t="s">
        <v>8</v>
      </c>
      <c r="C1435" s="173" t="s">
        <v>69</v>
      </c>
      <c r="D1435" s="156" t="s">
        <v>69</v>
      </c>
      <c r="E1435" s="529"/>
      <c r="F1435" s="136"/>
      <c r="G1435" s="148" t="s">
        <v>60</v>
      </c>
      <c r="H1435" s="149"/>
      <c r="I1435" s="150" t="s">
        <v>68</v>
      </c>
    </row>
    <row r="1436" spans="1:9" ht="69.95" customHeight="1" x14ac:dyDescent="0.2">
      <c r="A1436" s="1152">
        <f>A1435</f>
        <v>43329</v>
      </c>
      <c r="B1436" s="1190"/>
      <c r="C1436" s="182"/>
      <c r="D1436" s="163"/>
      <c r="E1436" s="499"/>
      <c r="F1436" s="540"/>
      <c r="G1436" s="148"/>
      <c r="H1436" s="149"/>
      <c r="I1436" s="150"/>
    </row>
    <row r="1437" spans="1:9" ht="69.95" customHeight="1" x14ac:dyDescent="0.2">
      <c r="A1437" s="1153">
        <f>A1436</f>
        <v>43329</v>
      </c>
      <c r="B1437" s="37"/>
      <c r="C1437" s="1013" t="s">
        <v>17</v>
      </c>
      <c r="D1437" s="988"/>
      <c r="E1437" s="1014"/>
      <c r="F1437" s="1029"/>
      <c r="G1437" s="1030" t="s">
        <v>14</v>
      </c>
      <c r="H1437" s="1030"/>
      <c r="I1437" s="1031"/>
    </row>
    <row r="1438" spans="1:9" ht="69.95" customHeight="1" x14ac:dyDescent="0.2">
      <c r="A1438" s="1154">
        <f>A1437</f>
        <v>43329</v>
      </c>
      <c r="B1438" s="1190" t="s">
        <v>8</v>
      </c>
      <c r="C1438" s="196" t="s">
        <v>68</v>
      </c>
      <c r="D1438" s="164"/>
      <c r="E1438" s="506"/>
      <c r="F1438" s="183"/>
      <c r="G1438" s="148" t="s">
        <v>60</v>
      </c>
      <c r="H1438" s="148"/>
      <c r="I1438" s="150"/>
    </row>
    <row r="1439" spans="1:9" ht="69.95" customHeight="1" thickBot="1" x14ac:dyDescent="0.25">
      <c r="A1439" s="1155">
        <f>A1438</f>
        <v>43329</v>
      </c>
      <c r="B1439" s="1203"/>
      <c r="C1439" s="860"/>
      <c r="D1439" s="166"/>
      <c r="E1439" s="507"/>
      <c r="F1439" s="166"/>
      <c r="G1439" s="153"/>
      <c r="H1439" s="152"/>
      <c r="I1439" s="154"/>
    </row>
    <row r="1440" spans="1:9" ht="69.95" customHeight="1" thickTop="1" x14ac:dyDescent="0.2">
      <c r="A1440" s="1156">
        <f>A1437+1</f>
        <v>43330</v>
      </c>
      <c r="B1440" s="36"/>
      <c r="C1440" s="1000" t="s">
        <v>13</v>
      </c>
      <c r="D1440" s="1001" t="s">
        <v>16</v>
      </c>
      <c r="E1440" s="1017" t="s">
        <v>18</v>
      </c>
      <c r="F1440" s="1034"/>
      <c r="G1440" s="1004"/>
      <c r="H1440" s="1036"/>
      <c r="I1440" s="1037"/>
    </row>
    <row r="1441" spans="1:9" ht="69.95" customHeight="1" x14ac:dyDescent="0.2">
      <c r="A1441" s="1162">
        <f>A1440</f>
        <v>43330</v>
      </c>
      <c r="B1441" s="1190" t="s">
        <v>8</v>
      </c>
      <c r="C1441" s="155" t="s">
        <v>90</v>
      </c>
      <c r="D1441" s="156" t="s">
        <v>76</v>
      </c>
      <c r="E1441" s="529"/>
      <c r="F1441" s="136"/>
      <c r="G1441" s="148"/>
      <c r="H1441" s="149"/>
      <c r="I1441" s="150" t="s">
        <v>311</v>
      </c>
    </row>
    <row r="1442" spans="1:9" ht="69.95" customHeight="1" x14ac:dyDescent="0.2">
      <c r="A1442" s="1163">
        <f>A1441</f>
        <v>43330</v>
      </c>
      <c r="B1442" s="1190"/>
      <c r="C1442" s="162"/>
      <c r="D1442" s="163"/>
      <c r="E1442" s="499"/>
      <c r="F1442" s="540"/>
      <c r="G1442" s="148"/>
      <c r="H1442" s="149"/>
      <c r="I1442" s="150"/>
    </row>
    <row r="1443" spans="1:9" ht="69.95" customHeight="1" x14ac:dyDescent="0.2">
      <c r="A1443" s="1164">
        <f>A1442</f>
        <v>43330</v>
      </c>
      <c r="B1443" s="37"/>
      <c r="C1443" s="1007" t="s">
        <v>19</v>
      </c>
      <c r="D1443" s="1018"/>
      <c r="E1443" s="1032"/>
      <c r="F1443" s="1029"/>
      <c r="G1443" s="1030" t="s">
        <v>29</v>
      </c>
      <c r="H1443" s="1030"/>
      <c r="I1443" s="1031"/>
    </row>
    <row r="1444" spans="1:9" ht="69.95" customHeight="1" x14ac:dyDescent="0.2">
      <c r="A1444" s="1165">
        <f>A1443</f>
        <v>43330</v>
      </c>
      <c r="B1444" s="1190" t="s">
        <v>8</v>
      </c>
      <c r="C1444" s="158" t="s">
        <v>55</v>
      </c>
      <c r="D1444" s="164"/>
      <c r="E1444" s="506"/>
      <c r="F1444" s="183"/>
      <c r="G1444" s="148" t="s">
        <v>47</v>
      </c>
      <c r="H1444" s="148"/>
      <c r="I1444" s="150"/>
    </row>
    <row r="1445" spans="1:9" ht="69.95" customHeight="1" thickBot="1" x14ac:dyDescent="0.25">
      <c r="A1445" s="1161">
        <f>A1444</f>
        <v>43330</v>
      </c>
      <c r="B1445" s="1203"/>
      <c r="C1445" s="165"/>
      <c r="D1445" s="166"/>
      <c r="E1445" s="507"/>
      <c r="F1445" s="166"/>
      <c r="G1445" s="153"/>
      <c r="H1445" s="152"/>
      <c r="I1445" s="154"/>
    </row>
    <row r="1446" spans="1:9" ht="69.95" customHeight="1" thickTop="1" x14ac:dyDescent="0.2">
      <c r="A1446" s="1156">
        <f>A1443+1</f>
        <v>43331</v>
      </c>
      <c r="B1446" s="36"/>
      <c r="C1446" s="1000"/>
      <c r="D1446" s="1001"/>
      <c r="E1446" s="1017"/>
      <c r="F1446" s="1034"/>
      <c r="G1446" s="1004"/>
      <c r="H1446" s="1036" t="s">
        <v>79</v>
      </c>
      <c r="I1446" s="1037"/>
    </row>
    <row r="1447" spans="1:9" ht="69.95" customHeight="1" x14ac:dyDescent="0.2">
      <c r="A1447" s="1162">
        <f>A1446</f>
        <v>43331</v>
      </c>
      <c r="B1447" s="1190" t="s">
        <v>8</v>
      </c>
      <c r="C1447" s="155"/>
      <c r="D1447" s="156"/>
      <c r="E1447" s="529"/>
      <c r="F1447" s="136"/>
      <c r="G1447" s="148"/>
      <c r="H1447" s="149" t="s">
        <v>47</v>
      </c>
      <c r="I1447" s="150" t="s">
        <v>84</v>
      </c>
    </row>
    <row r="1448" spans="1:9" ht="69.95" customHeight="1" x14ac:dyDescent="0.2">
      <c r="A1448" s="1163">
        <f>A1447</f>
        <v>43331</v>
      </c>
      <c r="B1448" s="1190"/>
      <c r="C1448" s="162"/>
      <c r="D1448" s="163"/>
      <c r="E1448" s="499"/>
      <c r="F1448" s="540"/>
      <c r="G1448" s="148"/>
      <c r="H1448" s="149"/>
      <c r="I1448" s="150"/>
    </row>
    <row r="1449" spans="1:9" ht="69.95" customHeight="1" x14ac:dyDescent="0.2">
      <c r="A1449" s="1164">
        <f>A1448</f>
        <v>43331</v>
      </c>
      <c r="B1449" s="37"/>
      <c r="C1449" s="1007"/>
      <c r="D1449" s="1018"/>
      <c r="E1449" s="1032"/>
      <c r="F1449" s="1029"/>
      <c r="G1449" s="1030"/>
      <c r="H1449" s="1030"/>
      <c r="I1449" s="1031"/>
    </row>
    <row r="1450" spans="1:9" ht="69.95" customHeight="1" x14ac:dyDescent="0.2">
      <c r="A1450" s="1165">
        <f>A1449</f>
        <v>43331</v>
      </c>
      <c r="B1450" s="1190" t="s">
        <v>8</v>
      </c>
      <c r="C1450" s="158"/>
      <c r="D1450" s="164"/>
      <c r="E1450" s="506"/>
      <c r="F1450" s="183"/>
      <c r="G1450" s="148"/>
      <c r="H1450" s="148"/>
      <c r="I1450" s="150"/>
    </row>
    <row r="1451" spans="1:9" ht="69.95" customHeight="1" thickBot="1" x14ac:dyDescent="0.25">
      <c r="A1451" s="1161">
        <f>A1450</f>
        <v>43331</v>
      </c>
      <c r="B1451" s="1203"/>
      <c r="C1451" s="165"/>
      <c r="D1451" s="166"/>
      <c r="E1451" s="507"/>
      <c r="F1451" s="166"/>
      <c r="G1451" s="153"/>
      <c r="H1451" s="152"/>
      <c r="I1451" s="154"/>
    </row>
    <row r="1452" spans="1:9" ht="69.95" hidden="1" customHeight="1" thickTop="1" thickBot="1" x14ac:dyDescent="0.25">
      <c r="A1452" s="1166"/>
      <c r="B1452" s="39"/>
      <c r="C1452" s="1080">
        <f>COUNTA(C$1443,C$1440,C$1437,C$1434,C$1431,C$1428,C$1425,C$1422,C$1419,C$1416,C$1413,C$1410,C$1446,C$1449)</f>
        <v>12</v>
      </c>
      <c r="D1452" s="1080">
        <f t="shared" ref="D1452:I1452" si="32">COUNTA(D$1443,D$1440,D$1437,D$1434,D$1431,D$1428,D$1425,D$1422,D$1419,D$1416,D$1413,D$1410,D$1446,D$1449)</f>
        <v>5</v>
      </c>
      <c r="E1452" s="1080">
        <f t="shared" si="32"/>
        <v>5</v>
      </c>
      <c r="F1452" s="1080">
        <f>COUNTA(F1451,F1450,F1448,F1447,F1445,F1444,F1442,F1441,F1439,F1438,F1436,F1435,F1433,F1432,F1430,F1429,F1427,F1426,F1424,F1423,F1421,F1420,F1418,F1417,F1415,F1414,F1412,F1411)</f>
        <v>3</v>
      </c>
      <c r="G1452" s="1080">
        <f t="shared" si="32"/>
        <v>6</v>
      </c>
      <c r="H1452" s="1080">
        <f t="shared" si="32"/>
        <v>5</v>
      </c>
      <c r="I1452" s="1080">
        <f t="shared" si="32"/>
        <v>0</v>
      </c>
    </row>
    <row r="1453" spans="1:9" ht="99.95" customHeight="1" thickTop="1" thickBot="1" x14ac:dyDescent="0.25">
      <c r="A1453" s="468" t="s">
        <v>313</v>
      </c>
      <c r="B1453" s="466">
        <f>WEEKNUM(A1454,2)</f>
        <v>34</v>
      </c>
      <c r="C1453" s="1341" t="s">
        <v>0</v>
      </c>
      <c r="D1453" s="1342"/>
      <c r="E1453" s="1113" t="s">
        <v>1</v>
      </c>
      <c r="F1453" s="1177" t="s">
        <v>356</v>
      </c>
      <c r="G1453" s="119" t="s">
        <v>3</v>
      </c>
      <c r="H1453" s="1112" t="s">
        <v>4</v>
      </c>
      <c r="I1453" s="205" t="s">
        <v>5</v>
      </c>
    </row>
    <row r="1454" spans="1:9" ht="69.95" customHeight="1" thickTop="1" x14ac:dyDescent="0.2">
      <c r="A1454" s="1150">
        <f>A1451+1</f>
        <v>43332</v>
      </c>
      <c r="B1454" s="479"/>
      <c r="C1454" s="970" t="s">
        <v>30</v>
      </c>
      <c r="D1454" s="1023" t="s">
        <v>29</v>
      </c>
      <c r="E1454" s="1017" t="s">
        <v>6</v>
      </c>
      <c r="F1454" s="1034"/>
      <c r="G1454" s="1035"/>
      <c r="H1454" s="1036" t="s">
        <v>21</v>
      </c>
      <c r="I1454" s="1037"/>
    </row>
    <row r="1455" spans="1:9" ht="69.95" customHeight="1" x14ac:dyDescent="0.2">
      <c r="A1455" s="1151">
        <f>A1454</f>
        <v>43332</v>
      </c>
      <c r="B1455" s="1184" t="s">
        <v>8</v>
      </c>
      <c r="C1455" s="173" t="s">
        <v>53</v>
      </c>
      <c r="D1455" s="861" t="s">
        <v>84</v>
      </c>
      <c r="E1455" s="529" t="s">
        <v>59</v>
      </c>
      <c r="F1455" s="136"/>
      <c r="G1455" s="148"/>
      <c r="H1455" s="149" t="s">
        <v>59</v>
      </c>
      <c r="I1455" s="150" t="s">
        <v>49</v>
      </c>
    </row>
    <row r="1456" spans="1:9" ht="69.95" customHeight="1" x14ac:dyDescent="0.2">
      <c r="A1456" s="1152">
        <f>A1455</f>
        <v>43332</v>
      </c>
      <c r="B1456" s="1184"/>
      <c r="C1456" s="182"/>
      <c r="D1456" s="183"/>
      <c r="E1456" s="499"/>
      <c r="F1456" s="540"/>
      <c r="G1456" s="148"/>
      <c r="H1456" s="149"/>
      <c r="I1456" s="150"/>
    </row>
    <row r="1457" spans="1:9" ht="69.95" customHeight="1" thickBot="1" x14ac:dyDescent="0.25">
      <c r="A1457" s="1153">
        <f>A1456</f>
        <v>43332</v>
      </c>
      <c r="B1457" s="35"/>
      <c r="C1457" s="976" t="s">
        <v>28</v>
      </c>
      <c r="D1457" s="961"/>
      <c r="E1457" s="1014" t="s">
        <v>28</v>
      </c>
      <c r="F1457" s="988"/>
      <c r="G1457" s="1008"/>
      <c r="H1457" s="1008" t="s">
        <v>26</v>
      </c>
      <c r="I1457" s="1027"/>
    </row>
    <row r="1458" spans="1:9" ht="69.95" customHeight="1" x14ac:dyDescent="0.2">
      <c r="A1458" s="1154">
        <f>A1457</f>
        <v>43332</v>
      </c>
      <c r="B1458" s="1184" t="s">
        <v>8</v>
      </c>
      <c r="C1458" s="862" t="s">
        <v>52</v>
      </c>
      <c r="D1458" s="854"/>
      <c r="E1458" s="506" t="s">
        <v>48</v>
      </c>
      <c r="F1458" s="183" t="s">
        <v>51</v>
      </c>
      <c r="G1458" s="148"/>
      <c r="H1458" s="148" t="s">
        <v>32</v>
      </c>
      <c r="I1458" s="150"/>
    </row>
    <row r="1459" spans="1:9" ht="69.95" customHeight="1" thickBot="1" x14ac:dyDescent="0.25">
      <c r="A1459" s="1155">
        <f>A1458</f>
        <v>43332</v>
      </c>
      <c r="B1459" s="1211"/>
      <c r="C1459" s="837"/>
      <c r="D1459" s="855"/>
      <c r="E1459" s="507" t="s">
        <v>72</v>
      </c>
      <c r="F1459" s="166"/>
      <c r="G1459" s="153"/>
      <c r="H1459" s="152" t="s">
        <v>58</v>
      </c>
      <c r="I1459" s="154"/>
    </row>
    <row r="1460" spans="1:9" ht="69.95" customHeight="1" thickTop="1" x14ac:dyDescent="0.2">
      <c r="A1460" s="1156">
        <f>A1457+1</f>
        <v>43333</v>
      </c>
      <c r="B1460" s="36"/>
      <c r="C1460" s="970" t="s">
        <v>27</v>
      </c>
      <c r="D1460" s="981" t="s">
        <v>26</v>
      </c>
      <c r="E1460" s="1039" t="s">
        <v>29</v>
      </c>
      <c r="F1460" s="1034"/>
      <c r="G1460" s="1035"/>
      <c r="H1460" s="1036"/>
      <c r="I1460" s="1037"/>
    </row>
    <row r="1461" spans="1:9" ht="69.95" customHeight="1" x14ac:dyDescent="0.2">
      <c r="A1461" s="1162">
        <f>A1460</f>
        <v>43333</v>
      </c>
      <c r="B1461" s="1190" t="s">
        <v>8</v>
      </c>
      <c r="C1461" s="173" t="s">
        <v>48</v>
      </c>
      <c r="D1461" s="156" t="s">
        <v>9</v>
      </c>
      <c r="E1461" s="529" t="s">
        <v>53</v>
      </c>
      <c r="F1461" s="545" t="s">
        <v>60</v>
      </c>
      <c r="G1461" s="148"/>
      <c r="H1461" s="149"/>
      <c r="I1461" s="150" t="s">
        <v>35</v>
      </c>
    </row>
    <row r="1462" spans="1:9" ht="69.95" customHeight="1" x14ac:dyDescent="0.2">
      <c r="A1462" s="1163">
        <f>A1461</f>
        <v>43333</v>
      </c>
      <c r="B1462" s="1190"/>
      <c r="C1462" s="182" t="s">
        <v>53</v>
      </c>
      <c r="D1462" s="849"/>
      <c r="E1462" s="529" t="s">
        <v>311</v>
      </c>
      <c r="F1462" s="540"/>
      <c r="G1462" s="148"/>
      <c r="H1462" s="149"/>
      <c r="I1462" s="150"/>
    </row>
    <row r="1463" spans="1:9" ht="69.95" customHeight="1" x14ac:dyDescent="0.2">
      <c r="A1463" s="1164">
        <f>A1462</f>
        <v>43333</v>
      </c>
      <c r="B1463" s="37"/>
      <c r="C1463" s="987" t="s">
        <v>25</v>
      </c>
      <c r="D1463" s="988"/>
      <c r="E1463" s="1014" t="s">
        <v>30</v>
      </c>
      <c r="F1463" s="988"/>
      <c r="G1463" s="1008"/>
      <c r="H1463" s="1008" t="s">
        <v>27</v>
      </c>
      <c r="I1463" s="1027"/>
    </row>
    <row r="1464" spans="1:9" ht="69.95" customHeight="1" x14ac:dyDescent="0.2">
      <c r="A1464" s="1165">
        <f>A1463</f>
        <v>43333</v>
      </c>
      <c r="B1464" s="1190" t="s">
        <v>8</v>
      </c>
      <c r="C1464" s="196" t="s">
        <v>52</v>
      </c>
      <c r="D1464" s="850"/>
      <c r="E1464" s="506" t="s">
        <v>54</v>
      </c>
      <c r="F1464" s="183" t="s">
        <v>57</v>
      </c>
      <c r="G1464" s="148"/>
      <c r="H1464" s="148" t="s">
        <v>53</v>
      </c>
      <c r="I1464" s="150"/>
    </row>
    <row r="1465" spans="1:9" ht="69.95" customHeight="1" thickBot="1" x14ac:dyDescent="0.25">
      <c r="A1465" s="1161">
        <f>A1464</f>
        <v>43333</v>
      </c>
      <c r="B1465" s="1203"/>
      <c r="C1465" s="837"/>
      <c r="D1465" s="855"/>
      <c r="E1465" s="507" t="s">
        <v>57</v>
      </c>
      <c r="F1465" s="166"/>
      <c r="G1465" s="153"/>
      <c r="H1465" s="152" t="s">
        <v>32</v>
      </c>
      <c r="I1465" s="154"/>
    </row>
    <row r="1466" spans="1:9" ht="69.95" customHeight="1" thickTop="1" x14ac:dyDescent="0.2">
      <c r="A1466" s="1150">
        <f>A1463+1</f>
        <v>43334</v>
      </c>
      <c r="B1466" s="36"/>
      <c r="C1466" s="991" t="s">
        <v>24</v>
      </c>
      <c r="D1466" s="992"/>
      <c r="E1466" s="1039"/>
      <c r="F1466" s="1034"/>
      <c r="G1466" s="1035"/>
      <c r="H1466" s="1036"/>
      <c r="I1466" s="1037"/>
    </row>
    <row r="1467" spans="1:9" ht="69.95" customHeight="1" x14ac:dyDescent="0.2">
      <c r="A1467" s="1151">
        <f>A1466</f>
        <v>43334</v>
      </c>
      <c r="B1467" s="1190" t="s">
        <v>8</v>
      </c>
      <c r="C1467" s="155" t="s">
        <v>48</v>
      </c>
      <c r="D1467" s="156"/>
      <c r="E1467" s="529"/>
      <c r="F1467" s="136"/>
      <c r="G1467" s="148"/>
      <c r="H1467" s="149"/>
      <c r="I1467" s="150" t="s">
        <v>76</v>
      </c>
    </row>
    <row r="1468" spans="1:9" ht="69.95" customHeight="1" x14ac:dyDescent="0.2">
      <c r="A1468" s="1152">
        <f>A1467</f>
        <v>43334</v>
      </c>
      <c r="B1468" s="1190"/>
      <c r="C1468" s="155" t="s">
        <v>53</v>
      </c>
      <c r="D1468" s="851"/>
      <c r="E1468" s="499"/>
      <c r="F1468" s="540"/>
      <c r="G1468" s="148"/>
      <c r="H1468" s="149"/>
      <c r="I1468" s="150"/>
    </row>
    <row r="1469" spans="1:9" ht="69.95" customHeight="1" x14ac:dyDescent="0.2">
      <c r="A1469" s="1153">
        <f>A1468</f>
        <v>43334</v>
      </c>
      <c r="B1469" s="37"/>
      <c r="C1469" s="991" t="s">
        <v>21</v>
      </c>
      <c r="D1469" s="992"/>
      <c r="E1469" s="1038" t="s">
        <v>31</v>
      </c>
      <c r="F1469" s="988"/>
      <c r="G1469" s="1008"/>
      <c r="H1469" s="1008"/>
      <c r="I1469" s="1027"/>
    </row>
    <row r="1470" spans="1:9" ht="69.95" customHeight="1" x14ac:dyDescent="0.2">
      <c r="A1470" s="1154">
        <f>A1469</f>
        <v>43334</v>
      </c>
      <c r="B1470" s="1190" t="s">
        <v>8</v>
      </c>
      <c r="C1470" s="859" t="s">
        <v>311</v>
      </c>
      <c r="D1470" s="858"/>
      <c r="E1470" s="506" t="s">
        <v>39</v>
      </c>
      <c r="F1470" s="183"/>
      <c r="G1470" s="148"/>
      <c r="H1470" s="148"/>
      <c r="I1470" s="150"/>
    </row>
    <row r="1471" spans="1:9" ht="69.95" customHeight="1" thickBot="1" x14ac:dyDescent="0.25">
      <c r="A1471" s="1155">
        <f>A1470</f>
        <v>43334</v>
      </c>
      <c r="B1471" s="1203"/>
      <c r="C1471" s="165"/>
      <c r="D1471" s="166"/>
      <c r="E1471" s="507"/>
      <c r="F1471" s="166"/>
      <c r="G1471" s="153"/>
      <c r="H1471" s="152"/>
      <c r="I1471" s="154"/>
    </row>
    <row r="1472" spans="1:9" ht="69.95" customHeight="1" thickTop="1" x14ac:dyDescent="0.2">
      <c r="A1472" s="1156">
        <f>A1469+1</f>
        <v>43335</v>
      </c>
      <c r="B1472" s="40"/>
      <c r="C1472" s="991" t="s">
        <v>7</v>
      </c>
      <c r="D1472" s="992"/>
      <c r="E1472" s="1040"/>
      <c r="F1472" s="1041"/>
      <c r="G1472" s="1042"/>
      <c r="H1472" s="1043" t="s">
        <v>28</v>
      </c>
      <c r="I1472" s="1044"/>
    </row>
    <row r="1473" spans="1:9" ht="69.95" customHeight="1" x14ac:dyDescent="0.2">
      <c r="A1473" s="1162">
        <f>A1472</f>
        <v>43335</v>
      </c>
      <c r="B1473" s="1190" t="s">
        <v>8</v>
      </c>
      <c r="C1473" s="155" t="s">
        <v>9</v>
      </c>
      <c r="D1473" s="156"/>
      <c r="E1473" s="529"/>
      <c r="F1473" s="136"/>
      <c r="G1473" s="148"/>
      <c r="H1473" s="149" t="s">
        <v>43</v>
      </c>
      <c r="I1473" s="157" t="s">
        <v>315</v>
      </c>
    </row>
    <row r="1474" spans="1:9" ht="69.95" customHeight="1" x14ac:dyDescent="0.2">
      <c r="A1474" s="1163">
        <f>A1473</f>
        <v>43335</v>
      </c>
      <c r="B1474" s="1190"/>
      <c r="C1474" s="162"/>
      <c r="D1474" s="163"/>
      <c r="E1474" s="499"/>
      <c r="F1474" s="540"/>
      <c r="G1474" s="148"/>
      <c r="H1474" s="149"/>
      <c r="I1474" s="157"/>
    </row>
    <row r="1475" spans="1:9" ht="69.95" customHeight="1" x14ac:dyDescent="0.2">
      <c r="A1475" s="1164">
        <f>A1474</f>
        <v>43335</v>
      </c>
      <c r="B1475" s="37"/>
      <c r="C1475" s="1007" t="s">
        <v>12</v>
      </c>
      <c r="D1475" s="988"/>
      <c r="E1475" s="1038"/>
      <c r="F1475" s="1029"/>
      <c r="G1475" s="1030"/>
      <c r="H1475" s="1008"/>
      <c r="I1475" s="1046"/>
    </row>
    <row r="1476" spans="1:9" ht="69.95" customHeight="1" x14ac:dyDescent="0.2">
      <c r="A1476" s="1165">
        <f>A1475</f>
        <v>43335</v>
      </c>
      <c r="B1476" s="1190" t="s">
        <v>8</v>
      </c>
      <c r="C1476" s="158" t="s">
        <v>90</v>
      </c>
      <c r="D1476" s="164"/>
      <c r="E1476" s="506"/>
      <c r="F1476" s="183"/>
      <c r="G1476" s="148"/>
      <c r="H1476" s="148"/>
      <c r="I1476" s="157"/>
    </row>
    <row r="1477" spans="1:9" ht="69.95" customHeight="1" thickBot="1" x14ac:dyDescent="0.25">
      <c r="A1477" s="1161">
        <f>A1476</f>
        <v>43335</v>
      </c>
      <c r="B1477" s="1197"/>
      <c r="C1477" s="158"/>
      <c r="D1477" s="164"/>
      <c r="E1477" s="508"/>
      <c r="F1477" s="164"/>
      <c r="G1477" s="160"/>
      <c r="H1477" s="159"/>
      <c r="I1477" s="161"/>
    </row>
    <row r="1478" spans="1:9" ht="69.95" customHeight="1" thickTop="1" x14ac:dyDescent="0.2">
      <c r="A1478" s="1150">
        <f>A1475+1</f>
        <v>43336</v>
      </c>
      <c r="B1478" s="36"/>
      <c r="C1478" s="1009" t="s">
        <v>14</v>
      </c>
      <c r="D1478" s="1010" t="s">
        <v>15</v>
      </c>
      <c r="E1478" s="1039"/>
      <c r="F1478" s="1034"/>
      <c r="G1478" s="1035"/>
      <c r="H1478" s="1036" t="s">
        <v>30</v>
      </c>
      <c r="I1478" s="1037"/>
    </row>
    <row r="1479" spans="1:9" ht="69.95" customHeight="1" x14ac:dyDescent="0.2">
      <c r="A1479" s="1151">
        <f>A1478</f>
        <v>43336</v>
      </c>
      <c r="B1479" s="1190" t="s">
        <v>8</v>
      </c>
      <c r="C1479" s="173" t="s">
        <v>55</v>
      </c>
      <c r="D1479" s="156" t="s">
        <v>68</v>
      </c>
      <c r="E1479" s="529"/>
      <c r="F1479" s="136"/>
      <c r="G1479" s="148"/>
      <c r="H1479" s="149" t="s">
        <v>54</v>
      </c>
      <c r="I1479" s="150" t="s">
        <v>59</v>
      </c>
    </row>
    <row r="1480" spans="1:9" ht="69.95" customHeight="1" x14ac:dyDescent="0.2">
      <c r="A1480" s="1152">
        <f>A1479</f>
        <v>43336</v>
      </c>
      <c r="B1480" s="1190"/>
      <c r="C1480" s="182" t="s">
        <v>43</v>
      </c>
      <c r="D1480" s="163"/>
      <c r="E1480" s="499"/>
      <c r="F1480" s="540"/>
      <c r="G1480" s="148"/>
      <c r="H1480" s="149"/>
      <c r="I1480" s="150" t="s">
        <v>55</v>
      </c>
    </row>
    <row r="1481" spans="1:9" ht="69.95" customHeight="1" x14ac:dyDescent="0.2">
      <c r="A1481" s="1153">
        <f>A1480</f>
        <v>43336</v>
      </c>
      <c r="B1481" s="37"/>
      <c r="C1481" s="1013" t="s">
        <v>17</v>
      </c>
      <c r="D1481" s="988"/>
      <c r="E1481" s="1032"/>
      <c r="F1481" s="1029"/>
      <c r="G1481" s="1030"/>
      <c r="H1481" s="1030" t="s">
        <v>12</v>
      </c>
      <c r="I1481" s="1031"/>
    </row>
    <row r="1482" spans="1:9" ht="69.95" customHeight="1" x14ac:dyDescent="0.2">
      <c r="A1482" s="1154">
        <f>A1481</f>
        <v>43336</v>
      </c>
      <c r="B1482" s="1190" t="s">
        <v>8</v>
      </c>
      <c r="C1482" s="196" t="s">
        <v>59</v>
      </c>
      <c r="D1482" s="164"/>
      <c r="E1482" s="506"/>
      <c r="F1482" s="183"/>
      <c r="G1482" s="148"/>
      <c r="H1482" s="148" t="s">
        <v>59</v>
      </c>
      <c r="I1482" s="150"/>
    </row>
    <row r="1483" spans="1:9" ht="69.95" customHeight="1" thickBot="1" x14ac:dyDescent="0.25">
      <c r="A1483" s="1155">
        <f>A1482</f>
        <v>43336</v>
      </c>
      <c r="B1483" s="1203"/>
      <c r="C1483" s="860" t="s">
        <v>55</v>
      </c>
      <c r="D1483" s="166"/>
      <c r="E1483" s="507"/>
      <c r="F1483" s="166"/>
      <c r="G1483" s="153"/>
      <c r="H1483" s="152"/>
      <c r="I1483" s="154"/>
    </row>
    <row r="1484" spans="1:9" ht="69.95" customHeight="1" thickTop="1" x14ac:dyDescent="0.2">
      <c r="A1484" s="1156">
        <f>A1481+1</f>
        <v>43337</v>
      </c>
      <c r="B1484" s="36"/>
      <c r="C1484" s="1000" t="s">
        <v>13</v>
      </c>
      <c r="D1484" s="1001" t="s">
        <v>16</v>
      </c>
      <c r="E1484" s="1017" t="s">
        <v>18</v>
      </c>
      <c r="F1484" s="1034"/>
      <c r="G1484" s="1035" t="s">
        <v>12</v>
      </c>
      <c r="H1484" s="1036"/>
      <c r="I1484" s="1037"/>
    </row>
    <row r="1485" spans="1:9" ht="69.95" customHeight="1" x14ac:dyDescent="0.2">
      <c r="A1485" s="1162">
        <f>A1484</f>
        <v>43337</v>
      </c>
      <c r="B1485" s="1190" t="s">
        <v>8</v>
      </c>
      <c r="C1485" s="155" t="s">
        <v>55</v>
      </c>
      <c r="D1485" s="156" t="s">
        <v>52</v>
      </c>
      <c r="E1485" s="529"/>
      <c r="F1485" s="136"/>
      <c r="G1485" s="148" t="s">
        <v>51</v>
      </c>
      <c r="H1485" s="149"/>
      <c r="I1485" s="150" t="s">
        <v>49</v>
      </c>
    </row>
    <row r="1486" spans="1:9" ht="69.95" customHeight="1" x14ac:dyDescent="0.2">
      <c r="A1486" s="1163">
        <f>A1485</f>
        <v>43337</v>
      </c>
      <c r="B1486" s="1190"/>
      <c r="C1486" s="162"/>
      <c r="D1486" s="163"/>
      <c r="E1486" s="499"/>
      <c r="F1486" s="540"/>
      <c r="G1486" s="148"/>
      <c r="H1486" s="149"/>
      <c r="I1486" s="150"/>
    </row>
    <row r="1487" spans="1:9" ht="69.95" customHeight="1" x14ac:dyDescent="0.2">
      <c r="A1487" s="1164">
        <f>A1486</f>
        <v>43337</v>
      </c>
      <c r="B1487" s="37"/>
      <c r="C1487" s="1007" t="s">
        <v>19</v>
      </c>
      <c r="D1487" s="1018"/>
      <c r="E1487" s="1032"/>
      <c r="F1487" s="1029"/>
      <c r="G1487" s="1030"/>
      <c r="H1487" s="1030"/>
      <c r="I1487" s="1031"/>
    </row>
    <row r="1488" spans="1:9" ht="69.95" customHeight="1" x14ac:dyDescent="0.2">
      <c r="A1488" s="1165">
        <f>A1487</f>
        <v>43337</v>
      </c>
      <c r="B1488" s="1190" t="s">
        <v>8</v>
      </c>
      <c r="C1488" s="158" t="s">
        <v>84</v>
      </c>
      <c r="D1488" s="164"/>
      <c r="E1488" s="506"/>
      <c r="F1488" s="183"/>
      <c r="G1488" s="148"/>
      <c r="H1488" s="148"/>
      <c r="I1488" s="150"/>
    </row>
    <row r="1489" spans="1:9" ht="69.95" customHeight="1" thickBot="1" x14ac:dyDescent="0.25">
      <c r="A1489" s="1161">
        <f>A1488</f>
        <v>43337</v>
      </c>
      <c r="B1489" s="1203"/>
      <c r="C1489" s="165"/>
      <c r="D1489" s="166"/>
      <c r="E1489" s="507"/>
      <c r="F1489" s="166"/>
      <c r="G1489" s="153"/>
      <c r="H1489" s="152"/>
      <c r="I1489" s="154"/>
    </row>
    <row r="1490" spans="1:9" ht="69.95" customHeight="1" thickTop="1" x14ac:dyDescent="0.2">
      <c r="A1490" s="1150">
        <f>A1487+1</f>
        <v>43338</v>
      </c>
      <c r="B1490" s="36"/>
      <c r="C1490" s="1000"/>
      <c r="D1490" s="1001"/>
      <c r="E1490" s="1017"/>
      <c r="F1490" s="1034"/>
      <c r="G1490" s="1035"/>
      <c r="H1490" s="1036"/>
      <c r="I1490" s="1037"/>
    </row>
    <row r="1491" spans="1:9" ht="69.95" customHeight="1" x14ac:dyDescent="0.2">
      <c r="A1491" s="1151">
        <f>A1490</f>
        <v>43338</v>
      </c>
      <c r="B1491" s="1190" t="s">
        <v>8</v>
      </c>
      <c r="C1491" s="155"/>
      <c r="D1491" s="156"/>
      <c r="E1491" s="499"/>
      <c r="F1491" s="136"/>
      <c r="G1491" s="148"/>
      <c r="H1491" s="149"/>
      <c r="I1491" s="150" t="s">
        <v>55</v>
      </c>
    </row>
    <row r="1492" spans="1:9" ht="69.95" customHeight="1" x14ac:dyDescent="0.2">
      <c r="A1492" s="1152">
        <f>A1491</f>
        <v>43338</v>
      </c>
      <c r="B1492" s="1190"/>
      <c r="C1492" s="162"/>
      <c r="D1492" s="163"/>
      <c r="E1492" s="499"/>
      <c r="F1492" s="540"/>
      <c r="G1492" s="148"/>
      <c r="H1492" s="149"/>
      <c r="I1492" s="150" t="s">
        <v>59</v>
      </c>
    </row>
    <row r="1493" spans="1:9" ht="69.95" customHeight="1" x14ac:dyDescent="0.2">
      <c r="A1493" s="1153">
        <f>A1492</f>
        <v>43338</v>
      </c>
      <c r="B1493" s="37"/>
      <c r="C1493" s="1007"/>
      <c r="D1493" s="1018"/>
      <c r="E1493" s="1032"/>
      <c r="F1493" s="1029"/>
      <c r="G1493" s="1030"/>
      <c r="H1493" s="1030"/>
      <c r="I1493" s="1031"/>
    </row>
    <row r="1494" spans="1:9" ht="69.95" customHeight="1" x14ac:dyDescent="0.2">
      <c r="A1494" s="1154">
        <f>A1493</f>
        <v>43338</v>
      </c>
      <c r="B1494" s="1190" t="s">
        <v>8</v>
      </c>
      <c r="C1494" s="158"/>
      <c r="D1494" s="164"/>
      <c r="E1494" s="506"/>
      <c r="F1494" s="183"/>
      <c r="G1494" s="148"/>
      <c r="H1494" s="148"/>
      <c r="I1494" s="150"/>
    </row>
    <row r="1495" spans="1:9" ht="69.95" customHeight="1" thickBot="1" x14ac:dyDescent="0.25">
      <c r="A1495" s="1155">
        <f>A1494</f>
        <v>43338</v>
      </c>
      <c r="B1495" s="1203"/>
      <c r="C1495" s="165"/>
      <c r="D1495" s="166"/>
      <c r="E1495" s="507"/>
      <c r="F1495" s="166"/>
      <c r="G1495" s="153"/>
      <c r="H1495" s="152"/>
      <c r="I1495" s="154"/>
    </row>
    <row r="1496" spans="1:9" ht="69.95" hidden="1" customHeight="1" thickTop="1" thickBot="1" x14ac:dyDescent="0.25">
      <c r="A1496" s="1166"/>
      <c r="B1496" s="39"/>
      <c r="C1496" s="1080">
        <f>COUNTA(C$1487,C$1484,C$1481,C$1478,C$1475,C$1472,C$1469,C$1466,C$1463,C$1460,C$1457,C$1454,C$1493,C$1490)</f>
        <v>12</v>
      </c>
      <c r="D1496" s="1080">
        <f t="shared" ref="D1496:I1496" si="33">COUNTA(D$1487,D$1484,D$1481,D$1478,D$1475,D$1472,D$1469,D$1466,D$1463,D$1460,D$1457,D$1454,D$1493,D$1490)</f>
        <v>4</v>
      </c>
      <c r="E1496" s="1080">
        <f t="shared" si="33"/>
        <v>6</v>
      </c>
      <c r="F1496" s="1080">
        <f>COUNTA(F1495,F1494,F1492,F1491,F1489,F1488,F1485,F1486,F1483,F1482,F1480,F1479,F1477,F1476,F1474,F1473,F1471,F1470,F1468,F1467,F1465,F1464,F1462,F1461,F1459,F1458,F1456,F1455)</f>
        <v>3</v>
      </c>
      <c r="G1496" s="1080">
        <f t="shared" si="33"/>
        <v>1</v>
      </c>
      <c r="H1496" s="1080">
        <f t="shared" si="33"/>
        <v>6</v>
      </c>
      <c r="I1496" s="1080">
        <f t="shared" si="33"/>
        <v>0</v>
      </c>
    </row>
    <row r="1497" spans="1:9" ht="99.95" customHeight="1" thickTop="1" thickBot="1" x14ac:dyDescent="0.25">
      <c r="A1497" s="468" t="s">
        <v>313</v>
      </c>
      <c r="B1497" s="466">
        <f>WEEKNUM(A1498,2)</f>
        <v>35</v>
      </c>
      <c r="C1497" s="1341" t="s">
        <v>0</v>
      </c>
      <c r="D1497" s="1342"/>
      <c r="E1497" s="1113" t="s">
        <v>1</v>
      </c>
      <c r="F1497" s="1177" t="s">
        <v>356</v>
      </c>
      <c r="G1497" s="119" t="s">
        <v>3</v>
      </c>
      <c r="H1497" s="1112" t="s">
        <v>4</v>
      </c>
      <c r="I1497" s="205" t="s">
        <v>5</v>
      </c>
    </row>
    <row r="1498" spans="1:9" ht="69.95" customHeight="1" thickTop="1" x14ac:dyDescent="0.2">
      <c r="A1498" s="1150">
        <f>A1495+1</f>
        <v>43339</v>
      </c>
      <c r="B1498" s="479"/>
      <c r="C1498" s="970" t="s">
        <v>30</v>
      </c>
      <c r="D1498" s="1023" t="s">
        <v>29</v>
      </c>
      <c r="E1498" s="1017" t="s">
        <v>6</v>
      </c>
      <c r="F1498" s="1034"/>
      <c r="G1498" s="1035" t="s">
        <v>354</v>
      </c>
      <c r="H1498" s="1036"/>
      <c r="I1498" s="1037"/>
    </row>
    <row r="1499" spans="1:9" ht="69.95" customHeight="1" x14ac:dyDescent="0.2">
      <c r="A1499" s="1151">
        <f>A1498</f>
        <v>43339</v>
      </c>
      <c r="B1499" s="1184" t="s">
        <v>8</v>
      </c>
      <c r="C1499" s="173" t="s">
        <v>9</v>
      </c>
      <c r="D1499" s="861" t="s">
        <v>90</v>
      </c>
      <c r="E1499" s="529" t="s">
        <v>39</v>
      </c>
      <c r="F1499" s="136"/>
      <c r="G1499" s="148" t="s">
        <v>41</v>
      </c>
      <c r="H1499" s="149"/>
      <c r="I1499" s="150" t="s">
        <v>68</v>
      </c>
    </row>
    <row r="1500" spans="1:9" ht="69.95" customHeight="1" x14ac:dyDescent="0.2">
      <c r="A1500" s="1152">
        <f>A1499</f>
        <v>43339</v>
      </c>
      <c r="B1500" s="1184"/>
      <c r="C1500" s="182"/>
      <c r="D1500" s="183"/>
      <c r="E1500" s="499"/>
      <c r="F1500" s="540"/>
      <c r="G1500" s="148" t="s">
        <v>51</v>
      </c>
      <c r="H1500" s="149"/>
      <c r="I1500" s="150"/>
    </row>
    <row r="1501" spans="1:9" ht="69.95" customHeight="1" thickBot="1" x14ac:dyDescent="0.25">
      <c r="A1501" s="1153">
        <f>A1500</f>
        <v>43339</v>
      </c>
      <c r="B1501" s="35"/>
      <c r="C1501" s="976" t="s">
        <v>28</v>
      </c>
      <c r="D1501" s="961"/>
      <c r="E1501" s="1032"/>
      <c r="F1501" s="1029"/>
      <c r="G1501" s="1030" t="s">
        <v>354</v>
      </c>
      <c r="H1501" s="1008" t="s">
        <v>30</v>
      </c>
      <c r="I1501" s="1031"/>
    </row>
    <row r="1502" spans="1:9" ht="69.95" customHeight="1" x14ac:dyDescent="0.2">
      <c r="A1502" s="1154">
        <f>A1501</f>
        <v>43339</v>
      </c>
      <c r="B1502" s="1184" t="s">
        <v>8</v>
      </c>
      <c r="C1502" s="862" t="s">
        <v>43</v>
      </c>
      <c r="D1502" s="854"/>
      <c r="E1502" s="506"/>
      <c r="F1502" s="183"/>
      <c r="G1502" s="148" t="s">
        <v>41</v>
      </c>
      <c r="H1502" s="148"/>
      <c r="I1502" s="150"/>
    </row>
    <row r="1503" spans="1:9" ht="69.95" customHeight="1" thickBot="1" x14ac:dyDescent="0.25">
      <c r="A1503" s="1155">
        <f>A1502</f>
        <v>43339</v>
      </c>
      <c r="B1503" s="1211"/>
      <c r="C1503" s="837"/>
      <c r="D1503" s="855"/>
      <c r="E1503" s="507"/>
      <c r="F1503" s="166"/>
      <c r="G1503" s="153" t="s">
        <v>60</v>
      </c>
      <c r="H1503" s="152"/>
      <c r="I1503" s="154"/>
    </row>
    <row r="1504" spans="1:9" ht="69.95" customHeight="1" thickTop="1" x14ac:dyDescent="0.2">
      <c r="A1504" s="1156">
        <f>A1501+1</f>
        <v>43340</v>
      </c>
      <c r="B1504" s="36"/>
      <c r="C1504" s="970" t="s">
        <v>27</v>
      </c>
      <c r="D1504" s="981" t="s">
        <v>26</v>
      </c>
      <c r="E1504" s="1039"/>
      <c r="F1504" s="1034"/>
      <c r="G1504" s="1035"/>
      <c r="H1504" s="1036"/>
      <c r="I1504" s="1037"/>
    </row>
    <row r="1505" spans="1:9" ht="69.95" customHeight="1" x14ac:dyDescent="0.2">
      <c r="A1505" s="1162">
        <f>A1504</f>
        <v>43340</v>
      </c>
      <c r="B1505" s="1190" t="s">
        <v>8</v>
      </c>
      <c r="C1505" s="173" t="s">
        <v>76</v>
      </c>
      <c r="D1505" s="156" t="s">
        <v>311</v>
      </c>
      <c r="E1505" s="529"/>
      <c r="F1505" s="136"/>
      <c r="G1505" s="148"/>
      <c r="H1505" s="149"/>
      <c r="I1505" s="150" t="s">
        <v>9</v>
      </c>
    </row>
    <row r="1506" spans="1:9" ht="69.95" customHeight="1" x14ac:dyDescent="0.2">
      <c r="A1506" s="1163">
        <f>A1505</f>
        <v>43340</v>
      </c>
      <c r="B1506" s="1190"/>
      <c r="C1506" s="182" t="s">
        <v>41</v>
      </c>
      <c r="D1506" s="163" t="s">
        <v>41</v>
      </c>
      <c r="E1506" s="499"/>
      <c r="F1506" s="540"/>
      <c r="G1506" s="148"/>
      <c r="H1506" s="149"/>
      <c r="I1506" s="150" t="s">
        <v>50</v>
      </c>
    </row>
    <row r="1507" spans="1:9" ht="69.95" customHeight="1" x14ac:dyDescent="0.2">
      <c r="A1507" s="1164">
        <f>A1506</f>
        <v>43340</v>
      </c>
      <c r="B1507" s="37"/>
      <c r="C1507" s="987" t="s">
        <v>25</v>
      </c>
      <c r="D1507" s="988"/>
      <c r="E1507" s="1032"/>
      <c r="F1507" s="1029"/>
      <c r="G1507" s="1030"/>
      <c r="H1507" s="1045" t="s">
        <v>31</v>
      </c>
      <c r="I1507" s="1031"/>
    </row>
    <row r="1508" spans="1:9" ht="69.95" customHeight="1" x14ac:dyDescent="0.2">
      <c r="A1508" s="1165">
        <f>A1507</f>
        <v>43340</v>
      </c>
      <c r="B1508" s="1190" t="s">
        <v>8</v>
      </c>
      <c r="C1508" s="196" t="s">
        <v>68</v>
      </c>
      <c r="D1508" s="850"/>
      <c r="E1508" s="506"/>
      <c r="F1508" s="183"/>
      <c r="G1508" s="148"/>
      <c r="H1508" s="148"/>
      <c r="I1508" s="150"/>
    </row>
    <row r="1509" spans="1:9" ht="69.95" customHeight="1" thickBot="1" x14ac:dyDescent="0.25">
      <c r="A1509" s="1161">
        <f>A1508</f>
        <v>43340</v>
      </c>
      <c r="B1509" s="1203"/>
      <c r="C1509" s="837"/>
      <c r="D1509" s="855"/>
      <c r="E1509" s="507"/>
      <c r="F1509" s="166"/>
      <c r="G1509" s="153"/>
      <c r="H1509" s="152"/>
      <c r="I1509" s="154"/>
    </row>
    <row r="1510" spans="1:9" ht="69.95" customHeight="1" thickTop="1" x14ac:dyDescent="0.2">
      <c r="A1510" s="1150">
        <f>A1507+1</f>
        <v>43341</v>
      </c>
      <c r="B1510" s="36"/>
      <c r="C1510" s="991" t="s">
        <v>24</v>
      </c>
      <c r="D1510" s="992"/>
      <c r="E1510" s="1039"/>
      <c r="F1510" s="1034"/>
      <c r="G1510" s="1035"/>
      <c r="H1510" s="1036"/>
      <c r="I1510" s="1037"/>
    </row>
    <row r="1511" spans="1:9" ht="69.95" customHeight="1" x14ac:dyDescent="0.2">
      <c r="A1511" s="1151">
        <f>A1510</f>
        <v>43341</v>
      </c>
      <c r="B1511" s="1190" t="s">
        <v>8</v>
      </c>
      <c r="C1511" s="155" t="s">
        <v>76</v>
      </c>
      <c r="D1511" s="156"/>
      <c r="E1511" s="529"/>
      <c r="F1511" s="136"/>
      <c r="G1511" s="148"/>
      <c r="H1511" s="149"/>
      <c r="I1511" s="150" t="s">
        <v>54</v>
      </c>
    </row>
    <row r="1512" spans="1:9" ht="69.95" customHeight="1" x14ac:dyDescent="0.2">
      <c r="A1512" s="1152">
        <f>A1511</f>
        <v>43341</v>
      </c>
      <c r="B1512" s="1190"/>
      <c r="C1512" s="842"/>
      <c r="D1512" s="851"/>
      <c r="E1512" s="499"/>
      <c r="F1512" s="540"/>
      <c r="G1512" s="148"/>
      <c r="H1512" s="149"/>
      <c r="I1512" s="150"/>
    </row>
    <row r="1513" spans="1:9" ht="69.95" customHeight="1" x14ac:dyDescent="0.2">
      <c r="A1513" s="1153">
        <f>A1512</f>
        <v>43341</v>
      </c>
      <c r="B1513" s="37"/>
      <c r="C1513" s="991" t="s">
        <v>21</v>
      </c>
      <c r="D1513" s="992"/>
      <c r="E1513" s="1032"/>
      <c r="F1513" s="1029"/>
      <c r="G1513" s="1030"/>
      <c r="H1513" s="1030"/>
      <c r="I1513" s="1031"/>
    </row>
    <row r="1514" spans="1:9" ht="69.95" customHeight="1" x14ac:dyDescent="0.2">
      <c r="A1514" s="1154">
        <f>A1513</f>
        <v>43341</v>
      </c>
      <c r="B1514" s="1190" t="s">
        <v>8</v>
      </c>
      <c r="C1514" s="859" t="s">
        <v>59</v>
      </c>
      <c r="D1514" s="858"/>
      <c r="E1514" s="506"/>
      <c r="F1514" s="183"/>
      <c r="G1514" s="148"/>
      <c r="H1514" s="148"/>
      <c r="I1514" s="150"/>
    </row>
    <row r="1515" spans="1:9" ht="69.95" customHeight="1" thickBot="1" x14ac:dyDescent="0.25">
      <c r="A1515" s="1155">
        <f>A1514</f>
        <v>43341</v>
      </c>
      <c r="B1515" s="1203"/>
      <c r="C1515" s="165"/>
      <c r="D1515" s="166"/>
      <c r="E1515" s="507"/>
      <c r="F1515" s="166"/>
      <c r="G1515" s="153"/>
      <c r="H1515" s="152"/>
      <c r="I1515" s="154"/>
    </row>
    <row r="1516" spans="1:9" ht="69.95" customHeight="1" thickTop="1" x14ac:dyDescent="0.2">
      <c r="A1516" s="1156">
        <f>A1513+1</f>
        <v>43342</v>
      </c>
      <c r="B1516" s="36"/>
      <c r="C1516" s="1000" t="s">
        <v>7</v>
      </c>
      <c r="D1516" s="1001"/>
      <c r="E1516" s="1115" t="s">
        <v>12</v>
      </c>
      <c r="F1516" s="1034"/>
      <c r="G1516" s="1035"/>
      <c r="H1516" s="1036"/>
      <c r="I1516" s="1037"/>
    </row>
    <row r="1517" spans="1:9" ht="69.95" customHeight="1" x14ac:dyDescent="0.2">
      <c r="A1517" s="1162">
        <f>A1516</f>
        <v>43342</v>
      </c>
      <c r="B1517" s="1190" t="s">
        <v>8</v>
      </c>
      <c r="C1517" s="155" t="s">
        <v>52</v>
      </c>
      <c r="D1517" s="156"/>
      <c r="E1517" s="1097" t="s">
        <v>50</v>
      </c>
      <c r="F1517" s="545" t="s">
        <v>41</v>
      </c>
      <c r="G1517" s="148"/>
      <c r="H1517" s="149"/>
      <c r="I1517" s="150" t="s">
        <v>69</v>
      </c>
    </row>
    <row r="1518" spans="1:9" ht="69.95" customHeight="1" x14ac:dyDescent="0.2">
      <c r="A1518" s="1163">
        <f>A1517</f>
        <v>43342</v>
      </c>
      <c r="B1518" s="1190"/>
      <c r="C1518" s="162"/>
      <c r="D1518" s="163"/>
      <c r="E1518" s="1097" t="s">
        <v>52</v>
      </c>
      <c r="F1518" s="540"/>
      <c r="G1518" s="148"/>
      <c r="H1518" s="149"/>
      <c r="I1518" s="150" t="s">
        <v>68</v>
      </c>
    </row>
    <row r="1519" spans="1:9" ht="69.95" customHeight="1" x14ac:dyDescent="0.2">
      <c r="A1519" s="1164">
        <f>A1518</f>
        <v>43342</v>
      </c>
      <c r="B1519" s="37"/>
      <c r="C1519" s="1007" t="s">
        <v>12</v>
      </c>
      <c r="D1519" s="988"/>
      <c r="E1519" s="1032"/>
      <c r="F1519" s="1029"/>
      <c r="G1519" s="1030"/>
      <c r="H1519" s="1030"/>
      <c r="I1519" s="1031"/>
    </row>
    <row r="1520" spans="1:9" ht="69.95" customHeight="1" x14ac:dyDescent="0.2">
      <c r="A1520" s="1165">
        <f>A1519</f>
        <v>43342</v>
      </c>
      <c r="B1520" s="1190" t="s">
        <v>8</v>
      </c>
      <c r="C1520" s="158" t="s">
        <v>90</v>
      </c>
      <c r="D1520" s="164"/>
      <c r="E1520" s="506"/>
      <c r="F1520" s="183"/>
      <c r="G1520" s="148"/>
      <c r="H1520" s="148"/>
      <c r="I1520" s="150"/>
    </row>
    <row r="1521" spans="1:9" ht="69.95" customHeight="1" thickBot="1" x14ac:dyDescent="0.25">
      <c r="A1521" s="1161">
        <f>A1520</f>
        <v>43342</v>
      </c>
      <c r="B1521" s="1203"/>
      <c r="C1521" s="165"/>
      <c r="D1521" s="166"/>
      <c r="E1521" s="507"/>
      <c r="F1521" s="166"/>
      <c r="G1521" s="153"/>
      <c r="H1521" s="152"/>
      <c r="I1521" s="154"/>
    </row>
    <row r="1522" spans="1:9" ht="69.95" customHeight="1" thickTop="1" x14ac:dyDescent="0.2">
      <c r="A1522" s="1150">
        <f>A1519+1</f>
        <v>43343</v>
      </c>
      <c r="B1522" s="36"/>
      <c r="C1522" s="1009" t="s">
        <v>14</v>
      </c>
      <c r="D1522" s="1010" t="s">
        <v>15</v>
      </c>
      <c r="E1522" s="1039"/>
      <c r="F1522" s="1034"/>
      <c r="G1522" s="1035"/>
      <c r="H1522" s="1036"/>
      <c r="I1522" s="1037"/>
    </row>
    <row r="1523" spans="1:9" ht="69.95" customHeight="1" x14ac:dyDescent="0.2">
      <c r="A1523" s="1151">
        <f>A1522</f>
        <v>43343</v>
      </c>
      <c r="B1523" s="1190" t="s">
        <v>8</v>
      </c>
      <c r="C1523" s="173" t="s">
        <v>69</v>
      </c>
      <c r="D1523" s="156" t="s">
        <v>69</v>
      </c>
      <c r="E1523" s="529"/>
      <c r="F1523" s="136"/>
      <c r="G1523" s="148"/>
      <c r="H1523" s="149"/>
      <c r="I1523" s="150" t="s">
        <v>35</v>
      </c>
    </row>
    <row r="1524" spans="1:9" ht="69.95" customHeight="1" x14ac:dyDescent="0.2">
      <c r="A1524" s="1152">
        <f>A1523</f>
        <v>43343</v>
      </c>
      <c r="B1524" s="1190"/>
      <c r="C1524" s="182"/>
      <c r="D1524" s="163"/>
      <c r="E1524" s="499"/>
      <c r="F1524" s="540"/>
      <c r="G1524" s="148"/>
      <c r="H1524" s="149"/>
      <c r="I1524" s="150" t="s">
        <v>76</v>
      </c>
    </row>
    <row r="1525" spans="1:9" ht="69.95" customHeight="1" x14ac:dyDescent="0.2">
      <c r="A1525" s="1153">
        <f>A1524</f>
        <v>43343</v>
      </c>
      <c r="B1525" s="37"/>
      <c r="C1525" s="1013" t="s">
        <v>17</v>
      </c>
      <c r="D1525" s="988"/>
      <c r="E1525" s="1032"/>
      <c r="F1525" s="1029"/>
      <c r="G1525" s="1030"/>
      <c r="H1525" s="1030"/>
      <c r="I1525" s="1031"/>
    </row>
    <row r="1526" spans="1:9" ht="69.95" customHeight="1" x14ac:dyDescent="0.2">
      <c r="A1526" s="1154">
        <f>A1525</f>
        <v>43343</v>
      </c>
      <c r="B1526" s="1190" t="s">
        <v>8</v>
      </c>
      <c r="C1526" s="196" t="s">
        <v>76</v>
      </c>
      <c r="D1526" s="164"/>
      <c r="E1526" s="506"/>
      <c r="F1526" s="183"/>
      <c r="G1526" s="148"/>
      <c r="H1526" s="148"/>
      <c r="I1526" s="150"/>
    </row>
    <row r="1527" spans="1:9" ht="69.95" customHeight="1" thickBot="1" x14ac:dyDescent="0.25">
      <c r="A1527" s="1155">
        <f>A1526</f>
        <v>43343</v>
      </c>
      <c r="B1527" s="1203"/>
      <c r="C1527" s="860"/>
      <c r="D1527" s="166"/>
      <c r="E1527" s="507"/>
      <c r="F1527" s="166"/>
      <c r="G1527" s="153"/>
      <c r="H1527" s="152"/>
      <c r="I1527" s="154"/>
    </row>
    <row r="1528" spans="1:9" ht="69.95" customHeight="1" thickTop="1" x14ac:dyDescent="0.2">
      <c r="A1528" s="1156">
        <f>A1525+1</f>
        <v>43344</v>
      </c>
      <c r="B1528" s="36"/>
      <c r="C1528" s="1000" t="s">
        <v>13</v>
      </c>
      <c r="D1528" s="1001" t="s">
        <v>16</v>
      </c>
      <c r="E1528" s="1017" t="s">
        <v>18</v>
      </c>
      <c r="F1528" s="1034"/>
      <c r="G1528" s="1004" t="s">
        <v>7</v>
      </c>
      <c r="H1528" s="1036"/>
      <c r="I1528" s="1037"/>
    </row>
    <row r="1529" spans="1:9" ht="69.95" customHeight="1" x14ac:dyDescent="0.2">
      <c r="A1529" s="1162">
        <f>A1528</f>
        <v>43344</v>
      </c>
      <c r="B1529" s="1190" t="s">
        <v>8</v>
      </c>
      <c r="C1529" s="155" t="s">
        <v>43</v>
      </c>
      <c r="D1529" s="156" t="s">
        <v>36</v>
      </c>
      <c r="E1529" s="529"/>
      <c r="F1529" s="136"/>
      <c r="G1529" s="148"/>
      <c r="H1529" s="149"/>
      <c r="I1529" s="150" t="s">
        <v>76</v>
      </c>
    </row>
    <row r="1530" spans="1:9" ht="69.95" customHeight="1" x14ac:dyDescent="0.2">
      <c r="A1530" s="1163">
        <f>A1529</f>
        <v>43344</v>
      </c>
      <c r="B1530" s="1190"/>
      <c r="C1530" s="162"/>
      <c r="D1530" s="163"/>
      <c r="E1530" s="499"/>
      <c r="F1530" s="540"/>
      <c r="G1530" s="148"/>
      <c r="H1530" s="149"/>
      <c r="I1530" s="150"/>
    </row>
    <row r="1531" spans="1:9" ht="69.95" customHeight="1" x14ac:dyDescent="0.2">
      <c r="A1531" s="1164">
        <f>A1530</f>
        <v>43344</v>
      </c>
      <c r="B1531" s="37"/>
      <c r="C1531" s="1007" t="s">
        <v>19</v>
      </c>
      <c r="D1531" s="1018" t="s">
        <v>81</v>
      </c>
      <c r="E1531" s="1032"/>
      <c r="F1531" s="1029"/>
      <c r="G1531" s="1030"/>
      <c r="H1531" s="1030"/>
      <c r="I1531" s="1031"/>
    </row>
    <row r="1532" spans="1:9" ht="69.95" customHeight="1" x14ac:dyDescent="0.2">
      <c r="A1532" s="1165">
        <f>A1531</f>
        <v>43344</v>
      </c>
      <c r="B1532" s="1190" t="s">
        <v>8</v>
      </c>
      <c r="C1532" s="158" t="s">
        <v>90</v>
      </c>
      <c r="D1532" s="164" t="s">
        <v>76</v>
      </c>
      <c r="E1532" s="506"/>
      <c r="F1532" s="183"/>
      <c r="G1532" s="148"/>
      <c r="H1532" s="148"/>
      <c r="I1532" s="150"/>
    </row>
    <row r="1533" spans="1:9" ht="69.95" customHeight="1" thickBot="1" x14ac:dyDescent="0.25">
      <c r="A1533" s="1161">
        <f>A1532</f>
        <v>43344</v>
      </c>
      <c r="B1533" s="1203"/>
      <c r="C1533" s="165"/>
      <c r="D1533" s="166"/>
      <c r="E1533" s="507"/>
      <c r="F1533" s="166"/>
      <c r="G1533" s="153"/>
      <c r="H1533" s="152"/>
      <c r="I1533" s="154"/>
    </row>
    <row r="1534" spans="1:9" ht="69.95" customHeight="1" thickTop="1" x14ac:dyDescent="0.2">
      <c r="A1534" s="1150">
        <f>A1531+1</f>
        <v>43345</v>
      </c>
      <c r="B1534" s="36"/>
      <c r="C1534" s="1000"/>
      <c r="D1534" s="1001"/>
      <c r="E1534" s="1017"/>
      <c r="F1534" s="1034"/>
      <c r="G1534" s="1004"/>
      <c r="H1534" s="1036"/>
      <c r="I1534" s="1037"/>
    </row>
    <row r="1535" spans="1:9" ht="69.95" customHeight="1" x14ac:dyDescent="0.2">
      <c r="A1535" s="1151">
        <f>A1534</f>
        <v>43345</v>
      </c>
      <c r="B1535" s="1190" t="s">
        <v>8</v>
      </c>
      <c r="C1535" s="155"/>
      <c r="D1535" s="156"/>
      <c r="E1535" s="529"/>
      <c r="F1535" s="136"/>
      <c r="G1535" s="148"/>
      <c r="H1535" s="149"/>
      <c r="I1535" s="150" t="s">
        <v>68</v>
      </c>
    </row>
    <row r="1536" spans="1:9" ht="69.95" customHeight="1" x14ac:dyDescent="0.2">
      <c r="A1536" s="1152">
        <f>A1535</f>
        <v>43345</v>
      </c>
      <c r="B1536" s="1190"/>
      <c r="C1536" s="162"/>
      <c r="D1536" s="163"/>
      <c r="E1536" s="499"/>
      <c r="F1536" s="540"/>
      <c r="G1536" s="148"/>
      <c r="H1536" s="149"/>
      <c r="I1536" s="150"/>
    </row>
    <row r="1537" spans="1:9" ht="69.95" customHeight="1" x14ac:dyDescent="0.2">
      <c r="A1537" s="1153">
        <f>A1536</f>
        <v>43345</v>
      </c>
      <c r="B1537" s="37"/>
      <c r="C1537" s="1007"/>
      <c r="D1537" s="1018"/>
      <c r="E1537" s="1032"/>
      <c r="F1537" s="1029"/>
      <c r="G1537" s="1030"/>
      <c r="H1537" s="1030"/>
      <c r="I1537" s="1031"/>
    </row>
    <row r="1538" spans="1:9" ht="69.95" customHeight="1" x14ac:dyDescent="0.2">
      <c r="A1538" s="1154">
        <f>A1537</f>
        <v>43345</v>
      </c>
      <c r="B1538" s="1190" t="s">
        <v>8</v>
      </c>
      <c r="C1538" s="158"/>
      <c r="D1538" s="164"/>
      <c r="E1538" s="506"/>
      <c r="F1538" s="183"/>
      <c r="G1538" s="148"/>
      <c r="H1538" s="148"/>
      <c r="I1538" s="150"/>
    </row>
    <row r="1539" spans="1:9" ht="69.95" customHeight="1" thickBot="1" x14ac:dyDescent="0.25">
      <c r="A1539" s="1155">
        <f>A1538</f>
        <v>43345</v>
      </c>
      <c r="B1539" s="1203"/>
      <c r="C1539" s="165"/>
      <c r="D1539" s="166"/>
      <c r="E1539" s="507"/>
      <c r="F1539" s="166"/>
      <c r="G1539" s="153"/>
      <c r="H1539" s="152"/>
      <c r="I1539" s="154"/>
    </row>
    <row r="1540" spans="1:9" ht="69.95" hidden="1" customHeight="1" thickTop="1" thickBot="1" x14ac:dyDescent="0.5">
      <c r="C1540" s="947">
        <f>COUNTA(C$1531,C$1528,C$1525,C$1522,C$1519,C$1516,C$1513,C$1510,C$1507,C$1504,C$1501,C$1498,C$1537,C$1534)</f>
        <v>12</v>
      </c>
      <c r="D1540" s="947">
        <f t="shared" ref="D1540:I1540" si="34">COUNTA(D$1531,D$1528,D$1525,D$1522,D$1519,D$1516,D$1513,D$1510,D$1507,D$1504,D$1501,D$1498,D$1537,D$1534)</f>
        <v>5</v>
      </c>
      <c r="E1540" s="947">
        <f t="shared" si="34"/>
        <v>3</v>
      </c>
      <c r="F1540" s="947">
        <f>COUNTA(F1539,F1538,F1536,F1535,F1533,F1532,F1530,F1529,F1527,F1526,F1524,F1523,F1521,F1520,F1518,F1517,F1515,F1514,F1512,F1511,F1509,F1508,F1506,F1505,F1503,F1502,F1500,F1499)</f>
        <v>1</v>
      </c>
      <c r="G1540" s="947">
        <f t="shared" si="34"/>
        <v>3</v>
      </c>
      <c r="H1540" s="947">
        <f t="shared" si="34"/>
        <v>2</v>
      </c>
      <c r="I1540" s="947">
        <f t="shared" si="34"/>
        <v>0</v>
      </c>
    </row>
    <row r="1541" spans="1:9" ht="99.95" customHeight="1" thickTop="1" thickBot="1" x14ac:dyDescent="0.25">
      <c r="A1541" s="468" t="s">
        <v>313</v>
      </c>
      <c r="B1541" s="466">
        <f>WEEKNUM(A1542,2)</f>
        <v>36</v>
      </c>
      <c r="C1541" s="1341" t="s">
        <v>0</v>
      </c>
      <c r="D1541" s="1342"/>
      <c r="E1541" s="1113" t="s">
        <v>1</v>
      </c>
      <c r="F1541" s="1177" t="s">
        <v>356</v>
      </c>
      <c r="G1541" s="1112" t="s">
        <v>3</v>
      </c>
      <c r="H1541" s="1112" t="s">
        <v>4</v>
      </c>
      <c r="I1541" s="205" t="s">
        <v>5</v>
      </c>
    </row>
    <row r="1542" spans="1:9" ht="69.95" customHeight="1" thickTop="1" x14ac:dyDescent="0.2">
      <c r="A1542" s="1150">
        <f>A1539+1</f>
        <v>43346</v>
      </c>
      <c r="B1542" s="40"/>
      <c r="C1542" s="970" t="s">
        <v>30</v>
      </c>
      <c r="D1542" s="1023" t="s">
        <v>29</v>
      </c>
      <c r="E1542" s="1017" t="s">
        <v>6</v>
      </c>
      <c r="F1542" s="1048"/>
      <c r="G1542" s="1049"/>
      <c r="H1542" s="1050"/>
      <c r="I1542" s="1006"/>
    </row>
    <row r="1543" spans="1:9" ht="69.95" customHeight="1" x14ac:dyDescent="0.2">
      <c r="A1543" s="1151">
        <f>A1542</f>
        <v>43346</v>
      </c>
      <c r="B1543" s="1190" t="s">
        <v>8</v>
      </c>
      <c r="C1543" s="173" t="s">
        <v>72</v>
      </c>
      <c r="D1543" s="861" t="s">
        <v>84</v>
      </c>
      <c r="E1543" s="510"/>
      <c r="F1543" s="168"/>
      <c r="G1543" s="169"/>
      <c r="H1543" s="170"/>
      <c r="I1543" s="150" t="s">
        <v>68</v>
      </c>
    </row>
    <row r="1544" spans="1:9" ht="69.95" customHeight="1" x14ac:dyDescent="0.2">
      <c r="A1544" s="1152">
        <f>A1543</f>
        <v>43346</v>
      </c>
      <c r="B1544" s="1190"/>
      <c r="C1544" s="182" t="s">
        <v>56</v>
      </c>
      <c r="D1544" s="183" t="s">
        <v>68</v>
      </c>
      <c r="E1544" s="510"/>
      <c r="F1544" s="167"/>
      <c r="G1544" s="171"/>
      <c r="H1544" s="172"/>
      <c r="I1544" s="150" t="s">
        <v>69</v>
      </c>
    </row>
    <row r="1545" spans="1:9" ht="69.95" customHeight="1" thickBot="1" x14ac:dyDescent="0.25">
      <c r="A1545" s="1153">
        <f>A1544</f>
        <v>43346</v>
      </c>
      <c r="B1545" s="37"/>
      <c r="C1545" s="976" t="s">
        <v>28</v>
      </c>
      <c r="D1545" s="961"/>
      <c r="E1545" s="1051" t="s">
        <v>7</v>
      </c>
      <c r="F1545" s="961"/>
      <c r="G1545" s="978"/>
      <c r="H1545" s="979"/>
      <c r="I1545" s="999"/>
    </row>
    <row r="1546" spans="1:9" ht="69.95" customHeight="1" x14ac:dyDescent="0.2">
      <c r="A1546" s="1154">
        <f>A1545</f>
        <v>43346</v>
      </c>
      <c r="B1546" s="1190" t="s">
        <v>8</v>
      </c>
      <c r="C1546" s="862" t="s">
        <v>90</v>
      </c>
      <c r="D1546" s="854"/>
      <c r="E1546" s="533"/>
      <c r="F1546" s="174"/>
      <c r="G1546" s="185"/>
      <c r="H1546" s="175"/>
      <c r="I1546" s="176"/>
    </row>
    <row r="1547" spans="1:9" ht="69.95" customHeight="1" thickBot="1" x14ac:dyDescent="0.25">
      <c r="A1547" s="1155">
        <f>A1546</f>
        <v>43346</v>
      </c>
      <c r="B1547" s="1203"/>
      <c r="C1547" s="837"/>
      <c r="D1547" s="855"/>
      <c r="E1547" s="507"/>
      <c r="F1547" s="177"/>
      <c r="G1547" s="134"/>
      <c r="H1547" s="178"/>
      <c r="I1547" s="154"/>
    </row>
    <row r="1548" spans="1:9" ht="69.95" customHeight="1" thickTop="1" x14ac:dyDescent="0.2">
      <c r="A1548" s="1156">
        <f>A1545+1</f>
        <v>43347</v>
      </c>
      <c r="B1548" s="34"/>
      <c r="C1548" s="970" t="s">
        <v>27</v>
      </c>
      <c r="D1548" s="981" t="s">
        <v>26</v>
      </c>
      <c r="E1548" s="1028"/>
      <c r="F1548" s="1052"/>
      <c r="G1548" s="1053" t="s">
        <v>12</v>
      </c>
      <c r="H1548" s="1003"/>
      <c r="I1548" s="1006"/>
    </row>
    <row r="1549" spans="1:9" ht="69.95" customHeight="1" x14ac:dyDescent="0.2">
      <c r="A1549" s="1162">
        <f>A1548</f>
        <v>43347</v>
      </c>
      <c r="B1549" s="1197" t="s">
        <v>8</v>
      </c>
      <c r="C1549" s="173" t="s">
        <v>63</v>
      </c>
      <c r="D1549" s="156" t="s">
        <v>311</v>
      </c>
      <c r="E1549" s="529"/>
      <c r="F1549" s="136"/>
      <c r="G1549" s="179" t="s">
        <v>60</v>
      </c>
      <c r="H1549" s="180"/>
      <c r="I1549" s="150" t="s">
        <v>311</v>
      </c>
    </row>
    <row r="1550" spans="1:9" ht="69.95" customHeight="1" x14ac:dyDescent="0.2">
      <c r="A1550" s="1163">
        <f>A1549</f>
        <v>43347</v>
      </c>
      <c r="B1550" s="1204"/>
      <c r="C1550" s="839"/>
      <c r="D1550" s="849"/>
      <c r="E1550" s="499"/>
      <c r="F1550" s="541"/>
      <c r="G1550" s="151"/>
      <c r="H1550" s="181"/>
      <c r="I1550" s="150" t="s">
        <v>69</v>
      </c>
    </row>
    <row r="1551" spans="1:9" ht="69.95" customHeight="1" x14ac:dyDescent="0.2">
      <c r="A1551" s="1164">
        <f>A1550</f>
        <v>43347</v>
      </c>
      <c r="B1551" s="35"/>
      <c r="C1551" s="987" t="s">
        <v>29</v>
      </c>
      <c r="D1551" s="988"/>
      <c r="E1551" s="1014" t="s">
        <v>12</v>
      </c>
      <c r="F1551" s="1026"/>
      <c r="G1551" s="980"/>
      <c r="H1551" s="990"/>
      <c r="I1551" s="999"/>
    </row>
    <row r="1552" spans="1:9" ht="69.95" customHeight="1" x14ac:dyDescent="0.2">
      <c r="A1552" s="1165">
        <f>A1551</f>
        <v>43347</v>
      </c>
      <c r="B1552" s="1197" t="s">
        <v>8</v>
      </c>
      <c r="C1552" s="196" t="s">
        <v>84</v>
      </c>
      <c r="D1552" s="1181"/>
      <c r="E1552" s="148" t="s">
        <v>32</v>
      </c>
      <c r="F1552" s="183" t="s">
        <v>41</v>
      </c>
      <c r="G1552" s="184"/>
      <c r="H1552" s="185"/>
      <c r="I1552" s="176"/>
    </row>
    <row r="1553" spans="1:9" ht="69.95" customHeight="1" thickBot="1" x14ac:dyDescent="0.25">
      <c r="A1553" s="1161">
        <f>A1552</f>
        <v>43347</v>
      </c>
      <c r="B1553" s="1248"/>
      <c r="C1553" s="837"/>
      <c r="D1553" s="855"/>
      <c r="E1553" s="152" t="s">
        <v>50</v>
      </c>
      <c r="F1553" s="177"/>
      <c r="G1553" s="186"/>
      <c r="H1553" s="187"/>
      <c r="I1553" s="154"/>
    </row>
    <row r="1554" spans="1:9" ht="69.95" customHeight="1" thickTop="1" x14ac:dyDescent="0.2">
      <c r="A1554" s="1150">
        <f>A1551+1</f>
        <v>43348</v>
      </c>
      <c r="B1554" s="36"/>
      <c r="C1554" s="991" t="s">
        <v>24</v>
      </c>
      <c r="D1554" s="992"/>
      <c r="E1554" s="1011"/>
      <c r="F1554" s="1048"/>
      <c r="G1554" s="1053" t="s">
        <v>13</v>
      </c>
      <c r="H1554" s="1005"/>
      <c r="I1554" s="1006"/>
    </row>
    <row r="1555" spans="1:9" ht="69.95" customHeight="1" x14ac:dyDescent="0.2">
      <c r="A1555" s="1151">
        <f>A1554</f>
        <v>43348</v>
      </c>
      <c r="B1555" s="1197" t="s">
        <v>8</v>
      </c>
      <c r="C1555" s="155" t="s">
        <v>69</v>
      </c>
      <c r="D1555" s="156"/>
      <c r="E1555" s="149"/>
      <c r="F1555" s="168"/>
      <c r="G1555" s="179" t="s">
        <v>47</v>
      </c>
      <c r="H1555" s="188"/>
      <c r="I1555" s="150" t="s">
        <v>72</v>
      </c>
    </row>
    <row r="1556" spans="1:9" ht="69.95" customHeight="1" x14ac:dyDescent="0.2">
      <c r="A1556" s="1152">
        <f>A1555</f>
        <v>43348</v>
      </c>
      <c r="B1556" s="1204"/>
      <c r="C1556" s="842"/>
      <c r="D1556" s="851"/>
      <c r="E1556" s="510"/>
      <c r="F1556" s="167"/>
      <c r="G1556" s="179"/>
      <c r="H1556" s="188"/>
      <c r="I1556" s="150" t="s">
        <v>315</v>
      </c>
    </row>
    <row r="1557" spans="1:9" ht="69.95" customHeight="1" x14ac:dyDescent="0.2">
      <c r="A1557" s="1153">
        <f>A1556</f>
        <v>43348</v>
      </c>
      <c r="B1557" s="37"/>
      <c r="C1557" s="991" t="s">
        <v>21</v>
      </c>
      <c r="D1557" s="992"/>
      <c r="E1557" s="1014" t="s">
        <v>16</v>
      </c>
      <c r="F1557" s="1054"/>
      <c r="G1557" s="995"/>
      <c r="H1557" s="995" t="s">
        <v>12</v>
      </c>
      <c r="I1557" s="999"/>
    </row>
    <row r="1558" spans="1:9" ht="69.95" customHeight="1" x14ac:dyDescent="0.2">
      <c r="A1558" s="1154">
        <f>A1557</f>
        <v>43348</v>
      </c>
      <c r="B1558" s="1197" t="s">
        <v>8</v>
      </c>
      <c r="C1558" s="859" t="s">
        <v>311</v>
      </c>
      <c r="D1558" s="858"/>
      <c r="E1558" s="148" t="s">
        <v>52</v>
      </c>
      <c r="F1558" s="183" t="s">
        <v>41</v>
      </c>
      <c r="G1558" s="189"/>
      <c r="H1558" s="189"/>
      <c r="I1558" s="176"/>
    </row>
    <row r="1559" spans="1:9" ht="69.95" customHeight="1" thickBot="1" x14ac:dyDescent="0.25">
      <c r="A1559" s="1155">
        <f>A1558</f>
        <v>43348</v>
      </c>
      <c r="B1559" s="1248"/>
      <c r="C1559" s="165"/>
      <c r="D1559" s="166"/>
      <c r="E1559" s="152" t="s">
        <v>84</v>
      </c>
      <c r="F1559" s="177"/>
      <c r="G1559" s="186"/>
      <c r="H1559" s="190"/>
      <c r="I1559" s="154"/>
    </row>
    <row r="1560" spans="1:9" ht="69.95" customHeight="1" thickTop="1" x14ac:dyDescent="0.2">
      <c r="A1560" s="1156">
        <f>A1557+1</f>
        <v>43349</v>
      </c>
      <c r="B1560" s="36"/>
      <c r="C1560" s="1000" t="s">
        <v>7</v>
      </c>
      <c r="D1560" s="1001"/>
      <c r="E1560" s="1011"/>
      <c r="F1560" s="1048"/>
      <c r="G1560" s="1004" t="s">
        <v>16</v>
      </c>
      <c r="H1560" s="1005"/>
      <c r="I1560" s="1006"/>
    </row>
    <row r="1561" spans="1:9" ht="69.95" customHeight="1" x14ac:dyDescent="0.2">
      <c r="A1561" s="1162">
        <f>A1560</f>
        <v>43349</v>
      </c>
      <c r="B1561" s="1197" t="s">
        <v>8</v>
      </c>
      <c r="C1561" s="155" t="s">
        <v>311</v>
      </c>
      <c r="D1561" s="156"/>
      <c r="E1561" s="510"/>
      <c r="F1561" s="168"/>
      <c r="G1561" s="191" t="s">
        <v>34</v>
      </c>
      <c r="H1561" s="188"/>
      <c r="I1561" s="150" t="s">
        <v>48</v>
      </c>
    </row>
    <row r="1562" spans="1:9" ht="69.95" customHeight="1" x14ac:dyDescent="0.2">
      <c r="A1562" s="1163">
        <f>A1561</f>
        <v>43349</v>
      </c>
      <c r="B1562" s="1204"/>
      <c r="C1562" s="162"/>
      <c r="D1562" s="163"/>
      <c r="E1562" s="510"/>
      <c r="F1562" s="167"/>
      <c r="G1562" s="148" t="s">
        <v>39</v>
      </c>
      <c r="H1562" s="157"/>
      <c r="I1562" s="150" t="s">
        <v>315</v>
      </c>
    </row>
    <row r="1563" spans="1:9" ht="69.95" customHeight="1" x14ac:dyDescent="0.2">
      <c r="A1563" s="1164">
        <f>A1562</f>
        <v>43349</v>
      </c>
      <c r="B1563" s="37"/>
      <c r="C1563" s="1007" t="s">
        <v>12</v>
      </c>
      <c r="D1563" s="988"/>
      <c r="E1563" s="1014" t="s">
        <v>13</v>
      </c>
      <c r="F1563" s="1026"/>
      <c r="G1563" s="1008"/>
      <c r="H1563" s="980" t="s">
        <v>13</v>
      </c>
      <c r="I1563" s="999"/>
    </row>
    <row r="1564" spans="1:9" ht="69.95" customHeight="1" x14ac:dyDescent="0.2">
      <c r="A1564" s="1165">
        <f>A1563</f>
        <v>43349</v>
      </c>
      <c r="B1564" s="1197" t="s">
        <v>8</v>
      </c>
      <c r="C1564" s="158" t="s">
        <v>315</v>
      </c>
      <c r="D1564" s="164"/>
      <c r="E1564" s="148" t="s">
        <v>62</v>
      </c>
      <c r="F1564" s="183" t="s">
        <v>37</v>
      </c>
      <c r="G1564" s="160"/>
      <c r="H1564" s="184" t="s">
        <v>62</v>
      </c>
      <c r="I1564" s="176"/>
    </row>
    <row r="1565" spans="1:9" ht="69.95" customHeight="1" thickBot="1" x14ac:dyDescent="0.25">
      <c r="A1565" s="1161">
        <f>A1564</f>
        <v>43349</v>
      </c>
      <c r="B1565" s="1248"/>
      <c r="C1565" s="165"/>
      <c r="D1565" s="166"/>
      <c r="E1565" s="152" t="s">
        <v>85</v>
      </c>
      <c r="F1565" s="177"/>
      <c r="G1565" s="153"/>
      <c r="H1565" s="190" t="s">
        <v>85</v>
      </c>
      <c r="I1565" s="154"/>
    </row>
    <row r="1566" spans="1:9" ht="69.95" customHeight="1" thickTop="1" x14ac:dyDescent="0.2">
      <c r="A1566" s="1150">
        <f>A1563+1</f>
        <v>43350</v>
      </c>
      <c r="B1566" s="36"/>
      <c r="C1566" s="1009" t="s">
        <v>14</v>
      </c>
      <c r="D1566" s="1010" t="s">
        <v>15</v>
      </c>
      <c r="E1566" s="1011"/>
      <c r="F1566" s="1012"/>
      <c r="G1566" s="1004" t="s">
        <v>19</v>
      </c>
      <c r="H1566" s="1005"/>
      <c r="I1566" s="1006"/>
    </row>
    <row r="1567" spans="1:9" ht="69.95" customHeight="1" x14ac:dyDescent="0.2">
      <c r="A1567" s="1151">
        <f>A1566</f>
        <v>43350</v>
      </c>
      <c r="B1567" s="1197" t="s">
        <v>8</v>
      </c>
      <c r="C1567" s="173" t="s">
        <v>76</v>
      </c>
      <c r="D1567" s="156" t="s">
        <v>76</v>
      </c>
      <c r="E1567" s="510"/>
      <c r="F1567" s="168"/>
      <c r="G1567" s="191" t="s">
        <v>90</v>
      </c>
      <c r="H1567" s="188"/>
      <c r="I1567" s="150" t="s">
        <v>9</v>
      </c>
    </row>
    <row r="1568" spans="1:9" ht="69.95" customHeight="1" x14ac:dyDescent="0.2">
      <c r="A1568" s="1152">
        <f>A1567</f>
        <v>43350</v>
      </c>
      <c r="B1568" s="1204"/>
      <c r="C1568" s="182"/>
      <c r="D1568" s="163"/>
      <c r="E1568" s="499"/>
      <c r="F1568" s="167"/>
      <c r="G1568" s="97"/>
      <c r="H1568" s="105"/>
      <c r="I1568" s="150"/>
    </row>
    <row r="1569" spans="1:9" ht="69.95" customHeight="1" x14ac:dyDescent="0.2">
      <c r="A1569" s="1153">
        <f>A1568</f>
        <v>43350</v>
      </c>
      <c r="B1569" s="37"/>
      <c r="C1569" s="1013" t="s">
        <v>17</v>
      </c>
      <c r="D1569" s="988" t="s">
        <v>25</v>
      </c>
      <c r="E1569" s="1014"/>
      <c r="F1569" s="1015"/>
      <c r="G1569" s="1016"/>
      <c r="H1569" s="980" t="s">
        <v>7</v>
      </c>
      <c r="I1569" s="999"/>
    </row>
    <row r="1570" spans="1:9" ht="69.95" customHeight="1" x14ac:dyDescent="0.2">
      <c r="A1570" s="1154">
        <f>A1569</f>
        <v>43350</v>
      </c>
      <c r="B1570" s="1197" t="s">
        <v>8</v>
      </c>
      <c r="C1570" s="196" t="s">
        <v>9</v>
      </c>
      <c r="D1570" s="164" t="s">
        <v>311</v>
      </c>
      <c r="E1570" s="529"/>
      <c r="F1570" s="136"/>
      <c r="G1570" s="160"/>
      <c r="H1570" s="192" t="s">
        <v>72</v>
      </c>
      <c r="I1570" s="176"/>
    </row>
    <row r="1571" spans="1:9" ht="69.95" customHeight="1" thickBot="1" x14ac:dyDescent="0.25">
      <c r="A1571" s="1155">
        <f>A1570</f>
        <v>43350</v>
      </c>
      <c r="B1571" s="1248"/>
      <c r="C1571" s="860"/>
      <c r="D1571" s="166"/>
      <c r="E1571" s="152"/>
      <c r="F1571" s="542"/>
      <c r="G1571" s="153"/>
      <c r="H1571" s="190"/>
      <c r="I1571" s="154"/>
    </row>
    <row r="1572" spans="1:9" ht="69.95" customHeight="1" thickTop="1" x14ac:dyDescent="0.2">
      <c r="A1572" s="1156">
        <f>A1569+1</f>
        <v>43351</v>
      </c>
      <c r="B1572" s="36"/>
      <c r="C1572" s="1000" t="s">
        <v>13</v>
      </c>
      <c r="D1572" s="1001" t="s">
        <v>16</v>
      </c>
      <c r="E1572" s="1017" t="s">
        <v>18</v>
      </c>
      <c r="F1572" s="1012"/>
      <c r="G1572" s="1004" t="s">
        <v>21</v>
      </c>
      <c r="H1572" s="1005"/>
      <c r="I1572" s="1006"/>
    </row>
    <row r="1573" spans="1:9" ht="69.95" customHeight="1" x14ac:dyDescent="0.2">
      <c r="A1573" s="1162">
        <f>A1572</f>
        <v>43351</v>
      </c>
      <c r="B1573" s="1197" t="s">
        <v>8</v>
      </c>
      <c r="C1573" s="155" t="s">
        <v>50</v>
      </c>
      <c r="D1573" s="156" t="s">
        <v>76</v>
      </c>
      <c r="E1573" s="1580"/>
      <c r="F1573" s="168"/>
      <c r="G1573" s="191" t="s">
        <v>60</v>
      </c>
      <c r="H1573" s="188"/>
      <c r="I1573" s="150" t="s">
        <v>32</v>
      </c>
    </row>
    <row r="1574" spans="1:9" ht="69.95" customHeight="1" x14ac:dyDescent="0.2">
      <c r="A1574" s="1163">
        <f>A1573</f>
        <v>43351</v>
      </c>
      <c r="B1574" s="1204"/>
      <c r="C1574" s="162"/>
      <c r="D1574" s="163"/>
      <c r="E1574" s="510"/>
      <c r="F1574" s="167"/>
      <c r="G1574" s="148"/>
      <c r="H1574" s="157"/>
      <c r="I1574" s="150"/>
    </row>
    <row r="1575" spans="1:9" ht="69.95" customHeight="1" x14ac:dyDescent="0.2">
      <c r="A1575" s="1164">
        <f>A1574</f>
        <v>43351</v>
      </c>
      <c r="B1575" s="37"/>
      <c r="C1575" s="1007" t="s">
        <v>19</v>
      </c>
      <c r="D1575" s="1018" t="s">
        <v>79</v>
      </c>
      <c r="E1575" s="1019"/>
      <c r="F1575" s="1020"/>
      <c r="G1575" s="1021"/>
      <c r="H1575" s="980"/>
      <c r="I1575" s="999"/>
    </row>
    <row r="1576" spans="1:9" ht="69.95" customHeight="1" x14ac:dyDescent="0.2">
      <c r="A1576" s="1165">
        <f>A1575</f>
        <v>43351</v>
      </c>
      <c r="B1576" s="1197" t="s">
        <v>8</v>
      </c>
      <c r="C1576" s="158" t="s">
        <v>90</v>
      </c>
      <c r="D1576" s="164" t="s">
        <v>41</v>
      </c>
      <c r="E1576" s="508"/>
      <c r="F1576" s="168"/>
      <c r="G1576" s="159"/>
      <c r="H1576" s="184"/>
      <c r="I1576" s="176"/>
    </row>
    <row r="1577" spans="1:9" ht="69.95" customHeight="1" thickBot="1" x14ac:dyDescent="0.25">
      <c r="A1577" s="1161">
        <f>A1576</f>
        <v>43351</v>
      </c>
      <c r="B1577" s="1248"/>
      <c r="C1577" s="165"/>
      <c r="D1577" s="166"/>
      <c r="E1577" s="507"/>
      <c r="F1577" s="544"/>
      <c r="G1577" s="152"/>
      <c r="H1577" s="190"/>
      <c r="I1577" s="154"/>
    </row>
    <row r="1578" spans="1:9" ht="69.95" customHeight="1" thickTop="1" x14ac:dyDescent="0.2">
      <c r="A1578" s="1150">
        <f>A1575+1</f>
        <v>43352</v>
      </c>
      <c r="B1578" s="36"/>
      <c r="C1578" s="1000"/>
      <c r="D1578" s="1001"/>
      <c r="E1578" s="1017"/>
      <c r="F1578" s="1012"/>
      <c r="G1578" s="1004"/>
      <c r="H1578" s="1005"/>
      <c r="I1578" s="1006"/>
    </row>
    <row r="1579" spans="1:9" ht="69.95" customHeight="1" x14ac:dyDescent="0.2">
      <c r="A1579" s="1151">
        <f>A1578</f>
        <v>43352</v>
      </c>
      <c r="B1579" s="1197" t="s">
        <v>8</v>
      </c>
      <c r="C1579" s="155"/>
      <c r="D1579" s="156"/>
      <c r="E1579" s="509"/>
      <c r="F1579" s="168"/>
      <c r="G1579" s="191"/>
      <c r="H1579" s="188"/>
      <c r="I1579" s="150"/>
    </row>
    <row r="1580" spans="1:9" ht="69.95" customHeight="1" x14ac:dyDescent="0.2">
      <c r="A1580" s="1152">
        <f>A1579</f>
        <v>43352</v>
      </c>
      <c r="B1580" s="1204"/>
      <c r="C1580" s="162"/>
      <c r="D1580" s="163"/>
      <c r="E1580" s="510"/>
      <c r="F1580" s="167"/>
      <c r="G1580" s="148"/>
      <c r="H1580" s="157"/>
      <c r="I1580" s="150"/>
    </row>
    <row r="1581" spans="1:9" ht="69.95" customHeight="1" x14ac:dyDescent="0.2">
      <c r="A1581" s="1153">
        <f>A1580</f>
        <v>43352</v>
      </c>
      <c r="B1581" s="37"/>
      <c r="C1581" s="1007"/>
      <c r="D1581" s="1018"/>
      <c r="E1581" s="1019"/>
      <c r="F1581" s="1020"/>
      <c r="G1581" s="1021"/>
      <c r="H1581" s="980"/>
      <c r="I1581" s="999"/>
    </row>
    <row r="1582" spans="1:9" ht="69.95" customHeight="1" x14ac:dyDescent="0.2">
      <c r="A1582" s="1154">
        <f>A1581</f>
        <v>43352</v>
      </c>
      <c r="B1582" s="1197" t="s">
        <v>8</v>
      </c>
      <c r="C1582" s="158"/>
      <c r="D1582" s="164"/>
      <c r="E1582" s="508"/>
      <c r="F1582" s="168"/>
      <c r="G1582" s="159"/>
      <c r="H1582" s="184"/>
      <c r="I1582" s="176"/>
    </row>
    <row r="1583" spans="1:9" ht="69.95" customHeight="1" thickBot="1" x14ac:dyDescent="0.25">
      <c r="A1583" s="1155">
        <f>A1582</f>
        <v>43352</v>
      </c>
      <c r="B1583" s="1248"/>
      <c r="C1583" s="165"/>
      <c r="D1583" s="166"/>
      <c r="E1583" s="507"/>
      <c r="F1583" s="544"/>
      <c r="G1583" s="152"/>
      <c r="H1583" s="190"/>
      <c r="I1583" s="154"/>
    </row>
    <row r="1584" spans="1:9" ht="69.95" hidden="1" customHeight="1" thickTop="1" thickBot="1" x14ac:dyDescent="0.5">
      <c r="A1584" s="1149"/>
      <c r="B1584" s="38"/>
      <c r="C1584" s="947">
        <f>COUNTA(C$1575,C$1572,C$1569,C$1566,C$1563,C$1560,C$1557,C$1554,C$1551,C$1548,C$1545,C$1542,C$1581,C$1578)</f>
        <v>12</v>
      </c>
      <c r="D1584" s="947">
        <f t="shared" ref="D1584:I1584" si="35">COUNTA(D$1575,D$1572,D$1569,D$1566,D$1563,D$1560,D$1557,D$1554,D$1551,D$1548,D$1545,D$1542,D$1581,D$1578)</f>
        <v>6</v>
      </c>
      <c r="E1584" s="947">
        <f t="shared" si="35"/>
        <v>6</v>
      </c>
      <c r="F1584" s="947">
        <f>COUNTA(F1583,F1582,F1580,F1579,F1577,F1576,F1574,F1573,F1571,F1570,F1568,F1567,F1565,F1564,F1562,F1559,F1558,F1555,F1556,F1553,F1552,F1561,F1550,F1549,F1547,F1546,F1544,F1543)</f>
        <v>3</v>
      </c>
      <c r="G1584" s="947">
        <f t="shared" si="35"/>
        <v>5</v>
      </c>
      <c r="H1584" s="947">
        <f t="shared" si="35"/>
        <v>3</v>
      </c>
      <c r="I1584" s="947">
        <f t="shared" si="35"/>
        <v>0</v>
      </c>
    </row>
    <row r="1585" spans="1:9" ht="99.95" customHeight="1" thickTop="1" thickBot="1" x14ac:dyDescent="0.25">
      <c r="A1585" s="468" t="s">
        <v>313</v>
      </c>
      <c r="B1585" s="466">
        <f>WEEKNUM(A1586,2)</f>
        <v>37</v>
      </c>
      <c r="C1585" s="1341" t="s">
        <v>0</v>
      </c>
      <c r="D1585" s="1342"/>
      <c r="E1585" s="1113" t="s">
        <v>1</v>
      </c>
      <c r="F1585" s="1177" t="s">
        <v>356</v>
      </c>
      <c r="G1585" s="119" t="s">
        <v>3</v>
      </c>
      <c r="H1585" s="1112" t="s">
        <v>4</v>
      </c>
      <c r="I1585" s="205" t="s">
        <v>5</v>
      </c>
    </row>
    <row r="1586" spans="1:9" ht="69.95" customHeight="1" thickTop="1" x14ac:dyDescent="0.2">
      <c r="A1586" s="1150">
        <f>A1583+1</f>
        <v>43353</v>
      </c>
      <c r="B1586" s="479"/>
      <c r="C1586" s="970" t="s">
        <v>30</v>
      </c>
      <c r="D1586" s="1023" t="s">
        <v>29</v>
      </c>
      <c r="E1586" s="1017" t="s">
        <v>6</v>
      </c>
      <c r="F1586" s="1024"/>
      <c r="G1586" s="1004" t="s">
        <v>23</v>
      </c>
      <c r="H1586" s="1025"/>
      <c r="I1586" s="1006"/>
    </row>
    <row r="1587" spans="1:9" ht="69.95" customHeight="1" x14ac:dyDescent="0.2">
      <c r="A1587" s="1151">
        <f>A1586</f>
        <v>43353</v>
      </c>
      <c r="B1587" s="1184" t="s">
        <v>8</v>
      </c>
      <c r="C1587" s="173"/>
      <c r="D1587" s="861"/>
      <c r="E1587" s="529"/>
      <c r="F1587" s="540"/>
      <c r="G1587" s="148"/>
      <c r="H1587" s="149"/>
      <c r="I1587" s="150"/>
    </row>
    <row r="1588" spans="1:9" ht="69.95" customHeight="1" x14ac:dyDescent="0.2">
      <c r="A1588" s="1152">
        <f>A1587</f>
        <v>43353</v>
      </c>
      <c r="B1588" s="1184"/>
      <c r="C1588" s="182"/>
      <c r="D1588" s="183"/>
      <c r="E1588" s="499"/>
      <c r="F1588" s="540"/>
      <c r="G1588" s="148"/>
      <c r="H1588" s="149"/>
      <c r="I1588" s="150"/>
    </row>
    <row r="1589" spans="1:9" ht="69.95" customHeight="1" thickBot="1" x14ac:dyDescent="0.25">
      <c r="A1589" s="1153">
        <f>A1588</f>
        <v>43353</v>
      </c>
      <c r="B1589" s="35"/>
      <c r="C1589" s="976" t="s">
        <v>28</v>
      </c>
      <c r="D1589" s="961"/>
      <c r="E1589" s="1014" t="s">
        <v>19</v>
      </c>
      <c r="F1589" s="988"/>
      <c r="G1589" s="1008"/>
      <c r="H1589" s="1008" t="s">
        <v>16</v>
      </c>
      <c r="I1589" s="1027"/>
    </row>
    <row r="1590" spans="1:9" ht="69.95" customHeight="1" x14ac:dyDescent="0.2">
      <c r="A1590" s="1154">
        <f>A1589</f>
        <v>43353</v>
      </c>
      <c r="B1590" s="1184" t="s">
        <v>8</v>
      </c>
      <c r="C1590" s="836"/>
      <c r="D1590" s="854"/>
      <c r="E1590" s="506"/>
      <c r="F1590" s="183"/>
      <c r="G1590" s="148"/>
      <c r="H1590" s="148"/>
      <c r="I1590" s="150"/>
    </row>
    <row r="1591" spans="1:9" ht="69.95" customHeight="1" thickBot="1" x14ac:dyDescent="0.25">
      <c r="A1591" s="1155">
        <f>A1590</f>
        <v>43353</v>
      </c>
      <c r="B1591" s="1211"/>
      <c r="C1591" s="837"/>
      <c r="D1591" s="855"/>
      <c r="E1591" s="507"/>
      <c r="F1591" s="166"/>
      <c r="G1591" s="153"/>
      <c r="H1591" s="152"/>
      <c r="I1591" s="154"/>
    </row>
    <row r="1592" spans="1:9" ht="69.95" customHeight="1" thickTop="1" x14ac:dyDescent="0.2">
      <c r="A1592" s="1156">
        <f>A1589+1</f>
        <v>43354</v>
      </c>
      <c r="B1592" s="36"/>
      <c r="C1592" s="970" t="s">
        <v>27</v>
      </c>
      <c r="D1592" s="981" t="s">
        <v>26</v>
      </c>
      <c r="E1592" s="1028"/>
      <c r="F1592" s="1024"/>
      <c r="G1592" s="1004" t="s">
        <v>24</v>
      </c>
      <c r="H1592" s="1025"/>
      <c r="I1592" s="1006"/>
    </row>
    <row r="1593" spans="1:9" ht="69.95" customHeight="1" x14ac:dyDescent="0.2">
      <c r="A1593" s="1162">
        <f>A1592</f>
        <v>43354</v>
      </c>
      <c r="B1593" s="1190" t="s">
        <v>8</v>
      </c>
      <c r="C1593" s="838"/>
      <c r="D1593" s="856"/>
      <c r="E1593" s="529"/>
      <c r="F1593" s="136"/>
      <c r="G1593" s="148" t="s">
        <v>60</v>
      </c>
      <c r="H1593" s="149"/>
      <c r="I1593" s="150"/>
    </row>
    <row r="1594" spans="1:9" ht="69.95" customHeight="1" x14ac:dyDescent="0.2">
      <c r="A1594" s="1163">
        <f>A1593</f>
        <v>43354</v>
      </c>
      <c r="B1594" s="1190"/>
      <c r="C1594" s="839"/>
      <c r="D1594" s="849"/>
      <c r="E1594" s="499"/>
      <c r="F1594" s="540"/>
      <c r="G1594" s="148"/>
      <c r="H1594" s="149"/>
      <c r="I1594" s="150"/>
    </row>
    <row r="1595" spans="1:9" ht="69.95" customHeight="1" x14ac:dyDescent="0.2">
      <c r="A1595" s="1164">
        <f>A1594</f>
        <v>43354</v>
      </c>
      <c r="B1595" s="37"/>
      <c r="C1595" s="987" t="s">
        <v>25</v>
      </c>
      <c r="D1595" s="988"/>
      <c r="E1595" s="1014" t="s">
        <v>21</v>
      </c>
      <c r="F1595" s="988"/>
      <c r="G1595" s="1008"/>
      <c r="H1595" s="1008" t="s">
        <v>19</v>
      </c>
      <c r="I1595" s="1027"/>
    </row>
    <row r="1596" spans="1:9" ht="69.95" customHeight="1" x14ac:dyDescent="0.2">
      <c r="A1596" s="1165">
        <f>A1595</f>
        <v>43354</v>
      </c>
      <c r="B1596" s="1190" t="s">
        <v>8</v>
      </c>
      <c r="C1596" s="840"/>
      <c r="D1596" s="850"/>
      <c r="E1596" s="506"/>
      <c r="F1596" s="183"/>
      <c r="G1596" s="148"/>
      <c r="H1596" s="148"/>
      <c r="I1596" s="150"/>
    </row>
    <row r="1597" spans="1:9" ht="69.95" customHeight="1" thickBot="1" x14ac:dyDescent="0.25">
      <c r="A1597" s="1161">
        <f>A1596</f>
        <v>43354</v>
      </c>
      <c r="B1597" s="1203"/>
      <c r="C1597" s="837"/>
      <c r="D1597" s="855"/>
      <c r="E1597" s="507"/>
      <c r="F1597" s="166"/>
      <c r="G1597" s="153"/>
      <c r="H1597" s="152"/>
      <c r="I1597" s="154"/>
    </row>
    <row r="1598" spans="1:9" ht="69.95" customHeight="1" thickTop="1" x14ac:dyDescent="0.2">
      <c r="A1598" s="1150">
        <f>A1595+1</f>
        <v>43355</v>
      </c>
      <c r="B1598" s="36"/>
      <c r="C1598" s="991" t="s">
        <v>24</v>
      </c>
      <c r="D1598" s="992"/>
      <c r="E1598" s="1028"/>
      <c r="F1598" s="1024"/>
      <c r="G1598" s="1004" t="s">
        <v>25</v>
      </c>
      <c r="H1598" s="1025"/>
      <c r="I1598" s="1006"/>
    </row>
    <row r="1599" spans="1:9" ht="69.95" customHeight="1" x14ac:dyDescent="0.2">
      <c r="A1599" s="1151">
        <f>A1598</f>
        <v>43355</v>
      </c>
      <c r="B1599" s="1190" t="s">
        <v>8</v>
      </c>
      <c r="C1599" s="841"/>
      <c r="D1599" s="848"/>
      <c r="E1599" s="529"/>
      <c r="F1599" s="546"/>
      <c r="G1599" s="148" t="s">
        <v>39</v>
      </c>
      <c r="H1599" s="149"/>
      <c r="I1599" s="150"/>
    </row>
    <row r="1600" spans="1:9" ht="69.95" customHeight="1" x14ac:dyDescent="0.2">
      <c r="A1600" s="1152">
        <f>A1599</f>
        <v>43355</v>
      </c>
      <c r="B1600" s="1190"/>
      <c r="C1600" s="842"/>
      <c r="D1600" s="851"/>
      <c r="E1600" s="499"/>
      <c r="F1600" s="136"/>
      <c r="G1600" s="148" t="s">
        <v>34</v>
      </c>
      <c r="H1600" s="149"/>
      <c r="I1600" s="150"/>
    </row>
    <row r="1601" spans="1:9" ht="69.95" customHeight="1" x14ac:dyDescent="0.2">
      <c r="A1601" s="1153">
        <f>A1600</f>
        <v>43355</v>
      </c>
      <c r="B1601" s="37"/>
      <c r="C1601" s="991" t="s">
        <v>21</v>
      </c>
      <c r="D1601" s="992"/>
      <c r="E1601" s="1014"/>
      <c r="F1601" s="988"/>
      <c r="G1601" s="1008"/>
      <c r="H1601" s="1008" t="s">
        <v>21</v>
      </c>
      <c r="I1601" s="1027"/>
    </row>
    <row r="1602" spans="1:9" ht="69.95" customHeight="1" x14ac:dyDescent="0.2">
      <c r="A1602" s="1154">
        <f>A1601</f>
        <v>43355</v>
      </c>
      <c r="B1602" s="1190" t="s">
        <v>8</v>
      </c>
      <c r="C1602" s="859"/>
      <c r="D1602" s="858"/>
      <c r="E1602" s="506"/>
      <c r="F1602" s="183"/>
      <c r="G1602" s="148"/>
      <c r="H1602" s="148"/>
      <c r="I1602" s="150"/>
    </row>
    <row r="1603" spans="1:9" ht="69.95" customHeight="1" thickBot="1" x14ac:dyDescent="0.25">
      <c r="A1603" s="1155">
        <f>A1602</f>
        <v>43355</v>
      </c>
      <c r="B1603" s="1203"/>
      <c r="C1603" s="165"/>
      <c r="D1603" s="166"/>
      <c r="E1603" s="507"/>
      <c r="F1603" s="166"/>
      <c r="G1603" s="153"/>
      <c r="H1603" s="152"/>
      <c r="I1603" s="154"/>
    </row>
    <row r="1604" spans="1:9" ht="69.95" customHeight="1" thickTop="1" x14ac:dyDescent="0.2">
      <c r="A1604" s="1156">
        <f>A1601+1</f>
        <v>43356</v>
      </c>
      <c r="B1604" s="36"/>
      <c r="C1604" s="1000" t="s">
        <v>7</v>
      </c>
      <c r="D1604" s="1001"/>
      <c r="E1604" s="1028"/>
      <c r="F1604" s="1024"/>
      <c r="G1604" s="1004" t="s">
        <v>26</v>
      </c>
      <c r="H1604" s="1025"/>
      <c r="I1604" s="1006"/>
    </row>
    <row r="1605" spans="1:9" ht="69.95" customHeight="1" x14ac:dyDescent="0.2">
      <c r="A1605" s="1162">
        <f>A1604</f>
        <v>43356</v>
      </c>
      <c r="B1605" s="1190" t="s">
        <v>8</v>
      </c>
      <c r="C1605" s="155"/>
      <c r="D1605" s="156"/>
      <c r="E1605" s="529"/>
      <c r="F1605" s="136"/>
      <c r="G1605" s="148"/>
      <c r="H1605" s="149"/>
      <c r="I1605" s="150"/>
    </row>
    <row r="1606" spans="1:9" ht="69.95" customHeight="1" x14ac:dyDescent="0.2">
      <c r="A1606" s="1163">
        <f>A1605</f>
        <v>43356</v>
      </c>
      <c r="B1606" s="1190"/>
      <c r="C1606" s="162"/>
      <c r="D1606" s="163"/>
      <c r="E1606" s="499"/>
      <c r="F1606" s="540"/>
      <c r="G1606" s="148"/>
      <c r="H1606" s="149"/>
      <c r="I1606" s="150"/>
    </row>
    <row r="1607" spans="1:9" ht="69.95" customHeight="1" x14ac:dyDescent="0.2">
      <c r="A1607" s="1164">
        <f>A1606</f>
        <v>43356</v>
      </c>
      <c r="B1607" s="37"/>
      <c r="C1607" s="1007" t="s">
        <v>12</v>
      </c>
      <c r="D1607" s="988"/>
      <c r="E1607" s="1014" t="s">
        <v>24</v>
      </c>
      <c r="F1607" s="988"/>
      <c r="G1607" s="1008"/>
      <c r="H1607" s="1008" t="s">
        <v>23</v>
      </c>
      <c r="I1607" s="1027"/>
    </row>
    <row r="1608" spans="1:9" ht="69.95" customHeight="1" x14ac:dyDescent="0.2">
      <c r="A1608" s="1165">
        <f>A1607</f>
        <v>43356</v>
      </c>
      <c r="B1608" s="1190" t="s">
        <v>8</v>
      </c>
      <c r="C1608" s="158"/>
      <c r="D1608" s="164"/>
      <c r="E1608" s="506"/>
      <c r="F1608" s="183"/>
      <c r="G1608" s="148"/>
      <c r="H1608" s="148"/>
      <c r="I1608" s="150"/>
    </row>
    <row r="1609" spans="1:9" ht="69.95" customHeight="1" thickBot="1" x14ac:dyDescent="0.25">
      <c r="A1609" s="1161">
        <f>A1608</f>
        <v>43356</v>
      </c>
      <c r="B1609" s="1203"/>
      <c r="C1609" s="165"/>
      <c r="D1609" s="166"/>
      <c r="E1609" s="507"/>
      <c r="F1609" s="166"/>
      <c r="G1609" s="153"/>
      <c r="H1609" s="152"/>
      <c r="I1609" s="154"/>
    </row>
    <row r="1610" spans="1:9" ht="69.95" customHeight="1" thickTop="1" x14ac:dyDescent="0.2">
      <c r="A1610" s="1150">
        <f>A1607+1</f>
        <v>43357</v>
      </c>
      <c r="B1610" s="36"/>
      <c r="C1610" s="1009" t="s">
        <v>14</v>
      </c>
      <c r="D1610" s="1010" t="s">
        <v>15</v>
      </c>
      <c r="E1610" s="1028"/>
      <c r="F1610" s="1024"/>
      <c r="G1610" s="1004" t="s">
        <v>27</v>
      </c>
      <c r="H1610" s="1025"/>
      <c r="I1610" s="1006"/>
    </row>
    <row r="1611" spans="1:9" ht="69.95" customHeight="1" x14ac:dyDescent="0.2">
      <c r="A1611" s="1151">
        <f>A1610</f>
        <v>43357</v>
      </c>
      <c r="B1611" s="1190" t="s">
        <v>8</v>
      </c>
      <c r="C1611" s="173"/>
      <c r="D1611" s="156"/>
      <c r="E1611" s="529"/>
      <c r="F1611" s="136"/>
      <c r="G1611" s="148" t="s">
        <v>60</v>
      </c>
      <c r="H1611" s="149"/>
      <c r="I1611" s="150"/>
    </row>
    <row r="1612" spans="1:9" ht="69.95" customHeight="1" x14ac:dyDescent="0.2">
      <c r="A1612" s="1152">
        <f>A1611</f>
        <v>43357</v>
      </c>
      <c r="B1612" s="1190"/>
      <c r="C1612" s="182"/>
      <c r="D1612" s="163"/>
      <c r="E1612" s="499"/>
      <c r="F1612" s="540"/>
      <c r="G1612" s="148"/>
      <c r="H1612" s="149"/>
      <c r="I1612" s="150"/>
    </row>
    <row r="1613" spans="1:9" ht="69.95" customHeight="1" x14ac:dyDescent="0.2">
      <c r="A1613" s="1153">
        <f>A1612</f>
        <v>43357</v>
      </c>
      <c r="B1613" s="37"/>
      <c r="C1613" s="1013" t="s">
        <v>17</v>
      </c>
      <c r="D1613" s="988"/>
      <c r="E1613" s="1014" t="s">
        <v>25</v>
      </c>
      <c r="F1613" s="1029"/>
      <c r="G1613" s="1030"/>
      <c r="H1613" s="1030"/>
      <c r="I1613" s="1031"/>
    </row>
    <row r="1614" spans="1:9" ht="69.95" customHeight="1" x14ac:dyDescent="0.2">
      <c r="A1614" s="1154">
        <f>A1613</f>
        <v>43357</v>
      </c>
      <c r="B1614" s="1190" t="s">
        <v>8</v>
      </c>
      <c r="C1614" s="196"/>
      <c r="D1614" s="164"/>
      <c r="E1614" s="506"/>
      <c r="F1614" s="183"/>
      <c r="G1614" s="148"/>
      <c r="H1614" s="148"/>
      <c r="I1614" s="150"/>
    </row>
    <row r="1615" spans="1:9" ht="69.95" customHeight="1" thickBot="1" x14ac:dyDescent="0.25">
      <c r="A1615" s="1155">
        <f>A1614</f>
        <v>43357</v>
      </c>
      <c r="B1615" s="1203"/>
      <c r="C1615" s="860"/>
      <c r="D1615" s="166"/>
      <c r="E1615" s="507"/>
      <c r="F1615" s="166"/>
      <c r="G1615" s="153"/>
      <c r="H1615" s="152"/>
      <c r="I1615" s="154"/>
    </row>
    <row r="1616" spans="1:9" ht="69.95" customHeight="1" thickTop="1" x14ac:dyDescent="0.2">
      <c r="A1616" s="1156">
        <f>A1613+1</f>
        <v>43358</v>
      </c>
      <c r="B1616" s="36"/>
      <c r="C1616" s="1000" t="s">
        <v>13</v>
      </c>
      <c r="D1616" s="1001" t="s">
        <v>16</v>
      </c>
      <c r="E1616" s="1017" t="s">
        <v>18</v>
      </c>
      <c r="F1616" s="1024"/>
      <c r="G1616" s="1004" t="s">
        <v>28</v>
      </c>
      <c r="H1616" s="1025"/>
      <c r="I1616" s="1006"/>
    </row>
    <row r="1617" spans="1:9" ht="69.95" customHeight="1" x14ac:dyDescent="0.2">
      <c r="A1617" s="1162">
        <f>A1616</f>
        <v>43358</v>
      </c>
      <c r="B1617" s="1190" t="s">
        <v>8</v>
      </c>
      <c r="C1617" s="155"/>
      <c r="D1617" s="156"/>
      <c r="E1617" s="529"/>
      <c r="F1617" s="136"/>
      <c r="G1617" s="148"/>
      <c r="H1617" s="149"/>
      <c r="I1617" s="150"/>
    </row>
    <row r="1618" spans="1:9" ht="69.95" customHeight="1" x14ac:dyDescent="0.2">
      <c r="A1618" s="1163">
        <f>A1617</f>
        <v>43358</v>
      </c>
      <c r="B1618" s="1190"/>
      <c r="C1618" s="162"/>
      <c r="D1618" s="163"/>
      <c r="E1618" s="499"/>
      <c r="F1618" s="540"/>
      <c r="G1618" s="148"/>
      <c r="H1618" s="149"/>
      <c r="I1618" s="150"/>
    </row>
    <row r="1619" spans="1:9" ht="69.95" customHeight="1" x14ac:dyDescent="0.2">
      <c r="A1619" s="1164">
        <f>A1618</f>
        <v>43358</v>
      </c>
      <c r="B1619" s="37"/>
      <c r="C1619" s="1007" t="s">
        <v>19</v>
      </c>
      <c r="D1619" s="1018"/>
      <c r="E1619" s="1032"/>
      <c r="F1619" s="1029"/>
      <c r="G1619" s="1030"/>
      <c r="H1619" s="1030"/>
      <c r="I1619" s="1031"/>
    </row>
    <row r="1620" spans="1:9" ht="69.95" customHeight="1" x14ac:dyDescent="0.2">
      <c r="A1620" s="1165">
        <f>A1619</f>
        <v>43358</v>
      </c>
      <c r="B1620" s="1190" t="s">
        <v>8</v>
      </c>
      <c r="C1620" s="158"/>
      <c r="D1620" s="164"/>
      <c r="E1620" s="506"/>
      <c r="F1620" s="183"/>
      <c r="G1620" s="148"/>
      <c r="H1620" s="148"/>
      <c r="I1620" s="150"/>
    </row>
    <row r="1621" spans="1:9" ht="69.95" customHeight="1" thickBot="1" x14ac:dyDescent="0.25">
      <c r="A1621" s="1161">
        <f>A1620</f>
        <v>43358</v>
      </c>
      <c r="B1621" s="1203"/>
      <c r="C1621" s="165"/>
      <c r="D1621" s="166"/>
      <c r="E1621" s="507"/>
      <c r="F1621" s="166"/>
      <c r="G1621" s="153"/>
      <c r="H1621" s="152"/>
      <c r="I1621" s="154"/>
    </row>
    <row r="1622" spans="1:9" ht="69.95" customHeight="1" thickTop="1" x14ac:dyDescent="0.2">
      <c r="A1622" s="1150">
        <f>A1619+1</f>
        <v>43359</v>
      </c>
      <c r="B1622" s="36"/>
      <c r="C1622" s="1000"/>
      <c r="D1622" s="1001"/>
      <c r="E1622" s="1017"/>
      <c r="F1622" s="1024"/>
      <c r="G1622" s="1004"/>
      <c r="H1622" s="1025"/>
      <c r="I1622" s="1006"/>
    </row>
    <row r="1623" spans="1:9" ht="69.95" customHeight="1" x14ac:dyDescent="0.2">
      <c r="A1623" s="1151">
        <f>A1622</f>
        <v>43359</v>
      </c>
      <c r="B1623" s="1190" t="s">
        <v>8</v>
      </c>
      <c r="C1623" s="155"/>
      <c r="D1623" s="156"/>
      <c r="E1623" s="529"/>
      <c r="F1623" s="136"/>
      <c r="G1623" s="148"/>
      <c r="H1623" s="149"/>
      <c r="I1623" s="150"/>
    </row>
    <row r="1624" spans="1:9" ht="69.95" customHeight="1" x14ac:dyDescent="0.2">
      <c r="A1624" s="1152">
        <f>A1623</f>
        <v>43359</v>
      </c>
      <c r="B1624" s="1190"/>
      <c r="C1624" s="162"/>
      <c r="D1624" s="163"/>
      <c r="E1624" s="499"/>
      <c r="F1624" s="540"/>
      <c r="G1624" s="148"/>
      <c r="H1624" s="149"/>
      <c r="I1624" s="150"/>
    </row>
    <row r="1625" spans="1:9" ht="69.95" customHeight="1" x14ac:dyDescent="0.2">
      <c r="A1625" s="1153">
        <f>A1624</f>
        <v>43359</v>
      </c>
      <c r="B1625" s="37"/>
      <c r="C1625" s="1007"/>
      <c r="D1625" s="1018"/>
      <c r="E1625" s="1032"/>
      <c r="F1625" s="1029"/>
      <c r="G1625" s="1030"/>
      <c r="H1625" s="1030"/>
      <c r="I1625" s="1031"/>
    </row>
    <row r="1626" spans="1:9" ht="69.95" customHeight="1" x14ac:dyDescent="0.2">
      <c r="A1626" s="1154">
        <f>A1625</f>
        <v>43359</v>
      </c>
      <c r="B1626" s="1190" t="s">
        <v>8</v>
      </c>
      <c r="C1626" s="158"/>
      <c r="D1626" s="164"/>
      <c r="E1626" s="506"/>
      <c r="F1626" s="183"/>
      <c r="G1626" s="148"/>
      <c r="H1626" s="148"/>
      <c r="I1626" s="150"/>
    </row>
    <row r="1627" spans="1:9" ht="69.95" customHeight="1" thickBot="1" x14ac:dyDescent="0.25">
      <c r="A1627" s="1155">
        <f>A1626</f>
        <v>43359</v>
      </c>
      <c r="B1627" s="1203"/>
      <c r="C1627" s="165"/>
      <c r="D1627" s="166"/>
      <c r="E1627" s="507"/>
      <c r="F1627" s="166"/>
      <c r="G1627" s="153"/>
      <c r="H1627" s="152"/>
      <c r="I1627" s="154"/>
    </row>
    <row r="1628" spans="1:9" ht="69.95" hidden="1" customHeight="1" thickTop="1" thickBot="1" x14ac:dyDescent="0.25">
      <c r="A1628" s="1166"/>
      <c r="B1628" s="39"/>
      <c r="C1628" s="1080">
        <f>COUNTA(C$1619,C$1616,C$1613,C$1610,C$1607,C$1604,C$1601,C$1598,C$1595,C$1592,C$1589,C$1586,C$1622,C$1625)</f>
        <v>12</v>
      </c>
      <c r="D1628" s="1080">
        <f t="shared" ref="D1628:I1628" si="36">COUNTA(D$1619,D$1616,D$1613,D$1610,D$1607,D$1604,D$1601,D$1598,D$1595,D$1592,D$1589,D$1586,D$1622,D$1625)</f>
        <v>4</v>
      </c>
      <c r="E1628" s="1080">
        <f t="shared" si="36"/>
        <v>6</v>
      </c>
      <c r="F1628" s="1080">
        <f>COUNTA(F1627,F1626,F1624,F1623,F1621,F1620,F1618,F1617,F1615,F1614,F1612,F1611,F1609,F1608,F1606,F1605,F1603,F1602,F1600,F1599,F1597,F1596,F1594,F1593,F1591,F1590,F1588,F1587)</f>
        <v>0</v>
      </c>
      <c r="G1628" s="1080">
        <f t="shared" si="36"/>
        <v>6</v>
      </c>
      <c r="H1628" s="1080">
        <f t="shared" si="36"/>
        <v>4</v>
      </c>
      <c r="I1628" s="1080">
        <f t="shared" si="36"/>
        <v>0</v>
      </c>
    </row>
    <row r="1629" spans="1:9" ht="99.95" customHeight="1" thickTop="1" thickBot="1" x14ac:dyDescent="0.25">
      <c r="A1629" s="468" t="s">
        <v>313</v>
      </c>
      <c r="B1629" s="466">
        <f>WEEKNUM(A1630,2)</f>
        <v>38</v>
      </c>
      <c r="C1629" s="1341" t="s">
        <v>0</v>
      </c>
      <c r="D1629" s="1342"/>
      <c r="E1629" s="1113" t="s">
        <v>1</v>
      </c>
      <c r="F1629" s="1177" t="s">
        <v>356</v>
      </c>
      <c r="G1629" s="119" t="s">
        <v>3</v>
      </c>
      <c r="H1629" s="1112" t="s">
        <v>4</v>
      </c>
      <c r="I1629" s="205" t="s">
        <v>5</v>
      </c>
    </row>
    <row r="1630" spans="1:9" ht="69.95" customHeight="1" thickTop="1" x14ac:dyDescent="0.2">
      <c r="A1630" s="1150">
        <f>A1627+1</f>
        <v>43360</v>
      </c>
      <c r="B1630" s="479"/>
      <c r="C1630" s="970" t="s">
        <v>30</v>
      </c>
      <c r="D1630" s="1023" t="s">
        <v>29</v>
      </c>
      <c r="E1630" s="1017" t="s">
        <v>6</v>
      </c>
      <c r="F1630" s="1024"/>
      <c r="G1630" s="1004" t="s">
        <v>29</v>
      </c>
      <c r="H1630" s="1025"/>
      <c r="I1630" s="1006"/>
    </row>
    <row r="1631" spans="1:9" ht="69.95" customHeight="1" x14ac:dyDescent="0.2">
      <c r="A1631" s="1151">
        <f>A1630</f>
        <v>43360</v>
      </c>
      <c r="B1631" s="1184" t="s">
        <v>8</v>
      </c>
      <c r="C1631" s="173"/>
      <c r="D1631" s="861"/>
      <c r="E1631" s="529"/>
      <c r="F1631" s="136"/>
      <c r="G1631" s="148"/>
      <c r="H1631" s="149"/>
      <c r="I1631" s="150"/>
    </row>
    <row r="1632" spans="1:9" ht="69.95" customHeight="1" x14ac:dyDescent="0.2">
      <c r="A1632" s="1152">
        <f>A1631</f>
        <v>43360</v>
      </c>
      <c r="B1632" s="1184"/>
      <c r="C1632" s="182"/>
      <c r="D1632" s="183"/>
      <c r="E1632" s="499"/>
      <c r="F1632" s="540"/>
      <c r="G1632" s="148"/>
      <c r="H1632" s="149"/>
      <c r="I1632" s="150"/>
    </row>
    <row r="1633" spans="1:9" ht="69.95" customHeight="1" thickBot="1" x14ac:dyDescent="0.25">
      <c r="A1633" s="1153">
        <f>A1632</f>
        <v>43360</v>
      </c>
      <c r="B1633" s="35"/>
      <c r="C1633" s="976" t="s">
        <v>28</v>
      </c>
      <c r="D1633" s="961"/>
      <c r="E1633" s="1014" t="s">
        <v>26</v>
      </c>
      <c r="F1633" s="988"/>
      <c r="G1633" s="1008"/>
      <c r="H1633" s="1008" t="s">
        <v>24</v>
      </c>
      <c r="I1633" s="1027"/>
    </row>
    <row r="1634" spans="1:9" ht="69.95" customHeight="1" x14ac:dyDescent="0.2">
      <c r="A1634" s="1154">
        <f>A1633</f>
        <v>43360</v>
      </c>
      <c r="B1634" s="1184" t="s">
        <v>8</v>
      </c>
      <c r="C1634" s="836"/>
      <c r="D1634" s="854"/>
      <c r="E1634" s="506"/>
      <c r="F1634" s="183"/>
      <c r="G1634" s="148"/>
      <c r="H1634" s="148"/>
      <c r="I1634" s="150"/>
    </row>
    <row r="1635" spans="1:9" ht="69.95" customHeight="1" thickBot="1" x14ac:dyDescent="0.25">
      <c r="A1635" s="1155">
        <f>A1634</f>
        <v>43360</v>
      </c>
      <c r="B1635" s="1211"/>
      <c r="C1635" s="837"/>
      <c r="D1635" s="855"/>
      <c r="E1635" s="507"/>
      <c r="F1635" s="166"/>
      <c r="G1635" s="153"/>
      <c r="H1635" s="152"/>
      <c r="I1635" s="154"/>
    </row>
    <row r="1636" spans="1:9" ht="69.95" customHeight="1" thickTop="1" x14ac:dyDescent="0.2">
      <c r="A1636" s="1156">
        <f>A1633+1</f>
        <v>43361</v>
      </c>
      <c r="B1636" s="36"/>
      <c r="C1636" s="970" t="s">
        <v>27</v>
      </c>
      <c r="D1636" s="981" t="s">
        <v>26</v>
      </c>
      <c r="E1636" s="1028"/>
      <c r="F1636" s="1024"/>
      <c r="G1636" s="1004" t="s">
        <v>30</v>
      </c>
      <c r="H1636" s="1025"/>
      <c r="I1636" s="1006"/>
    </row>
    <row r="1637" spans="1:9" ht="69.95" customHeight="1" x14ac:dyDescent="0.2">
      <c r="A1637" s="1162">
        <f>A1636</f>
        <v>43361</v>
      </c>
      <c r="B1637" s="1190" t="s">
        <v>8</v>
      </c>
      <c r="C1637" s="838"/>
      <c r="D1637" s="856"/>
      <c r="E1637" s="529"/>
      <c r="F1637" s="136"/>
      <c r="G1637" s="148"/>
      <c r="H1637" s="149"/>
      <c r="I1637" s="150"/>
    </row>
    <row r="1638" spans="1:9" ht="69.95" customHeight="1" x14ac:dyDescent="0.2">
      <c r="A1638" s="1163">
        <f>A1637</f>
        <v>43361</v>
      </c>
      <c r="B1638" s="1190"/>
      <c r="C1638" s="839"/>
      <c r="D1638" s="849"/>
      <c r="E1638" s="499"/>
      <c r="F1638" s="136"/>
      <c r="G1638" s="148"/>
      <c r="H1638" s="149"/>
      <c r="I1638" s="150"/>
    </row>
    <row r="1639" spans="1:9" ht="69.95" customHeight="1" x14ac:dyDescent="0.2">
      <c r="A1639" s="1164">
        <f>A1638</f>
        <v>43361</v>
      </c>
      <c r="B1639" s="37"/>
      <c r="C1639" s="987" t="s">
        <v>25</v>
      </c>
      <c r="D1639" s="988"/>
      <c r="E1639" s="1014" t="s">
        <v>27</v>
      </c>
      <c r="F1639" s="988"/>
      <c r="G1639" s="1008"/>
      <c r="H1639" s="1008" t="s">
        <v>25</v>
      </c>
      <c r="I1639" s="1027"/>
    </row>
    <row r="1640" spans="1:9" ht="69.95" customHeight="1" x14ac:dyDescent="0.2">
      <c r="A1640" s="1165">
        <f>A1639</f>
        <v>43361</v>
      </c>
      <c r="B1640" s="1190" t="s">
        <v>8</v>
      </c>
      <c r="C1640" s="840"/>
      <c r="D1640" s="850"/>
      <c r="E1640" s="506"/>
      <c r="F1640" s="183"/>
      <c r="G1640" s="148"/>
      <c r="H1640" s="148"/>
      <c r="I1640" s="150"/>
    </row>
    <row r="1641" spans="1:9" ht="69.95" customHeight="1" thickBot="1" x14ac:dyDescent="0.25">
      <c r="A1641" s="1161">
        <f>A1640</f>
        <v>43361</v>
      </c>
      <c r="B1641" s="1203"/>
      <c r="C1641" s="837"/>
      <c r="D1641" s="855"/>
      <c r="E1641" s="507"/>
      <c r="F1641" s="166"/>
      <c r="G1641" s="153"/>
      <c r="H1641" s="152"/>
      <c r="I1641" s="154"/>
    </row>
    <row r="1642" spans="1:9" ht="69.95" customHeight="1" thickTop="1" x14ac:dyDescent="0.2">
      <c r="A1642" s="1150">
        <f>A1639+1</f>
        <v>43362</v>
      </c>
      <c r="B1642" s="36"/>
      <c r="C1642" s="991" t="s">
        <v>24</v>
      </c>
      <c r="D1642" s="992"/>
      <c r="E1642" s="1028"/>
      <c r="F1642" s="1024"/>
      <c r="G1642" s="1004" t="s">
        <v>14</v>
      </c>
      <c r="H1642" s="1025"/>
      <c r="I1642" s="1006"/>
    </row>
    <row r="1643" spans="1:9" ht="69.95" customHeight="1" x14ac:dyDescent="0.2">
      <c r="A1643" s="1151">
        <f>A1642</f>
        <v>43362</v>
      </c>
      <c r="B1643" s="1190" t="s">
        <v>8</v>
      </c>
      <c r="C1643" s="841"/>
      <c r="D1643" s="848"/>
      <c r="E1643" s="529"/>
      <c r="F1643" s="540"/>
      <c r="G1643" s="148"/>
      <c r="H1643" s="149"/>
      <c r="I1643" s="150"/>
    </row>
    <row r="1644" spans="1:9" ht="69.95" customHeight="1" x14ac:dyDescent="0.2">
      <c r="A1644" s="1152">
        <f>A1643</f>
        <v>43362</v>
      </c>
      <c r="B1644" s="1190"/>
      <c r="C1644" s="842"/>
      <c r="D1644" s="851"/>
      <c r="E1644" s="499"/>
      <c r="F1644" s="540"/>
      <c r="G1644" s="148"/>
      <c r="H1644" s="149"/>
      <c r="I1644" s="150"/>
    </row>
    <row r="1645" spans="1:9" ht="69.95" customHeight="1" x14ac:dyDescent="0.2">
      <c r="A1645" s="1153">
        <f>A1644</f>
        <v>43362</v>
      </c>
      <c r="B1645" s="37"/>
      <c r="C1645" s="991" t="s">
        <v>21</v>
      </c>
      <c r="D1645" s="992"/>
      <c r="E1645" s="1014" t="s">
        <v>28</v>
      </c>
      <c r="F1645" s="988"/>
      <c r="G1645" s="1008"/>
      <c r="H1645" s="1008" t="s">
        <v>26</v>
      </c>
      <c r="I1645" s="1027"/>
    </row>
    <row r="1646" spans="1:9" ht="69.95" customHeight="1" x14ac:dyDescent="0.2">
      <c r="A1646" s="1154">
        <f>A1645</f>
        <v>43362</v>
      </c>
      <c r="B1646" s="1190" t="s">
        <v>8</v>
      </c>
      <c r="C1646" s="859"/>
      <c r="D1646" s="858"/>
      <c r="E1646" s="506"/>
      <c r="F1646" s="183"/>
      <c r="G1646" s="148"/>
      <c r="H1646" s="148"/>
      <c r="I1646" s="150"/>
    </row>
    <row r="1647" spans="1:9" ht="69.95" customHeight="1" thickBot="1" x14ac:dyDescent="0.25">
      <c r="A1647" s="1155">
        <f>A1646</f>
        <v>43362</v>
      </c>
      <c r="B1647" s="1203"/>
      <c r="C1647" s="165"/>
      <c r="D1647" s="166"/>
      <c r="E1647" s="507"/>
      <c r="F1647" s="166"/>
      <c r="G1647" s="153"/>
      <c r="H1647" s="152"/>
      <c r="I1647" s="154"/>
    </row>
    <row r="1648" spans="1:9" ht="69.95" customHeight="1" thickTop="1" x14ac:dyDescent="0.2">
      <c r="A1648" s="1156">
        <f>A1645+1</f>
        <v>43363</v>
      </c>
      <c r="B1648" s="36"/>
      <c r="C1648" s="1000" t="s">
        <v>7</v>
      </c>
      <c r="D1648" s="1001"/>
      <c r="E1648" s="1028"/>
      <c r="F1648" s="1024"/>
      <c r="G1648" s="1004"/>
      <c r="H1648" s="1025"/>
      <c r="I1648" s="1006"/>
    </row>
    <row r="1649" spans="1:9" ht="69.95" customHeight="1" x14ac:dyDescent="0.2">
      <c r="A1649" s="1162">
        <f>A1648</f>
        <v>43363</v>
      </c>
      <c r="B1649" s="1190" t="s">
        <v>8</v>
      </c>
      <c r="C1649" s="155"/>
      <c r="D1649" s="156"/>
      <c r="E1649" s="529"/>
      <c r="F1649" s="136"/>
      <c r="G1649" s="148"/>
      <c r="H1649" s="149"/>
      <c r="I1649" s="150"/>
    </row>
    <row r="1650" spans="1:9" ht="69.95" customHeight="1" x14ac:dyDescent="0.2">
      <c r="A1650" s="1163">
        <f>A1649</f>
        <v>43363</v>
      </c>
      <c r="B1650" s="1190"/>
      <c r="C1650" s="162"/>
      <c r="D1650" s="163"/>
      <c r="E1650" s="499"/>
      <c r="F1650" s="540"/>
      <c r="G1650" s="148"/>
      <c r="H1650" s="149"/>
      <c r="I1650" s="150"/>
    </row>
    <row r="1651" spans="1:9" ht="69.95" customHeight="1" x14ac:dyDescent="0.2">
      <c r="A1651" s="1164">
        <f>A1650</f>
        <v>43363</v>
      </c>
      <c r="B1651" s="37"/>
      <c r="C1651" s="1007" t="s">
        <v>12</v>
      </c>
      <c r="D1651" s="988"/>
      <c r="E1651" s="1014" t="s">
        <v>29</v>
      </c>
      <c r="F1651" s="988"/>
      <c r="G1651" s="1008"/>
      <c r="H1651" s="1008" t="s">
        <v>27</v>
      </c>
      <c r="I1651" s="1027"/>
    </row>
    <row r="1652" spans="1:9" ht="69.95" customHeight="1" x14ac:dyDescent="0.2">
      <c r="A1652" s="1165">
        <f>A1651</f>
        <v>43363</v>
      </c>
      <c r="B1652" s="1190" t="s">
        <v>8</v>
      </c>
      <c r="C1652" s="158"/>
      <c r="D1652" s="164"/>
      <c r="E1652" s="506"/>
      <c r="F1652" s="183"/>
      <c r="G1652" s="148"/>
      <c r="H1652" s="148"/>
      <c r="I1652" s="150"/>
    </row>
    <row r="1653" spans="1:9" ht="69.95" customHeight="1" thickBot="1" x14ac:dyDescent="0.25">
      <c r="A1653" s="1161">
        <f>A1652</f>
        <v>43363</v>
      </c>
      <c r="B1653" s="1203"/>
      <c r="C1653" s="165"/>
      <c r="D1653" s="166"/>
      <c r="E1653" s="507"/>
      <c r="F1653" s="166"/>
      <c r="G1653" s="153"/>
      <c r="H1653" s="152"/>
      <c r="I1653" s="154"/>
    </row>
    <row r="1654" spans="1:9" ht="69.95" customHeight="1" thickTop="1" x14ac:dyDescent="0.2">
      <c r="A1654" s="1150">
        <f>A1651+1</f>
        <v>43364</v>
      </c>
      <c r="B1654" s="36"/>
      <c r="C1654" s="1009" t="s">
        <v>14</v>
      </c>
      <c r="D1654" s="1010" t="s">
        <v>15</v>
      </c>
      <c r="E1654" s="1028"/>
      <c r="F1654" s="1024"/>
      <c r="G1654" s="1004"/>
      <c r="H1654" s="1025"/>
      <c r="I1654" s="1006"/>
    </row>
    <row r="1655" spans="1:9" ht="69.95" customHeight="1" x14ac:dyDescent="0.2">
      <c r="A1655" s="1151">
        <f>A1654</f>
        <v>43364</v>
      </c>
      <c r="B1655" s="1190" t="s">
        <v>8</v>
      </c>
      <c r="C1655" s="173"/>
      <c r="D1655" s="156"/>
      <c r="E1655" s="529"/>
      <c r="F1655" s="136"/>
      <c r="G1655" s="148"/>
      <c r="H1655" s="149"/>
      <c r="I1655" s="150"/>
    </row>
    <row r="1656" spans="1:9" ht="69.95" customHeight="1" x14ac:dyDescent="0.2">
      <c r="A1656" s="1152">
        <f>A1655</f>
        <v>43364</v>
      </c>
      <c r="B1656" s="1190"/>
      <c r="C1656" s="182"/>
      <c r="D1656" s="163"/>
      <c r="E1656" s="499"/>
      <c r="F1656" s="540"/>
      <c r="G1656" s="148"/>
      <c r="H1656" s="149"/>
      <c r="I1656" s="150"/>
    </row>
    <row r="1657" spans="1:9" ht="69.95" customHeight="1" x14ac:dyDescent="0.2">
      <c r="A1657" s="1153">
        <f>A1656</f>
        <v>43364</v>
      </c>
      <c r="B1657" s="37"/>
      <c r="C1657" s="1013" t="s">
        <v>17</v>
      </c>
      <c r="D1657" s="988"/>
      <c r="E1657" s="1014" t="s">
        <v>30</v>
      </c>
      <c r="F1657" s="1029"/>
      <c r="G1657" s="1030"/>
      <c r="H1657" s="1030"/>
      <c r="I1657" s="1031"/>
    </row>
    <row r="1658" spans="1:9" ht="69.95" customHeight="1" x14ac:dyDescent="0.2">
      <c r="A1658" s="1154">
        <f>A1657</f>
        <v>43364</v>
      </c>
      <c r="B1658" s="1190" t="s">
        <v>8</v>
      </c>
      <c r="C1658" s="196"/>
      <c r="D1658" s="164"/>
      <c r="E1658" s="506"/>
      <c r="F1658" s="183"/>
      <c r="G1658" s="148"/>
      <c r="H1658" s="148"/>
      <c r="I1658" s="150"/>
    </row>
    <row r="1659" spans="1:9" ht="69.95" customHeight="1" thickBot="1" x14ac:dyDescent="0.25">
      <c r="A1659" s="1155">
        <f>A1658</f>
        <v>43364</v>
      </c>
      <c r="B1659" s="1203"/>
      <c r="C1659" s="860"/>
      <c r="D1659" s="166"/>
      <c r="E1659" s="507"/>
      <c r="F1659" s="166"/>
      <c r="G1659" s="153"/>
      <c r="H1659" s="152"/>
      <c r="I1659" s="154"/>
    </row>
    <row r="1660" spans="1:9" ht="69.95" customHeight="1" thickTop="1" x14ac:dyDescent="0.2">
      <c r="A1660" s="1156">
        <f>A1657+1</f>
        <v>43365</v>
      </c>
      <c r="B1660" s="36"/>
      <c r="C1660" s="1000" t="s">
        <v>13</v>
      </c>
      <c r="D1660" s="1001" t="s">
        <v>16</v>
      </c>
      <c r="E1660" s="1017" t="s">
        <v>18</v>
      </c>
      <c r="F1660" s="1034"/>
      <c r="G1660" s="1035"/>
      <c r="H1660" s="1036"/>
      <c r="I1660" s="1037"/>
    </row>
    <row r="1661" spans="1:9" ht="69.95" customHeight="1" x14ac:dyDescent="0.2">
      <c r="A1661" s="1162">
        <f>A1660</f>
        <v>43365</v>
      </c>
      <c r="B1661" s="1190" t="s">
        <v>8</v>
      </c>
      <c r="C1661" s="155"/>
      <c r="D1661" s="156"/>
      <c r="E1661" s="529"/>
      <c r="F1661" s="136"/>
      <c r="G1661" s="148"/>
      <c r="H1661" s="149"/>
      <c r="I1661" s="150"/>
    </row>
    <row r="1662" spans="1:9" ht="69.95" customHeight="1" x14ac:dyDescent="0.2">
      <c r="A1662" s="1163">
        <f>A1661</f>
        <v>43365</v>
      </c>
      <c r="B1662" s="1190"/>
      <c r="C1662" s="162"/>
      <c r="D1662" s="163"/>
      <c r="E1662" s="499"/>
      <c r="F1662" s="540"/>
      <c r="G1662" s="148"/>
      <c r="H1662" s="149"/>
      <c r="I1662" s="150"/>
    </row>
    <row r="1663" spans="1:9" ht="69.95" customHeight="1" x14ac:dyDescent="0.2">
      <c r="A1663" s="1164">
        <f>A1662</f>
        <v>43365</v>
      </c>
      <c r="B1663" s="37"/>
      <c r="C1663" s="1007" t="s">
        <v>19</v>
      </c>
      <c r="D1663" s="1018"/>
      <c r="E1663" s="1032"/>
      <c r="F1663" s="1029"/>
      <c r="G1663" s="1030"/>
      <c r="H1663" s="1030"/>
      <c r="I1663" s="1031"/>
    </row>
    <row r="1664" spans="1:9" ht="69.95" customHeight="1" x14ac:dyDescent="0.2">
      <c r="A1664" s="1165">
        <f>A1663</f>
        <v>43365</v>
      </c>
      <c r="B1664" s="1190" t="s">
        <v>8</v>
      </c>
      <c r="C1664" s="158"/>
      <c r="D1664" s="164"/>
      <c r="E1664" s="506"/>
      <c r="F1664" s="183"/>
      <c r="G1664" s="148"/>
      <c r="H1664" s="148"/>
      <c r="I1664" s="150"/>
    </row>
    <row r="1665" spans="1:9" ht="69.95" customHeight="1" thickBot="1" x14ac:dyDescent="0.25">
      <c r="A1665" s="1161">
        <f>A1664</f>
        <v>43365</v>
      </c>
      <c r="B1665" s="1203"/>
      <c r="C1665" s="165"/>
      <c r="D1665" s="166"/>
      <c r="E1665" s="507"/>
      <c r="F1665" s="166"/>
      <c r="G1665" s="153"/>
      <c r="H1665" s="152"/>
      <c r="I1665" s="154"/>
    </row>
    <row r="1666" spans="1:9" ht="69.95" customHeight="1" thickTop="1" x14ac:dyDescent="0.2">
      <c r="A1666" s="1150">
        <f>A1663+1</f>
        <v>43366</v>
      </c>
      <c r="B1666" s="36"/>
      <c r="C1666" s="1000"/>
      <c r="D1666" s="1001"/>
      <c r="E1666" s="1017"/>
      <c r="F1666" s="1034"/>
      <c r="G1666" s="1035"/>
      <c r="H1666" s="1036"/>
      <c r="I1666" s="1037"/>
    </row>
    <row r="1667" spans="1:9" ht="69.95" customHeight="1" x14ac:dyDescent="0.2">
      <c r="A1667" s="1151">
        <f>A1666</f>
        <v>43366</v>
      </c>
      <c r="B1667" s="1190" t="s">
        <v>8</v>
      </c>
      <c r="C1667" s="155"/>
      <c r="D1667" s="156"/>
      <c r="E1667" s="529"/>
      <c r="F1667" s="136"/>
      <c r="G1667" s="148"/>
      <c r="H1667" s="149"/>
      <c r="I1667" s="150"/>
    </row>
    <row r="1668" spans="1:9" ht="69.95" customHeight="1" x14ac:dyDescent="0.2">
      <c r="A1668" s="1152">
        <f>A1667</f>
        <v>43366</v>
      </c>
      <c r="B1668" s="1190"/>
      <c r="C1668" s="162"/>
      <c r="D1668" s="163"/>
      <c r="E1668" s="499"/>
      <c r="F1668" s="540"/>
      <c r="G1668" s="148"/>
      <c r="H1668" s="149"/>
      <c r="I1668" s="150"/>
    </row>
    <row r="1669" spans="1:9" ht="69.95" customHeight="1" x14ac:dyDescent="0.2">
      <c r="A1669" s="1153">
        <f>A1668</f>
        <v>43366</v>
      </c>
      <c r="B1669" s="37"/>
      <c r="C1669" s="1007"/>
      <c r="D1669" s="1018"/>
      <c r="E1669" s="1032"/>
      <c r="F1669" s="1029"/>
      <c r="G1669" s="1030"/>
      <c r="H1669" s="1030"/>
      <c r="I1669" s="1031"/>
    </row>
    <row r="1670" spans="1:9" ht="69.95" customHeight="1" x14ac:dyDescent="0.2">
      <c r="A1670" s="1154">
        <f>A1669</f>
        <v>43366</v>
      </c>
      <c r="B1670" s="1190" t="s">
        <v>8</v>
      </c>
      <c r="C1670" s="158"/>
      <c r="D1670" s="164"/>
      <c r="E1670" s="506"/>
      <c r="F1670" s="183"/>
      <c r="G1670" s="148"/>
      <c r="H1670" s="148"/>
      <c r="I1670" s="150"/>
    </row>
    <row r="1671" spans="1:9" ht="69.95" customHeight="1" thickBot="1" x14ac:dyDescent="0.25">
      <c r="A1671" s="1155">
        <f>A1670</f>
        <v>43366</v>
      </c>
      <c r="B1671" s="1203"/>
      <c r="C1671" s="165"/>
      <c r="D1671" s="166"/>
      <c r="E1671" s="507"/>
      <c r="F1671" s="166"/>
      <c r="G1671" s="153"/>
      <c r="H1671" s="152"/>
      <c r="I1671" s="154"/>
    </row>
    <row r="1672" spans="1:9" ht="69.95" hidden="1" customHeight="1" thickTop="1" thickBot="1" x14ac:dyDescent="0.25">
      <c r="A1672" s="1166"/>
      <c r="B1672" s="39"/>
      <c r="C1672" s="1080">
        <f>COUNTA(C$1663,C$1660,C$1657,C$1654,C$1651,C$1648,C$1645,C$1642,C$1639,C$1636,C$1633,C$1630,C$1669,C$1666)</f>
        <v>12</v>
      </c>
      <c r="D1672" s="1080">
        <f t="shared" ref="D1672:I1672" si="37">COUNTA(D$1663,D$1660,D$1657,D$1654,D$1651,D$1648,D$1645,D$1642,D$1639,D$1636,D$1633,D$1630,D$1669,D$1666)</f>
        <v>4</v>
      </c>
      <c r="E1672" s="1080">
        <f t="shared" si="37"/>
        <v>7</v>
      </c>
      <c r="F1672" s="1080">
        <f>COUNTA(F1671,F1670,F1668,F1667,F1665,F1664,F1662,F1661,F1659,F1658,F1656,F1655,F1653,F1652,F1650,F1649,F1647,F1646,F1644,F1643,F1641,F1640,F1638,F1637,F1635,F1634,F1632,F1631)</f>
        <v>0</v>
      </c>
      <c r="G1672" s="1080">
        <f t="shared" si="37"/>
        <v>3</v>
      </c>
      <c r="H1672" s="1080">
        <f t="shared" si="37"/>
        <v>4</v>
      </c>
      <c r="I1672" s="1080">
        <f t="shared" si="37"/>
        <v>0</v>
      </c>
    </row>
    <row r="1673" spans="1:9" ht="99.95" customHeight="1" thickTop="1" thickBot="1" x14ac:dyDescent="0.25">
      <c r="A1673" s="468" t="s">
        <v>313</v>
      </c>
      <c r="B1673" s="466">
        <f>WEEKNUM(A1674,2)</f>
        <v>39</v>
      </c>
      <c r="C1673" s="1345" t="s">
        <v>0</v>
      </c>
      <c r="D1673" s="1346"/>
      <c r="E1673" s="502" t="s">
        <v>1</v>
      </c>
      <c r="F1673" s="1178" t="s">
        <v>356</v>
      </c>
      <c r="G1673" s="143" t="s">
        <v>3</v>
      </c>
      <c r="H1673" s="130" t="s">
        <v>4</v>
      </c>
      <c r="I1673" s="206" t="s">
        <v>5</v>
      </c>
    </row>
    <row r="1674" spans="1:9" ht="69.95" customHeight="1" thickTop="1" x14ac:dyDescent="0.2">
      <c r="A1674" s="1150">
        <f>A1671+1</f>
        <v>43367</v>
      </c>
      <c r="B1674" s="479"/>
      <c r="C1674" s="970" t="s">
        <v>30</v>
      </c>
      <c r="D1674" s="1023" t="s">
        <v>29</v>
      </c>
      <c r="E1674" s="1017" t="s">
        <v>6</v>
      </c>
      <c r="F1674" s="1034"/>
      <c r="G1674" s="1035" t="s">
        <v>355</v>
      </c>
      <c r="H1674" s="1036"/>
      <c r="I1674" s="1037"/>
    </row>
    <row r="1675" spans="1:9" ht="69.95" customHeight="1" x14ac:dyDescent="0.2">
      <c r="A1675" s="1151">
        <f>A1674</f>
        <v>43367</v>
      </c>
      <c r="B1675" s="1184" t="s">
        <v>8</v>
      </c>
      <c r="C1675" s="173"/>
      <c r="D1675" s="861"/>
      <c r="E1675" s="529"/>
      <c r="F1675" s="136"/>
      <c r="G1675" s="148"/>
      <c r="H1675" s="149"/>
      <c r="I1675" s="150"/>
    </row>
    <row r="1676" spans="1:9" ht="69.95" customHeight="1" x14ac:dyDescent="0.2">
      <c r="A1676" s="1152">
        <f>A1675</f>
        <v>43367</v>
      </c>
      <c r="B1676" s="1184"/>
      <c r="C1676" s="182"/>
      <c r="D1676" s="183"/>
      <c r="E1676" s="499"/>
      <c r="F1676" s="540"/>
      <c r="G1676" s="148"/>
      <c r="H1676" s="149"/>
      <c r="I1676" s="150"/>
    </row>
    <row r="1677" spans="1:9" ht="69.95" customHeight="1" thickBot="1" x14ac:dyDescent="0.25">
      <c r="A1677" s="1153">
        <f>A1676</f>
        <v>43367</v>
      </c>
      <c r="B1677" s="35"/>
      <c r="C1677" s="976" t="s">
        <v>28</v>
      </c>
      <c r="D1677" s="961"/>
      <c r="E1677" s="1071" t="s">
        <v>31</v>
      </c>
      <c r="F1677" s="988"/>
      <c r="G1677" s="1008"/>
      <c r="H1677" s="1008" t="s">
        <v>28</v>
      </c>
      <c r="I1677" s="1027"/>
    </row>
    <row r="1678" spans="1:9" ht="69.95" customHeight="1" x14ac:dyDescent="0.2">
      <c r="A1678" s="1154">
        <f>A1677</f>
        <v>43367</v>
      </c>
      <c r="B1678" s="1184" t="s">
        <v>8</v>
      </c>
      <c r="C1678" s="836"/>
      <c r="D1678" s="854"/>
      <c r="E1678" s="506"/>
      <c r="F1678" s="183"/>
      <c r="G1678" s="148"/>
      <c r="H1678" s="148"/>
      <c r="I1678" s="150"/>
    </row>
    <row r="1679" spans="1:9" ht="69.95" customHeight="1" thickBot="1" x14ac:dyDescent="0.25">
      <c r="A1679" s="1155">
        <f>A1678</f>
        <v>43367</v>
      </c>
      <c r="B1679" s="1211"/>
      <c r="C1679" s="837"/>
      <c r="D1679" s="855"/>
      <c r="E1679" s="507"/>
      <c r="F1679" s="166"/>
      <c r="G1679" s="153"/>
      <c r="H1679" s="152"/>
      <c r="I1679" s="154"/>
    </row>
    <row r="1680" spans="1:9" ht="69.95" customHeight="1" thickTop="1" x14ac:dyDescent="0.2">
      <c r="A1680" s="1156">
        <f>A1677+1</f>
        <v>43368</v>
      </c>
      <c r="B1680" s="36"/>
      <c r="C1680" s="970" t="s">
        <v>27</v>
      </c>
      <c r="D1680" s="981" t="s">
        <v>26</v>
      </c>
      <c r="E1680" s="1039"/>
      <c r="F1680" s="1034"/>
      <c r="G1680" s="1035" t="s">
        <v>354</v>
      </c>
      <c r="H1680" s="1036"/>
      <c r="I1680" s="1037"/>
    </row>
    <row r="1681" spans="1:9" ht="69.95" customHeight="1" x14ac:dyDescent="0.2">
      <c r="A1681" s="1162">
        <f>A1680</f>
        <v>43368</v>
      </c>
      <c r="B1681" s="1190" t="s">
        <v>8</v>
      </c>
      <c r="C1681" s="838"/>
      <c r="D1681" s="856"/>
      <c r="E1681" s="529"/>
      <c r="F1681" s="136"/>
      <c r="G1681" s="148"/>
      <c r="H1681" s="149"/>
      <c r="I1681" s="150"/>
    </row>
    <row r="1682" spans="1:9" ht="69.95" customHeight="1" x14ac:dyDescent="0.2">
      <c r="A1682" s="1163">
        <f>A1681</f>
        <v>43368</v>
      </c>
      <c r="B1682" s="1190"/>
      <c r="C1682" s="839"/>
      <c r="D1682" s="849"/>
      <c r="E1682" s="499"/>
      <c r="F1682" s="540"/>
      <c r="G1682" s="148"/>
      <c r="H1682" s="149"/>
      <c r="I1682" s="150"/>
    </row>
    <row r="1683" spans="1:9" ht="69.95" customHeight="1" x14ac:dyDescent="0.2">
      <c r="A1683" s="1164">
        <f>A1682</f>
        <v>43368</v>
      </c>
      <c r="B1683" s="37"/>
      <c r="C1683" s="987" t="s">
        <v>25</v>
      </c>
      <c r="D1683" s="988"/>
      <c r="E1683" s="1014"/>
      <c r="F1683" s="988"/>
      <c r="G1683" s="1008"/>
      <c r="H1683" s="1008" t="s">
        <v>29</v>
      </c>
      <c r="I1683" s="1027"/>
    </row>
    <row r="1684" spans="1:9" ht="69.95" customHeight="1" x14ac:dyDescent="0.2">
      <c r="A1684" s="1165">
        <f>A1683</f>
        <v>43368</v>
      </c>
      <c r="B1684" s="1190" t="s">
        <v>8</v>
      </c>
      <c r="C1684" s="840"/>
      <c r="D1684" s="850"/>
      <c r="E1684" s="506"/>
      <c r="F1684" s="183"/>
      <c r="G1684" s="148"/>
      <c r="H1684" s="148"/>
      <c r="I1684" s="150"/>
    </row>
    <row r="1685" spans="1:9" ht="69.95" customHeight="1" thickBot="1" x14ac:dyDescent="0.25">
      <c r="A1685" s="1161">
        <f>A1684</f>
        <v>43368</v>
      </c>
      <c r="B1685" s="1203"/>
      <c r="C1685" s="837"/>
      <c r="D1685" s="855"/>
      <c r="E1685" s="507"/>
      <c r="F1685" s="166"/>
      <c r="G1685" s="153"/>
      <c r="H1685" s="152"/>
      <c r="I1685" s="154"/>
    </row>
    <row r="1686" spans="1:9" ht="69.95" customHeight="1" thickTop="1" x14ac:dyDescent="0.2">
      <c r="A1686" s="1150">
        <f>A1683+1</f>
        <v>43369</v>
      </c>
      <c r="B1686" s="36"/>
      <c r="C1686" s="991" t="s">
        <v>24</v>
      </c>
      <c r="D1686" s="992"/>
      <c r="E1686" s="1039"/>
      <c r="F1686" s="1034"/>
      <c r="G1686" s="1035"/>
      <c r="H1686" s="1036"/>
      <c r="I1686" s="1037"/>
    </row>
    <row r="1687" spans="1:9" ht="69.95" customHeight="1" x14ac:dyDescent="0.2">
      <c r="A1687" s="1151">
        <f>A1686</f>
        <v>43369</v>
      </c>
      <c r="B1687" s="1190" t="s">
        <v>8</v>
      </c>
      <c r="C1687" s="841"/>
      <c r="D1687" s="848"/>
      <c r="E1687" s="529"/>
      <c r="F1687" s="136"/>
      <c r="G1687" s="148"/>
      <c r="H1687" s="149"/>
      <c r="I1687" s="150"/>
    </row>
    <row r="1688" spans="1:9" ht="69.95" customHeight="1" x14ac:dyDescent="0.2">
      <c r="A1688" s="1152">
        <f>A1687</f>
        <v>43369</v>
      </c>
      <c r="B1688" s="1190"/>
      <c r="C1688" s="842"/>
      <c r="D1688" s="851"/>
      <c r="E1688" s="499"/>
      <c r="F1688" s="540"/>
      <c r="G1688" s="148"/>
      <c r="H1688" s="149"/>
      <c r="I1688" s="150"/>
    </row>
    <row r="1689" spans="1:9" ht="69.95" customHeight="1" x14ac:dyDescent="0.2">
      <c r="A1689" s="1153">
        <f>A1688</f>
        <v>43369</v>
      </c>
      <c r="B1689" s="37"/>
      <c r="C1689" s="991" t="s">
        <v>21</v>
      </c>
      <c r="D1689" s="992"/>
      <c r="E1689" s="1014"/>
      <c r="F1689" s="988"/>
      <c r="G1689" s="1008"/>
      <c r="H1689" s="1008" t="s">
        <v>30</v>
      </c>
      <c r="I1689" s="1027"/>
    </row>
    <row r="1690" spans="1:9" ht="69.95" customHeight="1" x14ac:dyDescent="0.2">
      <c r="A1690" s="1154">
        <f>A1689</f>
        <v>43369</v>
      </c>
      <c r="B1690" s="1190" t="s">
        <v>8</v>
      </c>
      <c r="C1690" s="859"/>
      <c r="D1690" s="858"/>
      <c r="E1690" s="506"/>
      <c r="F1690" s="183"/>
      <c r="G1690" s="148"/>
      <c r="H1690" s="148"/>
      <c r="I1690" s="150"/>
    </row>
    <row r="1691" spans="1:9" ht="69.95" customHeight="1" thickBot="1" x14ac:dyDescent="0.25">
      <c r="A1691" s="1155">
        <f>A1690</f>
        <v>43369</v>
      </c>
      <c r="B1691" s="1203"/>
      <c r="C1691" s="165"/>
      <c r="D1691" s="166"/>
      <c r="E1691" s="507"/>
      <c r="F1691" s="166"/>
      <c r="G1691" s="153"/>
      <c r="H1691" s="152"/>
      <c r="I1691" s="154"/>
    </row>
    <row r="1692" spans="1:9" ht="69.95" customHeight="1" thickTop="1" x14ac:dyDescent="0.2">
      <c r="A1692" s="1156">
        <f>A1689+1</f>
        <v>43370</v>
      </c>
      <c r="B1692" s="40"/>
      <c r="C1692" s="991" t="s">
        <v>7</v>
      </c>
      <c r="D1692" s="992"/>
      <c r="E1692" s="1040"/>
      <c r="F1692" s="1041"/>
      <c r="G1692" s="1042"/>
      <c r="H1692" s="1043"/>
      <c r="I1692" s="1044"/>
    </row>
    <row r="1693" spans="1:9" ht="69.95" customHeight="1" x14ac:dyDescent="0.2">
      <c r="A1693" s="1162">
        <f>A1692</f>
        <v>43370</v>
      </c>
      <c r="B1693" s="1190" t="s">
        <v>8</v>
      </c>
      <c r="C1693" s="155"/>
      <c r="D1693" s="156"/>
      <c r="E1693" s="529"/>
      <c r="F1693" s="136"/>
      <c r="G1693" s="148"/>
      <c r="H1693" s="149"/>
      <c r="I1693" s="157"/>
    </row>
    <row r="1694" spans="1:9" ht="69.95" customHeight="1" x14ac:dyDescent="0.2">
      <c r="A1694" s="1163">
        <f>A1693</f>
        <v>43370</v>
      </c>
      <c r="B1694" s="1190"/>
      <c r="C1694" s="162"/>
      <c r="D1694" s="163"/>
      <c r="E1694" s="499"/>
      <c r="F1694" s="540"/>
      <c r="G1694" s="148"/>
      <c r="H1694" s="149"/>
      <c r="I1694" s="157"/>
    </row>
    <row r="1695" spans="1:9" ht="69.95" customHeight="1" x14ac:dyDescent="0.2">
      <c r="A1695" s="1164">
        <f>A1694</f>
        <v>43370</v>
      </c>
      <c r="B1695" s="37"/>
      <c r="C1695" s="1007" t="s">
        <v>12</v>
      </c>
      <c r="D1695" s="988"/>
      <c r="E1695" s="1038"/>
      <c r="F1695" s="1029"/>
      <c r="G1695" s="1030"/>
      <c r="H1695" s="1045" t="s">
        <v>31</v>
      </c>
      <c r="I1695" s="1046"/>
    </row>
    <row r="1696" spans="1:9" ht="69.95" customHeight="1" x14ac:dyDescent="0.2">
      <c r="A1696" s="1165">
        <f>A1695</f>
        <v>43370</v>
      </c>
      <c r="B1696" s="1190" t="s">
        <v>8</v>
      </c>
      <c r="C1696" s="158"/>
      <c r="D1696" s="164"/>
      <c r="E1696" s="506"/>
      <c r="F1696" s="183"/>
      <c r="G1696" s="148"/>
      <c r="H1696" s="148"/>
      <c r="I1696" s="157"/>
    </row>
    <row r="1697" spans="1:9" ht="69.95" customHeight="1" thickBot="1" x14ac:dyDescent="0.25">
      <c r="A1697" s="1161">
        <f>A1696</f>
        <v>43370</v>
      </c>
      <c r="B1697" s="1197"/>
      <c r="C1697" s="158"/>
      <c r="D1697" s="164"/>
      <c r="E1697" s="508"/>
      <c r="F1697" s="164"/>
      <c r="G1697" s="160"/>
      <c r="H1697" s="159"/>
      <c r="I1697" s="161"/>
    </row>
    <row r="1698" spans="1:9" ht="69.95" customHeight="1" thickTop="1" x14ac:dyDescent="0.2">
      <c r="A1698" s="1150">
        <f>A1695+1</f>
        <v>43371</v>
      </c>
      <c r="B1698" s="36"/>
      <c r="C1698" s="1009" t="s">
        <v>14</v>
      </c>
      <c r="D1698" s="1010" t="s">
        <v>15</v>
      </c>
      <c r="E1698" s="1039"/>
      <c r="F1698" s="1034"/>
      <c r="G1698" s="1035"/>
      <c r="H1698" s="1036"/>
      <c r="I1698" s="1037"/>
    </row>
    <row r="1699" spans="1:9" ht="69.95" customHeight="1" x14ac:dyDescent="0.2">
      <c r="A1699" s="1151">
        <f>A1698</f>
        <v>43371</v>
      </c>
      <c r="B1699" s="1190" t="s">
        <v>8</v>
      </c>
      <c r="C1699" s="173"/>
      <c r="D1699" s="156"/>
      <c r="E1699" s="529"/>
      <c r="F1699" s="136"/>
      <c r="G1699" s="148"/>
      <c r="H1699" s="149"/>
      <c r="I1699" s="150"/>
    </row>
    <row r="1700" spans="1:9" ht="69.95" customHeight="1" x14ac:dyDescent="0.2">
      <c r="A1700" s="1152">
        <f>A1699</f>
        <v>43371</v>
      </c>
      <c r="B1700" s="1190"/>
      <c r="C1700" s="182"/>
      <c r="D1700" s="163"/>
      <c r="E1700" s="499"/>
      <c r="F1700" s="540"/>
      <c r="G1700" s="148"/>
      <c r="H1700" s="149"/>
      <c r="I1700" s="150"/>
    </row>
    <row r="1701" spans="1:9" ht="69.95" customHeight="1" x14ac:dyDescent="0.2">
      <c r="A1701" s="1153">
        <f>A1700</f>
        <v>43371</v>
      </c>
      <c r="B1701" s="37"/>
      <c r="C1701" s="1013" t="s">
        <v>17</v>
      </c>
      <c r="D1701" s="988"/>
      <c r="E1701" s="1032"/>
      <c r="F1701" s="1029"/>
      <c r="G1701" s="1030"/>
      <c r="H1701" s="1030"/>
      <c r="I1701" s="1031"/>
    </row>
    <row r="1702" spans="1:9" ht="69.95" customHeight="1" x14ac:dyDescent="0.2">
      <c r="A1702" s="1154">
        <f>A1701</f>
        <v>43371</v>
      </c>
      <c r="B1702" s="1190" t="s">
        <v>8</v>
      </c>
      <c r="C1702" s="196"/>
      <c r="D1702" s="164"/>
      <c r="E1702" s="506"/>
      <c r="F1702" s="183"/>
      <c r="G1702" s="148"/>
      <c r="H1702" s="148"/>
      <c r="I1702" s="150"/>
    </row>
    <row r="1703" spans="1:9" ht="69.95" customHeight="1" thickBot="1" x14ac:dyDescent="0.25">
      <c r="A1703" s="1155">
        <f>A1702</f>
        <v>43371</v>
      </c>
      <c r="B1703" s="1203"/>
      <c r="C1703" s="860"/>
      <c r="D1703" s="166"/>
      <c r="E1703" s="507"/>
      <c r="F1703" s="166"/>
      <c r="G1703" s="153"/>
      <c r="H1703" s="152"/>
      <c r="I1703" s="154"/>
    </row>
    <row r="1704" spans="1:9" ht="69.95" customHeight="1" thickTop="1" x14ac:dyDescent="0.2">
      <c r="A1704" s="1156">
        <f>A1701+1</f>
        <v>43372</v>
      </c>
      <c r="B1704" s="36"/>
      <c r="C1704" s="1000" t="s">
        <v>13</v>
      </c>
      <c r="D1704" s="1001" t="s">
        <v>16</v>
      </c>
      <c r="E1704" s="1017" t="s">
        <v>18</v>
      </c>
      <c r="F1704" s="1034"/>
      <c r="G1704" s="1035"/>
      <c r="H1704" s="1036"/>
      <c r="I1704" s="1037"/>
    </row>
    <row r="1705" spans="1:9" ht="69.95" customHeight="1" x14ac:dyDescent="0.2">
      <c r="A1705" s="1162">
        <f>A1704</f>
        <v>43372</v>
      </c>
      <c r="B1705" s="1190" t="s">
        <v>8</v>
      </c>
      <c r="C1705" s="155"/>
      <c r="D1705" s="156"/>
      <c r="E1705" s="529"/>
      <c r="F1705" s="136"/>
      <c r="G1705" s="148"/>
      <c r="H1705" s="149"/>
      <c r="I1705" s="150"/>
    </row>
    <row r="1706" spans="1:9" ht="69.95" customHeight="1" x14ac:dyDescent="0.2">
      <c r="A1706" s="1163">
        <f>A1705</f>
        <v>43372</v>
      </c>
      <c r="B1706" s="1190"/>
      <c r="C1706" s="162"/>
      <c r="D1706" s="163"/>
      <c r="E1706" s="499"/>
      <c r="F1706" s="540"/>
      <c r="G1706" s="148"/>
      <c r="H1706" s="149"/>
      <c r="I1706" s="150"/>
    </row>
    <row r="1707" spans="1:9" ht="69.95" customHeight="1" x14ac:dyDescent="0.2">
      <c r="A1707" s="1164">
        <f>A1706</f>
        <v>43372</v>
      </c>
      <c r="B1707" s="37"/>
      <c r="C1707" s="1007" t="s">
        <v>19</v>
      </c>
      <c r="D1707" s="1018"/>
      <c r="E1707" s="1032"/>
      <c r="F1707" s="1029"/>
      <c r="G1707" s="1030"/>
      <c r="H1707" s="1030"/>
      <c r="I1707" s="1031"/>
    </row>
    <row r="1708" spans="1:9" ht="69.95" customHeight="1" x14ac:dyDescent="0.2">
      <c r="A1708" s="1165">
        <f>A1707</f>
        <v>43372</v>
      </c>
      <c r="B1708" s="1190" t="s">
        <v>8</v>
      </c>
      <c r="C1708" s="158"/>
      <c r="D1708" s="164"/>
      <c r="E1708" s="506"/>
      <c r="F1708" s="183"/>
      <c r="G1708" s="148"/>
      <c r="H1708" s="148"/>
      <c r="I1708" s="150"/>
    </row>
    <row r="1709" spans="1:9" ht="69.95" customHeight="1" thickBot="1" x14ac:dyDescent="0.25">
      <c r="A1709" s="1161">
        <f>A1708</f>
        <v>43372</v>
      </c>
      <c r="B1709" s="1203"/>
      <c r="C1709" s="165"/>
      <c r="D1709" s="166"/>
      <c r="E1709" s="507"/>
      <c r="F1709" s="166"/>
      <c r="G1709" s="153"/>
      <c r="H1709" s="152"/>
      <c r="I1709" s="154"/>
    </row>
    <row r="1710" spans="1:9" ht="69.95" customHeight="1" thickTop="1" x14ac:dyDescent="0.2">
      <c r="A1710" s="1150">
        <f>A1707+1</f>
        <v>43373</v>
      </c>
      <c r="B1710" s="36"/>
      <c r="C1710" s="1000"/>
      <c r="D1710" s="1001"/>
      <c r="E1710" s="1017"/>
      <c r="F1710" s="1034"/>
      <c r="G1710" s="1035"/>
      <c r="H1710" s="1036"/>
      <c r="I1710" s="1037"/>
    </row>
    <row r="1711" spans="1:9" ht="69.95" customHeight="1" x14ac:dyDescent="0.2">
      <c r="A1711" s="1151">
        <f>A1710</f>
        <v>43373</v>
      </c>
      <c r="B1711" s="1190" t="s">
        <v>8</v>
      </c>
      <c r="C1711" s="155"/>
      <c r="D1711" s="156"/>
      <c r="E1711" s="529"/>
      <c r="F1711" s="136"/>
      <c r="G1711" s="148"/>
      <c r="H1711" s="149"/>
      <c r="I1711" s="150"/>
    </row>
    <row r="1712" spans="1:9" ht="69.95" customHeight="1" x14ac:dyDescent="0.2">
      <c r="A1712" s="1152">
        <f>A1711</f>
        <v>43373</v>
      </c>
      <c r="B1712" s="1190"/>
      <c r="C1712" s="162"/>
      <c r="D1712" s="163"/>
      <c r="E1712" s="499"/>
      <c r="F1712" s="540"/>
      <c r="G1712" s="148"/>
      <c r="H1712" s="149"/>
      <c r="I1712" s="150"/>
    </row>
    <row r="1713" spans="1:9" ht="69.95" customHeight="1" x14ac:dyDescent="0.2">
      <c r="A1713" s="1153">
        <f>A1712</f>
        <v>43373</v>
      </c>
      <c r="B1713" s="37"/>
      <c r="C1713" s="1007"/>
      <c r="D1713" s="1018"/>
      <c r="E1713" s="1032"/>
      <c r="F1713" s="1029"/>
      <c r="G1713" s="1030"/>
      <c r="H1713" s="1030"/>
      <c r="I1713" s="1031"/>
    </row>
    <row r="1714" spans="1:9" ht="69.95" customHeight="1" x14ac:dyDescent="0.2">
      <c r="A1714" s="1154">
        <f>A1713</f>
        <v>43373</v>
      </c>
      <c r="B1714" s="1190" t="s">
        <v>8</v>
      </c>
      <c r="C1714" s="158"/>
      <c r="D1714" s="164"/>
      <c r="E1714" s="506"/>
      <c r="F1714" s="183"/>
      <c r="G1714" s="148"/>
      <c r="H1714" s="148"/>
      <c r="I1714" s="150"/>
    </row>
    <row r="1715" spans="1:9" ht="69.95" customHeight="1" thickBot="1" x14ac:dyDescent="0.25">
      <c r="A1715" s="1155">
        <f>A1714</f>
        <v>43373</v>
      </c>
      <c r="B1715" s="1203"/>
      <c r="C1715" s="165"/>
      <c r="D1715" s="166"/>
      <c r="E1715" s="507"/>
      <c r="F1715" s="166"/>
      <c r="G1715" s="153"/>
      <c r="H1715" s="152"/>
      <c r="I1715" s="154"/>
    </row>
    <row r="1716" spans="1:9" ht="69.95" hidden="1" customHeight="1" thickTop="1" thickBot="1" x14ac:dyDescent="0.25">
      <c r="A1716" s="1166"/>
      <c r="B1716" s="39"/>
      <c r="C1716" s="1080">
        <f>COUNTA(C$1707,C$1704,C$1701,C$1698,C$1695,C$1692,C$1689,C$1686,C$1683,C$1680,C$1677,C$1674,C$1713,C$1710)</f>
        <v>12</v>
      </c>
      <c r="D1716" s="1080">
        <f t="shared" ref="D1716:I1716" si="38">COUNTA(D$1707,D$1704,D$1701,D$1698,D$1695,D$1692,D$1689,D$1686,D$1683,D$1680,D$1677,D$1674,D$1713,D$1710)</f>
        <v>4</v>
      </c>
      <c r="E1716" s="1080">
        <f t="shared" si="38"/>
        <v>3</v>
      </c>
      <c r="F1716" s="1080">
        <f>COUNTA(F1715,F1714,F1712,F1711,F1709,F1708,F1706,F1705,F1703,F1702,F1700,F1699,F1697,F1696,F1694,F1693,F1691,F1690,F1688,F1687,F1685,F1684,F1682,F1681,F1679,F1678,F1676,F1675)</f>
        <v>0</v>
      </c>
      <c r="G1716" s="1080">
        <f t="shared" si="38"/>
        <v>2</v>
      </c>
      <c r="H1716" s="1080">
        <f t="shared" si="38"/>
        <v>4</v>
      </c>
      <c r="I1716" s="1080">
        <f t="shared" si="38"/>
        <v>0</v>
      </c>
    </row>
    <row r="1717" spans="1:9" ht="99.95" customHeight="1" thickTop="1" thickBot="1" x14ac:dyDescent="0.25">
      <c r="A1717" s="468" t="s">
        <v>313</v>
      </c>
      <c r="B1717" s="466">
        <f>WEEKNUM(A1718,2)</f>
        <v>40</v>
      </c>
      <c r="C1717" s="1341" t="s">
        <v>0</v>
      </c>
      <c r="D1717" s="1342"/>
      <c r="E1717" s="1113" t="s">
        <v>1</v>
      </c>
      <c r="F1717" s="1177" t="s">
        <v>356</v>
      </c>
      <c r="G1717" s="119" t="s">
        <v>3</v>
      </c>
      <c r="H1717" s="1112" t="s">
        <v>4</v>
      </c>
      <c r="I1717" s="205" t="s">
        <v>5</v>
      </c>
    </row>
    <row r="1718" spans="1:9" ht="69.95" customHeight="1" thickTop="1" x14ac:dyDescent="0.2">
      <c r="A1718" s="1150">
        <f>A1715+1</f>
        <v>43374</v>
      </c>
      <c r="B1718" s="479"/>
      <c r="C1718" s="970" t="s">
        <v>30</v>
      </c>
      <c r="D1718" s="1023" t="s">
        <v>29</v>
      </c>
      <c r="E1718" s="1017" t="s">
        <v>6</v>
      </c>
      <c r="F1718" s="1034"/>
      <c r="G1718" s="1004" t="s">
        <v>7</v>
      </c>
      <c r="H1718" s="1036"/>
      <c r="I1718" s="1037"/>
    </row>
    <row r="1719" spans="1:9" ht="69.95" customHeight="1" x14ac:dyDescent="0.2">
      <c r="A1719" s="1151">
        <f>A1718</f>
        <v>43374</v>
      </c>
      <c r="B1719" s="1184" t="s">
        <v>8</v>
      </c>
      <c r="C1719" s="173"/>
      <c r="D1719" s="861"/>
      <c r="E1719" s="529"/>
      <c r="F1719" s="136"/>
      <c r="G1719" s="148"/>
      <c r="H1719" s="149"/>
      <c r="I1719" s="150"/>
    </row>
    <row r="1720" spans="1:9" ht="69.95" customHeight="1" x14ac:dyDescent="0.2">
      <c r="A1720" s="1152">
        <f>A1719</f>
        <v>43374</v>
      </c>
      <c r="B1720" s="1184"/>
      <c r="C1720" s="182"/>
      <c r="D1720" s="183"/>
      <c r="E1720" s="499"/>
      <c r="F1720" s="540"/>
      <c r="G1720" s="148"/>
      <c r="H1720" s="149"/>
      <c r="I1720" s="150"/>
    </row>
    <row r="1721" spans="1:9" ht="69.95" customHeight="1" thickBot="1" x14ac:dyDescent="0.25">
      <c r="A1721" s="1153">
        <f>A1720</f>
        <v>43374</v>
      </c>
      <c r="B1721" s="35"/>
      <c r="C1721" s="976" t="s">
        <v>28</v>
      </c>
      <c r="D1721" s="961"/>
      <c r="E1721" s="1014" t="s">
        <v>7</v>
      </c>
      <c r="F1721" s="1029"/>
      <c r="G1721" s="1030"/>
      <c r="H1721" s="1008" t="s">
        <v>7</v>
      </c>
      <c r="I1721" s="1031"/>
    </row>
    <row r="1722" spans="1:9" ht="69.95" customHeight="1" x14ac:dyDescent="0.2">
      <c r="A1722" s="1154">
        <f>A1721</f>
        <v>43374</v>
      </c>
      <c r="B1722" s="1184" t="s">
        <v>8</v>
      </c>
      <c r="C1722" s="836"/>
      <c r="D1722" s="854"/>
      <c r="E1722" s="506"/>
      <c r="F1722" s="183"/>
      <c r="G1722" s="148"/>
      <c r="H1722" s="148"/>
      <c r="I1722" s="150"/>
    </row>
    <row r="1723" spans="1:9" ht="69.95" customHeight="1" thickBot="1" x14ac:dyDescent="0.25">
      <c r="A1723" s="1155">
        <f>A1722</f>
        <v>43374</v>
      </c>
      <c r="B1723" s="1211"/>
      <c r="C1723" s="837"/>
      <c r="D1723" s="855"/>
      <c r="E1723" s="507"/>
      <c r="F1723" s="166"/>
      <c r="G1723" s="153"/>
      <c r="H1723" s="152"/>
      <c r="I1723" s="154"/>
    </row>
    <row r="1724" spans="1:9" ht="69.95" customHeight="1" thickTop="1" x14ac:dyDescent="0.2">
      <c r="A1724" s="1156">
        <f>A1721+1</f>
        <v>43375</v>
      </c>
      <c r="B1724" s="36"/>
      <c r="C1724" s="970" t="s">
        <v>27</v>
      </c>
      <c r="D1724" s="981" t="s">
        <v>26</v>
      </c>
      <c r="E1724" s="1039"/>
      <c r="F1724" s="1034"/>
      <c r="G1724" s="1004"/>
      <c r="H1724" s="1036"/>
      <c r="I1724" s="1037"/>
    </row>
    <row r="1725" spans="1:9" ht="69.95" customHeight="1" x14ac:dyDescent="0.2">
      <c r="A1725" s="1162">
        <f>A1724</f>
        <v>43375</v>
      </c>
      <c r="B1725" s="1190" t="s">
        <v>8</v>
      </c>
      <c r="C1725" s="838"/>
      <c r="D1725" s="856"/>
      <c r="E1725" s="529"/>
      <c r="F1725" s="136"/>
      <c r="G1725" s="148"/>
      <c r="H1725" s="149"/>
      <c r="I1725" s="150"/>
    </row>
    <row r="1726" spans="1:9" ht="69.95" customHeight="1" x14ac:dyDescent="0.2">
      <c r="A1726" s="1163">
        <f>A1725</f>
        <v>43375</v>
      </c>
      <c r="B1726" s="1190"/>
      <c r="C1726" s="839"/>
      <c r="D1726" s="849"/>
      <c r="E1726" s="499"/>
      <c r="F1726" s="540"/>
      <c r="G1726" s="148"/>
      <c r="H1726" s="149"/>
      <c r="I1726" s="150"/>
    </row>
    <row r="1727" spans="1:9" ht="69.95" customHeight="1" x14ac:dyDescent="0.2">
      <c r="A1727" s="1164">
        <f>A1726</f>
        <v>43375</v>
      </c>
      <c r="B1727" s="37"/>
      <c r="C1727" s="987" t="s">
        <v>25</v>
      </c>
      <c r="D1727" s="988"/>
      <c r="E1727" s="1014"/>
      <c r="F1727" s="1029"/>
      <c r="G1727" s="1030"/>
      <c r="H1727" s="1008"/>
      <c r="I1727" s="1031"/>
    </row>
    <row r="1728" spans="1:9" ht="69.95" customHeight="1" x14ac:dyDescent="0.2">
      <c r="A1728" s="1165">
        <f>A1727</f>
        <v>43375</v>
      </c>
      <c r="B1728" s="1190" t="s">
        <v>8</v>
      </c>
      <c r="C1728" s="840"/>
      <c r="D1728" s="850"/>
      <c r="E1728" s="506"/>
      <c r="F1728" s="183"/>
      <c r="G1728" s="148"/>
      <c r="H1728" s="148"/>
      <c r="I1728" s="150"/>
    </row>
    <row r="1729" spans="1:9" ht="69.95" customHeight="1" thickBot="1" x14ac:dyDescent="0.25">
      <c r="A1729" s="1161">
        <f>A1728</f>
        <v>43375</v>
      </c>
      <c r="B1729" s="1203"/>
      <c r="C1729" s="837"/>
      <c r="D1729" s="855"/>
      <c r="E1729" s="507"/>
      <c r="F1729" s="166"/>
      <c r="G1729" s="153"/>
      <c r="H1729" s="152"/>
      <c r="I1729" s="154"/>
    </row>
    <row r="1730" spans="1:9" ht="69.95" customHeight="1" thickTop="1" x14ac:dyDescent="0.2">
      <c r="A1730" s="1150">
        <f>A1727+1</f>
        <v>43376</v>
      </c>
      <c r="B1730" s="36"/>
      <c r="C1730" s="991" t="s">
        <v>24</v>
      </c>
      <c r="D1730" s="992"/>
      <c r="E1730" s="1039"/>
      <c r="F1730" s="1034"/>
      <c r="G1730" s="1004" t="s">
        <v>12</v>
      </c>
      <c r="H1730" s="1036"/>
      <c r="I1730" s="1037"/>
    </row>
    <row r="1731" spans="1:9" ht="69.95" customHeight="1" x14ac:dyDescent="0.2">
      <c r="A1731" s="1151">
        <f>A1730</f>
        <v>43376</v>
      </c>
      <c r="B1731" s="1190" t="s">
        <v>8</v>
      </c>
      <c r="C1731" s="841"/>
      <c r="D1731" s="848"/>
      <c r="E1731" s="529"/>
      <c r="F1731" s="136"/>
      <c r="G1731" s="148"/>
      <c r="H1731" s="149"/>
      <c r="I1731" s="150"/>
    </row>
    <row r="1732" spans="1:9" ht="69.95" customHeight="1" x14ac:dyDescent="0.2">
      <c r="A1732" s="1152">
        <f>A1731</f>
        <v>43376</v>
      </c>
      <c r="B1732" s="1190"/>
      <c r="C1732" s="842"/>
      <c r="D1732" s="851"/>
      <c r="E1732" s="499"/>
      <c r="F1732" s="540"/>
      <c r="G1732" s="148"/>
      <c r="H1732" s="149"/>
      <c r="I1732" s="150"/>
    </row>
    <row r="1733" spans="1:9" ht="69.95" customHeight="1" x14ac:dyDescent="0.2">
      <c r="A1733" s="1153">
        <f>A1732</f>
        <v>43376</v>
      </c>
      <c r="B1733" s="37"/>
      <c r="C1733" s="991" t="s">
        <v>21</v>
      </c>
      <c r="D1733" s="992"/>
      <c r="E1733" s="1014" t="s">
        <v>12</v>
      </c>
      <c r="F1733" s="1029"/>
      <c r="G1733" s="1030"/>
      <c r="H1733" s="1008" t="s">
        <v>12</v>
      </c>
      <c r="I1733" s="1031"/>
    </row>
    <row r="1734" spans="1:9" ht="69.95" customHeight="1" x14ac:dyDescent="0.2">
      <c r="A1734" s="1154">
        <f>A1733</f>
        <v>43376</v>
      </c>
      <c r="B1734" s="1190" t="s">
        <v>8</v>
      </c>
      <c r="C1734" s="859"/>
      <c r="D1734" s="858"/>
      <c r="E1734" s="506"/>
      <c r="F1734" s="183"/>
      <c r="G1734" s="148"/>
      <c r="H1734" s="148"/>
      <c r="I1734" s="150"/>
    </row>
    <row r="1735" spans="1:9" ht="69.95" customHeight="1" thickBot="1" x14ac:dyDescent="0.25">
      <c r="A1735" s="1155">
        <f>A1734</f>
        <v>43376</v>
      </c>
      <c r="B1735" s="1203"/>
      <c r="C1735" s="165"/>
      <c r="D1735" s="166"/>
      <c r="E1735" s="507"/>
      <c r="F1735" s="166"/>
      <c r="G1735" s="153"/>
      <c r="H1735" s="152"/>
      <c r="I1735" s="154"/>
    </row>
    <row r="1736" spans="1:9" ht="69.95" customHeight="1" thickTop="1" x14ac:dyDescent="0.2">
      <c r="A1736" s="1156">
        <f>A1733+1</f>
        <v>43377</v>
      </c>
      <c r="B1736" s="36"/>
      <c r="C1736" s="1000" t="s">
        <v>7</v>
      </c>
      <c r="D1736" s="1001"/>
      <c r="E1736" s="1039"/>
      <c r="F1736" s="1034"/>
      <c r="G1736" s="1004" t="s">
        <v>13</v>
      </c>
      <c r="H1736" s="1036"/>
      <c r="I1736" s="1037"/>
    </row>
    <row r="1737" spans="1:9" ht="69.95" customHeight="1" x14ac:dyDescent="0.2">
      <c r="A1737" s="1162">
        <f>A1736</f>
        <v>43377</v>
      </c>
      <c r="B1737" s="1190" t="s">
        <v>8</v>
      </c>
      <c r="C1737" s="155"/>
      <c r="D1737" s="156"/>
      <c r="E1737" s="529"/>
      <c r="F1737" s="136"/>
      <c r="G1737" s="148"/>
      <c r="H1737" s="149"/>
      <c r="I1737" s="150"/>
    </row>
    <row r="1738" spans="1:9" ht="69.95" customHeight="1" x14ac:dyDescent="0.2">
      <c r="A1738" s="1163">
        <f>A1737</f>
        <v>43377</v>
      </c>
      <c r="B1738" s="1190"/>
      <c r="C1738" s="162"/>
      <c r="D1738" s="163"/>
      <c r="E1738" s="499"/>
      <c r="F1738" s="540"/>
      <c r="G1738" s="148"/>
      <c r="H1738" s="149"/>
      <c r="I1738" s="150"/>
    </row>
    <row r="1739" spans="1:9" ht="69.95" customHeight="1" x14ac:dyDescent="0.2">
      <c r="A1739" s="1164">
        <f>A1738</f>
        <v>43377</v>
      </c>
      <c r="B1739" s="37"/>
      <c r="C1739" s="1007" t="s">
        <v>12</v>
      </c>
      <c r="D1739" s="988"/>
      <c r="E1739" s="1014" t="s">
        <v>13</v>
      </c>
      <c r="F1739" s="1029"/>
      <c r="G1739" s="1030"/>
      <c r="H1739" s="1008" t="s">
        <v>13</v>
      </c>
      <c r="I1739" s="1031"/>
    </row>
    <row r="1740" spans="1:9" ht="69.95" customHeight="1" x14ac:dyDescent="0.2">
      <c r="A1740" s="1165">
        <f>A1739</f>
        <v>43377</v>
      </c>
      <c r="B1740" s="1190" t="s">
        <v>8</v>
      </c>
      <c r="C1740" s="158"/>
      <c r="D1740" s="164"/>
      <c r="E1740" s="506"/>
      <c r="F1740" s="183"/>
      <c r="G1740" s="148"/>
      <c r="H1740" s="148"/>
      <c r="I1740" s="150"/>
    </row>
    <row r="1741" spans="1:9" ht="69.95" customHeight="1" thickBot="1" x14ac:dyDescent="0.25">
      <c r="A1741" s="1161">
        <f>A1740</f>
        <v>43377</v>
      </c>
      <c r="B1741" s="1203"/>
      <c r="C1741" s="165"/>
      <c r="D1741" s="166"/>
      <c r="E1741" s="507"/>
      <c r="F1741" s="166"/>
      <c r="G1741" s="153"/>
      <c r="H1741" s="152"/>
      <c r="I1741" s="154"/>
    </row>
    <row r="1742" spans="1:9" ht="69.95" customHeight="1" thickTop="1" x14ac:dyDescent="0.2">
      <c r="A1742" s="1150">
        <f>A1739+1</f>
        <v>43378</v>
      </c>
      <c r="B1742" s="36"/>
      <c r="C1742" s="1009" t="s">
        <v>14</v>
      </c>
      <c r="D1742" s="1010" t="s">
        <v>15</v>
      </c>
      <c r="E1742" s="1039"/>
      <c r="F1742" s="1034"/>
      <c r="G1742" s="1004" t="s">
        <v>16</v>
      </c>
      <c r="H1742" s="1036"/>
      <c r="I1742" s="1037"/>
    </row>
    <row r="1743" spans="1:9" ht="69.95" customHeight="1" x14ac:dyDescent="0.2">
      <c r="A1743" s="1151">
        <f>A1742</f>
        <v>43378</v>
      </c>
      <c r="B1743" s="1190" t="s">
        <v>8</v>
      </c>
      <c r="C1743" s="173"/>
      <c r="D1743" s="156"/>
      <c r="E1743" s="529"/>
      <c r="F1743" s="136"/>
      <c r="G1743" s="148"/>
      <c r="H1743" s="149"/>
      <c r="I1743" s="150"/>
    </row>
    <row r="1744" spans="1:9" ht="69.95" customHeight="1" x14ac:dyDescent="0.2">
      <c r="A1744" s="1152">
        <f>A1743</f>
        <v>43378</v>
      </c>
      <c r="B1744" s="1190"/>
      <c r="C1744" s="182"/>
      <c r="D1744" s="163"/>
      <c r="E1744" s="499"/>
      <c r="F1744" s="540"/>
      <c r="G1744" s="148"/>
      <c r="H1744" s="149"/>
      <c r="I1744" s="150"/>
    </row>
    <row r="1745" spans="1:9" ht="69.95" customHeight="1" x14ac:dyDescent="0.2">
      <c r="A1745" s="1153">
        <f>A1744</f>
        <v>43378</v>
      </c>
      <c r="B1745" s="37"/>
      <c r="C1745" s="1013" t="s">
        <v>17</v>
      </c>
      <c r="D1745" s="988"/>
      <c r="E1745" s="1014" t="s">
        <v>16</v>
      </c>
      <c r="F1745" s="1029"/>
      <c r="G1745" s="1030"/>
      <c r="H1745" s="1030"/>
      <c r="I1745" s="1031"/>
    </row>
    <row r="1746" spans="1:9" ht="69.95" customHeight="1" x14ac:dyDescent="0.2">
      <c r="A1746" s="1154">
        <f>A1745</f>
        <v>43378</v>
      </c>
      <c r="B1746" s="1190" t="s">
        <v>8</v>
      </c>
      <c r="C1746" s="196"/>
      <c r="D1746" s="164"/>
      <c r="E1746" s="506"/>
      <c r="F1746" s="183"/>
      <c r="G1746" s="148"/>
      <c r="H1746" s="148"/>
      <c r="I1746" s="150"/>
    </row>
    <row r="1747" spans="1:9" ht="69.95" customHeight="1" thickBot="1" x14ac:dyDescent="0.25">
      <c r="A1747" s="1155">
        <f>A1746</f>
        <v>43378</v>
      </c>
      <c r="B1747" s="1203"/>
      <c r="C1747" s="196"/>
      <c r="D1747" s="164"/>
      <c r="E1747" s="508"/>
      <c r="F1747" s="164"/>
      <c r="G1747" s="160"/>
      <c r="H1747" s="159"/>
      <c r="I1747" s="195"/>
    </row>
    <row r="1748" spans="1:9" ht="69.95" customHeight="1" thickTop="1" x14ac:dyDescent="0.2">
      <c r="A1748" s="1156">
        <f>A1745+1</f>
        <v>43379</v>
      </c>
      <c r="B1748" s="36"/>
      <c r="C1748" s="970" t="s">
        <v>13</v>
      </c>
      <c r="D1748" s="981" t="s">
        <v>16</v>
      </c>
      <c r="E1748" s="1082" t="s">
        <v>18</v>
      </c>
      <c r="F1748" s="1083"/>
      <c r="G1748" s="1062" t="s">
        <v>19</v>
      </c>
      <c r="H1748" s="1084"/>
      <c r="I1748" s="1085"/>
    </row>
    <row r="1749" spans="1:9" ht="69.95" customHeight="1" x14ac:dyDescent="0.2">
      <c r="A1749" s="1162">
        <f>A1748</f>
        <v>43379</v>
      </c>
      <c r="B1749" s="1190" t="s">
        <v>8</v>
      </c>
      <c r="C1749" s="173"/>
      <c r="D1749" s="156"/>
      <c r="E1749" s="529"/>
      <c r="F1749" s="136"/>
      <c r="G1749" s="148"/>
      <c r="H1749" s="149"/>
      <c r="I1749" s="157"/>
    </row>
    <row r="1750" spans="1:9" ht="69.95" customHeight="1" x14ac:dyDescent="0.2">
      <c r="A1750" s="1163">
        <f>A1749</f>
        <v>43379</v>
      </c>
      <c r="B1750" s="1190"/>
      <c r="C1750" s="182"/>
      <c r="D1750" s="163"/>
      <c r="E1750" s="499"/>
      <c r="F1750" s="540"/>
      <c r="G1750" s="148"/>
      <c r="H1750" s="149"/>
      <c r="I1750" s="157"/>
    </row>
    <row r="1751" spans="1:9" ht="69.95" customHeight="1" x14ac:dyDescent="0.2">
      <c r="A1751" s="1164">
        <f>A1750</f>
        <v>43379</v>
      </c>
      <c r="B1751" s="37"/>
      <c r="C1751" s="987" t="s">
        <v>19</v>
      </c>
      <c r="D1751" s="1018" t="s">
        <v>81</v>
      </c>
      <c r="E1751" s="1032"/>
      <c r="F1751" s="1029"/>
      <c r="G1751" s="1030"/>
      <c r="H1751" s="1030"/>
      <c r="I1751" s="1046"/>
    </row>
    <row r="1752" spans="1:9" ht="69.95" customHeight="1" x14ac:dyDescent="0.2">
      <c r="A1752" s="1165">
        <f>A1751</f>
        <v>43379</v>
      </c>
      <c r="B1752" s="1190" t="s">
        <v>8</v>
      </c>
      <c r="C1752" s="196"/>
      <c r="D1752" s="164"/>
      <c r="E1752" s="506"/>
      <c r="F1752" s="183"/>
      <c r="G1752" s="148"/>
      <c r="H1752" s="148"/>
      <c r="I1752" s="157"/>
    </row>
    <row r="1753" spans="1:9" ht="69.95" customHeight="1" thickBot="1" x14ac:dyDescent="0.25">
      <c r="A1753" s="1161">
        <f>A1752</f>
        <v>43379</v>
      </c>
      <c r="B1753" s="1203"/>
      <c r="C1753" s="197"/>
      <c r="D1753" s="198"/>
      <c r="E1753" s="511"/>
      <c r="F1753" s="548"/>
      <c r="G1753" s="201"/>
      <c r="H1753" s="199"/>
      <c r="I1753" s="202"/>
    </row>
    <row r="1754" spans="1:9" ht="69.95" customHeight="1" thickTop="1" x14ac:dyDescent="0.2">
      <c r="A1754" s="1150">
        <f>A1751+1</f>
        <v>43380</v>
      </c>
      <c r="B1754" s="36"/>
      <c r="C1754" s="970"/>
      <c r="D1754" s="981"/>
      <c r="E1754" s="1082"/>
      <c r="F1754" s="1083"/>
      <c r="G1754" s="1062"/>
      <c r="H1754" s="1084"/>
      <c r="I1754" s="1085"/>
    </row>
    <row r="1755" spans="1:9" ht="69.95" customHeight="1" x14ac:dyDescent="0.2">
      <c r="A1755" s="1151">
        <f>A1754</f>
        <v>43380</v>
      </c>
      <c r="B1755" s="1190" t="s">
        <v>8</v>
      </c>
      <c r="C1755" s="173"/>
      <c r="D1755" s="156"/>
      <c r="E1755" s="529"/>
      <c r="F1755" s="136"/>
      <c r="G1755" s="148"/>
      <c r="H1755" s="149"/>
      <c r="I1755" s="157"/>
    </row>
    <row r="1756" spans="1:9" ht="69.95" customHeight="1" x14ac:dyDescent="0.2">
      <c r="A1756" s="1152">
        <f>A1755</f>
        <v>43380</v>
      </c>
      <c r="B1756" s="1190"/>
      <c r="C1756" s="182"/>
      <c r="D1756" s="163"/>
      <c r="E1756" s="499"/>
      <c r="F1756" s="540"/>
      <c r="G1756" s="148"/>
      <c r="H1756" s="149"/>
      <c r="I1756" s="157"/>
    </row>
    <row r="1757" spans="1:9" ht="69.95" customHeight="1" x14ac:dyDescent="0.2">
      <c r="A1757" s="1153">
        <f>A1756</f>
        <v>43380</v>
      </c>
      <c r="B1757" s="37"/>
      <c r="C1757" s="987"/>
      <c r="D1757" s="1018"/>
      <c r="E1757" s="1032"/>
      <c r="F1757" s="1029"/>
      <c r="G1757" s="1030"/>
      <c r="H1757" s="1030"/>
      <c r="I1757" s="1046"/>
    </row>
    <row r="1758" spans="1:9" ht="69.95" customHeight="1" x14ac:dyDescent="0.2">
      <c r="A1758" s="1154">
        <f>A1757</f>
        <v>43380</v>
      </c>
      <c r="B1758" s="1190" t="s">
        <v>8</v>
      </c>
      <c r="C1758" s="196"/>
      <c r="D1758" s="164"/>
      <c r="E1758" s="506"/>
      <c r="F1758" s="183"/>
      <c r="G1758" s="148"/>
      <c r="H1758" s="148"/>
      <c r="I1758" s="157"/>
    </row>
    <row r="1759" spans="1:9" ht="69.95" customHeight="1" thickBot="1" x14ac:dyDescent="0.25">
      <c r="A1759" s="1155">
        <f>A1758</f>
        <v>43380</v>
      </c>
      <c r="B1759" s="1203"/>
      <c r="C1759" s="197"/>
      <c r="D1759" s="198"/>
      <c r="E1759" s="511"/>
      <c r="F1759" s="548"/>
      <c r="G1759" s="201"/>
      <c r="H1759" s="199"/>
      <c r="I1759" s="202"/>
    </row>
    <row r="1760" spans="1:9" ht="69.95" hidden="1" customHeight="1" thickTop="1" thickBot="1" x14ac:dyDescent="0.5">
      <c r="C1760" s="947">
        <f>COUNTA(C$1751,C$1748,C$1745,C$1742,C$1739,C$1736,C$1733,C$1730,C$1727,C$1724,C$1721,C$1718,C$1757,C$1754)</f>
        <v>12</v>
      </c>
      <c r="D1760" s="947">
        <f t="shared" ref="D1760:I1760" si="39">COUNTA(D$1751,D$1748,D$1745,D$1742,D$1739,D$1736,D$1733,D$1730,D$1727,D$1724,D$1721,D$1718,D$1757,D$1754)</f>
        <v>5</v>
      </c>
      <c r="E1760" s="947">
        <f t="shared" si="39"/>
        <v>6</v>
      </c>
      <c r="F1760" s="947">
        <f>COUNTA(F1759,F1758,F1756,F1755,F1753,F1752,F1750,F1749,F1747,F1746,F1744,F1743,F1741,F1740,F1738,F1737,F1735,F1734,F1732,F1731,F1729,F1728,F1726,F1725,F1723,F1722,F1720,F1719)</f>
        <v>0</v>
      </c>
      <c r="G1760" s="947">
        <f t="shared" si="39"/>
        <v>5</v>
      </c>
      <c r="H1760" s="947">
        <f t="shared" si="39"/>
        <v>3</v>
      </c>
      <c r="I1760" s="947">
        <f t="shared" si="39"/>
        <v>0</v>
      </c>
    </row>
    <row r="1761" spans="1:9" ht="99.95" customHeight="1" thickTop="1" thickBot="1" x14ac:dyDescent="0.25">
      <c r="A1761" s="468" t="s">
        <v>313</v>
      </c>
      <c r="B1761" s="466">
        <f>WEEKNUM(A1762,2)</f>
        <v>41</v>
      </c>
      <c r="C1761" s="1341" t="s">
        <v>0</v>
      </c>
      <c r="D1761" s="1342"/>
      <c r="E1761" s="1113" t="s">
        <v>1</v>
      </c>
      <c r="F1761" s="1177" t="s">
        <v>356</v>
      </c>
      <c r="G1761" s="119" t="s">
        <v>3</v>
      </c>
      <c r="H1761" s="1112" t="s">
        <v>4</v>
      </c>
      <c r="I1761" s="205" t="s">
        <v>5</v>
      </c>
    </row>
    <row r="1762" spans="1:9" ht="69.95" customHeight="1" thickTop="1" x14ac:dyDescent="0.2">
      <c r="A1762" s="1150">
        <f>A1759+1</f>
        <v>43381</v>
      </c>
      <c r="B1762" s="479"/>
      <c r="C1762" s="970" t="s">
        <v>30</v>
      </c>
      <c r="D1762" s="1023" t="s">
        <v>29</v>
      </c>
      <c r="E1762" s="1017" t="s">
        <v>6</v>
      </c>
      <c r="F1762" s="1024"/>
      <c r="G1762" s="1004" t="s">
        <v>21</v>
      </c>
      <c r="H1762" s="1025"/>
      <c r="I1762" s="1006"/>
    </row>
    <row r="1763" spans="1:9" ht="69.95" customHeight="1" x14ac:dyDescent="0.2">
      <c r="A1763" s="1151">
        <f>A1762</f>
        <v>43381</v>
      </c>
      <c r="B1763" s="1184" t="s">
        <v>8</v>
      </c>
      <c r="C1763" s="173"/>
      <c r="D1763" s="861"/>
      <c r="E1763" s="529"/>
      <c r="F1763" s="136"/>
      <c r="G1763" s="148"/>
      <c r="H1763" s="149"/>
      <c r="I1763" s="150"/>
    </row>
    <row r="1764" spans="1:9" ht="69.95" customHeight="1" x14ac:dyDescent="0.2">
      <c r="A1764" s="1152">
        <f>A1763</f>
        <v>43381</v>
      </c>
      <c r="B1764" s="1184"/>
      <c r="C1764" s="182"/>
      <c r="D1764" s="183"/>
      <c r="E1764" s="499"/>
      <c r="F1764" s="540"/>
      <c r="G1764" s="148"/>
      <c r="H1764" s="149"/>
      <c r="I1764" s="150"/>
    </row>
    <row r="1765" spans="1:9" ht="69.95" customHeight="1" thickBot="1" x14ac:dyDescent="0.25">
      <c r="A1765" s="1153">
        <f>A1764</f>
        <v>43381</v>
      </c>
      <c r="B1765" s="35"/>
      <c r="C1765" s="976" t="s">
        <v>28</v>
      </c>
      <c r="D1765" s="961"/>
      <c r="E1765" s="1014" t="s">
        <v>19</v>
      </c>
      <c r="F1765" s="988"/>
      <c r="G1765" s="1008"/>
      <c r="H1765" s="1008" t="s">
        <v>16</v>
      </c>
      <c r="I1765" s="1027"/>
    </row>
    <row r="1766" spans="1:9" ht="69.95" customHeight="1" x14ac:dyDescent="0.2">
      <c r="A1766" s="1154">
        <f>A1765</f>
        <v>43381</v>
      </c>
      <c r="B1766" s="1184" t="s">
        <v>8</v>
      </c>
      <c r="C1766" s="836"/>
      <c r="D1766" s="854"/>
      <c r="E1766" s="506"/>
      <c r="F1766" s="183"/>
      <c r="G1766" s="148"/>
      <c r="H1766" s="148"/>
      <c r="I1766" s="150"/>
    </row>
    <row r="1767" spans="1:9" ht="69.95" customHeight="1" thickBot="1" x14ac:dyDescent="0.25">
      <c r="A1767" s="1155">
        <f>A1766</f>
        <v>43381</v>
      </c>
      <c r="B1767" s="1211"/>
      <c r="C1767" s="837"/>
      <c r="D1767" s="855"/>
      <c r="E1767" s="507"/>
      <c r="F1767" s="166"/>
      <c r="G1767" s="153"/>
      <c r="H1767" s="152"/>
      <c r="I1767" s="154"/>
    </row>
    <row r="1768" spans="1:9" ht="69.95" customHeight="1" thickTop="1" x14ac:dyDescent="0.2">
      <c r="A1768" s="1156">
        <f>A1765+1</f>
        <v>43382</v>
      </c>
      <c r="B1768" s="36"/>
      <c r="C1768" s="970" t="s">
        <v>27</v>
      </c>
      <c r="D1768" s="981" t="s">
        <v>26</v>
      </c>
      <c r="E1768" s="1028"/>
      <c r="F1768" s="1024"/>
      <c r="G1768" s="1004" t="s">
        <v>23</v>
      </c>
      <c r="H1768" s="1025"/>
      <c r="I1768" s="1006"/>
    </row>
    <row r="1769" spans="1:9" ht="69.95" customHeight="1" x14ac:dyDescent="0.2">
      <c r="A1769" s="1162">
        <f>A1768</f>
        <v>43382</v>
      </c>
      <c r="B1769" s="1190" t="s">
        <v>8</v>
      </c>
      <c r="C1769" s="838"/>
      <c r="D1769" s="856"/>
      <c r="E1769" s="529"/>
      <c r="F1769" s="136"/>
      <c r="G1769" s="148"/>
      <c r="H1769" s="149"/>
      <c r="I1769" s="150"/>
    </row>
    <row r="1770" spans="1:9" ht="69.95" customHeight="1" x14ac:dyDescent="0.2">
      <c r="A1770" s="1163">
        <f>A1769</f>
        <v>43382</v>
      </c>
      <c r="B1770" s="1190"/>
      <c r="C1770" s="839"/>
      <c r="D1770" s="849"/>
      <c r="E1770" s="499"/>
      <c r="F1770" s="540"/>
      <c r="G1770" s="148"/>
      <c r="H1770" s="149"/>
      <c r="I1770" s="150"/>
    </row>
    <row r="1771" spans="1:9" ht="69.95" customHeight="1" x14ac:dyDescent="0.2">
      <c r="A1771" s="1164">
        <f>A1770</f>
        <v>43382</v>
      </c>
      <c r="B1771" s="37"/>
      <c r="C1771" s="987" t="s">
        <v>25</v>
      </c>
      <c r="D1771" s="988"/>
      <c r="E1771" s="1014" t="s">
        <v>21</v>
      </c>
      <c r="F1771" s="988"/>
      <c r="G1771" s="1008"/>
      <c r="H1771" s="1008" t="s">
        <v>19</v>
      </c>
      <c r="I1771" s="1027"/>
    </row>
    <row r="1772" spans="1:9" ht="69.95" customHeight="1" x14ac:dyDescent="0.2">
      <c r="A1772" s="1165">
        <f>A1771</f>
        <v>43382</v>
      </c>
      <c r="B1772" s="1190" t="s">
        <v>8</v>
      </c>
      <c r="C1772" s="840"/>
      <c r="D1772" s="850"/>
      <c r="E1772" s="506"/>
      <c r="F1772" s="183"/>
      <c r="G1772" s="148"/>
      <c r="H1772" s="148"/>
      <c r="I1772" s="150"/>
    </row>
    <row r="1773" spans="1:9" ht="69.95" customHeight="1" thickBot="1" x14ac:dyDescent="0.25">
      <c r="A1773" s="1161">
        <f>A1772</f>
        <v>43382</v>
      </c>
      <c r="B1773" s="1203"/>
      <c r="C1773" s="837"/>
      <c r="D1773" s="855"/>
      <c r="E1773" s="507"/>
      <c r="F1773" s="166"/>
      <c r="G1773" s="153"/>
      <c r="H1773" s="152"/>
      <c r="I1773" s="154"/>
    </row>
    <row r="1774" spans="1:9" ht="69.95" customHeight="1" thickTop="1" x14ac:dyDescent="0.2">
      <c r="A1774" s="1150">
        <f>A1771+1</f>
        <v>43383</v>
      </c>
      <c r="B1774" s="36"/>
      <c r="C1774" s="991" t="s">
        <v>24</v>
      </c>
      <c r="D1774" s="992"/>
      <c r="E1774" s="1028"/>
      <c r="F1774" s="1024"/>
      <c r="G1774" s="1004" t="s">
        <v>24</v>
      </c>
      <c r="H1774" s="1025"/>
      <c r="I1774" s="1006"/>
    </row>
    <row r="1775" spans="1:9" ht="69.95" customHeight="1" x14ac:dyDescent="0.2">
      <c r="A1775" s="1151">
        <f>A1774</f>
        <v>43383</v>
      </c>
      <c r="B1775" s="1190" t="s">
        <v>8</v>
      </c>
      <c r="C1775" s="841"/>
      <c r="D1775" s="848"/>
      <c r="E1775" s="529"/>
      <c r="F1775" s="136"/>
      <c r="G1775" s="148"/>
      <c r="H1775" s="149"/>
      <c r="I1775" s="150"/>
    </row>
    <row r="1776" spans="1:9" ht="69.95" customHeight="1" x14ac:dyDescent="0.2">
      <c r="A1776" s="1152">
        <f>A1775</f>
        <v>43383</v>
      </c>
      <c r="B1776" s="1190"/>
      <c r="C1776" s="842"/>
      <c r="D1776" s="851"/>
      <c r="E1776" s="499"/>
      <c r="F1776" s="540"/>
      <c r="G1776" s="148"/>
      <c r="H1776" s="149"/>
      <c r="I1776" s="150"/>
    </row>
    <row r="1777" spans="1:9" ht="69.95" customHeight="1" x14ac:dyDescent="0.2">
      <c r="A1777" s="1153">
        <f>A1776</f>
        <v>43383</v>
      </c>
      <c r="B1777" s="37"/>
      <c r="C1777" s="991" t="s">
        <v>21</v>
      </c>
      <c r="D1777" s="992"/>
      <c r="E1777" s="1014"/>
      <c r="F1777" s="988"/>
      <c r="G1777" s="1008"/>
      <c r="H1777" s="1008" t="s">
        <v>21</v>
      </c>
      <c r="I1777" s="1027"/>
    </row>
    <row r="1778" spans="1:9" ht="69.95" customHeight="1" x14ac:dyDescent="0.2">
      <c r="A1778" s="1154">
        <f>A1777</f>
        <v>43383</v>
      </c>
      <c r="B1778" s="1190" t="s">
        <v>8</v>
      </c>
      <c r="C1778" s="859"/>
      <c r="D1778" s="858"/>
      <c r="E1778" s="506"/>
      <c r="F1778" s="183"/>
      <c r="G1778" s="148"/>
      <c r="H1778" s="148"/>
      <c r="I1778" s="150"/>
    </row>
    <row r="1779" spans="1:9" ht="69.95" customHeight="1" thickBot="1" x14ac:dyDescent="0.25">
      <c r="A1779" s="1155">
        <f>A1778</f>
        <v>43383</v>
      </c>
      <c r="B1779" s="1203"/>
      <c r="C1779" s="165"/>
      <c r="D1779" s="166"/>
      <c r="E1779" s="507"/>
      <c r="F1779" s="166"/>
      <c r="G1779" s="153"/>
      <c r="H1779" s="152"/>
      <c r="I1779" s="154"/>
    </row>
    <row r="1780" spans="1:9" ht="69.95" customHeight="1" thickTop="1" x14ac:dyDescent="0.2">
      <c r="A1780" s="1156">
        <f>A1777+1</f>
        <v>43384</v>
      </c>
      <c r="B1780" s="36"/>
      <c r="C1780" s="1000" t="s">
        <v>7</v>
      </c>
      <c r="D1780" s="1001"/>
      <c r="E1780" s="1028"/>
      <c r="F1780" s="1024"/>
      <c r="G1780" s="1004" t="s">
        <v>25</v>
      </c>
      <c r="H1780" s="1025"/>
      <c r="I1780" s="1006"/>
    </row>
    <row r="1781" spans="1:9" ht="69.95" customHeight="1" x14ac:dyDescent="0.2">
      <c r="A1781" s="1162">
        <f>A1780</f>
        <v>43384</v>
      </c>
      <c r="B1781" s="1190" t="s">
        <v>8</v>
      </c>
      <c r="C1781" s="155"/>
      <c r="D1781" s="156"/>
      <c r="E1781" s="529"/>
      <c r="F1781" s="136"/>
      <c r="G1781" s="148"/>
      <c r="H1781" s="149"/>
      <c r="I1781" s="150"/>
    </row>
    <row r="1782" spans="1:9" ht="69.95" customHeight="1" x14ac:dyDescent="0.2">
      <c r="A1782" s="1163">
        <f>A1781</f>
        <v>43384</v>
      </c>
      <c r="B1782" s="1190"/>
      <c r="C1782" s="162"/>
      <c r="D1782" s="163"/>
      <c r="E1782" s="499"/>
      <c r="F1782" s="540"/>
      <c r="G1782" s="148"/>
      <c r="H1782" s="149"/>
      <c r="I1782" s="150"/>
    </row>
    <row r="1783" spans="1:9" ht="69.95" customHeight="1" x14ac:dyDescent="0.2">
      <c r="A1783" s="1164">
        <f>A1782</f>
        <v>43384</v>
      </c>
      <c r="B1783" s="37"/>
      <c r="C1783" s="1007" t="s">
        <v>12</v>
      </c>
      <c r="D1783" s="988"/>
      <c r="E1783" s="1014" t="s">
        <v>24</v>
      </c>
      <c r="F1783" s="988"/>
      <c r="G1783" s="1008"/>
      <c r="H1783" s="1008" t="s">
        <v>23</v>
      </c>
      <c r="I1783" s="1027"/>
    </row>
    <row r="1784" spans="1:9" ht="69.95" customHeight="1" x14ac:dyDescent="0.2">
      <c r="A1784" s="1165">
        <f>A1783</f>
        <v>43384</v>
      </c>
      <c r="B1784" s="1190" t="s">
        <v>8</v>
      </c>
      <c r="C1784" s="158"/>
      <c r="D1784" s="164"/>
      <c r="E1784" s="506"/>
      <c r="F1784" s="183"/>
      <c r="G1784" s="148"/>
      <c r="H1784" s="148"/>
      <c r="I1784" s="150"/>
    </row>
    <row r="1785" spans="1:9" ht="69.95" customHeight="1" thickBot="1" x14ac:dyDescent="0.25">
      <c r="A1785" s="1161">
        <f>A1784</f>
        <v>43384</v>
      </c>
      <c r="B1785" s="1203"/>
      <c r="C1785" s="165"/>
      <c r="D1785" s="166"/>
      <c r="E1785" s="507"/>
      <c r="F1785" s="166"/>
      <c r="G1785" s="153"/>
      <c r="H1785" s="152"/>
      <c r="I1785" s="154"/>
    </row>
    <row r="1786" spans="1:9" ht="69.95" customHeight="1" thickTop="1" x14ac:dyDescent="0.2">
      <c r="A1786" s="1150">
        <f>A1783+1</f>
        <v>43385</v>
      </c>
      <c r="B1786" s="36"/>
      <c r="C1786" s="1009" t="s">
        <v>14</v>
      </c>
      <c r="D1786" s="1010" t="s">
        <v>15</v>
      </c>
      <c r="E1786" s="1028"/>
      <c r="F1786" s="1024"/>
      <c r="G1786" s="1004" t="s">
        <v>26</v>
      </c>
      <c r="H1786" s="1025"/>
      <c r="I1786" s="1006"/>
    </row>
    <row r="1787" spans="1:9" ht="69.95" customHeight="1" x14ac:dyDescent="0.2">
      <c r="A1787" s="1151">
        <f>A1786</f>
        <v>43385</v>
      </c>
      <c r="B1787" s="1190" t="s">
        <v>8</v>
      </c>
      <c r="C1787" s="173"/>
      <c r="D1787" s="156"/>
      <c r="E1787" s="529"/>
      <c r="F1787" s="136"/>
      <c r="G1787" s="148"/>
      <c r="H1787" s="149"/>
      <c r="I1787" s="150"/>
    </row>
    <row r="1788" spans="1:9" ht="69.95" customHeight="1" x14ac:dyDescent="0.2">
      <c r="A1788" s="1152">
        <f>A1787</f>
        <v>43385</v>
      </c>
      <c r="B1788" s="1190"/>
      <c r="C1788" s="182"/>
      <c r="D1788" s="163"/>
      <c r="E1788" s="499"/>
      <c r="F1788" s="540"/>
      <c r="G1788" s="148"/>
      <c r="H1788" s="149"/>
      <c r="I1788" s="150"/>
    </row>
    <row r="1789" spans="1:9" ht="69.95" customHeight="1" x14ac:dyDescent="0.2">
      <c r="A1789" s="1153">
        <f>A1788</f>
        <v>43385</v>
      </c>
      <c r="B1789" s="37"/>
      <c r="C1789" s="1013" t="s">
        <v>17</v>
      </c>
      <c r="D1789" s="988"/>
      <c r="E1789" s="1014" t="s">
        <v>25</v>
      </c>
      <c r="F1789" s="1029"/>
      <c r="G1789" s="1030"/>
      <c r="H1789" s="1030"/>
      <c r="I1789" s="1031"/>
    </row>
    <row r="1790" spans="1:9" ht="69.95" customHeight="1" x14ac:dyDescent="0.2">
      <c r="A1790" s="1154">
        <f>A1789</f>
        <v>43385</v>
      </c>
      <c r="B1790" s="1190" t="s">
        <v>8</v>
      </c>
      <c r="C1790" s="196"/>
      <c r="D1790" s="164"/>
      <c r="E1790" s="506"/>
      <c r="F1790" s="183"/>
      <c r="G1790" s="148"/>
      <c r="H1790" s="148"/>
      <c r="I1790" s="150"/>
    </row>
    <row r="1791" spans="1:9" ht="69.95" customHeight="1" thickBot="1" x14ac:dyDescent="0.25">
      <c r="A1791" s="1155">
        <f>A1790</f>
        <v>43385</v>
      </c>
      <c r="B1791" s="1203"/>
      <c r="C1791" s="860"/>
      <c r="D1791" s="166"/>
      <c r="E1791" s="507"/>
      <c r="F1791" s="166"/>
      <c r="G1791" s="153"/>
      <c r="H1791" s="152"/>
      <c r="I1791" s="154"/>
    </row>
    <row r="1792" spans="1:9" ht="69.95" customHeight="1" thickTop="1" x14ac:dyDescent="0.2">
      <c r="A1792" s="1156">
        <f>A1789+1</f>
        <v>43386</v>
      </c>
      <c r="B1792" s="36"/>
      <c r="C1792" s="1000" t="s">
        <v>13</v>
      </c>
      <c r="D1792" s="1001" t="s">
        <v>16</v>
      </c>
      <c r="E1792" s="1017" t="s">
        <v>18</v>
      </c>
      <c r="F1792" s="1034"/>
      <c r="G1792" s="1004" t="s">
        <v>27</v>
      </c>
      <c r="H1792" s="1036"/>
      <c r="I1792" s="1037"/>
    </row>
    <row r="1793" spans="1:9" ht="69.95" customHeight="1" x14ac:dyDescent="0.2">
      <c r="A1793" s="1162">
        <f>A1792</f>
        <v>43386</v>
      </c>
      <c r="B1793" s="1190" t="s">
        <v>8</v>
      </c>
      <c r="C1793" s="155"/>
      <c r="D1793" s="156"/>
      <c r="E1793" s="529"/>
      <c r="F1793" s="136"/>
      <c r="G1793" s="148"/>
      <c r="H1793" s="149"/>
      <c r="I1793" s="150"/>
    </row>
    <row r="1794" spans="1:9" ht="69.95" customHeight="1" x14ac:dyDescent="0.2">
      <c r="A1794" s="1163">
        <f>A1793</f>
        <v>43386</v>
      </c>
      <c r="B1794" s="1190"/>
      <c r="C1794" s="162"/>
      <c r="D1794" s="163"/>
      <c r="E1794" s="499"/>
      <c r="F1794" s="540"/>
      <c r="G1794" s="148"/>
      <c r="H1794" s="149"/>
      <c r="I1794" s="150"/>
    </row>
    <row r="1795" spans="1:9" ht="69.95" customHeight="1" x14ac:dyDescent="0.2">
      <c r="A1795" s="1164">
        <f>A1794</f>
        <v>43386</v>
      </c>
      <c r="B1795" s="37"/>
      <c r="C1795" s="1007" t="s">
        <v>19</v>
      </c>
      <c r="D1795" s="1018" t="s">
        <v>79</v>
      </c>
      <c r="E1795" s="1032"/>
      <c r="F1795" s="1029"/>
      <c r="G1795" s="1030"/>
      <c r="H1795" s="1030"/>
      <c r="I1795" s="1031"/>
    </row>
    <row r="1796" spans="1:9" ht="69.95" customHeight="1" x14ac:dyDescent="0.2">
      <c r="A1796" s="1165">
        <f>A1795</f>
        <v>43386</v>
      </c>
      <c r="B1796" s="1190" t="s">
        <v>8</v>
      </c>
      <c r="C1796" s="158"/>
      <c r="D1796" s="164"/>
      <c r="E1796" s="506"/>
      <c r="F1796" s="183"/>
      <c r="G1796" s="148"/>
      <c r="H1796" s="148"/>
      <c r="I1796" s="150"/>
    </row>
    <row r="1797" spans="1:9" ht="69.95" customHeight="1" thickBot="1" x14ac:dyDescent="0.25">
      <c r="A1797" s="1161">
        <f>A1796</f>
        <v>43386</v>
      </c>
      <c r="B1797" s="1203"/>
      <c r="C1797" s="165"/>
      <c r="D1797" s="166"/>
      <c r="E1797" s="507"/>
      <c r="F1797" s="166"/>
      <c r="G1797" s="153"/>
      <c r="H1797" s="152"/>
      <c r="I1797" s="154"/>
    </row>
    <row r="1798" spans="1:9" ht="69.95" customHeight="1" thickTop="1" x14ac:dyDescent="0.2">
      <c r="A1798" s="1150">
        <f>A1795+1</f>
        <v>43387</v>
      </c>
      <c r="B1798" s="36"/>
      <c r="C1798" s="1000"/>
      <c r="D1798" s="1001"/>
      <c r="E1798" s="1017"/>
      <c r="F1798" s="1034"/>
      <c r="G1798" s="1004"/>
      <c r="H1798" s="1036"/>
      <c r="I1798" s="1037"/>
    </row>
    <row r="1799" spans="1:9" ht="69.95" customHeight="1" x14ac:dyDescent="0.2">
      <c r="A1799" s="1151">
        <f>A1798</f>
        <v>43387</v>
      </c>
      <c r="B1799" s="1190" t="s">
        <v>8</v>
      </c>
      <c r="C1799" s="155"/>
      <c r="D1799" s="156"/>
      <c r="E1799" s="529"/>
      <c r="F1799" s="136"/>
      <c r="G1799" s="148"/>
      <c r="H1799" s="149"/>
      <c r="I1799" s="150"/>
    </row>
    <row r="1800" spans="1:9" ht="69.95" customHeight="1" x14ac:dyDescent="0.2">
      <c r="A1800" s="1152">
        <f>A1799</f>
        <v>43387</v>
      </c>
      <c r="B1800" s="1190"/>
      <c r="C1800" s="162"/>
      <c r="D1800" s="163"/>
      <c r="E1800" s="499"/>
      <c r="F1800" s="540"/>
      <c r="G1800" s="148"/>
      <c r="H1800" s="149"/>
      <c r="I1800" s="150"/>
    </row>
    <row r="1801" spans="1:9" ht="69.95" customHeight="1" x14ac:dyDescent="0.2">
      <c r="A1801" s="1153">
        <f>A1800</f>
        <v>43387</v>
      </c>
      <c r="B1801" s="37"/>
      <c r="C1801" s="1007"/>
      <c r="D1801" s="1018"/>
      <c r="E1801" s="1032"/>
      <c r="F1801" s="1029"/>
      <c r="G1801" s="1030"/>
      <c r="H1801" s="1030"/>
      <c r="I1801" s="1031"/>
    </row>
    <row r="1802" spans="1:9" ht="69.95" customHeight="1" x14ac:dyDescent="0.2">
      <c r="A1802" s="1154">
        <f>A1801</f>
        <v>43387</v>
      </c>
      <c r="B1802" s="1190" t="s">
        <v>8</v>
      </c>
      <c r="C1802" s="158"/>
      <c r="D1802" s="164"/>
      <c r="E1802" s="506"/>
      <c r="F1802" s="183"/>
      <c r="G1802" s="148"/>
      <c r="H1802" s="148"/>
      <c r="I1802" s="150"/>
    </row>
    <row r="1803" spans="1:9" ht="69.95" customHeight="1" thickBot="1" x14ac:dyDescent="0.25">
      <c r="A1803" s="1155">
        <f>A1802</f>
        <v>43387</v>
      </c>
      <c r="B1803" s="1203"/>
      <c r="C1803" s="165"/>
      <c r="D1803" s="166"/>
      <c r="E1803" s="507"/>
      <c r="F1803" s="166"/>
      <c r="G1803" s="153"/>
      <c r="H1803" s="152"/>
      <c r="I1803" s="154"/>
    </row>
    <row r="1804" spans="1:9" ht="69.95" hidden="1" customHeight="1" thickTop="1" thickBot="1" x14ac:dyDescent="0.25">
      <c r="A1804" s="1166"/>
      <c r="B1804" s="39"/>
      <c r="C1804" s="1080">
        <f>COUNTA(C$1795,C$1792,C$1789,C$1786,C$1783,C$1780,C$1777,C$1774,C$1771,C$1768,C$1765,C$1762,C$1801,C$1798)</f>
        <v>12</v>
      </c>
      <c r="D1804" s="1080">
        <f t="shared" ref="D1804:I1804" si="40">COUNTA(D$1795,D$1792,D$1789,D$1786,D$1783,D$1780,D$1777,D$1774,D$1771,D$1768,D$1765,D$1762,D$1801,D$1798)</f>
        <v>5</v>
      </c>
      <c r="E1804" s="1080">
        <f t="shared" si="40"/>
        <v>6</v>
      </c>
      <c r="F1804" s="1080">
        <f>COUNTA(F1803,F1802,F1800,F1799,F1797,F1796,F1794,F1793,F1791,F1790,F1788,F1787,F1785,F1784,F1782,F1781,F1779,F1778,F1776,F1775,F1773,F1770,F1769,F1767,F1766,F1764,F1763)</f>
        <v>0</v>
      </c>
      <c r="G1804" s="1080">
        <f t="shared" si="40"/>
        <v>6</v>
      </c>
      <c r="H1804" s="1080">
        <f t="shared" si="40"/>
        <v>4</v>
      </c>
      <c r="I1804" s="1080">
        <f t="shared" si="40"/>
        <v>0</v>
      </c>
    </row>
    <row r="1805" spans="1:9" ht="99.95" customHeight="1" thickTop="1" thickBot="1" x14ac:dyDescent="0.25">
      <c r="A1805" s="468" t="s">
        <v>313</v>
      </c>
      <c r="B1805" s="466">
        <f>WEEKNUM(A1806,2)</f>
        <v>42</v>
      </c>
      <c r="C1805" s="1341" t="s">
        <v>0</v>
      </c>
      <c r="D1805" s="1342"/>
      <c r="E1805" s="1113" t="s">
        <v>1</v>
      </c>
      <c r="F1805" s="1176" t="s">
        <v>356</v>
      </c>
      <c r="G1805" s="119" t="s">
        <v>3</v>
      </c>
      <c r="H1805" s="1112" t="s">
        <v>4</v>
      </c>
      <c r="I1805" s="205" t="s">
        <v>5</v>
      </c>
    </row>
    <row r="1806" spans="1:9" ht="69.95" customHeight="1" thickTop="1" x14ac:dyDescent="0.2">
      <c r="A1806" s="1150">
        <f>A1803+1</f>
        <v>43388</v>
      </c>
      <c r="B1806" s="479"/>
      <c r="C1806" s="970" t="s">
        <v>30</v>
      </c>
      <c r="D1806" s="1023" t="s">
        <v>29</v>
      </c>
      <c r="E1806" s="1017" t="s">
        <v>6</v>
      </c>
      <c r="F1806" s="1034"/>
      <c r="G1806" s="1004" t="s">
        <v>28</v>
      </c>
      <c r="H1806" s="1036"/>
      <c r="I1806" s="1037"/>
    </row>
    <row r="1807" spans="1:9" ht="69.95" customHeight="1" x14ac:dyDescent="0.2">
      <c r="A1807" s="1151">
        <f>A1806</f>
        <v>43388</v>
      </c>
      <c r="B1807" s="1184" t="s">
        <v>8</v>
      </c>
      <c r="C1807" s="173"/>
      <c r="D1807" s="861"/>
      <c r="E1807" s="529"/>
      <c r="F1807" s="136"/>
      <c r="G1807" s="148"/>
      <c r="H1807" s="149"/>
      <c r="I1807" s="150"/>
    </row>
    <row r="1808" spans="1:9" ht="69.95" customHeight="1" x14ac:dyDescent="0.2">
      <c r="A1808" s="1152">
        <f>A1807</f>
        <v>43388</v>
      </c>
      <c r="B1808" s="1184"/>
      <c r="C1808" s="182"/>
      <c r="D1808" s="183"/>
      <c r="E1808" s="499"/>
      <c r="F1808" s="540"/>
      <c r="G1808" s="148"/>
      <c r="H1808" s="149"/>
      <c r="I1808" s="150"/>
    </row>
    <row r="1809" spans="1:9" ht="69.95" customHeight="1" thickBot="1" x14ac:dyDescent="0.25">
      <c r="A1809" s="1153">
        <f>A1808</f>
        <v>43388</v>
      </c>
      <c r="B1809" s="35"/>
      <c r="C1809" s="976" t="s">
        <v>28</v>
      </c>
      <c r="D1809" s="961"/>
      <c r="E1809" s="1014" t="s">
        <v>26</v>
      </c>
      <c r="F1809" s="988"/>
      <c r="G1809" s="1008"/>
      <c r="H1809" s="1008" t="s">
        <v>24</v>
      </c>
      <c r="I1809" s="1027"/>
    </row>
    <row r="1810" spans="1:9" ht="69.95" customHeight="1" x14ac:dyDescent="0.2">
      <c r="A1810" s="1154">
        <f>A1809</f>
        <v>43388</v>
      </c>
      <c r="B1810" s="1184" t="s">
        <v>8</v>
      </c>
      <c r="C1810" s="836"/>
      <c r="D1810" s="854"/>
      <c r="E1810" s="506"/>
      <c r="F1810" s="183"/>
      <c r="G1810" s="148"/>
      <c r="H1810" s="148"/>
      <c r="I1810" s="150"/>
    </row>
    <row r="1811" spans="1:9" ht="69.95" customHeight="1" thickBot="1" x14ac:dyDescent="0.25">
      <c r="A1811" s="1155">
        <f>A1810</f>
        <v>43388</v>
      </c>
      <c r="B1811" s="1211"/>
      <c r="C1811" s="837"/>
      <c r="D1811" s="855"/>
      <c r="E1811" s="507"/>
      <c r="F1811" s="166"/>
      <c r="G1811" s="153"/>
      <c r="H1811" s="152"/>
      <c r="I1811" s="154"/>
    </row>
    <row r="1812" spans="1:9" ht="69.95" customHeight="1" thickTop="1" x14ac:dyDescent="0.2">
      <c r="A1812" s="1156">
        <f>A1809+1</f>
        <v>43389</v>
      </c>
      <c r="B1812" s="36"/>
      <c r="C1812" s="970" t="s">
        <v>27</v>
      </c>
      <c r="D1812" s="981" t="s">
        <v>26</v>
      </c>
      <c r="E1812" s="1039"/>
      <c r="F1812" s="1034"/>
      <c r="G1812" s="1004" t="s">
        <v>29</v>
      </c>
      <c r="H1812" s="1036"/>
      <c r="I1812" s="1037"/>
    </row>
    <row r="1813" spans="1:9" ht="69.95" customHeight="1" x14ac:dyDescent="0.2">
      <c r="A1813" s="1162">
        <f>A1812</f>
        <v>43389</v>
      </c>
      <c r="B1813" s="1190" t="s">
        <v>8</v>
      </c>
      <c r="C1813" s="838"/>
      <c r="D1813" s="856"/>
      <c r="E1813" s="529"/>
      <c r="F1813" s="136"/>
      <c r="G1813" s="148"/>
      <c r="H1813" s="149"/>
      <c r="I1813" s="150"/>
    </row>
    <row r="1814" spans="1:9" ht="69.95" customHeight="1" x14ac:dyDescent="0.2">
      <c r="A1814" s="1163">
        <f>A1813</f>
        <v>43389</v>
      </c>
      <c r="B1814" s="1190"/>
      <c r="C1814" s="839"/>
      <c r="D1814" s="849"/>
      <c r="E1814" s="499"/>
      <c r="F1814" s="540"/>
      <c r="G1814" s="148"/>
      <c r="H1814" s="149"/>
      <c r="I1814" s="150"/>
    </row>
    <row r="1815" spans="1:9" ht="69.95" customHeight="1" x14ac:dyDescent="0.2">
      <c r="A1815" s="1164">
        <f>A1814</f>
        <v>43389</v>
      </c>
      <c r="B1815" s="37"/>
      <c r="C1815" s="987" t="s">
        <v>25</v>
      </c>
      <c r="D1815" s="988"/>
      <c r="E1815" s="1014" t="s">
        <v>27</v>
      </c>
      <c r="F1815" s="988"/>
      <c r="G1815" s="1008"/>
      <c r="H1815" s="1008" t="s">
        <v>25</v>
      </c>
      <c r="I1815" s="1027"/>
    </row>
    <row r="1816" spans="1:9" ht="69.95" customHeight="1" x14ac:dyDescent="0.2">
      <c r="A1816" s="1165">
        <f>A1815</f>
        <v>43389</v>
      </c>
      <c r="B1816" s="1190" t="s">
        <v>8</v>
      </c>
      <c r="C1816" s="840"/>
      <c r="D1816" s="850"/>
      <c r="E1816" s="506"/>
      <c r="F1816" s="183"/>
      <c r="G1816" s="148"/>
      <c r="H1816" s="148"/>
      <c r="I1816" s="150"/>
    </row>
    <row r="1817" spans="1:9" ht="69.95" customHeight="1" thickBot="1" x14ac:dyDescent="0.25">
      <c r="A1817" s="1161">
        <f>A1816</f>
        <v>43389</v>
      </c>
      <c r="B1817" s="1203"/>
      <c r="C1817" s="837"/>
      <c r="D1817" s="855"/>
      <c r="E1817" s="507"/>
      <c r="F1817" s="166"/>
      <c r="G1817" s="153"/>
      <c r="H1817" s="152"/>
      <c r="I1817" s="154"/>
    </row>
    <row r="1818" spans="1:9" ht="69.95" customHeight="1" thickTop="1" x14ac:dyDescent="0.2">
      <c r="A1818" s="1150">
        <f>A1815+1</f>
        <v>43390</v>
      </c>
      <c r="B1818" s="36"/>
      <c r="C1818" s="991" t="s">
        <v>24</v>
      </c>
      <c r="D1818" s="992"/>
      <c r="E1818" s="1039"/>
      <c r="F1818" s="1034"/>
      <c r="G1818" s="1004" t="s">
        <v>30</v>
      </c>
      <c r="H1818" s="1036"/>
      <c r="I1818" s="1037"/>
    </row>
    <row r="1819" spans="1:9" ht="69.95" customHeight="1" x14ac:dyDescent="0.2">
      <c r="A1819" s="1151">
        <f>A1818</f>
        <v>43390</v>
      </c>
      <c r="B1819" s="1190" t="s">
        <v>8</v>
      </c>
      <c r="C1819" s="841"/>
      <c r="D1819" s="848"/>
      <c r="E1819" s="529"/>
      <c r="F1819" s="136"/>
      <c r="G1819" s="148"/>
      <c r="H1819" s="149"/>
      <c r="I1819" s="150"/>
    </row>
    <row r="1820" spans="1:9" ht="69.95" customHeight="1" x14ac:dyDescent="0.2">
      <c r="A1820" s="1152">
        <f>A1819</f>
        <v>43390</v>
      </c>
      <c r="B1820" s="1190"/>
      <c r="C1820" s="842"/>
      <c r="D1820" s="851"/>
      <c r="E1820" s="499"/>
      <c r="F1820" s="540"/>
      <c r="G1820" s="148"/>
      <c r="H1820" s="149"/>
      <c r="I1820" s="150"/>
    </row>
    <row r="1821" spans="1:9" ht="69.95" customHeight="1" x14ac:dyDescent="0.2">
      <c r="A1821" s="1153">
        <f>A1820</f>
        <v>43390</v>
      </c>
      <c r="B1821" s="37"/>
      <c r="C1821" s="991" t="s">
        <v>21</v>
      </c>
      <c r="D1821" s="992"/>
      <c r="E1821" s="1014" t="s">
        <v>28</v>
      </c>
      <c r="F1821" s="988"/>
      <c r="G1821" s="1008"/>
      <c r="H1821" s="1008" t="s">
        <v>26</v>
      </c>
      <c r="I1821" s="1027"/>
    </row>
    <row r="1822" spans="1:9" ht="69.95" customHeight="1" x14ac:dyDescent="0.2">
      <c r="A1822" s="1154">
        <f>A1821</f>
        <v>43390</v>
      </c>
      <c r="B1822" s="1190" t="s">
        <v>8</v>
      </c>
      <c r="C1822" s="859"/>
      <c r="D1822" s="858"/>
      <c r="E1822" s="506"/>
      <c r="F1822" s="183"/>
      <c r="G1822" s="148"/>
      <c r="H1822" s="148"/>
      <c r="I1822" s="150"/>
    </row>
    <row r="1823" spans="1:9" ht="69.95" customHeight="1" thickBot="1" x14ac:dyDescent="0.25">
      <c r="A1823" s="1155">
        <f>A1822</f>
        <v>43390</v>
      </c>
      <c r="B1823" s="1203"/>
      <c r="C1823" s="165"/>
      <c r="D1823" s="166"/>
      <c r="E1823" s="507"/>
      <c r="F1823" s="166"/>
      <c r="G1823" s="153"/>
      <c r="H1823" s="152"/>
      <c r="I1823" s="154"/>
    </row>
    <row r="1824" spans="1:9" ht="69.95" customHeight="1" thickTop="1" x14ac:dyDescent="0.2">
      <c r="A1824" s="1156">
        <f>A1821+1</f>
        <v>43391</v>
      </c>
      <c r="B1824" s="40"/>
      <c r="C1824" s="991" t="s">
        <v>7</v>
      </c>
      <c r="D1824" s="992"/>
      <c r="E1824" s="1040"/>
      <c r="F1824" s="1041"/>
      <c r="G1824" s="1057" t="s">
        <v>14</v>
      </c>
      <c r="H1824" s="1043"/>
      <c r="I1824" s="1044"/>
    </row>
    <row r="1825" spans="1:9" ht="69.95" customHeight="1" x14ac:dyDescent="0.2">
      <c r="A1825" s="1162">
        <f>A1824</f>
        <v>43391</v>
      </c>
      <c r="B1825" s="1190" t="s">
        <v>8</v>
      </c>
      <c r="C1825" s="155"/>
      <c r="D1825" s="156"/>
      <c r="E1825" s="529"/>
      <c r="F1825" s="136"/>
      <c r="G1825" s="148"/>
      <c r="H1825" s="149"/>
      <c r="I1825" s="157"/>
    </row>
    <row r="1826" spans="1:9" ht="69.95" customHeight="1" x14ac:dyDescent="0.2">
      <c r="A1826" s="1163">
        <f>A1825</f>
        <v>43391</v>
      </c>
      <c r="B1826" s="1190"/>
      <c r="C1826" s="162"/>
      <c r="D1826" s="163"/>
      <c r="E1826" s="499"/>
      <c r="F1826" s="540"/>
      <c r="G1826" s="148"/>
      <c r="H1826" s="149"/>
      <c r="I1826" s="157"/>
    </row>
    <row r="1827" spans="1:9" ht="69.95" customHeight="1" x14ac:dyDescent="0.2">
      <c r="A1827" s="1164">
        <f>A1826</f>
        <v>43391</v>
      </c>
      <c r="B1827" s="37"/>
      <c r="C1827" s="1007" t="s">
        <v>12</v>
      </c>
      <c r="D1827" s="988"/>
      <c r="E1827" s="1014" t="s">
        <v>29</v>
      </c>
      <c r="F1827" s="1029"/>
      <c r="G1827" s="1030"/>
      <c r="H1827" s="1008" t="s">
        <v>27</v>
      </c>
      <c r="I1827" s="1046"/>
    </row>
    <row r="1828" spans="1:9" ht="69.95" customHeight="1" x14ac:dyDescent="0.2">
      <c r="A1828" s="1165">
        <f>A1827</f>
        <v>43391</v>
      </c>
      <c r="B1828" s="1190" t="s">
        <v>8</v>
      </c>
      <c r="C1828" s="158"/>
      <c r="D1828" s="164"/>
      <c r="E1828" s="506"/>
      <c r="F1828" s="183"/>
      <c r="G1828" s="148"/>
      <c r="H1828" s="148"/>
      <c r="I1828" s="157"/>
    </row>
    <row r="1829" spans="1:9" ht="69.95" customHeight="1" thickBot="1" x14ac:dyDescent="0.25">
      <c r="A1829" s="1161">
        <f>A1828</f>
        <v>43391</v>
      </c>
      <c r="B1829" s="1197"/>
      <c r="C1829" s="158"/>
      <c r="D1829" s="164"/>
      <c r="E1829" s="508"/>
      <c r="F1829" s="164"/>
      <c r="G1829" s="160"/>
      <c r="H1829" s="159"/>
      <c r="I1829" s="161"/>
    </row>
    <row r="1830" spans="1:9" ht="69.95" customHeight="1" thickTop="1" x14ac:dyDescent="0.2">
      <c r="A1830" s="1150">
        <f>A1827+1</f>
        <v>43392</v>
      </c>
      <c r="B1830" s="36"/>
      <c r="C1830" s="970" t="s">
        <v>14</v>
      </c>
      <c r="D1830" s="1059" t="s">
        <v>15</v>
      </c>
      <c r="E1830" s="1056"/>
      <c r="F1830" s="1083"/>
      <c r="G1830" s="1086"/>
      <c r="H1830" s="1084"/>
      <c r="I1830" s="1085"/>
    </row>
    <row r="1831" spans="1:9" ht="69.95" customHeight="1" x14ac:dyDescent="0.2">
      <c r="A1831" s="1151">
        <f>A1830</f>
        <v>43392</v>
      </c>
      <c r="B1831" s="1190" t="s">
        <v>8</v>
      </c>
      <c r="C1831" s="173"/>
      <c r="D1831" s="156"/>
      <c r="E1831" s="529"/>
      <c r="F1831" s="136"/>
      <c r="G1831" s="148"/>
      <c r="H1831" s="149"/>
      <c r="I1831" s="157"/>
    </row>
    <row r="1832" spans="1:9" ht="69.95" customHeight="1" x14ac:dyDescent="0.2">
      <c r="A1832" s="1152">
        <f>A1831</f>
        <v>43392</v>
      </c>
      <c r="B1832" s="1190"/>
      <c r="C1832" s="182"/>
      <c r="D1832" s="163"/>
      <c r="E1832" s="499"/>
      <c r="F1832" s="136"/>
      <c r="G1832" s="148"/>
      <c r="H1832" s="149"/>
      <c r="I1832" s="157"/>
    </row>
    <row r="1833" spans="1:9" ht="69.95" customHeight="1" x14ac:dyDescent="0.2">
      <c r="A1833" s="1153">
        <f>A1832</f>
        <v>43392</v>
      </c>
      <c r="B1833" s="37"/>
      <c r="C1833" s="1013" t="s">
        <v>17</v>
      </c>
      <c r="D1833" s="988"/>
      <c r="E1833" s="1014" t="s">
        <v>30</v>
      </c>
      <c r="F1833" s="1029"/>
      <c r="G1833" s="1030"/>
      <c r="H1833" s="1030"/>
      <c r="I1833" s="1046"/>
    </row>
    <row r="1834" spans="1:9" ht="69.95" customHeight="1" x14ac:dyDescent="0.2">
      <c r="A1834" s="1154">
        <f>A1833</f>
        <v>43392</v>
      </c>
      <c r="B1834" s="1190" t="s">
        <v>8</v>
      </c>
      <c r="C1834" s="196"/>
      <c r="D1834" s="164"/>
      <c r="E1834" s="506"/>
      <c r="F1834" s="163"/>
      <c r="G1834" s="148"/>
      <c r="H1834" s="148"/>
      <c r="I1834" s="157"/>
    </row>
    <row r="1835" spans="1:9" ht="69.95" customHeight="1" thickBot="1" x14ac:dyDescent="0.25">
      <c r="A1835" s="1155">
        <f>A1834</f>
        <v>43392</v>
      </c>
      <c r="B1835" s="1203"/>
      <c r="C1835" s="197"/>
      <c r="D1835" s="198"/>
      <c r="E1835" s="511"/>
      <c r="F1835" s="548"/>
      <c r="G1835" s="201"/>
      <c r="H1835" s="199"/>
      <c r="I1835" s="202"/>
    </row>
    <row r="1836" spans="1:9" ht="69.95" customHeight="1" thickTop="1" x14ac:dyDescent="0.2">
      <c r="A1836" s="1156">
        <f>A1833+1</f>
        <v>43393</v>
      </c>
      <c r="B1836" s="36"/>
      <c r="C1836" s="991" t="s">
        <v>13</v>
      </c>
      <c r="D1836" s="992" t="s">
        <v>16</v>
      </c>
      <c r="E1836" s="1064" t="s">
        <v>18</v>
      </c>
      <c r="F1836" s="1041"/>
      <c r="G1836" s="1042"/>
      <c r="H1836" s="1043"/>
      <c r="I1836" s="1065"/>
    </row>
    <row r="1837" spans="1:9" ht="69.95" customHeight="1" x14ac:dyDescent="0.2">
      <c r="A1837" s="1162">
        <f>A1836</f>
        <v>43393</v>
      </c>
      <c r="B1837" s="1190" t="s">
        <v>8</v>
      </c>
      <c r="C1837" s="155"/>
      <c r="D1837" s="156"/>
      <c r="E1837" s="529"/>
      <c r="F1837" s="136"/>
      <c r="G1837" s="148"/>
      <c r="H1837" s="149"/>
      <c r="I1837" s="150"/>
    </row>
    <row r="1838" spans="1:9" ht="69.95" customHeight="1" x14ac:dyDescent="0.2">
      <c r="A1838" s="1163">
        <f>A1837</f>
        <v>43393</v>
      </c>
      <c r="B1838" s="1190"/>
      <c r="C1838" s="162"/>
      <c r="D1838" s="163"/>
      <c r="E1838" s="499"/>
      <c r="F1838" s="540"/>
      <c r="G1838" s="148"/>
      <c r="H1838" s="149"/>
      <c r="I1838" s="150"/>
    </row>
    <row r="1839" spans="1:9" ht="69.95" customHeight="1" x14ac:dyDescent="0.2">
      <c r="A1839" s="1164">
        <f>A1838</f>
        <v>43393</v>
      </c>
      <c r="B1839" s="37"/>
      <c r="C1839" s="1007" t="s">
        <v>19</v>
      </c>
      <c r="D1839" s="1018"/>
      <c r="E1839" s="1032"/>
      <c r="F1839" s="1029"/>
      <c r="G1839" s="1030"/>
      <c r="H1839" s="1030"/>
      <c r="I1839" s="1031"/>
    </row>
    <row r="1840" spans="1:9" ht="69.95" customHeight="1" x14ac:dyDescent="0.2">
      <c r="A1840" s="1165">
        <f>A1839</f>
        <v>43393</v>
      </c>
      <c r="B1840" s="1190" t="s">
        <v>8</v>
      </c>
      <c r="C1840" s="158"/>
      <c r="D1840" s="164"/>
      <c r="E1840" s="506"/>
      <c r="F1840" s="183"/>
      <c r="G1840" s="148"/>
      <c r="H1840" s="148"/>
      <c r="I1840" s="150"/>
    </row>
    <row r="1841" spans="1:9" ht="69.95" customHeight="1" thickBot="1" x14ac:dyDescent="0.25">
      <c r="A1841" s="1161">
        <f>A1840</f>
        <v>43393</v>
      </c>
      <c r="B1841" s="1203"/>
      <c r="C1841" s="165"/>
      <c r="D1841" s="166"/>
      <c r="E1841" s="507"/>
      <c r="F1841" s="166"/>
      <c r="G1841" s="153"/>
      <c r="H1841" s="152"/>
      <c r="I1841" s="154"/>
    </row>
    <row r="1842" spans="1:9" ht="69.95" customHeight="1" thickTop="1" x14ac:dyDescent="0.2">
      <c r="A1842" s="1150">
        <f>A1839+1</f>
        <v>43394</v>
      </c>
      <c r="B1842" s="36"/>
      <c r="C1842" s="991"/>
      <c r="D1842" s="992"/>
      <c r="E1842" s="1064"/>
      <c r="F1842" s="1041"/>
      <c r="G1842" s="1042"/>
      <c r="H1842" s="1043"/>
      <c r="I1842" s="1065"/>
    </row>
    <row r="1843" spans="1:9" ht="69.95" customHeight="1" x14ac:dyDescent="0.2">
      <c r="A1843" s="1151">
        <f>A1842</f>
        <v>43394</v>
      </c>
      <c r="B1843" s="1190" t="s">
        <v>8</v>
      </c>
      <c r="C1843" s="155"/>
      <c r="D1843" s="156"/>
      <c r="E1843" s="529"/>
      <c r="F1843" s="136"/>
      <c r="G1843" s="148"/>
      <c r="H1843" s="149"/>
      <c r="I1843" s="150"/>
    </row>
    <row r="1844" spans="1:9" ht="69.95" customHeight="1" x14ac:dyDescent="0.2">
      <c r="A1844" s="1152">
        <f>A1843</f>
        <v>43394</v>
      </c>
      <c r="B1844" s="1190"/>
      <c r="C1844" s="162"/>
      <c r="D1844" s="163"/>
      <c r="E1844" s="499"/>
      <c r="F1844" s="540"/>
      <c r="G1844" s="148"/>
      <c r="H1844" s="149"/>
      <c r="I1844" s="150"/>
    </row>
    <row r="1845" spans="1:9" ht="69.95" customHeight="1" x14ac:dyDescent="0.2">
      <c r="A1845" s="1153">
        <f>A1844</f>
        <v>43394</v>
      </c>
      <c r="B1845" s="37"/>
      <c r="C1845" s="1007"/>
      <c r="D1845" s="1018"/>
      <c r="E1845" s="1032"/>
      <c r="F1845" s="1029"/>
      <c r="G1845" s="1030"/>
      <c r="H1845" s="1030"/>
      <c r="I1845" s="1031"/>
    </row>
    <row r="1846" spans="1:9" ht="69.95" customHeight="1" x14ac:dyDescent="0.2">
      <c r="A1846" s="1154">
        <f>A1845</f>
        <v>43394</v>
      </c>
      <c r="B1846" s="1190" t="s">
        <v>8</v>
      </c>
      <c r="C1846" s="158"/>
      <c r="D1846" s="164"/>
      <c r="E1846" s="506"/>
      <c r="F1846" s="183"/>
      <c r="G1846" s="148"/>
      <c r="H1846" s="148"/>
      <c r="I1846" s="150"/>
    </row>
    <row r="1847" spans="1:9" ht="69.95" customHeight="1" thickBot="1" x14ac:dyDescent="0.25">
      <c r="A1847" s="1155">
        <f>A1846</f>
        <v>43394</v>
      </c>
      <c r="B1847" s="1203"/>
      <c r="C1847" s="165"/>
      <c r="D1847" s="166"/>
      <c r="E1847" s="507"/>
      <c r="F1847" s="166"/>
      <c r="G1847" s="153"/>
      <c r="H1847" s="152"/>
      <c r="I1847" s="154"/>
    </row>
    <row r="1848" spans="1:9" ht="69.95" hidden="1" customHeight="1" thickTop="1" thickBot="1" x14ac:dyDescent="0.25">
      <c r="A1848" s="1166"/>
      <c r="B1848" s="39"/>
      <c r="C1848" s="1080">
        <f>COUNTA(C$1839,C$1836,C$1833,C$1830,C$1827,C$1824,C$1821,C$1818,C$1815,C$1812,C$1809,C$1806,C$1845,C$1842)</f>
        <v>12</v>
      </c>
      <c r="D1848" s="1080">
        <f t="shared" ref="D1848:I1848" si="41">COUNTA(D$1839,D$1836,D$1833,D$1830,D$1827,D$1824,D$1821,D$1818,D$1815,D$1812,D$1809,D$1806,D$1845,D$1842)</f>
        <v>4</v>
      </c>
      <c r="E1848" s="1080">
        <f t="shared" si="41"/>
        <v>7</v>
      </c>
      <c r="F1848" s="1080">
        <f>COUNTA(F1847,F1846,F1844,F1843,F1841,F1840,F1838,F1837,F1835,F1834,F1832,F1831,F1829,F1828,F1826,F1825,F1823,F1822,F1820,F1819,F1817,F1816,F1814,F1813,F1811,F1810,F1808,F1807)</f>
        <v>0</v>
      </c>
      <c r="G1848" s="1080">
        <f t="shared" si="41"/>
        <v>4</v>
      </c>
      <c r="H1848" s="1080">
        <f t="shared" si="41"/>
        <v>4</v>
      </c>
      <c r="I1848" s="1080">
        <f t="shared" si="41"/>
        <v>0</v>
      </c>
    </row>
    <row r="1849" spans="1:9" ht="99.95" customHeight="1" thickTop="1" thickBot="1" x14ac:dyDescent="0.25">
      <c r="A1849" s="468" t="s">
        <v>313</v>
      </c>
      <c r="B1849" s="466">
        <f>WEEKNUM(A1850,2)</f>
        <v>43</v>
      </c>
      <c r="C1849" s="1341" t="s">
        <v>0</v>
      </c>
      <c r="D1849" s="1342"/>
      <c r="E1849" s="1113" t="s">
        <v>1</v>
      </c>
      <c r="F1849" s="1176" t="s">
        <v>356</v>
      </c>
      <c r="G1849" s="119" t="s">
        <v>3</v>
      </c>
      <c r="H1849" s="1112" t="s">
        <v>4</v>
      </c>
      <c r="I1849" s="205" t="s">
        <v>5</v>
      </c>
    </row>
    <row r="1850" spans="1:9" ht="69.95" customHeight="1" thickTop="1" x14ac:dyDescent="0.2">
      <c r="A1850" s="1150">
        <f>A1847+1</f>
        <v>43395</v>
      </c>
      <c r="B1850" s="479"/>
      <c r="C1850" s="970" t="s">
        <v>30</v>
      </c>
      <c r="D1850" s="1023" t="s">
        <v>29</v>
      </c>
      <c r="E1850" s="1017" t="s">
        <v>6</v>
      </c>
      <c r="F1850" s="1034"/>
      <c r="G1850" s="1035" t="s">
        <v>355</v>
      </c>
      <c r="H1850" s="1036"/>
      <c r="I1850" s="1037"/>
    </row>
    <row r="1851" spans="1:9" ht="69.95" customHeight="1" x14ac:dyDescent="0.2">
      <c r="A1851" s="1151">
        <f>A1850</f>
        <v>43395</v>
      </c>
      <c r="B1851" s="1184" t="s">
        <v>8</v>
      </c>
      <c r="C1851" s="173"/>
      <c r="D1851" s="861"/>
      <c r="E1851" s="529"/>
      <c r="F1851" s="136"/>
      <c r="G1851" s="148"/>
      <c r="H1851" s="149"/>
      <c r="I1851" s="150"/>
    </row>
    <row r="1852" spans="1:9" ht="69.95" customHeight="1" x14ac:dyDescent="0.2">
      <c r="A1852" s="1152">
        <f>A1851</f>
        <v>43395</v>
      </c>
      <c r="B1852" s="1184"/>
      <c r="C1852" s="182"/>
      <c r="D1852" s="183"/>
      <c r="E1852" s="499"/>
      <c r="F1852" s="540"/>
      <c r="G1852" s="148"/>
      <c r="H1852" s="149"/>
      <c r="I1852" s="150"/>
    </row>
    <row r="1853" spans="1:9" ht="69.95" customHeight="1" thickBot="1" x14ac:dyDescent="0.25">
      <c r="A1853" s="1153">
        <f>A1852</f>
        <v>43395</v>
      </c>
      <c r="B1853" s="35"/>
      <c r="C1853" s="976" t="s">
        <v>28</v>
      </c>
      <c r="D1853" s="961"/>
      <c r="E1853" s="1038" t="s">
        <v>31</v>
      </c>
      <c r="F1853" s="1029"/>
      <c r="G1853" s="1030"/>
      <c r="H1853" s="1008" t="s">
        <v>28</v>
      </c>
      <c r="I1853" s="1031"/>
    </row>
    <row r="1854" spans="1:9" ht="69.95" customHeight="1" x14ac:dyDescent="0.2">
      <c r="A1854" s="1154">
        <f>A1853</f>
        <v>43395</v>
      </c>
      <c r="B1854" s="1184" t="s">
        <v>8</v>
      </c>
      <c r="C1854" s="836"/>
      <c r="D1854" s="854"/>
      <c r="E1854" s="506"/>
      <c r="F1854" s="183"/>
      <c r="G1854" s="148"/>
      <c r="H1854" s="148"/>
      <c r="I1854" s="150"/>
    </row>
    <row r="1855" spans="1:9" ht="69.95" customHeight="1" thickBot="1" x14ac:dyDescent="0.25">
      <c r="A1855" s="1155">
        <f>A1854</f>
        <v>43395</v>
      </c>
      <c r="B1855" s="1211"/>
      <c r="C1855" s="837"/>
      <c r="D1855" s="855"/>
      <c r="E1855" s="507"/>
      <c r="F1855" s="166"/>
      <c r="G1855" s="153"/>
      <c r="H1855" s="152"/>
      <c r="I1855" s="154"/>
    </row>
    <row r="1856" spans="1:9" ht="69.95" customHeight="1" thickTop="1" x14ac:dyDescent="0.2">
      <c r="A1856" s="1156">
        <f>A1853+1</f>
        <v>43396</v>
      </c>
      <c r="B1856" s="36"/>
      <c r="C1856" s="970" t="s">
        <v>27</v>
      </c>
      <c r="D1856" s="981" t="s">
        <v>26</v>
      </c>
      <c r="E1856" s="1039"/>
      <c r="F1856" s="1034"/>
      <c r="G1856" s="1035" t="s">
        <v>354</v>
      </c>
      <c r="H1856" s="1036"/>
      <c r="I1856" s="1037"/>
    </row>
    <row r="1857" spans="1:9" ht="69.95" customHeight="1" x14ac:dyDescent="0.2">
      <c r="A1857" s="1162">
        <f>A1856</f>
        <v>43396</v>
      </c>
      <c r="B1857" s="1190" t="s">
        <v>8</v>
      </c>
      <c r="C1857" s="838"/>
      <c r="D1857" s="856"/>
      <c r="E1857" s="529"/>
      <c r="F1857" s="136"/>
      <c r="G1857" s="148"/>
      <c r="H1857" s="149"/>
      <c r="I1857" s="150"/>
    </row>
    <row r="1858" spans="1:9" ht="69.95" customHeight="1" x14ac:dyDescent="0.2">
      <c r="A1858" s="1163">
        <f>A1857</f>
        <v>43396</v>
      </c>
      <c r="B1858" s="1190"/>
      <c r="C1858" s="839"/>
      <c r="D1858" s="849"/>
      <c r="E1858" s="499"/>
      <c r="F1858" s="540"/>
      <c r="G1858" s="148"/>
      <c r="H1858" s="149"/>
      <c r="I1858" s="150"/>
    </row>
    <row r="1859" spans="1:9" ht="69.95" customHeight="1" x14ac:dyDescent="0.2">
      <c r="A1859" s="1164">
        <f>A1858</f>
        <v>43396</v>
      </c>
      <c r="B1859" s="37"/>
      <c r="C1859" s="987" t="s">
        <v>25</v>
      </c>
      <c r="D1859" s="988"/>
      <c r="E1859" s="1032"/>
      <c r="F1859" s="1029"/>
      <c r="G1859" s="1030"/>
      <c r="H1859" s="1008" t="s">
        <v>29</v>
      </c>
      <c r="I1859" s="1031"/>
    </row>
    <row r="1860" spans="1:9" ht="69.95" customHeight="1" x14ac:dyDescent="0.2">
      <c r="A1860" s="1165">
        <f>A1859</f>
        <v>43396</v>
      </c>
      <c r="B1860" s="1190" t="s">
        <v>8</v>
      </c>
      <c r="C1860" s="840"/>
      <c r="D1860" s="850"/>
      <c r="E1860" s="506"/>
      <c r="F1860" s="183"/>
      <c r="G1860" s="148"/>
      <c r="H1860" s="148"/>
      <c r="I1860" s="150"/>
    </row>
    <row r="1861" spans="1:9" ht="69.95" customHeight="1" thickBot="1" x14ac:dyDescent="0.25">
      <c r="A1861" s="1161">
        <f>A1860</f>
        <v>43396</v>
      </c>
      <c r="B1861" s="1203"/>
      <c r="C1861" s="837"/>
      <c r="D1861" s="855"/>
      <c r="E1861" s="507"/>
      <c r="F1861" s="166"/>
      <c r="G1861" s="153"/>
      <c r="H1861" s="152"/>
      <c r="I1861" s="154"/>
    </row>
    <row r="1862" spans="1:9" ht="69.95" customHeight="1" thickTop="1" x14ac:dyDescent="0.2">
      <c r="A1862" s="1150">
        <f>A1859+1</f>
        <v>43397</v>
      </c>
      <c r="B1862" s="36"/>
      <c r="C1862" s="991" t="s">
        <v>24</v>
      </c>
      <c r="D1862" s="992"/>
      <c r="E1862" s="1039"/>
      <c r="F1862" s="1034"/>
      <c r="G1862" s="1035"/>
      <c r="H1862" s="1036"/>
      <c r="I1862" s="1037"/>
    </row>
    <row r="1863" spans="1:9" ht="69.95" customHeight="1" x14ac:dyDescent="0.2">
      <c r="A1863" s="1151">
        <f>A1862</f>
        <v>43397</v>
      </c>
      <c r="B1863" s="1190" t="s">
        <v>8</v>
      </c>
      <c r="C1863" s="841"/>
      <c r="D1863" s="848"/>
      <c r="E1863" s="529"/>
      <c r="F1863" s="136"/>
      <c r="G1863" s="148"/>
      <c r="H1863" s="149"/>
      <c r="I1863" s="150"/>
    </row>
    <row r="1864" spans="1:9" ht="69.95" customHeight="1" x14ac:dyDescent="0.2">
      <c r="A1864" s="1152">
        <f>A1863</f>
        <v>43397</v>
      </c>
      <c r="B1864" s="1190"/>
      <c r="C1864" s="842"/>
      <c r="D1864" s="851"/>
      <c r="E1864" s="499"/>
      <c r="F1864" s="540"/>
      <c r="G1864" s="148"/>
      <c r="H1864" s="149"/>
      <c r="I1864" s="150"/>
    </row>
    <row r="1865" spans="1:9" ht="69.95" customHeight="1" x14ac:dyDescent="0.2">
      <c r="A1865" s="1153">
        <f>A1864</f>
        <v>43397</v>
      </c>
      <c r="B1865" s="37"/>
      <c r="C1865" s="991" t="s">
        <v>21</v>
      </c>
      <c r="D1865" s="992"/>
      <c r="E1865" s="1032"/>
      <c r="F1865" s="1029"/>
      <c r="G1865" s="1030"/>
      <c r="H1865" s="1008" t="s">
        <v>30</v>
      </c>
      <c r="I1865" s="1031"/>
    </row>
    <row r="1866" spans="1:9" ht="69.95" customHeight="1" x14ac:dyDescent="0.2">
      <c r="A1866" s="1154">
        <f>A1865</f>
        <v>43397</v>
      </c>
      <c r="B1866" s="1190" t="s">
        <v>8</v>
      </c>
      <c r="C1866" s="859"/>
      <c r="D1866" s="858"/>
      <c r="E1866" s="506"/>
      <c r="F1866" s="183"/>
      <c r="G1866" s="148"/>
      <c r="H1866" s="148"/>
      <c r="I1866" s="150"/>
    </row>
    <row r="1867" spans="1:9" ht="69.95" customHeight="1" thickBot="1" x14ac:dyDescent="0.25">
      <c r="A1867" s="1155">
        <f>A1866</f>
        <v>43397</v>
      </c>
      <c r="B1867" s="1203"/>
      <c r="C1867" s="165"/>
      <c r="D1867" s="166"/>
      <c r="E1867" s="507"/>
      <c r="F1867" s="166"/>
      <c r="G1867" s="153"/>
      <c r="H1867" s="152"/>
      <c r="I1867" s="154"/>
    </row>
    <row r="1868" spans="1:9" ht="69.95" customHeight="1" thickTop="1" x14ac:dyDescent="0.2">
      <c r="A1868" s="1156">
        <f>A1865+1</f>
        <v>43398</v>
      </c>
      <c r="B1868" s="36"/>
      <c r="C1868" s="1000" t="s">
        <v>7</v>
      </c>
      <c r="D1868" s="1001"/>
      <c r="E1868" s="1039"/>
      <c r="F1868" s="1034"/>
      <c r="G1868" s="1035"/>
      <c r="H1868" s="1036"/>
      <c r="I1868" s="1037"/>
    </row>
    <row r="1869" spans="1:9" ht="69.95" customHeight="1" x14ac:dyDescent="0.2">
      <c r="A1869" s="1162">
        <f>A1868</f>
        <v>43398</v>
      </c>
      <c r="B1869" s="1190" t="s">
        <v>8</v>
      </c>
      <c r="C1869" s="155"/>
      <c r="D1869" s="156"/>
      <c r="E1869" s="529"/>
      <c r="F1869" s="136"/>
      <c r="G1869" s="148"/>
      <c r="H1869" s="149"/>
      <c r="I1869" s="150"/>
    </row>
    <row r="1870" spans="1:9" ht="69.95" customHeight="1" x14ac:dyDescent="0.2">
      <c r="A1870" s="1163">
        <f>A1869</f>
        <v>43398</v>
      </c>
      <c r="B1870" s="1190"/>
      <c r="C1870" s="162"/>
      <c r="D1870" s="163"/>
      <c r="E1870" s="499"/>
      <c r="F1870" s="540"/>
      <c r="G1870" s="148"/>
      <c r="H1870" s="149"/>
      <c r="I1870" s="150"/>
    </row>
    <row r="1871" spans="1:9" ht="69.95" customHeight="1" x14ac:dyDescent="0.2">
      <c r="A1871" s="1164">
        <f>A1870</f>
        <v>43398</v>
      </c>
      <c r="B1871" s="37"/>
      <c r="C1871" s="1007" t="s">
        <v>12</v>
      </c>
      <c r="D1871" s="988"/>
      <c r="E1871" s="1032"/>
      <c r="F1871" s="1029"/>
      <c r="G1871" s="1030"/>
      <c r="H1871" s="1045" t="s">
        <v>31</v>
      </c>
      <c r="I1871" s="1031"/>
    </row>
    <row r="1872" spans="1:9" ht="69.95" customHeight="1" x14ac:dyDescent="0.2">
      <c r="A1872" s="1165">
        <f>A1871</f>
        <v>43398</v>
      </c>
      <c r="B1872" s="1190" t="s">
        <v>8</v>
      </c>
      <c r="C1872" s="158"/>
      <c r="D1872" s="164"/>
      <c r="E1872" s="506"/>
      <c r="F1872" s="183"/>
      <c r="G1872" s="148"/>
      <c r="H1872" s="148"/>
      <c r="I1872" s="150"/>
    </row>
    <row r="1873" spans="1:9" ht="69.95" customHeight="1" thickBot="1" x14ac:dyDescent="0.25">
      <c r="A1873" s="1161">
        <f>A1872</f>
        <v>43398</v>
      </c>
      <c r="B1873" s="1203"/>
      <c r="C1873" s="165"/>
      <c r="D1873" s="166"/>
      <c r="E1873" s="507"/>
      <c r="F1873" s="166"/>
      <c r="G1873" s="153"/>
      <c r="H1873" s="152"/>
      <c r="I1873" s="154"/>
    </row>
    <row r="1874" spans="1:9" ht="69.95" customHeight="1" thickTop="1" x14ac:dyDescent="0.2">
      <c r="A1874" s="1150">
        <f>A1871+1</f>
        <v>43399</v>
      </c>
      <c r="B1874" s="36"/>
      <c r="C1874" s="1009" t="s">
        <v>14</v>
      </c>
      <c r="D1874" s="1010" t="s">
        <v>15</v>
      </c>
      <c r="E1874" s="1039"/>
      <c r="F1874" s="1034"/>
      <c r="G1874" s="1035"/>
      <c r="H1874" s="1036"/>
      <c r="I1874" s="1037"/>
    </row>
    <row r="1875" spans="1:9" ht="69.95" customHeight="1" x14ac:dyDescent="0.2">
      <c r="A1875" s="1151">
        <f>A1874</f>
        <v>43399</v>
      </c>
      <c r="B1875" s="1190" t="s">
        <v>8</v>
      </c>
      <c r="C1875" s="173"/>
      <c r="D1875" s="156"/>
      <c r="E1875" s="529"/>
      <c r="F1875" s="136"/>
      <c r="G1875" s="148"/>
      <c r="H1875" s="149"/>
      <c r="I1875" s="150"/>
    </row>
    <row r="1876" spans="1:9" ht="69.95" customHeight="1" x14ac:dyDescent="0.2">
      <c r="A1876" s="1152">
        <f>A1875</f>
        <v>43399</v>
      </c>
      <c r="B1876" s="1190"/>
      <c r="C1876" s="182"/>
      <c r="D1876" s="163"/>
      <c r="E1876" s="499"/>
      <c r="F1876" s="540"/>
      <c r="G1876" s="148"/>
      <c r="H1876" s="149"/>
      <c r="I1876" s="150"/>
    </row>
    <row r="1877" spans="1:9" ht="69.95" customHeight="1" x14ac:dyDescent="0.2">
      <c r="A1877" s="1153">
        <f>A1876</f>
        <v>43399</v>
      </c>
      <c r="B1877" s="37"/>
      <c r="C1877" s="1013" t="s">
        <v>17</v>
      </c>
      <c r="D1877" s="988"/>
      <c r="E1877" s="1032"/>
      <c r="F1877" s="1029"/>
      <c r="G1877" s="1030"/>
      <c r="H1877" s="1030"/>
      <c r="I1877" s="1031"/>
    </row>
    <row r="1878" spans="1:9" ht="69.95" customHeight="1" x14ac:dyDescent="0.2">
      <c r="A1878" s="1154">
        <f>A1877</f>
        <v>43399</v>
      </c>
      <c r="B1878" s="1190" t="s">
        <v>8</v>
      </c>
      <c r="C1878" s="196"/>
      <c r="D1878" s="164"/>
      <c r="E1878" s="506"/>
      <c r="F1878" s="183"/>
      <c r="G1878" s="148"/>
      <c r="H1878" s="148"/>
      <c r="I1878" s="150"/>
    </row>
    <row r="1879" spans="1:9" ht="69.95" customHeight="1" thickBot="1" x14ac:dyDescent="0.25">
      <c r="A1879" s="1155">
        <f>A1878</f>
        <v>43399</v>
      </c>
      <c r="B1879" s="1203"/>
      <c r="C1879" s="860"/>
      <c r="D1879" s="166"/>
      <c r="E1879" s="507"/>
      <c r="F1879" s="166"/>
      <c r="G1879" s="153"/>
      <c r="H1879" s="152"/>
      <c r="I1879" s="154"/>
    </row>
    <row r="1880" spans="1:9" ht="69.95" customHeight="1" thickTop="1" x14ac:dyDescent="0.2">
      <c r="A1880" s="1156">
        <f>A1877+1</f>
        <v>43400</v>
      </c>
      <c r="B1880" s="36"/>
      <c r="C1880" s="1000" t="s">
        <v>13</v>
      </c>
      <c r="D1880" s="1001" t="s">
        <v>16</v>
      </c>
      <c r="E1880" s="1017" t="s">
        <v>18</v>
      </c>
      <c r="F1880" s="1034"/>
      <c r="G1880" s="1035"/>
      <c r="H1880" s="1036"/>
      <c r="I1880" s="1037"/>
    </row>
    <row r="1881" spans="1:9" ht="69.95" customHeight="1" x14ac:dyDescent="0.2">
      <c r="A1881" s="1162">
        <f>A1880</f>
        <v>43400</v>
      </c>
      <c r="B1881" s="1190" t="s">
        <v>8</v>
      </c>
      <c r="C1881" s="155"/>
      <c r="D1881" s="156"/>
      <c r="E1881" s="529"/>
      <c r="F1881" s="136"/>
      <c r="G1881" s="148"/>
      <c r="H1881" s="149"/>
      <c r="I1881" s="150"/>
    </row>
    <row r="1882" spans="1:9" ht="69.95" customHeight="1" x14ac:dyDescent="0.2">
      <c r="A1882" s="1163">
        <f>A1881</f>
        <v>43400</v>
      </c>
      <c r="B1882" s="1190"/>
      <c r="C1882" s="162"/>
      <c r="D1882" s="163"/>
      <c r="E1882" s="499"/>
      <c r="F1882" s="540"/>
      <c r="G1882" s="148"/>
      <c r="H1882" s="149"/>
      <c r="I1882" s="150"/>
    </row>
    <row r="1883" spans="1:9" ht="69.95" customHeight="1" x14ac:dyDescent="0.2">
      <c r="A1883" s="1164">
        <f>A1882</f>
        <v>43400</v>
      </c>
      <c r="B1883" s="37"/>
      <c r="C1883" s="1007" t="s">
        <v>19</v>
      </c>
      <c r="D1883" s="1018"/>
      <c r="E1883" s="1032"/>
      <c r="F1883" s="1029"/>
      <c r="G1883" s="1030"/>
      <c r="H1883" s="1030"/>
      <c r="I1883" s="1031"/>
    </row>
    <row r="1884" spans="1:9" ht="69.95" customHeight="1" x14ac:dyDescent="0.2">
      <c r="A1884" s="1165">
        <f>A1883</f>
        <v>43400</v>
      </c>
      <c r="B1884" s="1190" t="s">
        <v>8</v>
      </c>
      <c r="C1884" s="158"/>
      <c r="D1884" s="164"/>
      <c r="E1884" s="506"/>
      <c r="F1884" s="183"/>
      <c r="G1884" s="148"/>
      <c r="H1884" s="148"/>
      <c r="I1884" s="150"/>
    </row>
    <row r="1885" spans="1:9" ht="69.95" customHeight="1" thickBot="1" x14ac:dyDescent="0.25">
      <c r="A1885" s="1161">
        <f>A1884</f>
        <v>43400</v>
      </c>
      <c r="B1885" s="1203"/>
      <c r="C1885" s="165"/>
      <c r="D1885" s="166"/>
      <c r="E1885" s="507"/>
      <c r="F1885" s="166"/>
      <c r="G1885" s="153"/>
      <c r="H1885" s="152"/>
      <c r="I1885" s="154"/>
    </row>
    <row r="1886" spans="1:9" ht="69.95" customHeight="1" thickTop="1" x14ac:dyDescent="0.2">
      <c r="A1886" s="1150">
        <f>A1883+1</f>
        <v>43401</v>
      </c>
      <c r="B1886" s="36"/>
      <c r="C1886" s="1000"/>
      <c r="D1886" s="1001"/>
      <c r="E1886" s="1017"/>
      <c r="F1886" s="1034"/>
      <c r="G1886" s="1035"/>
      <c r="H1886" s="1036"/>
      <c r="I1886" s="1037"/>
    </row>
    <row r="1887" spans="1:9" ht="69.95" customHeight="1" x14ac:dyDescent="0.2">
      <c r="A1887" s="1151">
        <f>A1886</f>
        <v>43401</v>
      </c>
      <c r="B1887" s="1190" t="s">
        <v>8</v>
      </c>
      <c r="C1887" s="155"/>
      <c r="D1887" s="156"/>
      <c r="E1887" s="529"/>
      <c r="F1887" s="136"/>
      <c r="G1887" s="148"/>
      <c r="H1887" s="149"/>
      <c r="I1887" s="150"/>
    </row>
    <row r="1888" spans="1:9" ht="69.95" customHeight="1" x14ac:dyDescent="0.2">
      <c r="A1888" s="1152">
        <f>A1887</f>
        <v>43401</v>
      </c>
      <c r="B1888" s="1190"/>
      <c r="C1888" s="162"/>
      <c r="D1888" s="163"/>
      <c r="E1888" s="499"/>
      <c r="F1888" s="540"/>
      <c r="G1888" s="148"/>
      <c r="H1888" s="149"/>
      <c r="I1888" s="150"/>
    </row>
    <row r="1889" spans="1:9" ht="69.95" customHeight="1" x14ac:dyDescent="0.2">
      <c r="A1889" s="1153">
        <f>A1888</f>
        <v>43401</v>
      </c>
      <c r="B1889" s="37"/>
      <c r="C1889" s="1007"/>
      <c r="D1889" s="1018"/>
      <c r="E1889" s="1032"/>
      <c r="F1889" s="1029"/>
      <c r="G1889" s="1030"/>
      <c r="H1889" s="1030"/>
      <c r="I1889" s="1031"/>
    </row>
    <row r="1890" spans="1:9" ht="69.95" customHeight="1" x14ac:dyDescent="0.2">
      <c r="A1890" s="1154">
        <f>A1889</f>
        <v>43401</v>
      </c>
      <c r="B1890" s="1190" t="s">
        <v>8</v>
      </c>
      <c r="C1890" s="158"/>
      <c r="D1890" s="164"/>
      <c r="E1890" s="506"/>
      <c r="F1890" s="183"/>
      <c r="G1890" s="148"/>
      <c r="H1890" s="148"/>
      <c r="I1890" s="150"/>
    </row>
    <row r="1891" spans="1:9" ht="69.95" customHeight="1" thickBot="1" x14ac:dyDescent="0.25">
      <c r="A1891" s="1155">
        <f>A1890</f>
        <v>43401</v>
      </c>
      <c r="B1891" s="1203"/>
      <c r="C1891" s="165"/>
      <c r="D1891" s="166"/>
      <c r="E1891" s="507"/>
      <c r="F1891" s="166"/>
      <c r="G1891" s="153"/>
      <c r="H1891" s="152"/>
      <c r="I1891" s="154"/>
    </row>
    <row r="1892" spans="1:9" ht="69.95" hidden="1" customHeight="1" thickTop="1" thickBot="1" x14ac:dyDescent="0.5">
      <c r="C1892" s="947">
        <f>COUNTA(C$1889,C$1886,C$1883,C$1880,C$1877,C$1874,C$1871,C$1868,C$1865,C$1862,C$1859,C$1856,C$1853,C$1850)</f>
        <v>12</v>
      </c>
      <c r="D1892" s="947">
        <f t="shared" ref="D1892:I1892" si="42">COUNTA(D$1889,D$1886,D$1883,D$1880,D$1877,D$1874,D$1871,D$1868,D$1865,D$1862,D$1859,D$1856,D$1853,D$1850)</f>
        <v>4</v>
      </c>
      <c r="E1892" s="947">
        <f t="shared" si="42"/>
        <v>3</v>
      </c>
      <c r="F1892" s="947">
        <f>COUNTA(F1891,F1890,F1888,F1887,F1885,F1884,F1882,F1881,F1879,F1878,F1876,F1875,F1873,F1872,F1870,F1869,F1867,F1866,F1864,F1863,F1861,F1860,F1858,F1857,F1855,F1854,F1852,F1851)</f>
        <v>0</v>
      </c>
      <c r="G1892" s="947">
        <f t="shared" si="42"/>
        <v>2</v>
      </c>
      <c r="H1892" s="947">
        <f t="shared" si="42"/>
        <v>4</v>
      </c>
      <c r="I1892" s="947">
        <f t="shared" si="42"/>
        <v>0</v>
      </c>
    </row>
    <row r="1893" spans="1:9" ht="99.95" customHeight="1" thickTop="1" thickBot="1" x14ac:dyDescent="0.25">
      <c r="A1893" s="468" t="s">
        <v>313</v>
      </c>
      <c r="B1893" s="466">
        <f>WEEKNUM(A1894,2)</f>
        <v>44</v>
      </c>
      <c r="C1893" s="1341" t="s">
        <v>0</v>
      </c>
      <c r="D1893" s="1342"/>
      <c r="E1893" s="1113" t="s">
        <v>1</v>
      </c>
      <c r="F1893" s="1176" t="s">
        <v>356</v>
      </c>
      <c r="G1893" s="1112" t="s">
        <v>3</v>
      </c>
      <c r="H1893" s="1112" t="s">
        <v>4</v>
      </c>
      <c r="I1893" s="205" t="s">
        <v>5</v>
      </c>
    </row>
    <row r="1894" spans="1:9" ht="69.95" customHeight="1" thickTop="1" x14ac:dyDescent="0.2">
      <c r="A1894" s="1150">
        <f>A1891+1</f>
        <v>43402</v>
      </c>
      <c r="B1894" s="40"/>
      <c r="C1894" s="970" t="s">
        <v>30</v>
      </c>
      <c r="D1894" s="1023" t="s">
        <v>29</v>
      </c>
      <c r="E1894" s="1017" t="s">
        <v>6</v>
      </c>
      <c r="F1894" s="1048"/>
      <c r="G1894" s="1049"/>
      <c r="H1894" s="1050"/>
      <c r="I1894" s="1006"/>
    </row>
    <row r="1895" spans="1:9" ht="69.95" customHeight="1" x14ac:dyDescent="0.2">
      <c r="A1895" s="1151">
        <f>A1894</f>
        <v>43402</v>
      </c>
      <c r="B1895" s="1190" t="s">
        <v>8</v>
      </c>
      <c r="C1895" s="173"/>
      <c r="D1895" s="861"/>
      <c r="E1895" s="510"/>
      <c r="F1895" s="168"/>
      <c r="G1895" s="169"/>
      <c r="H1895" s="170"/>
      <c r="I1895" s="150"/>
    </row>
    <row r="1896" spans="1:9" ht="69.95" customHeight="1" x14ac:dyDescent="0.2">
      <c r="A1896" s="1152">
        <f>A1895</f>
        <v>43402</v>
      </c>
      <c r="B1896" s="1190"/>
      <c r="C1896" s="182"/>
      <c r="D1896" s="183"/>
      <c r="E1896" s="510"/>
      <c r="F1896" s="167"/>
      <c r="G1896" s="171"/>
      <c r="H1896" s="172"/>
      <c r="I1896" s="150"/>
    </row>
    <row r="1897" spans="1:9" ht="69.95" customHeight="1" thickBot="1" x14ac:dyDescent="0.25">
      <c r="A1897" s="1153">
        <f>A1896</f>
        <v>43402</v>
      </c>
      <c r="B1897" s="37"/>
      <c r="C1897" s="976" t="s">
        <v>28</v>
      </c>
      <c r="D1897" s="961"/>
      <c r="E1897" s="1051"/>
      <c r="F1897" s="961"/>
      <c r="G1897" s="978"/>
      <c r="H1897" s="979"/>
      <c r="I1897" s="999"/>
    </row>
    <row r="1898" spans="1:9" ht="69.95" customHeight="1" x14ac:dyDescent="0.2">
      <c r="A1898" s="1154">
        <f>A1897</f>
        <v>43402</v>
      </c>
      <c r="B1898" s="1190" t="s">
        <v>8</v>
      </c>
      <c r="C1898" s="836"/>
      <c r="D1898" s="854"/>
      <c r="E1898" s="533"/>
      <c r="F1898" s="174"/>
      <c r="G1898" s="185"/>
      <c r="H1898" s="175"/>
      <c r="I1898" s="176"/>
    </row>
    <row r="1899" spans="1:9" ht="69.95" customHeight="1" thickBot="1" x14ac:dyDescent="0.25">
      <c r="A1899" s="1155">
        <f>A1898</f>
        <v>43402</v>
      </c>
      <c r="B1899" s="1203"/>
      <c r="C1899" s="837"/>
      <c r="D1899" s="855"/>
      <c r="E1899" s="507"/>
      <c r="F1899" s="177"/>
      <c r="G1899" s="134"/>
      <c r="H1899" s="178"/>
      <c r="I1899" s="154"/>
    </row>
    <row r="1900" spans="1:9" ht="69.95" customHeight="1" thickTop="1" x14ac:dyDescent="0.2">
      <c r="A1900" s="1156">
        <f>A1897+1</f>
        <v>43403</v>
      </c>
      <c r="B1900" s="34"/>
      <c r="C1900" s="970" t="s">
        <v>27</v>
      </c>
      <c r="D1900" s="981" t="s">
        <v>26</v>
      </c>
      <c r="E1900" s="1028"/>
      <c r="F1900" s="1052"/>
      <c r="G1900" s="1053"/>
      <c r="H1900" s="1003"/>
      <c r="I1900" s="1006"/>
    </row>
    <row r="1901" spans="1:9" ht="69.95" customHeight="1" x14ac:dyDescent="0.2">
      <c r="A1901" s="1162">
        <f>A1900</f>
        <v>43403</v>
      </c>
      <c r="B1901" s="1197" t="s">
        <v>8</v>
      </c>
      <c r="C1901" s="838"/>
      <c r="D1901" s="856"/>
      <c r="E1901" s="529"/>
      <c r="F1901" s="136"/>
      <c r="G1901" s="179"/>
      <c r="H1901" s="180"/>
      <c r="I1901" s="150"/>
    </row>
    <row r="1902" spans="1:9" ht="69.95" customHeight="1" x14ac:dyDescent="0.2">
      <c r="A1902" s="1163">
        <f>A1901</f>
        <v>43403</v>
      </c>
      <c r="B1902" s="1204"/>
      <c r="C1902" s="839"/>
      <c r="D1902" s="849"/>
      <c r="E1902" s="499"/>
      <c r="F1902" s="541"/>
      <c r="G1902" s="151"/>
      <c r="H1902" s="181"/>
      <c r="I1902" s="150"/>
    </row>
    <row r="1903" spans="1:9" ht="69.95" customHeight="1" x14ac:dyDescent="0.2">
      <c r="A1903" s="1164">
        <f>A1902</f>
        <v>43403</v>
      </c>
      <c r="B1903" s="35"/>
      <c r="C1903" s="987" t="s">
        <v>25</v>
      </c>
      <c r="D1903" s="988"/>
      <c r="E1903" s="1014"/>
      <c r="F1903" s="1026"/>
      <c r="G1903" s="980"/>
      <c r="H1903" s="990"/>
      <c r="I1903" s="999"/>
    </row>
    <row r="1904" spans="1:9" ht="69.95" customHeight="1" x14ac:dyDescent="0.2">
      <c r="A1904" s="1165">
        <f>A1903</f>
        <v>43403</v>
      </c>
      <c r="B1904" s="1197" t="s">
        <v>8</v>
      </c>
      <c r="C1904" s="840"/>
      <c r="D1904" s="850"/>
      <c r="E1904" s="506"/>
      <c r="F1904" s="183"/>
      <c r="G1904" s="184"/>
      <c r="H1904" s="185"/>
      <c r="I1904" s="176"/>
    </row>
    <row r="1905" spans="1:9" ht="69.95" customHeight="1" thickBot="1" x14ac:dyDescent="0.25">
      <c r="A1905" s="1161">
        <f>A1904</f>
        <v>43403</v>
      </c>
      <c r="B1905" s="1248"/>
      <c r="C1905" s="837"/>
      <c r="D1905" s="855"/>
      <c r="E1905" s="507"/>
      <c r="F1905" s="177"/>
      <c r="G1905" s="186"/>
      <c r="H1905" s="187"/>
      <c r="I1905" s="154"/>
    </row>
    <row r="1906" spans="1:9" ht="69.95" customHeight="1" thickTop="1" x14ac:dyDescent="0.2">
      <c r="A1906" s="1150">
        <f>A1903+1</f>
        <v>43404</v>
      </c>
      <c r="B1906" s="36"/>
      <c r="C1906" s="991" t="s">
        <v>24</v>
      </c>
      <c r="D1906" s="992"/>
      <c r="E1906" s="1011"/>
      <c r="F1906" s="1048"/>
      <c r="G1906" s="1053"/>
      <c r="H1906" s="1005"/>
      <c r="I1906" s="1006"/>
    </row>
    <row r="1907" spans="1:9" ht="69.95" customHeight="1" x14ac:dyDescent="0.2">
      <c r="A1907" s="1151">
        <f>A1906</f>
        <v>43404</v>
      </c>
      <c r="B1907" s="1197" t="s">
        <v>8</v>
      </c>
      <c r="C1907" s="841"/>
      <c r="D1907" s="848"/>
      <c r="E1907" s="510"/>
      <c r="F1907" s="168"/>
      <c r="G1907" s="179"/>
      <c r="H1907" s="188"/>
      <c r="I1907" s="150"/>
    </row>
    <row r="1908" spans="1:9" ht="69.95" customHeight="1" x14ac:dyDescent="0.2">
      <c r="A1908" s="1152">
        <f>A1907</f>
        <v>43404</v>
      </c>
      <c r="B1908" s="1204"/>
      <c r="C1908" s="842"/>
      <c r="D1908" s="851"/>
      <c r="E1908" s="510"/>
      <c r="F1908" s="167"/>
      <c r="G1908" s="179"/>
      <c r="H1908" s="188"/>
      <c r="I1908" s="150"/>
    </row>
    <row r="1909" spans="1:9" ht="69.95" customHeight="1" x14ac:dyDescent="0.2">
      <c r="A1909" s="1153">
        <f>A1908</f>
        <v>43404</v>
      </c>
      <c r="B1909" s="37"/>
      <c r="C1909" s="991" t="s">
        <v>21</v>
      </c>
      <c r="D1909" s="992"/>
      <c r="E1909" s="1014"/>
      <c r="F1909" s="1054"/>
      <c r="G1909" s="995"/>
      <c r="H1909" s="995"/>
      <c r="I1909" s="999"/>
    </row>
    <row r="1910" spans="1:9" ht="69.95" customHeight="1" x14ac:dyDescent="0.2">
      <c r="A1910" s="1154">
        <f>A1909</f>
        <v>43404</v>
      </c>
      <c r="B1910" s="1197" t="s">
        <v>8</v>
      </c>
      <c r="C1910" s="859"/>
      <c r="D1910" s="858"/>
      <c r="E1910" s="506"/>
      <c r="F1910" s="183"/>
      <c r="G1910" s="189"/>
      <c r="H1910" s="189"/>
      <c r="I1910" s="176"/>
    </row>
    <row r="1911" spans="1:9" ht="69.95" customHeight="1" thickBot="1" x14ac:dyDescent="0.25">
      <c r="A1911" s="1155">
        <f>A1910</f>
        <v>43404</v>
      </c>
      <c r="B1911" s="1248"/>
      <c r="C1911" s="165"/>
      <c r="D1911" s="166"/>
      <c r="E1911" s="507"/>
      <c r="F1911" s="177"/>
      <c r="G1911" s="186"/>
      <c r="H1911" s="190"/>
      <c r="I1911" s="154"/>
    </row>
    <row r="1912" spans="1:9" ht="69.95" customHeight="1" thickTop="1" x14ac:dyDescent="0.2">
      <c r="A1912" s="1156">
        <f>A1909+1</f>
        <v>43405</v>
      </c>
      <c r="B1912" s="36"/>
      <c r="C1912" s="1000" t="s">
        <v>7</v>
      </c>
      <c r="D1912" s="1001"/>
      <c r="E1912" s="1011"/>
      <c r="F1912" s="1048"/>
      <c r="G1912" s="1004" t="s">
        <v>7</v>
      </c>
      <c r="H1912" s="1005"/>
      <c r="I1912" s="1006"/>
    </row>
    <row r="1913" spans="1:9" ht="69.95" customHeight="1" x14ac:dyDescent="0.2">
      <c r="A1913" s="1162">
        <f>A1912</f>
        <v>43405</v>
      </c>
      <c r="B1913" s="1197" t="s">
        <v>8</v>
      </c>
      <c r="C1913" s="155"/>
      <c r="D1913" s="156"/>
      <c r="E1913" s="510"/>
      <c r="F1913" s="168"/>
      <c r="G1913" s="191"/>
      <c r="H1913" s="188"/>
      <c r="I1913" s="150"/>
    </row>
    <row r="1914" spans="1:9" ht="69.95" customHeight="1" x14ac:dyDescent="0.2">
      <c r="A1914" s="1163">
        <f>A1913</f>
        <v>43405</v>
      </c>
      <c r="B1914" s="1204"/>
      <c r="C1914" s="162"/>
      <c r="D1914" s="163"/>
      <c r="E1914" s="510"/>
      <c r="F1914" s="167"/>
      <c r="G1914" s="148"/>
      <c r="H1914" s="157"/>
      <c r="I1914" s="150"/>
    </row>
    <row r="1915" spans="1:9" ht="69.95" customHeight="1" x14ac:dyDescent="0.2">
      <c r="A1915" s="1164">
        <f>A1914</f>
        <v>43405</v>
      </c>
      <c r="B1915" s="37"/>
      <c r="C1915" s="1007" t="s">
        <v>12</v>
      </c>
      <c r="D1915" s="988"/>
      <c r="E1915" s="1014" t="s">
        <v>7</v>
      </c>
      <c r="F1915" s="1026"/>
      <c r="G1915" s="1008"/>
      <c r="H1915" s="980" t="s">
        <v>7</v>
      </c>
      <c r="I1915" s="999"/>
    </row>
    <row r="1916" spans="1:9" ht="69.95" customHeight="1" x14ac:dyDescent="0.2">
      <c r="A1916" s="1165">
        <f>A1915</f>
        <v>43405</v>
      </c>
      <c r="B1916" s="1197" t="s">
        <v>8</v>
      </c>
      <c r="C1916" s="158"/>
      <c r="D1916" s="164"/>
      <c r="E1916" s="506"/>
      <c r="F1916" s="183"/>
      <c r="G1916" s="160"/>
      <c r="H1916" s="184"/>
      <c r="I1916" s="176"/>
    </row>
    <row r="1917" spans="1:9" ht="69.95" customHeight="1" thickBot="1" x14ac:dyDescent="0.25">
      <c r="A1917" s="1161">
        <f>A1916</f>
        <v>43405</v>
      </c>
      <c r="B1917" s="1248"/>
      <c r="C1917" s="165"/>
      <c r="D1917" s="166"/>
      <c r="E1917" s="507"/>
      <c r="F1917" s="177"/>
      <c r="G1917" s="153"/>
      <c r="H1917" s="190"/>
      <c r="I1917" s="154"/>
    </row>
    <row r="1918" spans="1:9" ht="69.95" customHeight="1" thickTop="1" x14ac:dyDescent="0.2">
      <c r="A1918" s="1150">
        <f>A1915+1</f>
        <v>43406</v>
      </c>
      <c r="B1918" s="36"/>
      <c r="C1918" s="1009" t="s">
        <v>14</v>
      </c>
      <c r="D1918" s="1010" t="s">
        <v>15</v>
      </c>
      <c r="E1918" s="1011"/>
      <c r="F1918" s="1012"/>
      <c r="G1918" s="1004"/>
      <c r="H1918" s="1005"/>
      <c r="I1918" s="1006"/>
    </row>
    <row r="1919" spans="1:9" ht="69.95" customHeight="1" x14ac:dyDescent="0.2">
      <c r="A1919" s="1151">
        <f>A1918</f>
        <v>43406</v>
      </c>
      <c r="B1919" s="1197" t="s">
        <v>8</v>
      </c>
      <c r="C1919" s="173"/>
      <c r="D1919" s="156"/>
      <c r="E1919" s="510"/>
      <c r="F1919" s="168"/>
      <c r="G1919" s="191"/>
      <c r="H1919" s="188"/>
      <c r="I1919" s="150"/>
    </row>
    <row r="1920" spans="1:9" ht="69.95" customHeight="1" x14ac:dyDescent="0.2">
      <c r="A1920" s="1152">
        <f>A1919</f>
        <v>43406</v>
      </c>
      <c r="B1920" s="1204"/>
      <c r="C1920" s="182"/>
      <c r="D1920" s="163"/>
      <c r="E1920" s="499"/>
      <c r="F1920" s="167"/>
      <c r="G1920" s="97"/>
      <c r="H1920" s="105"/>
      <c r="I1920" s="150"/>
    </row>
    <row r="1921" spans="1:9" ht="69.95" customHeight="1" x14ac:dyDescent="0.2">
      <c r="A1921" s="1153">
        <f>A1920</f>
        <v>43406</v>
      </c>
      <c r="B1921" s="37"/>
      <c r="C1921" s="1013" t="s">
        <v>17</v>
      </c>
      <c r="D1921" s="988"/>
      <c r="E1921" s="1014"/>
      <c r="F1921" s="1015"/>
      <c r="G1921" s="1016"/>
      <c r="H1921" s="980"/>
      <c r="I1921" s="999"/>
    </row>
    <row r="1922" spans="1:9" ht="69.95" customHeight="1" x14ac:dyDescent="0.2">
      <c r="A1922" s="1154">
        <f>A1921</f>
        <v>43406</v>
      </c>
      <c r="B1922" s="1197" t="s">
        <v>8</v>
      </c>
      <c r="C1922" s="196"/>
      <c r="D1922" s="164"/>
      <c r="E1922" s="529"/>
      <c r="F1922" s="136"/>
      <c r="G1922" s="160"/>
      <c r="H1922" s="192"/>
      <c r="I1922" s="176"/>
    </row>
    <row r="1923" spans="1:9" ht="69.95" customHeight="1" thickBot="1" x14ac:dyDescent="0.25">
      <c r="A1923" s="1155">
        <f>A1922</f>
        <v>43406</v>
      </c>
      <c r="B1923" s="1248"/>
      <c r="C1923" s="860"/>
      <c r="D1923" s="166"/>
      <c r="E1923" s="507"/>
      <c r="F1923" s="542"/>
      <c r="G1923" s="153"/>
      <c r="H1923" s="190"/>
      <c r="I1923" s="154"/>
    </row>
    <row r="1924" spans="1:9" ht="69.95" customHeight="1" thickTop="1" x14ac:dyDescent="0.2">
      <c r="A1924" s="1156">
        <f>A1921+1</f>
        <v>43407</v>
      </c>
      <c r="B1924" s="36"/>
      <c r="C1924" s="1000" t="s">
        <v>13</v>
      </c>
      <c r="D1924" s="1001" t="s">
        <v>16</v>
      </c>
      <c r="E1924" s="1087" t="s">
        <v>18</v>
      </c>
      <c r="F1924" s="1012"/>
      <c r="G1924" s="1004" t="s">
        <v>12</v>
      </c>
      <c r="H1924" s="1005"/>
      <c r="I1924" s="1006"/>
    </row>
    <row r="1925" spans="1:9" ht="69.95" customHeight="1" x14ac:dyDescent="0.2">
      <c r="A1925" s="1162">
        <f>A1924</f>
        <v>43407</v>
      </c>
      <c r="B1925" s="1197" t="s">
        <v>8</v>
      </c>
      <c r="C1925" s="155"/>
      <c r="D1925" s="156"/>
      <c r="E1925" s="509"/>
      <c r="F1925" s="168"/>
      <c r="G1925" s="191"/>
      <c r="H1925" s="188"/>
      <c r="I1925" s="150"/>
    </row>
    <row r="1926" spans="1:9" ht="69.95" customHeight="1" x14ac:dyDescent="0.2">
      <c r="A1926" s="1163">
        <f>A1925</f>
        <v>43407</v>
      </c>
      <c r="B1926" s="1204"/>
      <c r="C1926" s="162"/>
      <c r="D1926" s="163"/>
      <c r="E1926" s="510"/>
      <c r="F1926" s="167"/>
      <c r="G1926" s="148"/>
      <c r="H1926" s="157"/>
      <c r="I1926" s="150"/>
    </row>
    <row r="1927" spans="1:9" ht="69.95" customHeight="1" x14ac:dyDescent="0.2">
      <c r="A1927" s="1164">
        <f>A1926</f>
        <v>43407</v>
      </c>
      <c r="B1927" s="37"/>
      <c r="C1927" s="1007" t="s">
        <v>19</v>
      </c>
      <c r="D1927" s="1018" t="s">
        <v>20</v>
      </c>
      <c r="E1927" s="1019"/>
      <c r="F1927" s="1020"/>
      <c r="G1927" s="1021"/>
      <c r="H1927" s="980"/>
      <c r="I1927" s="999"/>
    </row>
    <row r="1928" spans="1:9" ht="69.95" customHeight="1" x14ac:dyDescent="0.2">
      <c r="A1928" s="1165">
        <f>A1927</f>
        <v>43407</v>
      </c>
      <c r="B1928" s="1197" t="s">
        <v>8</v>
      </c>
      <c r="C1928" s="158"/>
      <c r="D1928" s="164"/>
      <c r="E1928" s="508"/>
      <c r="F1928" s="168"/>
      <c r="G1928" s="159"/>
      <c r="H1928" s="184"/>
      <c r="I1928" s="176"/>
    </row>
    <row r="1929" spans="1:9" ht="69.95" customHeight="1" thickBot="1" x14ac:dyDescent="0.25">
      <c r="A1929" s="1161">
        <f>A1928</f>
        <v>43407</v>
      </c>
      <c r="B1929" s="1248"/>
      <c r="C1929" s="165"/>
      <c r="D1929" s="166"/>
      <c r="E1929" s="507"/>
      <c r="F1929" s="544"/>
      <c r="G1929" s="152"/>
      <c r="H1929" s="190"/>
      <c r="I1929" s="154"/>
    </row>
    <row r="1930" spans="1:9" ht="69.95" customHeight="1" thickTop="1" x14ac:dyDescent="0.2">
      <c r="A1930" s="1150">
        <f>A1927+1</f>
        <v>43408</v>
      </c>
      <c r="B1930" s="36"/>
      <c r="C1930" s="1000"/>
      <c r="D1930" s="1001"/>
      <c r="E1930" s="1087"/>
      <c r="F1930" s="1012"/>
      <c r="G1930" s="1004"/>
      <c r="H1930" s="1005"/>
      <c r="I1930" s="1006"/>
    </row>
    <row r="1931" spans="1:9" ht="69.95" customHeight="1" x14ac:dyDescent="0.2">
      <c r="A1931" s="1151">
        <f>A1930</f>
        <v>43408</v>
      </c>
      <c r="B1931" s="1197" t="s">
        <v>8</v>
      </c>
      <c r="C1931" s="155"/>
      <c r="D1931" s="156"/>
      <c r="E1931" s="509"/>
      <c r="F1931" s="168"/>
      <c r="G1931" s="191"/>
      <c r="H1931" s="188"/>
      <c r="I1931" s="150"/>
    </row>
    <row r="1932" spans="1:9" ht="69.95" customHeight="1" x14ac:dyDescent="0.2">
      <c r="A1932" s="1152">
        <f>A1931</f>
        <v>43408</v>
      </c>
      <c r="B1932" s="1204"/>
      <c r="C1932" s="162"/>
      <c r="D1932" s="163"/>
      <c r="E1932" s="510"/>
      <c r="F1932" s="167"/>
      <c r="G1932" s="148"/>
      <c r="H1932" s="157"/>
      <c r="I1932" s="150"/>
    </row>
    <row r="1933" spans="1:9" ht="69.95" customHeight="1" x14ac:dyDescent="0.2">
      <c r="A1933" s="1153">
        <f>A1932</f>
        <v>43408</v>
      </c>
      <c r="B1933" s="37"/>
      <c r="C1933" s="1007"/>
      <c r="D1933" s="1018"/>
      <c r="E1933" s="1019"/>
      <c r="F1933" s="1020"/>
      <c r="G1933" s="1021"/>
      <c r="H1933" s="980"/>
      <c r="I1933" s="999"/>
    </row>
    <row r="1934" spans="1:9" ht="69.95" customHeight="1" x14ac:dyDescent="0.2">
      <c r="A1934" s="1154">
        <f>A1933</f>
        <v>43408</v>
      </c>
      <c r="B1934" s="1197" t="s">
        <v>8</v>
      </c>
      <c r="C1934" s="158"/>
      <c r="D1934" s="164"/>
      <c r="E1934" s="508"/>
      <c r="F1934" s="168"/>
      <c r="G1934" s="159"/>
      <c r="H1934" s="184"/>
      <c r="I1934" s="176"/>
    </row>
    <row r="1935" spans="1:9" ht="69.95" customHeight="1" thickBot="1" x14ac:dyDescent="0.25">
      <c r="A1935" s="1155">
        <f>A1934</f>
        <v>43408</v>
      </c>
      <c r="B1935" s="1248"/>
      <c r="C1935" s="165"/>
      <c r="D1935" s="166"/>
      <c r="E1935" s="507"/>
      <c r="F1935" s="544"/>
      <c r="G1935" s="152"/>
      <c r="H1935" s="190"/>
      <c r="I1935" s="154"/>
    </row>
    <row r="1936" spans="1:9" ht="69.95" hidden="1" customHeight="1" thickTop="1" thickBot="1" x14ac:dyDescent="0.5">
      <c r="A1936" s="1149"/>
      <c r="B1936" s="38"/>
      <c r="C1936" s="947">
        <f>COUNTA(C$1927,C$1924,C$1921,C$1918,C$1915,C$1912,C$1909,C$1906,C$1903,C$1900,C$1897,C$1894,C$1933,B$1930)</f>
        <v>12</v>
      </c>
      <c r="D1936" s="947">
        <f t="shared" ref="D1936:I1936" si="43">COUNTA(D$1927,D$1924,D$1921,D$1918,D$1915,D$1912,D$1909,D$1906,D$1903,D$1900,D$1897,D$1894,D$1933,C$1930)</f>
        <v>5</v>
      </c>
      <c r="E1936" s="947">
        <f t="shared" si="43"/>
        <v>3</v>
      </c>
      <c r="F1936" s="947">
        <f>COUNTA(F1935,F1934,F1932,F1931,F1929,F1928,F1926,F1925,F1923,F1922,F1920,F1919,F1917,F1916,F1914,F1913,F1911,F1910,F1908,F1907,F1905,F1904,F1902,F1901,F1899,F1898,F1896,F1895)</f>
        <v>0</v>
      </c>
      <c r="G1936" s="947">
        <f t="shared" si="43"/>
        <v>2</v>
      </c>
      <c r="H1936" s="947">
        <f t="shared" si="43"/>
        <v>1</v>
      </c>
      <c r="I1936" s="947">
        <f t="shared" si="43"/>
        <v>0</v>
      </c>
    </row>
    <row r="1937" spans="1:9" ht="99.95" customHeight="1" thickTop="1" thickBot="1" x14ac:dyDescent="0.25">
      <c r="A1937" s="468" t="s">
        <v>313</v>
      </c>
      <c r="B1937" s="466">
        <f>WEEKNUM(A1938,2)</f>
        <v>45</v>
      </c>
      <c r="C1937" s="1341" t="s">
        <v>0</v>
      </c>
      <c r="D1937" s="1342"/>
      <c r="E1937" s="1113" t="s">
        <v>1</v>
      </c>
      <c r="F1937" s="1176" t="s">
        <v>356</v>
      </c>
      <c r="G1937" s="119" t="s">
        <v>3</v>
      </c>
      <c r="H1937" s="1112" t="s">
        <v>4</v>
      </c>
      <c r="I1937" s="205" t="s">
        <v>5</v>
      </c>
    </row>
    <row r="1938" spans="1:9" ht="69.95" customHeight="1" thickTop="1" x14ac:dyDescent="0.2">
      <c r="A1938" s="1150">
        <f>A1935+1</f>
        <v>43409</v>
      </c>
      <c r="B1938" s="479"/>
      <c r="C1938" s="970" t="s">
        <v>30</v>
      </c>
      <c r="D1938" s="1023" t="s">
        <v>29</v>
      </c>
      <c r="E1938" s="1017" t="s">
        <v>6</v>
      </c>
      <c r="F1938" s="1024"/>
      <c r="G1938" s="1004" t="s">
        <v>13</v>
      </c>
      <c r="H1938" s="1025"/>
      <c r="I1938" s="1006"/>
    </row>
    <row r="1939" spans="1:9" ht="69.95" customHeight="1" x14ac:dyDescent="0.2">
      <c r="A1939" s="1151">
        <f>A1938</f>
        <v>43409</v>
      </c>
      <c r="B1939" s="1184" t="s">
        <v>8</v>
      </c>
      <c r="C1939" s="173"/>
      <c r="D1939" s="861"/>
      <c r="E1939" s="529"/>
      <c r="F1939" s="136"/>
      <c r="G1939" s="148"/>
      <c r="H1939" s="149"/>
      <c r="I1939" s="150"/>
    </row>
    <row r="1940" spans="1:9" ht="69.95" customHeight="1" x14ac:dyDescent="0.2">
      <c r="A1940" s="1152">
        <f>A1939</f>
        <v>43409</v>
      </c>
      <c r="B1940" s="1184"/>
      <c r="C1940" s="182"/>
      <c r="D1940" s="183"/>
      <c r="E1940" s="499"/>
      <c r="F1940" s="540"/>
      <c r="G1940" s="148"/>
      <c r="H1940" s="149"/>
      <c r="I1940" s="150"/>
    </row>
    <row r="1941" spans="1:9" ht="69.95" customHeight="1" thickBot="1" x14ac:dyDescent="0.25">
      <c r="A1941" s="1153">
        <f>A1940</f>
        <v>43409</v>
      </c>
      <c r="B1941" s="35"/>
      <c r="C1941" s="976" t="s">
        <v>28</v>
      </c>
      <c r="D1941" s="961"/>
      <c r="E1941" s="1014" t="s">
        <v>12</v>
      </c>
      <c r="F1941" s="988"/>
      <c r="G1941" s="1008"/>
      <c r="H1941" s="1008" t="s">
        <v>12</v>
      </c>
      <c r="I1941" s="1027"/>
    </row>
    <row r="1942" spans="1:9" ht="69.95" customHeight="1" x14ac:dyDescent="0.2">
      <c r="A1942" s="1154">
        <f>A1941</f>
        <v>43409</v>
      </c>
      <c r="B1942" s="1184" t="s">
        <v>8</v>
      </c>
      <c r="C1942" s="836"/>
      <c r="D1942" s="854"/>
      <c r="E1942" s="506"/>
      <c r="F1942" s="183"/>
      <c r="G1942" s="148"/>
      <c r="H1942" s="148"/>
      <c r="I1942" s="150"/>
    </row>
    <row r="1943" spans="1:9" ht="69.95" customHeight="1" thickBot="1" x14ac:dyDescent="0.25">
      <c r="A1943" s="1155">
        <f>A1942</f>
        <v>43409</v>
      </c>
      <c r="B1943" s="1211"/>
      <c r="C1943" s="837"/>
      <c r="D1943" s="855"/>
      <c r="E1943" s="507"/>
      <c r="F1943" s="166"/>
      <c r="G1943" s="153"/>
      <c r="H1943" s="152"/>
      <c r="I1943" s="154"/>
    </row>
    <row r="1944" spans="1:9" ht="69.95" customHeight="1" thickTop="1" x14ac:dyDescent="0.2">
      <c r="A1944" s="1156">
        <f>A1941+1</f>
        <v>43410</v>
      </c>
      <c r="B1944" s="36"/>
      <c r="C1944" s="970" t="s">
        <v>27</v>
      </c>
      <c r="D1944" s="981" t="s">
        <v>26</v>
      </c>
      <c r="E1944" s="1028"/>
      <c r="F1944" s="1024"/>
      <c r="G1944" s="1004" t="s">
        <v>16</v>
      </c>
      <c r="H1944" s="1025"/>
      <c r="I1944" s="1006"/>
    </row>
    <row r="1945" spans="1:9" ht="69.95" customHeight="1" x14ac:dyDescent="0.2">
      <c r="A1945" s="1162">
        <f>A1944</f>
        <v>43410</v>
      </c>
      <c r="B1945" s="1190" t="s">
        <v>8</v>
      </c>
      <c r="C1945" s="838"/>
      <c r="D1945" s="856"/>
      <c r="E1945" s="529"/>
      <c r="F1945" s="136"/>
      <c r="G1945" s="148"/>
      <c r="H1945" s="149"/>
      <c r="I1945" s="150"/>
    </row>
    <row r="1946" spans="1:9" ht="69.95" customHeight="1" x14ac:dyDescent="0.2">
      <c r="A1946" s="1163">
        <f>A1945</f>
        <v>43410</v>
      </c>
      <c r="B1946" s="1190"/>
      <c r="C1946" s="839"/>
      <c r="D1946" s="849"/>
      <c r="E1946" s="499"/>
      <c r="F1946" s="540"/>
      <c r="G1946" s="148"/>
      <c r="H1946" s="149"/>
      <c r="I1946" s="150"/>
    </row>
    <row r="1947" spans="1:9" ht="69.95" customHeight="1" x14ac:dyDescent="0.2">
      <c r="A1947" s="1164">
        <f>A1946</f>
        <v>43410</v>
      </c>
      <c r="B1947" s="37"/>
      <c r="C1947" s="987" t="s">
        <v>25</v>
      </c>
      <c r="D1947" s="988"/>
      <c r="E1947" s="1014" t="s">
        <v>13</v>
      </c>
      <c r="F1947" s="988"/>
      <c r="G1947" s="1008"/>
      <c r="H1947" s="1008" t="s">
        <v>13</v>
      </c>
      <c r="I1947" s="1027"/>
    </row>
    <row r="1948" spans="1:9" ht="69.95" customHeight="1" x14ac:dyDescent="0.2">
      <c r="A1948" s="1165">
        <f>A1947</f>
        <v>43410</v>
      </c>
      <c r="B1948" s="1190" t="s">
        <v>8</v>
      </c>
      <c r="C1948" s="840"/>
      <c r="D1948" s="850"/>
      <c r="E1948" s="506"/>
      <c r="F1948" s="183"/>
      <c r="G1948" s="148"/>
      <c r="H1948" s="148"/>
      <c r="I1948" s="150"/>
    </row>
    <row r="1949" spans="1:9" ht="69.95" customHeight="1" thickBot="1" x14ac:dyDescent="0.25">
      <c r="A1949" s="1161">
        <f>A1948</f>
        <v>43410</v>
      </c>
      <c r="B1949" s="1203"/>
      <c r="C1949" s="837"/>
      <c r="D1949" s="855"/>
      <c r="E1949" s="507"/>
      <c r="F1949" s="166"/>
      <c r="G1949" s="153"/>
      <c r="H1949" s="152"/>
      <c r="I1949" s="154"/>
    </row>
    <row r="1950" spans="1:9" ht="69.95" customHeight="1" thickTop="1" x14ac:dyDescent="0.2">
      <c r="A1950" s="1150">
        <f>A1947+1</f>
        <v>43411</v>
      </c>
      <c r="B1950" s="36"/>
      <c r="C1950" s="991" t="s">
        <v>24</v>
      </c>
      <c r="D1950" s="992"/>
      <c r="E1950" s="1028"/>
      <c r="F1950" s="1024"/>
      <c r="G1950" s="1004" t="s">
        <v>19</v>
      </c>
      <c r="H1950" s="1025"/>
      <c r="I1950" s="1006"/>
    </row>
    <row r="1951" spans="1:9" ht="69.95" customHeight="1" x14ac:dyDescent="0.2">
      <c r="A1951" s="1151">
        <f>A1950</f>
        <v>43411</v>
      </c>
      <c r="B1951" s="1190" t="s">
        <v>8</v>
      </c>
      <c r="C1951" s="841"/>
      <c r="D1951" s="848"/>
      <c r="E1951" s="529"/>
      <c r="F1951" s="136"/>
      <c r="G1951" s="148"/>
      <c r="H1951" s="149"/>
      <c r="I1951" s="150"/>
    </row>
    <row r="1952" spans="1:9" ht="69.95" customHeight="1" x14ac:dyDescent="0.2">
      <c r="A1952" s="1152">
        <f>A1951</f>
        <v>43411</v>
      </c>
      <c r="B1952" s="1190"/>
      <c r="C1952" s="842"/>
      <c r="D1952" s="851"/>
      <c r="E1952" s="499"/>
      <c r="F1952" s="540"/>
      <c r="G1952" s="148"/>
      <c r="H1952" s="149"/>
      <c r="I1952" s="150"/>
    </row>
    <row r="1953" spans="1:9" ht="69.95" customHeight="1" x14ac:dyDescent="0.2">
      <c r="A1953" s="1153">
        <f>A1952</f>
        <v>43411</v>
      </c>
      <c r="B1953" s="37"/>
      <c r="C1953" s="991" t="s">
        <v>21</v>
      </c>
      <c r="D1953" s="992"/>
      <c r="E1953" s="1014" t="s">
        <v>16</v>
      </c>
      <c r="F1953" s="988"/>
      <c r="G1953" s="1008"/>
      <c r="H1953" s="1008" t="s">
        <v>16</v>
      </c>
      <c r="I1953" s="1027"/>
    </row>
    <row r="1954" spans="1:9" ht="69.95" customHeight="1" x14ac:dyDescent="0.2">
      <c r="A1954" s="1154">
        <f>A1953</f>
        <v>43411</v>
      </c>
      <c r="B1954" s="1190" t="s">
        <v>8</v>
      </c>
      <c r="C1954" s="859"/>
      <c r="D1954" s="858"/>
      <c r="E1954" s="506"/>
      <c r="F1954" s="183"/>
      <c r="G1954" s="148"/>
      <c r="H1954" s="148"/>
      <c r="I1954" s="150"/>
    </row>
    <row r="1955" spans="1:9" ht="69.95" customHeight="1" thickBot="1" x14ac:dyDescent="0.25">
      <c r="A1955" s="1155">
        <f>A1954</f>
        <v>43411</v>
      </c>
      <c r="B1955" s="1203"/>
      <c r="C1955" s="165"/>
      <c r="D1955" s="166"/>
      <c r="E1955" s="507"/>
      <c r="F1955" s="166"/>
      <c r="G1955" s="153"/>
      <c r="H1955" s="152"/>
      <c r="I1955" s="154"/>
    </row>
    <row r="1956" spans="1:9" ht="69.95" customHeight="1" thickTop="1" x14ac:dyDescent="0.2">
      <c r="A1956" s="1156">
        <f>A1953+1</f>
        <v>43412</v>
      </c>
      <c r="B1956" s="36"/>
      <c r="C1956" s="1000" t="s">
        <v>7</v>
      </c>
      <c r="D1956" s="1001"/>
      <c r="E1956" s="1028"/>
      <c r="F1956" s="1024"/>
      <c r="G1956" s="1004" t="s">
        <v>21</v>
      </c>
      <c r="H1956" s="1025"/>
      <c r="I1956" s="1006"/>
    </row>
    <row r="1957" spans="1:9" ht="69.95" customHeight="1" x14ac:dyDescent="0.2">
      <c r="A1957" s="1162">
        <f>A1956</f>
        <v>43412</v>
      </c>
      <c r="B1957" s="1190" t="s">
        <v>8</v>
      </c>
      <c r="C1957" s="155"/>
      <c r="D1957" s="156"/>
      <c r="E1957" s="529"/>
      <c r="F1957" s="136"/>
      <c r="G1957" s="148"/>
      <c r="H1957" s="149"/>
      <c r="I1957" s="150"/>
    </row>
    <row r="1958" spans="1:9" ht="69.95" customHeight="1" x14ac:dyDescent="0.2">
      <c r="A1958" s="1163">
        <f>A1957</f>
        <v>43412</v>
      </c>
      <c r="B1958" s="1190"/>
      <c r="C1958" s="162"/>
      <c r="D1958" s="163"/>
      <c r="E1958" s="499"/>
      <c r="F1958" s="540"/>
      <c r="G1958" s="148"/>
      <c r="H1958" s="149"/>
      <c r="I1958" s="150"/>
    </row>
    <row r="1959" spans="1:9" ht="69.95" customHeight="1" x14ac:dyDescent="0.2">
      <c r="A1959" s="1164">
        <f>A1958</f>
        <v>43412</v>
      </c>
      <c r="B1959" s="37"/>
      <c r="C1959" s="1007" t="s">
        <v>12</v>
      </c>
      <c r="D1959" s="988"/>
      <c r="E1959" s="1014" t="s">
        <v>19</v>
      </c>
      <c r="F1959" s="988"/>
      <c r="G1959" s="1008"/>
      <c r="H1959" s="1008" t="s">
        <v>19</v>
      </c>
      <c r="I1959" s="1027"/>
    </row>
    <row r="1960" spans="1:9" ht="69.95" customHeight="1" x14ac:dyDescent="0.2">
      <c r="A1960" s="1165">
        <f>A1959</f>
        <v>43412</v>
      </c>
      <c r="B1960" s="1190" t="s">
        <v>8</v>
      </c>
      <c r="C1960" s="158"/>
      <c r="D1960" s="164"/>
      <c r="E1960" s="506"/>
      <c r="F1960" s="183"/>
      <c r="G1960" s="148"/>
      <c r="H1960" s="148"/>
      <c r="I1960" s="150"/>
    </row>
    <row r="1961" spans="1:9" ht="69.95" customHeight="1" thickBot="1" x14ac:dyDescent="0.25">
      <c r="A1961" s="1161">
        <f>A1960</f>
        <v>43412</v>
      </c>
      <c r="B1961" s="1203"/>
      <c r="C1961" s="165"/>
      <c r="D1961" s="166"/>
      <c r="E1961" s="507"/>
      <c r="F1961" s="166"/>
      <c r="G1961" s="153"/>
      <c r="H1961" s="152"/>
      <c r="I1961" s="154"/>
    </row>
    <row r="1962" spans="1:9" ht="69.95" customHeight="1" thickTop="1" x14ac:dyDescent="0.2">
      <c r="A1962" s="1150">
        <f>A1959+1</f>
        <v>43413</v>
      </c>
      <c r="B1962" s="36"/>
      <c r="C1962" s="1009" t="s">
        <v>14</v>
      </c>
      <c r="D1962" s="1010" t="s">
        <v>15</v>
      </c>
      <c r="E1962" s="1028"/>
      <c r="F1962" s="1024"/>
      <c r="G1962" s="1004" t="s">
        <v>23</v>
      </c>
      <c r="H1962" s="1025"/>
      <c r="I1962" s="1006"/>
    </row>
    <row r="1963" spans="1:9" ht="69.95" customHeight="1" x14ac:dyDescent="0.2">
      <c r="A1963" s="1151">
        <f>A1962</f>
        <v>43413</v>
      </c>
      <c r="B1963" s="1190" t="s">
        <v>8</v>
      </c>
      <c r="C1963" s="173"/>
      <c r="D1963" s="156"/>
      <c r="E1963" s="529"/>
      <c r="F1963" s="136"/>
      <c r="G1963" s="148"/>
      <c r="H1963" s="149"/>
      <c r="I1963" s="150"/>
    </row>
    <row r="1964" spans="1:9" ht="69.95" customHeight="1" x14ac:dyDescent="0.2">
      <c r="A1964" s="1152">
        <f>A1963</f>
        <v>43413</v>
      </c>
      <c r="B1964" s="1190"/>
      <c r="C1964" s="182"/>
      <c r="D1964" s="163"/>
      <c r="E1964" s="499"/>
      <c r="F1964" s="540"/>
      <c r="G1964" s="148"/>
      <c r="H1964" s="149"/>
      <c r="I1964" s="150"/>
    </row>
    <row r="1965" spans="1:9" ht="69.95" customHeight="1" x14ac:dyDescent="0.2">
      <c r="A1965" s="1153">
        <f>A1964</f>
        <v>43413</v>
      </c>
      <c r="B1965" s="37"/>
      <c r="C1965" s="1013" t="s">
        <v>17</v>
      </c>
      <c r="D1965" s="988"/>
      <c r="E1965" s="1014" t="s">
        <v>21</v>
      </c>
      <c r="F1965" s="1029"/>
      <c r="G1965" s="1030"/>
      <c r="H1965" s="1030"/>
      <c r="I1965" s="1031"/>
    </row>
    <row r="1966" spans="1:9" ht="69.95" customHeight="1" x14ac:dyDescent="0.2">
      <c r="A1966" s="1154">
        <f>A1965</f>
        <v>43413</v>
      </c>
      <c r="B1966" s="1190" t="s">
        <v>8</v>
      </c>
      <c r="C1966" s="196"/>
      <c r="D1966" s="164"/>
      <c r="E1966" s="506"/>
      <c r="F1966" s="183"/>
      <c r="G1966" s="148"/>
      <c r="H1966" s="148"/>
      <c r="I1966" s="150"/>
    </row>
    <row r="1967" spans="1:9" ht="69.95" customHeight="1" thickBot="1" x14ac:dyDescent="0.25">
      <c r="A1967" s="1155">
        <f>A1966</f>
        <v>43413</v>
      </c>
      <c r="B1967" s="1203"/>
      <c r="C1967" s="860"/>
      <c r="D1967" s="166"/>
      <c r="E1967" s="507"/>
      <c r="F1967" s="166"/>
      <c r="G1967" s="153"/>
      <c r="H1967" s="152"/>
      <c r="I1967" s="154"/>
    </row>
    <row r="1968" spans="1:9" ht="69.95" customHeight="1" thickTop="1" x14ac:dyDescent="0.2">
      <c r="A1968" s="1156">
        <f>A1965+1</f>
        <v>43414</v>
      </c>
      <c r="B1968" s="36"/>
      <c r="C1968" s="1000" t="s">
        <v>13</v>
      </c>
      <c r="D1968" s="1001" t="s">
        <v>16</v>
      </c>
      <c r="E1968" s="1017" t="s">
        <v>18</v>
      </c>
      <c r="F1968" s="1024"/>
      <c r="G1968" s="1004" t="s">
        <v>24</v>
      </c>
      <c r="H1968" s="1025"/>
      <c r="I1968" s="1006"/>
    </row>
    <row r="1969" spans="1:9" ht="69.95" customHeight="1" x14ac:dyDescent="0.2">
      <c r="A1969" s="1162">
        <f>A1968</f>
        <v>43414</v>
      </c>
      <c r="B1969" s="1190" t="s">
        <v>8</v>
      </c>
      <c r="C1969" s="155"/>
      <c r="D1969" s="156"/>
      <c r="E1969" s="529"/>
      <c r="F1969" s="136"/>
      <c r="G1969" s="148"/>
      <c r="H1969" s="149"/>
      <c r="I1969" s="150"/>
    </row>
    <row r="1970" spans="1:9" ht="69.95" customHeight="1" x14ac:dyDescent="0.2">
      <c r="A1970" s="1163">
        <f>A1969</f>
        <v>43414</v>
      </c>
      <c r="B1970" s="1190"/>
      <c r="C1970" s="162"/>
      <c r="D1970" s="163"/>
      <c r="E1970" s="499"/>
      <c r="F1970" s="540"/>
      <c r="G1970" s="148"/>
      <c r="H1970" s="149"/>
      <c r="I1970" s="150"/>
    </row>
    <row r="1971" spans="1:9" ht="69.95" customHeight="1" x14ac:dyDescent="0.2">
      <c r="A1971" s="1164">
        <f>A1970</f>
        <v>43414</v>
      </c>
      <c r="B1971" s="37"/>
      <c r="C1971" s="1007" t="s">
        <v>19</v>
      </c>
      <c r="D1971" s="1018" t="s">
        <v>79</v>
      </c>
      <c r="E1971" s="1032"/>
      <c r="F1971" s="1029"/>
      <c r="G1971" s="1030"/>
      <c r="H1971" s="1030"/>
      <c r="I1971" s="1031"/>
    </row>
    <row r="1972" spans="1:9" ht="69.95" customHeight="1" x14ac:dyDescent="0.2">
      <c r="A1972" s="1165">
        <f>A1971</f>
        <v>43414</v>
      </c>
      <c r="B1972" s="1190" t="s">
        <v>8</v>
      </c>
      <c r="C1972" s="158"/>
      <c r="D1972" s="164"/>
      <c r="E1972" s="506"/>
      <c r="F1972" s="183"/>
      <c r="G1972" s="148"/>
      <c r="H1972" s="148"/>
      <c r="I1972" s="150"/>
    </row>
    <row r="1973" spans="1:9" ht="69.95" customHeight="1" thickBot="1" x14ac:dyDescent="0.25">
      <c r="A1973" s="1161">
        <f>A1972</f>
        <v>43414</v>
      </c>
      <c r="B1973" s="1203"/>
      <c r="C1973" s="165"/>
      <c r="D1973" s="166"/>
      <c r="E1973" s="507"/>
      <c r="F1973" s="166"/>
      <c r="G1973" s="153"/>
      <c r="H1973" s="152"/>
      <c r="I1973" s="154"/>
    </row>
    <row r="1974" spans="1:9" ht="69.95" customHeight="1" thickTop="1" x14ac:dyDescent="0.2">
      <c r="A1974" s="1150">
        <f>A1971+1</f>
        <v>43415</v>
      </c>
      <c r="B1974" s="36"/>
      <c r="C1974" s="1000"/>
      <c r="D1974" s="1001"/>
      <c r="E1974" s="1017"/>
      <c r="F1974" s="1024"/>
      <c r="G1974" s="1004"/>
      <c r="H1974" s="1025"/>
      <c r="I1974" s="1006"/>
    </row>
    <row r="1975" spans="1:9" ht="69.95" customHeight="1" x14ac:dyDescent="0.2">
      <c r="A1975" s="1151">
        <f>A1974</f>
        <v>43415</v>
      </c>
      <c r="B1975" s="1190" t="s">
        <v>8</v>
      </c>
      <c r="C1975" s="155"/>
      <c r="D1975" s="156"/>
      <c r="E1975" s="529"/>
      <c r="F1975" s="136"/>
      <c r="G1975" s="148"/>
      <c r="H1975" s="149"/>
      <c r="I1975" s="150"/>
    </row>
    <row r="1976" spans="1:9" ht="69.95" customHeight="1" x14ac:dyDescent="0.2">
      <c r="A1976" s="1152">
        <f>A1975</f>
        <v>43415</v>
      </c>
      <c r="B1976" s="1190"/>
      <c r="C1976" s="162"/>
      <c r="D1976" s="163"/>
      <c r="E1976" s="499"/>
      <c r="F1976" s="540"/>
      <c r="G1976" s="148"/>
      <c r="H1976" s="149"/>
      <c r="I1976" s="150"/>
    </row>
    <row r="1977" spans="1:9" ht="69.95" customHeight="1" x14ac:dyDescent="0.2">
      <c r="A1977" s="1153">
        <f>A1976</f>
        <v>43415</v>
      </c>
      <c r="B1977" s="37"/>
      <c r="C1977" s="1007"/>
      <c r="D1977" s="1018"/>
      <c r="E1977" s="1032"/>
      <c r="F1977" s="1029"/>
      <c r="G1977" s="1030"/>
      <c r="H1977" s="1030"/>
      <c r="I1977" s="1031"/>
    </row>
    <row r="1978" spans="1:9" ht="69.95" customHeight="1" x14ac:dyDescent="0.2">
      <c r="A1978" s="1154">
        <f>A1977</f>
        <v>43415</v>
      </c>
      <c r="B1978" s="1190" t="s">
        <v>8</v>
      </c>
      <c r="C1978" s="158"/>
      <c r="D1978" s="164"/>
      <c r="E1978" s="506"/>
      <c r="F1978" s="183"/>
      <c r="G1978" s="148"/>
      <c r="H1978" s="148"/>
      <c r="I1978" s="150"/>
    </row>
    <row r="1979" spans="1:9" ht="69.95" customHeight="1" thickBot="1" x14ac:dyDescent="0.25">
      <c r="A1979" s="1155">
        <f>A1978</f>
        <v>43415</v>
      </c>
      <c r="B1979" s="1203"/>
      <c r="C1979" s="165"/>
      <c r="D1979" s="166"/>
      <c r="E1979" s="507"/>
      <c r="F1979" s="166"/>
      <c r="G1979" s="153"/>
      <c r="H1979" s="152"/>
      <c r="I1979" s="154"/>
    </row>
    <row r="1980" spans="1:9" ht="69.95" hidden="1" customHeight="1" thickTop="1" thickBot="1" x14ac:dyDescent="0.25">
      <c r="A1980" s="1166"/>
      <c r="B1980" s="39"/>
      <c r="C1980" s="1080">
        <f>COUNTA(C$1971,C$1968,C$1965,C$1962,C$1959,C$1956,C$1953,C$1950,C$1947,C$1944,C$1941,C$1938,C$1977,C$1974)</f>
        <v>12</v>
      </c>
      <c r="D1980" s="1080">
        <f t="shared" ref="D1980:I1980" si="44">COUNTA(D$1971,D$1968,D$1965,D$1962,D$1959,D$1956,D$1953,D$1950,D$1947,D$1944,D$1941,D$1938,D$1977,D$1974)</f>
        <v>5</v>
      </c>
      <c r="E1980" s="1080">
        <f t="shared" si="44"/>
        <v>7</v>
      </c>
      <c r="F1980" s="1080">
        <f>COUNTA(F1979,F1978,F1976,F1975,F1973,F1972,F1970,F1969,F1967,F1966,F1963,F1964,F1961,F1960,F1958,F1957,F1955,F1954,F1952,F1951,F1949,F1948,F1946,F1945,F1943,F1942,F1940,F1939)</f>
        <v>0</v>
      </c>
      <c r="G1980" s="1080">
        <f t="shared" si="44"/>
        <v>6</v>
      </c>
      <c r="H1980" s="1080">
        <f t="shared" si="44"/>
        <v>4</v>
      </c>
      <c r="I1980" s="1080">
        <f t="shared" si="44"/>
        <v>0</v>
      </c>
    </row>
    <row r="1981" spans="1:9" ht="99.95" customHeight="1" thickTop="1" thickBot="1" x14ac:dyDescent="0.25">
      <c r="A1981" s="468" t="s">
        <v>313</v>
      </c>
      <c r="B1981" s="466">
        <f>WEEKNUM(A1982,2)</f>
        <v>46</v>
      </c>
      <c r="C1981" s="1341" t="s">
        <v>0</v>
      </c>
      <c r="D1981" s="1342"/>
      <c r="E1981" s="1113" t="s">
        <v>1</v>
      </c>
      <c r="F1981" s="1176" t="s">
        <v>356</v>
      </c>
      <c r="G1981" s="119" t="s">
        <v>3</v>
      </c>
      <c r="H1981" s="1112" t="s">
        <v>4</v>
      </c>
      <c r="I1981" s="205" t="s">
        <v>5</v>
      </c>
    </row>
    <row r="1982" spans="1:9" ht="69.95" customHeight="1" thickTop="1" x14ac:dyDescent="0.2">
      <c r="A1982" s="1150">
        <f>A1979+1</f>
        <v>43416</v>
      </c>
      <c r="B1982" s="479"/>
      <c r="C1982" s="970" t="s">
        <v>30</v>
      </c>
      <c r="D1982" s="1023" t="s">
        <v>29</v>
      </c>
      <c r="E1982" s="1017" t="s">
        <v>6</v>
      </c>
      <c r="F1982" s="1024"/>
      <c r="G1982" s="1004" t="s">
        <v>25</v>
      </c>
      <c r="H1982" s="1025"/>
      <c r="I1982" s="1006"/>
    </row>
    <row r="1983" spans="1:9" ht="69.95" customHeight="1" x14ac:dyDescent="0.2">
      <c r="A1983" s="1151">
        <f>A1982</f>
        <v>43416</v>
      </c>
      <c r="B1983" s="1184" t="s">
        <v>8</v>
      </c>
      <c r="C1983" s="173"/>
      <c r="D1983" s="861"/>
      <c r="E1983" s="529"/>
      <c r="F1983" s="136"/>
      <c r="G1983" s="148"/>
      <c r="H1983" s="149"/>
      <c r="I1983" s="150"/>
    </row>
    <row r="1984" spans="1:9" ht="69.95" customHeight="1" x14ac:dyDescent="0.2">
      <c r="A1984" s="1152">
        <f>A1983</f>
        <v>43416</v>
      </c>
      <c r="B1984" s="1184"/>
      <c r="C1984" s="182"/>
      <c r="D1984" s="183"/>
      <c r="E1984" s="499"/>
      <c r="F1984" s="540"/>
      <c r="G1984" s="148"/>
      <c r="H1984" s="149"/>
      <c r="I1984" s="150"/>
    </row>
    <row r="1985" spans="1:9" ht="69.95" customHeight="1" thickBot="1" x14ac:dyDescent="0.25">
      <c r="A1985" s="1153">
        <f>A1984</f>
        <v>43416</v>
      </c>
      <c r="B1985" s="35"/>
      <c r="C1985" s="976" t="s">
        <v>28</v>
      </c>
      <c r="D1985" s="961"/>
      <c r="E1985" s="1014"/>
      <c r="F1985" s="988"/>
      <c r="G1985" s="1008"/>
      <c r="H1985" s="1008" t="s">
        <v>21</v>
      </c>
      <c r="I1985" s="1027"/>
    </row>
    <row r="1986" spans="1:9" ht="69.95" customHeight="1" x14ac:dyDescent="0.2">
      <c r="A1986" s="1154">
        <f>A1985</f>
        <v>43416</v>
      </c>
      <c r="B1986" s="1184" t="s">
        <v>8</v>
      </c>
      <c r="C1986" s="836"/>
      <c r="D1986" s="854"/>
      <c r="E1986" s="506"/>
      <c r="F1986" s="183"/>
      <c r="G1986" s="148"/>
      <c r="H1986" s="148"/>
      <c r="I1986" s="150"/>
    </row>
    <row r="1987" spans="1:9" ht="69.95" customHeight="1" thickBot="1" x14ac:dyDescent="0.25">
      <c r="A1987" s="1155">
        <f>A1986</f>
        <v>43416</v>
      </c>
      <c r="B1987" s="1211"/>
      <c r="C1987" s="837"/>
      <c r="D1987" s="855"/>
      <c r="E1987" s="507"/>
      <c r="F1987" s="166"/>
      <c r="G1987" s="153"/>
      <c r="H1987" s="152"/>
      <c r="I1987" s="154"/>
    </row>
    <row r="1988" spans="1:9" ht="69.95" customHeight="1" thickTop="1" x14ac:dyDescent="0.2">
      <c r="A1988" s="1156">
        <f>A1985+1</f>
        <v>43417</v>
      </c>
      <c r="B1988" s="36"/>
      <c r="C1988" s="970" t="s">
        <v>27</v>
      </c>
      <c r="D1988" s="981" t="s">
        <v>26</v>
      </c>
      <c r="E1988" s="1028"/>
      <c r="F1988" s="1024"/>
      <c r="G1988" s="1004" t="s">
        <v>26</v>
      </c>
      <c r="H1988" s="1025"/>
      <c r="I1988" s="1006"/>
    </row>
    <row r="1989" spans="1:9" ht="69.95" customHeight="1" x14ac:dyDescent="0.2">
      <c r="A1989" s="1162">
        <f>A1988</f>
        <v>43417</v>
      </c>
      <c r="B1989" s="1190" t="s">
        <v>8</v>
      </c>
      <c r="C1989" s="838"/>
      <c r="D1989" s="856"/>
      <c r="E1989" s="529"/>
      <c r="F1989" s="136"/>
      <c r="G1989" s="148"/>
      <c r="H1989" s="149"/>
      <c r="I1989" s="150"/>
    </row>
    <row r="1990" spans="1:9" ht="69.95" customHeight="1" x14ac:dyDescent="0.2">
      <c r="A1990" s="1163">
        <f>A1989</f>
        <v>43417</v>
      </c>
      <c r="B1990" s="1190"/>
      <c r="C1990" s="839"/>
      <c r="D1990" s="849"/>
      <c r="E1990" s="499"/>
      <c r="F1990" s="540"/>
      <c r="G1990" s="148"/>
      <c r="H1990" s="149"/>
      <c r="I1990" s="150"/>
    </row>
    <row r="1991" spans="1:9" ht="69.95" customHeight="1" x14ac:dyDescent="0.2">
      <c r="A1991" s="1164">
        <f>A1990</f>
        <v>43417</v>
      </c>
      <c r="B1991" s="37"/>
      <c r="C1991" s="987" t="s">
        <v>25</v>
      </c>
      <c r="D1991" s="988"/>
      <c r="E1991" s="1014" t="s">
        <v>24</v>
      </c>
      <c r="F1991" s="988"/>
      <c r="G1991" s="1008"/>
      <c r="H1991" s="1008" t="s">
        <v>23</v>
      </c>
      <c r="I1991" s="1027"/>
    </row>
    <row r="1992" spans="1:9" ht="69.95" customHeight="1" x14ac:dyDescent="0.2">
      <c r="A1992" s="1165">
        <f>A1991</f>
        <v>43417</v>
      </c>
      <c r="B1992" s="1190" t="s">
        <v>8</v>
      </c>
      <c r="C1992" s="840"/>
      <c r="D1992" s="850"/>
      <c r="E1992" s="506"/>
      <c r="F1992" s="183"/>
      <c r="G1992" s="148"/>
      <c r="H1992" s="148"/>
      <c r="I1992" s="150"/>
    </row>
    <row r="1993" spans="1:9" ht="69.95" customHeight="1" thickBot="1" x14ac:dyDescent="0.25">
      <c r="A1993" s="1161">
        <f>A1992</f>
        <v>43417</v>
      </c>
      <c r="B1993" s="1203"/>
      <c r="C1993" s="837"/>
      <c r="D1993" s="855"/>
      <c r="E1993" s="507"/>
      <c r="F1993" s="166"/>
      <c r="G1993" s="153"/>
      <c r="H1993" s="152"/>
      <c r="I1993" s="154"/>
    </row>
    <row r="1994" spans="1:9" ht="69.95" customHeight="1" thickTop="1" x14ac:dyDescent="0.2">
      <c r="A1994" s="1150">
        <f>A1991+1</f>
        <v>43418</v>
      </c>
      <c r="B1994" s="36"/>
      <c r="C1994" s="991" t="s">
        <v>24</v>
      </c>
      <c r="D1994" s="992"/>
      <c r="E1994" s="1028"/>
      <c r="F1994" s="1024"/>
      <c r="G1994" s="1004" t="s">
        <v>27</v>
      </c>
      <c r="H1994" s="1025"/>
      <c r="I1994" s="1006"/>
    </row>
    <row r="1995" spans="1:9" ht="69.95" customHeight="1" x14ac:dyDescent="0.2">
      <c r="A1995" s="1151">
        <f>A1994</f>
        <v>43418</v>
      </c>
      <c r="B1995" s="1190" t="s">
        <v>8</v>
      </c>
      <c r="C1995" s="841"/>
      <c r="D1995" s="848"/>
      <c r="E1995" s="529"/>
      <c r="F1995" s="136"/>
      <c r="G1995" s="148"/>
      <c r="H1995" s="149"/>
      <c r="I1995" s="150"/>
    </row>
    <row r="1996" spans="1:9" ht="69.95" customHeight="1" x14ac:dyDescent="0.2">
      <c r="A1996" s="1152">
        <f>A1995</f>
        <v>43418</v>
      </c>
      <c r="B1996" s="1190"/>
      <c r="C1996" s="842"/>
      <c r="D1996" s="851"/>
      <c r="E1996" s="499"/>
      <c r="F1996" s="540"/>
      <c r="G1996" s="148"/>
      <c r="H1996" s="149"/>
      <c r="I1996" s="150"/>
    </row>
    <row r="1997" spans="1:9" ht="69.95" customHeight="1" x14ac:dyDescent="0.2">
      <c r="A1997" s="1153">
        <f>A1996</f>
        <v>43418</v>
      </c>
      <c r="B1997" s="37"/>
      <c r="C1997" s="991" t="s">
        <v>21</v>
      </c>
      <c r="D1997" s="992"/>
      <c r="E1997" s="1014" t="s">
        <v>25</v>
      </c>
      <c r="F1997" s="988"/>
      <c r="G1997" s="1008"/>
      <c r="H1997" s="1008" t="s">
        <v>24</v>
      </c>
      <c r="I1997" s="1027"/>
    </row>
    <row r="1998" spans="1:9" ht="69.95" customHeight="1" x14ac:dyDescent="0.2">
      <c r="A1998" s="1154">
        <f>A1997</f>
        <v>43418</v>
      </c>
      <c r="B1998" s="1190" t="s">
        <v>8</v>
      </c>
      <c r="C1998" s="859"/>
      <c r="D1998" s="858"/>
      <c r="E1998" s="506"/>
      <c r="F1998" s="183"/>
      <c r="G1998" s="148"/>
      <c r="H1998" s="148"/>
      <c r="I1998" s="150"/>
    </row>
    <row r="1999" spans="1:9" ht="69.95" customHeight="1" thickBot="1" x14ac:dyDescent="0.25">
      <c r="A1999" s="1155">
        <f>A1998</f>
        <v>43418</v>
      </c>
      <c r="B1999" s="1203"/>
      <c r="C1999" s="165"/>
      <c r="D1999" s="166"/>
      <c r="E1999" s="507"/>
      <c r="F1999" s="166"/>
      <c r="G1999" s="153"/>
      <c r="H1999" s="152"/>
      <c r="I1999" s="154"/>
    </row>
    <row r="2000" spans="1:9" ht="69.95" customHeight="1" thickTop="1" x14ac:dyDescent="0.2">
      <c r="A2000" s="1156">
        <f>A1997+1</f>
        <v>43419</v>
      </c>
      <c r="B2000" s="36"/>
      <c r="C2000" s="1000" t="s">
        <v>7</v>
      </c>
      <c r="D2000" s="1001"/>
      <c r="E2000" s="1028"/>
      <c r="F2000" s="1024"/>
      <c r="G2000" s="1004" t="s">
        <v>28</v>
      </c>
      <c r="H2000" s="1025"/>
      <c r="I2000" s="1006"/>
    </row>
    <row r="2001" spans="1:9" ht="69.95" customHeight="1" x14ac:dyDescent="0.2">
      <c r="A2001" s="1162">
        <f>A2000</f>
        <v>43419</v>
      </c>
      <c r="B2001" s="1190" t="s">
        <v>8</v>
      </c>
      <c r="C2001" s="155"/>
      <c r="D2001" s="156"/>
      <c r="E2001" s="529"/>
      <c r="F2001" s="136"/>
      <c r="G2001" s="148"/>
      <c r="H2001" s="149"/>
      <c r="I2001" s="150"/>
    </row>
    <row r="2002" spans="1:9" ht="69.95" customHeight="1" x14ac:dyDescent="0.2">
      <c r="A2002" s="1163">
        <f>A2001</f>
        <v>43419</v>
      </c>
      <c r="B2002" s="1190"/>
      <c r="C2002" s="162"/>
      <c r="D2002" s="163"/>
      <c r="E2002" s="499"/>
      <c r="F2002" s="540"/>
      <c r="G2002" s="148"/>
      <c r="H2002" s="149"/>
      <c r="I2002" s="150"/>
    </row>
    <row r="2003" spans="1:9" ht="69.95" customHeight="1" x14ac:dyDescent="0.2">
      <c r="A2003" s="1164">
        <f>A2002</f>
        <v>43419</v>
      </c>
      <c r="B2003" s="37"/>
      <c r="C2003" s="1007" t="s">
        <v>12</v>
      </c>
      <c r="D2003" s="988"/>
      <c r="E2003" s="1014" t="s">
        <v>26</v>
      </c>
      <c r="F2003" s="988"/>
      <c r="G2003" s="1008"/>
      <c r="H2003" s="1008" t="s">
        <v>25</v>
      </c>
      <c r="I2003" s="1027"/>
    </row>
    <row r="2004" spans="1:9" ht="69.95" customHeight="1" x14ac:dyDescent="0.2">
      <c r="A2004" s="1165">
        <f>A2003</f>
        <v>43419</v>
      </c>
      <c r="B2004" s="1190" t="s">
        <v>8</v>
      </c>
      <c r="C2004" s="158"/>
      <c r="D2004" s="164"/>
      <c r="E2004" s="506"/>
      <c r="F2004" s="183"/>
      <c r="G2004" s="148"/>
      <c r="H2004" s="148"/>
      <c r="I2004" s="150"/>
    </row>
    <row r="2005" spans="1:9" ht="69.95" customHeight="1" thickBot="1" x14ac:dyDescent="0.25">
      <c r="A2005" s="1161">
        <f>A2004</f>
        <v>43419</v>
      </c>
      <c r="B2005" s="1203"/>
      <c r="C2005" s="165"/>
      <c r="D2005" s="166"/>
      <c r="E2005" s="507"/>
      <c r="F2005" s="166"/>
      <c r="G2005" s="153"/>
      <c r="H2005" s="152"/>
      <c r="I2005" s="154"/>
    </row>
    <row r="2006" spans="1:9" ht="69.95" customHeight="1" thickTop="1" x14ac:dyDescent="0.2">
      <c r="A2006" s="1150">
        <f>A2003+1</f>
        <v>43420</v>
      </c>
      <c r="B2006" s="36"/>
      <c r="C2006" s="1009" t="s">
        <v>14</v>
      </c>
      <c r="D2006" s="1010" t="s">
        <v>15</v>
      </c>
      <c r="E2006" s="1028"/>
      <c r="F2006" s="1024"/>
      <c r="G2006" s="1004" t="s">
        <v>29</v>
      </c>
      <c r="H2006" s="1025"/>
      <c r="I2006" s="1006"/>
    </row>
    <row r="2007" spans="1:9" ht="69.95" customHeight="1" x14ac:dyDescent="0.2">
      <c r="A2007" s="1151">
        <f>A2006</f>
        <v>43420</v>
      </c>
      <c r="B2007" s="1190" t="s">
        <v>8</v>
      </c>
      <c r="C2007" s="173"/>
      <c r="D2007" s="156"/>
      <c r="E2007" s="529"/>
      <c r="F2007" s="136"/>
      <c r="G2007" s="148"/>
      <c r="H2007" s="149"/>
      <c r="I2007" s="150"/>
    </row>
    <row r="2008" spans="1:9" ht="69.95" customHeight="1" x14ac:dyDescent="0.2">
      <c r="A2008" s="1152">
        <f>A2007</f>
        <v>43420</v>
      </c>
      <c r="B2008" s="1190"/>
      <c r="C2008" s="182"/>
      <c r="D2008" s="163"/>
      <c r="E2008" s="499"/>
      <c r="F2008" s="540"/>
      <c r="G2008" s="148"/>
      <c r="H2008" s="149"/>
      <c r="I2008" s="150"/>
    </row>
    <row r="2009" spans="1:9" ht="69.95" customHeight="1" x14ac:dyDescent="0.2">
      <c r="A2009" s="1153">
        <f>A2008</f>
        <v>43420</v>
      </c>
      <c r="B2009" s="37"/>
      <c r="C2009" s="1013" t="s">
        <v>17</v>
      </c>
      <c r="D2009" s="988"/>
      <c r="E2009" s="1014" t="s">
        <v>27</v>
      </c>
      <c r="F2009" s="1029"/>
      <c r="G2009" s="1030"/>
      <c r="H2009" s="1030"/>
      <c r="I2009" s="1031"/>
    </row>
    <row r="2010" spans="1:9" ht="69.95" customHeight="1" x14ac:dyDescent="0.2">
      <c r="A2010" s="1154">
        <f>A2009</f>
        <v>43420</v>
      </c>
      <c r="B2010" s="1190" t="s">
        <v>8</v>
      </c>
      <c r="C2010" s="196"/>
      <c r="D2010" s="164"/>
      <c r="E2010" s="506"/>
      <c r="F2010" s="183"/>
      <c r="G2010" s="148"/>
      <c r="H2010" s="148"/>
      <c r="I2010" s="150"/>
    </row>
    <row r="2011" spans="1:9" ht="69.95" customHeight="1" thickBot="1" x14ac:dyDescent="0.25">
      <c r="A2011" s="1155">
        <f>A2010</f>
        <v>43420</v>
      </c>
      <c r="B2011" s="1203"/>
      <c r="C2011" s="860"/>
      <c r="D2011" s="166"/>
      <c r="E2011" s="507"/>
      <c r="F2011" s="166"/>
      <c r="G2011" s="153"/>
      <c r="H2011" s="152"/>
      <c r="I2011" s="154"/>
    </row>
    <row r="2012" spans="1:9" ht="69.95" customHeight="1" thickTop="1" x14ac:dyDescent="0.2">
      <c r="A2012" s="1156">
        <f>A2009+1</f>
        <v>43421</v>
      </c>
      <c r="B2012" s="36"/>
      <c r="C2012" s="1000" t="s">
        <v>13</v>
      </c>
      <c r="D2012" s="1001" t="s">
        <v>16</v>
      </c>
      <c r="E2012" s="1017" t="s">
        <v>18</v>
      </c>
      <c r="F2012" s="1034"/>
      <c r="G2012" s="1035" t="s">
        <v>30</v>
      </c>
      <c r="H2012" s="1036"/>
      <c r="I2012" s="1037"/>
    </row>
    <row r="2013" spans="1:9" ht="69.95" customHeight="1" x14ac:dyDescent="0.2">
      <c r="A2013" s="1162">
        <f>A2012</f>
        <v>43421</v>
      </c>
      <c r="B2013" s="1190" t="s">
        <v>8</v>
      </c>
      <c r="C2013" s="155"/>
      <c r="D2013" s="156"/>
      <c r="E2013" s="529"/>
      <c r="F2013" s="136"/>
      <c r="G2013" s="148"/>
      <c r="H2013" s="149"/>
      <c r="I2013" s="150"/>
    </row>
    <row r="2014" spans="1:9" ht="69.95" customHeight="1" x14ac:dyDescent="0.2">
      <c r="A2014" s="1163">
        <f>A2013</f>
        <v>43421</v>
      </c>
      <c r="B2014" s="1190"/>
      <c r="C2014" s="162"/>
      <c r="D2014" s="163"/>
      <c r="E2014" s="499"/>
      <c r="F2014" s="540"/>
      <c r="G2014" s="148"/>
      <c r="H2014" s="149"/>
      <c r="I2014" s="150"/>
    </row>
    <row r="2015" spans="1:9" ht="69.95" customHeight="1" x14ac:dyDescent="0.2">
      <c r="A2015" s="1164">
        <f>A2014</f>
        <v>43421</v>
      </c>
      <c r="B2015" s="37"/>
      <c r="C2015" s="1007" t="s">
        <v>19</v>
      </c>
      <c r="D2015" s="1018"/>
      <c r="E2015" s="1032"/>
      <c r="F2015" s="1029"/>
      <c r="G2015" s="1030"/>
      <c r="H2015" s="1030"/>
      <c r="I2015" s="1031"/>
    </row>
    <row r="2016" spans="1:9" ht="69.95" customHeight="1" x14ac:dyDescent="0.2">
      <c r="A2016" s="1165">
        <f>A2015</f>
        <v>43421</v>
      </c>
      <c r="B2016" s="1190" t="s">
        <v>8</v>
      </c>
      <c r="C2016" s="158"/>
      <c r="D2016" s="164"/>
      <c r="E2016" s="506"/>
      <c r="F2016" s="183"/>
      <c r="G2016" s="148"/>
      <c r="H2016" s="148"/>
      <c r="I2016" s="150"/>
    </row>
    <row r="2017" spans="1:9" ht="69.95" customHeight="1" thickBot="1" x14ac:dyDescent="0.25">
      <c r="A2017" s="1161">
        <f>A2016</f>
        <v>43421</v>
      </c>
      <c r="B2017" s="1203"/>
      <c r="C2017" s="165"/>
      <c r="D2017" s="166"/>
      <c r="E2017" s="507"/>
      <c r="F2017" s="166"/>
      <c r="G2017" s="153"/>
      <c r="H2017" s="152"/>
      <c r="I2017" s="154"/>
    </row>
    <row r="2018" spans="1:9" ht="69.95" customHeight="1" thickTop="1" x14ac:dyDescent="0.2">
      <c r="A2018" s="1150">
        <f>A2015+1</f>
        <v>43422</v>
      </c>
      <c r="B2018" s="36"/>
      <c r="C2018" s="1000"/>
      <c r="D2018" s="1001"/>
      <c r="E2018" s="1017"/>
      <c r="F2018" s="1034"/>
      <c r="G2018" s="1035"/>
      <c r="H2018" s="1036"/>
      <c r="I2018" s="1037"/>
    </row>
    <row r="2019" spans="1:9" ht="69.95" customHeight="1" x14ac:dyDescent="0.2">
      <c r="A2019" s="1151">
        <f>A2018</f>
        <v>43422</v>
      </c>
      <c r="B2019" s="1190" t="s">
        <v>8</v>
      </c>
      <c r="C2019" s="155"/>
      <c r="D2019" s="156"/>
      <c r="E2019" s="529"/>
      <c r="F2019" s="136"/>
      <c r="G2019" s="148"/>
      <c r="H2019" s="149"/>
      <c r="I2019" s="150"/>
    </row>
    <row r="2020" spans="1:9" ht="69.95" customHeight="1" x14ac:dyDescent="0.2">
      <c r="A2020" s="1152">
        <f>A2019</f>
        <v>43422</v>
      </c>
      <c r="B2020" s="1190"/>
      <c r="C2020" s="162"/>
      <c r="D2020" s="163"/>
      <c r="E2020" s="499"/>
      <c r="F2020" s="540"/>
      <c r="G2020" s="148"/>
      <c r="H2020" s="149"/>
      <c r="I2020" s="150"/>
    </row>
    <row r="2021" spans="1:9" ht="69.95" customHeight="1" x14ac:dyDescent="0.2">
      <c r="A2021" s="1153">
        <f>A2020</f>
        <v>43422</v>
      </c>
      <c r="B2021" s="37"/>
      <c r="C2021" s="1007"/>
      <c r="D2021" s="1018"/>
      <c r="E2021" s="1032"/>
      <c r="F2021" s="1029"/>
      <c r="G2021" s="1030"/>
      <c r="H2021" s="1030"/>
      <c r="I2021" s="1031"/>
    </row>
    <row r="2022" spans="1:9" ht="69.95" customHeight="1" x14ac:dyDescent="0.2">
      <c r="A2022" s="1154">
        <f>A2021</f>
        <v>43422</v>
      </c>
      <c r="B2022" s="1190" t="s">
        <v>8</v>
      </c>
      <c r="C2022" s="158"/>
      <c r="D2022" s="164"/>
      <c r="E2022" s="506"/>
      <c r="F2022" s="183"/>
      <c r="G2022" s="148"/>
      <c r="H2022" s="148"/>
      <c r="I2022" s="150"/>
    </row>
    <row r="2023" spans="1:9" ht="69.95" customHeight="1" thickBot="1" x14ac:dyDescent="0.25">
      <c r="A2023" s="1155">
        <f>A2022</f>
        <v>43422</v>
      </c>
      <c r="B2023" s="1203"/>
      <c r="C2023" s="165"/>
      <c r="D2023" s="166"/>
      <c r="E2023" s="507"/>
      <c r="F2023" s="166"/>
      <c r="G2023" s="153"/>
      <c r="H2023" s="152"/>
      <c r="I2023" s="154"/>
    </row>
    <row r="2024" spans="1:9" ht="69.95" hidden="1" customHeight="1" thickTop="1" thickBot="1" x14ac:dyDescent="0.25">
      <c r="A2024" s="1166"/>
      <c r="B2024" s="39"/>
      <c r="C2024" s="1080">
        <f>COUNTA(C$2015,C$2012,C$2009,C$2006,C$2003,C$2000,C$1997,C$1994,C$1991,C$1988,C$1985,C$1982,C$2021,C$2018)</f>
        <v>12</v>
      </c>
      <c r="D2024" s="1080">
        <f t="shared" ref="D2024:I2024" si="45">COUNTA(D$2015,D$2012,D$2009,D$2006,D$2003,D$2000,D$1997,D$1994,D$1991,D$1988,D$1985,D$1982,D$2021,D$2018)</f>
        <v>4</v>
      </c>
      <c r="E2024" s="1080">
        <f t="shared" si="45"/>
        <v>6</v>
      </c>
      <c r="F2024" s="1080">
        <f>COUNTA(F2023,F2022,F2020,F2019,F2017,F2016,F2014,F2013,F2011,F2010,F2008,F2007,F2005,F2004,F2002,F2001,F1999,F1998,F1996,F1995,F1993,F1992,F1990,F1989,F1987,F1986,F1984,F1983)</f>
        <v>0</v>
      </c>
      <c r="G2024" s="1080">
        <f t="shared" si="45"/>
        <v>6</v>
      </c>
      <c r="H2024" s="1080">
        <f t="shared" si="45"/>
        <v>4</v>
      </c>
      <c r="I2024" s="1080">
        <f t="shared" si="45"/>
        <v>0</v>
      </c>
    </row>
    <row r="2025" spans="1:9" ht="99.95" customHeight="1" thickTop="1" thickBot="1" x14ac:dyDescent="0.25">
      <c r="A2025" s="468" t="s">
        <v>313</v>
      </c>
      <c r="B2025" s="466">
        <f>WEEKNUM(A2026,2)</f>
        <v>47</v>
      </c>
      <c r="C2025" s="1341" t="s">
        <v>0</v>
      </c>
      <c r="D2025" s="1342"/>
      <c r="E2025" s="1113" t="s">
        <v>1</v>
      </c>
      <c r="F2025" s="1176" t="s">
        <v>356</v>
      </c>
      <c r="G2025" s="119" t="s">
        <v>3</v>
      </c>
      <c r="H2025" s="1112" t="s">
        <v>4</v>
      </c>
      <c r="I2025" s="205" t="s">
        <v>5</v>
      </c>
    </row>
    <row r="2026" spans="1:9" ht="69.95" customHeight="1" thickTop="1" x14ac:dyDescent="0.2">
      <c r="A2026" s="1150">
        <f>A2023+1</f>
        <v>43423</v>
      </c>
      <c r="B2026" s="479"/>
      <c r="C2026" s="970" t="s">
        <v>30</v>
      </c>
      <c r="D2026" s="1023" t="s">
        <v>29</v>
      </c>
      <c r="E2026" s="1017" t="s">
        <v>6</v>
      </c>
      <c r="F2026" s="1034"/>
      <c r="G2026" s="1035" t="s">
        <v>14</v>
      </c>
      <c r="H2026" s="1036"/>
      <c r="I2026" s="1037"/>
    </row>
    <row r="2027" spans="1:9" ht="69.95" customHeight="1" x14ac:dyDescent="0.2">
      <c r="A2027" s="1151">
        <f>A2026</f>
        <v>43423</v>
      </c>
      <c r="B2027" s="1184" t="s">
        <v>8</v>
      </c>
      <c r="C2027" s="173"/>
      <c r="D2027" s="861"/>
      <c r="E2027" s="529"/>
      <c r="F2027" s="136"/>
      <c r="G2027" s="148"/>
      <c r="H2027" s="149"/>
      <c r="I2027" s="150"/>
    </row>
    <row r="2028" spans="1:9" ht="69.95" customHeight="1" x14ac:dyDescent="0.2">
      <c r="A2028" s="1152">
        <f>A2027</f>
        <v>43423</v>
      </c>
      <c r="B2028" s="1184"/>
      <c r="C2028" s="182"/>
      <c r="D2028" s="183"/>
      <c r="E2028" s="499"/>
      <c r="F2028" s="540"/>
      <c r="G2028" s="148"/>
      <c r="H2028" s="149"/>
      <c r="I2028" s="150"/>
    </row>
    <row r="2029" spans="1:9" ht="69.95" customHeight="1" thickBot="1" x14ac:dyDescent="0.25">
      <c r="A2029" s="1153">
        <f>A2028</f>
        <v>43423</v>
      </c>
      <c r="B2029" s="35"/>
      <c r="C2029" s="976" t="s">
        <v>28</v>
      </c>
      <c r="D2029" s="961"/>
      <c r="E2029" s="1014" t="s">
        <v>28</v>
      </c>
      <c r="F2029" s="988"/>
      <c r="G2029" s="1008"/>
      <c r="H2029" s="1008" t="s">
        <v>26</v>
      </c>
      <c r="I2029" s="1027"/>
    </row>
    <row r="2030" spans="1:9" ht="69.95" customHeight="1" x14ac:dyDescent="0.2">
      <c r="A2030" s="1154">
        <f>A2029</f>
        <v>43423</v>
      </c>
      <c r="B2030" s="1184" t="s">
        <v>8</v>
      </c>
      <c r="C2030" s="836"/>
      <c r="D2030" s="854"/>
      <c r="E2030" s="506"/>
      <c r="F2030" s="183"/>
      <c r="G2030" s="148"/>
      <c r="H2030" s="148"/>
      <c r="I2030" s="150"/>
    </row>
    <row r="2031" spans="1:9" ht="69.95" customHeight="1" thickBot="1" x14ac:dyDescent="0.25">
      <c r="A2031" s="1155">
        <f>A2030</f>
        <v>43423</v>
      </c>
      <c r="B2031" s="1211"/>
      <c r="C2031" s="837"/>
      <c r="D2031" s="855"/>
      <c r="E2031" s="507"/>
      <c r="F2031" s="166"/>
      <c r="G2031" s="153"/>
      <c r="H2031" s="152"/>
      <c r="I2031" s="154"/>
    </row>
    <row r="2032" spans="1:9" ht="69.95" customHeight="1" thickTop="1" x14ac:dyDescent="0.2">
      <c r="A2032" s="1156">
        <f>A2029+1</f>
        <v>43424</v>
      </c>
      <c r="B2032" s="36"/>
      <c r="C2032" s="970" t="s">
        <v>27</v>
      </c>
      <c r="D2032" s="981" t="s">
        <v>26</v>
      </c>
      <c r="E2032" s="1039"/>
      <c r="F2032" s="1034"/>
      <c r="G2032" s="1035" t="s">
        <v>355</v>
      </c>
      <c r="H2032" s="1036"/>
      <c r="I2032" s="1037"/>
    </row>
    <row r="2033" spans="1:9" ht="69.95" customHeight="1" x14ac:dyDescent="0.2">
      <c r="A2033" s="1162">
        <f>A2032</f>
        <v>43424</v>
      </c>
      <c r="B2033" s="1190" t="s">
        <v>8</v>
      </c>
      <c r="C2033" s="838"/>
      <c r="D2033" s="856"/>
      <c r="E2033" s="529"/>
      <c r="F2033" s="136"/>
      <c r="G2033" s="148"/>
      <c r="H2033" s="149"/>
      <c r="I2033" s="150"/>
    </row>
    <row r="2034" spans="1:9" ht="69.95" customHeight="1" x14ac:dyDescent="0.2">
      <c r="A2034" s="1163">
        <f>A2033</f>
        <v>43424</v>
      </c>
      <c r="B2034" s="1190"/>
      <c r="C2034" s="839"/>
      <c r="D2034" s="849"/>
      <c r="E2034" s="499"/>
      <c r="F2034" s="540"/>
      <c r="G2034" s="148"/>
      <c r="H2034" s="149"/>
      <c r="I2034" s="150"/>
    </row>
    <row r="2035" spans="1:9" ht="69.95" customHeight="1" x14ac:dyDescent="0.2">
      <c r="A2035" s="1164">
        <f>A2034</f>
        <v>43424</v>
      </c>
      <c r="B2035" s="37"/>
      <c r="C2035" s="987" t="s">
        <v>25</v>
      </c>
      <c r="D2035" s="988"/>
      <c r="E2035" s="1014" t="s">
        <v>29</v>
      </c>
      <c r="F2035" s="988"/>
      <c r="G2035" s="1008"/>
      <c r="H2035" s="1008" t="s">
        <v>27</v>
      </c>
      <c r="I2035" s="1027"/>
    </row>
    <row r="2036" spans="1:9" ht="69.95" customHeight="1" x14ac:dyDescent="0.2">
      <c r="A2036" s="1165">
        <f>A2035</f>
        <v>43424</v>
      </c>
      <c r="B2036" s="1190" t="s">
        <v>8</v>
      </c>
      <c r="C2036" s="840"/>
      <c r="D2036" s="850"/>
      <c r="E2036" s="506"/>
      <c r="F2036" s="183"/>
      <c r="G2036" s="148"/>
      <c r="H2036" s="148"/>
      <c r="I2036" s="150"/>
    </row>
    <row r="2037" spans="1:9" ht="69.95" customHeight="1" thickBot="1" x14ac:dyDescent="0.25">
      <c r="A2037" s="1161">
        <f>A2036</f>
        <v>43424</v>
      </c>
      <c r="B2037" s="1203"/>
      <c r="C2037" s="837"/>
      <c r="D2037" s="855"/>
      <c r="E2037" s="507"/>
      <c r="F2037" s="166"/>
      <c r="G2037" s="153"/>
      <c r="H2037" s="152"/>
      <c r="I2037" s="154"/>
    </row>
    <row r="2038" spans="1:9" ht="69.95" customHeight="1" thickTop="1" x14ac:dyDescent="0.2">
      <c r="A2038" s="1150">
        <f>A2035+1</f>
        <v>43425</v>
      </c>
      <c r="B2038" s="36"/>
      <c r="C2038" s="991" t="s">
        <v>24</v>
      </c>
      <c r="D2038" s="992"/>
      <c r="E2038" s="1039"/>
      <c r="F2038" s="1034"/>
      <c r="G2038" s="1035" t="s">
        <v>354</v>
      </c>
      <c r="H2038" s="1036"/>
      <c r="I2038" s="1037"/>
    </row>
    <row r="2039" spans="1:9" ht="69.95" customHeight="1" x14ac:dyDescent="0.2">
      <c r="A2039" s="1151">
        <f>A2038</f>
        <v>43425</v>
      </c>
      <c r="B2039" s="1190" t="s">
        <v>8</v>
      </c>
      <c r="C2039" s="841"/>
      <c r="D2039" s="848"/>
      <c r="E2039" s="529"/>
      <c r="F2039" s="540"/>
      <c r="G2039" s="148"/>
      <c r="H2039" s="149"/>
      <c r="I2039" s="150"/>
    </row>
    <row r="2040" spans="1:9" ht="69.95" customHeight="1" x14ac:dyDescent="0.2">
      <c r="A2040" s="1152">
        <f>A2039</f>
        <v>43425</v>
      </c>
      <c r="B2040" s="1190"/>
      <c r="C2040" s="842"/>
      <c r="D2040" s="851"/>
      <c r="E2040" s="499"/>
      <c r="F2040" s="954"/>
      <c r="G2040" s="953"/>
      <c r="H2040" s="149"/>
      <c r="I2040" s="150"/>
    </row>
    <row r="2041" spans="1:9" ht="69.95" customHeight="1" x14ac:dyDescent="0.2">
      <c r="A2041" s="1153">
        <f>A2040</f>
        <v>43425</v>
      </c>
      <c r="B2041" s="37"/>
      <c r="C2041" s="991" t="s">
        <v>21</v>
      </c>
      <c r="D2041" s="992"/>
      <c r="E2041" s="1014" t="s">
        <v>30</v>
      </c>
      <c r="F2041" s="988"/>
      <c r="G2041" s="1008"/>
      <c r="H2041" s="1008" t="s">
        <v>28</v>
      </c>
      <c r="I2041" s="1027"/>
    </row>
    <row r="2042" spans="1:9" ht="69.95" customHeight="1" x14ac:dyDescent="0.2">
      <c r="A2042" s="1154">
        <f>A2041</f>
        <v>43425</v>
      </c>
      <c r="B2042" s="1190" t="s">
        <v>8</v>
      </c>
      <c r="C2042" s="859"/>
      <c r="D2042" s="858"/>
      <c r="E2042" s="506"/>
      <c r="F2042" s="183"/>
      <c r="G2042" s="148"/>
      <c r="H2042" s="148"/>
      <c r="I2042" s="150"/>
    </row>
    <row r="2043" spans="1:9" ht="69.95" customHeight="1" thickBot="1" x14ac:dyDescent="0.25">
      <c r="A2043" s="1155">
        <f>A2042</f>
        <v>43425</v>
      </c>
      <c r="B2043" s="1203"/>
      <c r="C2043" s="165"/>
      <c r="D2043" s="166"/>
      <c r="E2043" s="507"/>
      <c r="F2043" s="166"/>
      <c r="G2043" s="153"/>
      <c r="H2043" s="152"/>
      <c r="I2043" s="154"/>
    </row>
    <row r="2044" spans="1:9" ht="69.95" customHeight="1" thickTop="1" x14ac:dyDescent="0.2">
      <c r="A2044" s="1156">
        <f>A2041+1</f>
        <v>43426</v>
      </c>
      <c r="B2044" s="40"/>
      <c r="C2044" s="991" t="s">
        <v>7</v>
      </c>
      <c r="D2044" s="992"/>
      <c r="E2044" s="1040"/>
      <c r="F2044" s="1041"/>
      <c r="G2044" s="1042"/>
      <c r="H2044" s="1043"/>
      <c r="I2044" s="1044"/>
    </row>
    <row r="2045" spans="1:9" ht="69.95" customHeight="1" x14ac:dyDescent="0.2">
      <c r="A2045" s="1162">
        <f>A2044</f>
        <v>43426</v>
      </c>
      <c r="B2045" s="1190" t="s">
        <v>8</v>
      </c>
      <c r="C2045" s="155"/>
      <c r="D2045" s="156"/>
      <c r="E2045" s="529"/>
      <c r="F2045" s="540"/>
      <c r="G2045" s="148"/>
      <c r="H2045" s="149"/>
      <c r="I2045" s="157"/>
    </row>
    <row r="2046" spans="1:9" ht="69.95" customHeight="1" x14ac:dyDescent="0.2">
      <c r="A2046" s="1163">
        <f>A2045</f>
        <v>43426</v>
      </c>
      <c r="B2046" s="1190"/>
      <c r="C2046" s="162"/>
      <c r="D2046" s="163"/>
      <c r="E2046" s="499"/>
      <c r="F2046" s="136"/>
      <c r="G2046" s="148"/>
      <c r="H2046" s="149"/>
      <c r="I2046" s="157"/>
    </row>
    <row r="2047" spans="1:9" ht="69.95" customHeight="1" x14ac:dyDescent="0.2">
      <c r="A2047" s="1164">
        <f>A2046</f>
        <v>43426</v>
      </c>
      <c r="B2047" s="37"/>
      <c r="C2047" s="1007" t="s">
        <v>12</v>
      </c>
      <c r="D2047" s="988"/>
      <c r="E2047" s="1038" t="s">
        <v>31</v>
      </c>
      <c r="F2047" s="1029"/>
      <c r="G2047" s="1030"/>
      <c r="H2047" s="1008" t="s">
        <v>29</v>
      </c>
      <c r="I2047" s="1046"/>
    </row>
    <row r="2048" spans="1:9" ht="69.95" customHeight="1" x14ac:dyDescent="0.2">
      <c r="A2048" s="1165">
        <f>A2047</f>
        <v>43426</v>
      </c>
      <c r="B2048" s="1190" t="s">
        <v>8</v>
      </c>
      <c r="C2048" s="158"/>
      <c r="D2048" s="164"/>
      <c r="E2048" s="506"/>
      <c r="F2048" s="183"/>
      <c r="G2048" s="148"/>
      <c r="H2048" s="148"/>
      <c r="I2048" s="157"/>
    </row>
    <row r="2049" spans="1:9" ht="69.95" customHeight="1" thickBot="1" x14ac:dyDescent="0.25">
      <c r="A2049" s="1161">
        <f>A2048</f>
        <v>43426</v>
      </c>
      <c r="B2049" s="1197"/>
      <c r="C2049" s="158"/>
      <c r="D2049" s="164"/>
      <c r="E2049" s="508"/>
      <c r="F2049" s="164"/>
      <c r="G2049" s="160"/>
      <c r="H2049" s="159"/>
      <c r="I2049" s="161"/>
    </row>
    <row r="2050" spans="1:9" ht="69.95" customHeight="1" thickTop="1" x14ac:dyDescent="0.2">
      <c r="A2050" s="1150">
        <f>A2047+1</f>
        <v>43427</v>
      </c>
      <c r="B2050" s="36"/>
      <c r="C2050" s="1009" t="s">
        <v>14</v>
      </c>
      <c r="D2050" s="1010" t="s">
        <v>15</v>
      </c>
      <c r="E2050" s="1039"/>
      <c r="F2050" s="1034"/>
      <c r="G2050" s="1035"/>
      <c r="H2050" s="1036"/>
      <c r="I2050" s="1037"/>
    </row>
    <row r="2051" spans="1:9" ht="69.95" customHeight="1" x14ac:dyDescent="0.2">
      <c r="A2051" s="1151">
        <f>A2050</f>
        <v>43427</v>
      </c>
      <c r="B2051" s="1190" t="s">
        <v>8</v>
      </c>
      <c r="C2051" s="173"/>
      <c r="D2051" s="156"/>
      <c r="E2051" s="529"/>
      <c r="F2051" s="136"/>
      <c r="G2051" s="148"/>
      <c r="H2051" s="149"/>
      <c r="I2051" s="150"/>
    </row>
    <row r="2052" spans="1:9" ht="69.95" customHeight="1" x14ac:dyDescent="0.2">
      <c r="A2052" s="1152">
        <f>A2051</f>
        <v>43427</v>
      </c>
      <c r="B2052" s="1190"/>
      <c r="C2052" s="182"/>
      <c r="D2052" s="163"/>
      <c r="E2052" s="499"/>
      <c r="F2052" s="540"/>
      <c r="G2052" s="148"/>
      <c r="H2052" s="149"/>
      <c r="I2052" s="150"/>
    </row>
    <row r="2053" spans="1:9" ht="69.95" customHeight="1" x14ac:dyDescent="0.2">
      <c r="A2053" s="1153">
        <f>A2052</f>
        <v>43427</v>
      </c>
      <c r="B2053" s="37"/>
      <c r="C2053" s="1013" t="s">
        <v>17</v>
      </c>
      <c r="D2053" s="988"/>
      <c r="E2053" s="1032"/>
      <c r="F2053" s="1029"/>
      <c r="G2053" s="1030"/>
      <c r="H2053" s="1030"/>
      <c r="I2053" s="1031"/>
    </row>
    <row r="2054" spans="1:9" ht="69.95" customHeight="1" x14ac:dyDescent="0.2">
      <c r="A2054" s="1154">
        <f>A2053</f>
        <v>43427</v>
      </c>
      <c r="B2054" s="1190" t="s">
        <v>8</v>
      </c>
      <c r="C2054" s="196"/>
      <c r="D2054" s="164"/>
      <c r="E2054" s="506"/>
      <c r="F2054" s="183"/>
      <c r="G2054" s="148"/>
      <c r="H2054" s="148"/>
      <c r="I2054" s="150"/>
    </row>
    <row r="2055" spans="1:9" ht="69.95" customHeight="1" thickBot="1" x14ac:dyDescent="0.25">
      <c r="A2055" s="1155">
        <f>A2054</f>
        <v>43427</v>
      </c>
      <c r="B2055" s="1203"/>
      <c r="C2055" s="860"/>
      <c r="D2055" s="166"/>
      <c r="E2055" s="507"/>
      <c r="F2055" s="166"/>
      <c r="G2055" s="153"/>
      <c r="H2055" s="152"/>
      <c r="I2055" s="154"/>
    </row>
    <row r="2056" spans="1:9" ht="69.95" customHeight="1" thickTop="1" x14ac:dyDescent="0.2">
      <c r="A2056" s="1156">
        <f>A2053+1</f>
        <v>43428</v>
      </c>
      <c r="B2056" s="36"/>
      <c r="C2056" s="1000" t="s">
        <v>13</v>
      </c>
      <c r="D2056" s="1001" t="s">
        <v>16</v>
      </c>
      <c r="E2056" s="1017" t="s">
        <v>18</v>
      </c>
      <c r="F2056" s="1034"/>
      <c r="G2056" s="1035"/>
      <c r="H2056" s="1036"/>
      <c r="I2056" s="1037"/>
    </row>
    <row r="2057" spans="1:9" ht="69.95" customHeight="1" x14ac:dyDescent="0.2">
      <c r="A2057" s="1162">
        <f>A2056</f>
        <v>43428</v>
      </c>
      <c r="B2057" s="1190" t="s">
        <v>8</v>
      </c>
      <c r="C2057" s="155"/>
      <c r="D2057" s="156"/>
      <c r="E2057" s="529"/>
      <c r="F2057" s="136"/>
      <c r="G2057" s="148"/>
      <c r="H2057" s="149"/>
      <c r="I2057" s="150"/>
    </row>
    <row r="2058" spans="1:9" ht="69.95" customHeight="1" x14ac:dyDescent="0.2">
      <c r="A2058" s="1163">
        <f>A2057</f>
        <v>43428</v>
      </c>
      <c r="B2058" s="1190"/>
      <c r="C2058" s="162"/>
      <c r="D2058" s="163"/>
      <c r="E2058" s="499"/>
      <c r="F2058" s="540"/>
      <c r="G2058" s="148"/>
      <c r="H2058" s="149"/>
      <c r="I2058" s="150"/>
    </row>
    <row r="2059" spans="1:9" ht="69.95" customHeight="1" x14ac:dyDescent="0.2">
      <c r="A2059" s="1164">
        <f>A2058</f>
        <v>43428</v>
      </c>
      <c r="B2059" s="37"/>
      <c r="C2059" s="1007" t="s">
        <v>19</v>
      </c>
      <c r="D2059" s="1018"/>
      <c r="E2059" s="1032"/>
      <c r="F2059" s="1029"/>
      <c r="G2059" s="1030"/>
      <c r="H2059" s="1030"/>
      <c r="I2059" s="1031"/>
    </row>
    <row r="2060" spans="1:9" ht="69.95" customHeight="1" x14ac:dyDescent="0.2">
      <c r="A2060" s="1165">
        <f>A2059</f>
        <v>43428</v>
      </c>
      <c r="B2060" s="1190" t="s">
        <v>8</v>
      </c>
      <c r="C2060" s="158"/>
      <c r="D2060" s="164"/>
      <c r="E2060" s="506"/>
      <c r="F2060" s="183"/>
      <c r="G2060" s="148"/>
      <c r="H2060" s="148"/>
      <c r="I2060" s="150"/>
    </row>
    <row r="2061" spans="1:9" ht="69.95" customHeight="1" thickBot="1" x14ac:dyDescent="0.25">
      <c r="A2061" s="1161">
        <f>A2060</f>
        <v>43428</v>
      </c>
      <c r="B2061" s="1203"/>
      <c r="C2061" s="165"/>
      <c r="D2061" s="166"/>
      <c r="E2061" s="507"/>
      <c r="F2061" s="166"/>
      <c r="G2061" s="153"/>
      <c r="H2061" s="152"/>
      <c r="I2061" s="154"/>
    </row>
    <row r="2062" spans="1:9" ht="69.95" customHeight="1" thickTop="1" x14ac:dyDescent="0.2">
      <c r="A2062" s="1150">
        <f>A2059+1</f>
        <v>43429</v>
      </c>
      <c r="B2062" s="36"/>
      <c r="C2062" s="1000"/>
      <c r="D2062" s="1001"/>
      <c r="E2062" s="1017"/>
      <c r="F2062" s="1034"/>
      <c r="G2062" s="1035"/>
      <c r="H2062" s="1036"/>
      <c r="I2062" s="1037"/>
    </row>
    <row r="2063" spans="1:9" ht="69.95" customHeight="1" x14ac:dyDescent="0.2">
      <c r="A2063" s="1151">
        <f>A2062</f>
        <v>43429</v>
      </c>
      <c r="B2063" s="1190" t="s">
        <v>8</v>
      </c>
      <c r="C2063" s="155"/>
      <c r="D2063" s="156"/>
      <c r="E2063" s="529"/>
      <c r="F2063" s="136"/>
      <c r="G2063" s="148"/>
      <c r="H2063" s="149"/>
      <c r="I2063" s="150"/>
    </row>
    <row r="2064" spans="1:9" ht="69.95" customHeight="1" x14ac:dyDescent="0.2">
      <c r="A2064" s="1152">
        <f>A2063</f>
        <v>43429</v>
      </c>
      <c r="B2064" s="1190"/>
      <c r="C2064" s="162"/>
      <c r="D2064" s="163"/>
      <c r="E2064" s="499"/>
      <c r="F2064" s="540"/>
      <c r="G2064" s="148"/>
      <c r="H2064" s="149"/>
      <c r="I2064" s="150"/>
    </row>
    <row r="2065" spans="1:9" ht="69.95" customHeight="1" x14ac:dyDescent="0.2">
      <c r="A2065" s="1153">
        <f>A2064</f>
        <v>43429</v>
      </c>
      <c r="B2065" s="37"/>
      <c r="C2065" s="1007"/>
      <c r="D2065" s="1018"/>
      <c r="E2065" s="1032"/>
      <c r="F2065" s="1029"/>
      <c r="G2065" s="1030"/>
      <c r="H2065" s="1030"/>
      <c r="I2065" s="1031"/>
    </row>
    <row r="2066" spans="1:9" ht="69.95" customHeight="1" x14ac:dyDescent="0.2">
      <c r="A2066" s="1154">
        <f>A2065</f>
        <v>43429</v>
      </c>
      <c r="B2066" s="1190" t="s">
        <v>8</v>
      </c>
      <c r="C2066" s="158"/>
      <c r="D2066" s="164"/>
      <c r="E2066" s="506"/>
      <c r="F2066" s="183"/>
      <c r="G2066" s="148"/>
      <c r="H2066" s="148"/>
      <c r="I2066" s="150"/>
    </row>
    <row r="2067" spans="1:9" ht="69.95" customHeight="1" thickBot="1" x14ac:dyDescent="0.25">
      <c r="A2067" s="1155">
        <f>A2066</f>
        <v>43429</v>
      </c>
      <c r="B2067" s="1203"/>
      <c r="C2067" s="165"/>
      <c r="D2067" s="166"/>
      <c r="E2067" s="507"/>
      <c r="F2067" s="166"/>
      <c r="G2067" s="153"/>
      <c r="H2067" s="152"/>
      <c r="I2067" s="154"/>
    </row>
    <row r="2068" spans="1:9" ht="69.95" hidden="1" customHeight="1" thickTop="1" thickBot="1" x14ac:dyDescent="0.25">
      <c r="A2068" s="1166"/>
      <c r="B2068" s="39"/>
      <c r="C2068" s="1080">
        <f>COUNTA(C$2059,C$2056,C$2053,C$2050,C$2047,C$2044,C$2041,C$2038,C$2035,C$2032,C$2029,C$2026,C$2065,C$2062)</f>
        <v>12</v>
      </c>
      <c r="D2068" s="1080">
        <f t="shared" ref="D2068:I2068" si="46">COUNTA(D$2059,D$2056,D$2053,D$2050,D$2047,D$2044,D$2041,D$2038,D$2035,D$2032,D$2029,D$2026,D$2065,D$2062)</f>
        <v>4</v>
      </c>
      <c r="E2068" s="1080">
        <f t="shared" si="46"/>
        <v>6</v>
      </c>
      <c r="F2068" s="1080">
        <f>COUNTA(F2067,F2066,F2064,F2063,F2061,F2060,F2058,F2057,F2055,F2054,F2052,F2051,F2049,F2054,F2048,F2046,F2045,F2043,F2042,F2040,F2039,F2037,F2036,F2034,F2033,F2031,F2030,F2028,F2027)</f>
        <v>0</v>
      </c>
      <c r="G2068" s="1080">
        <f t="shared" si="46"/>
        <v>3</v>
      </c>
      <c r="H2068" s="1080">
        <f t="shared" si="46"/>
        <v>4</v>
      </c>
      <c r="I2068" s="1080">
        <f t="shared" si="46"/>
        <v>0</v>
      </c>
    </row>
    <row r="2069" spans="1:9" ht="99.95" customHeight="1" thickTop="1" thickBot="1" x14ac:dyDescent="0.25">
      <c r="A2069" s="468" t="s">
        <v>313</v>
      </c>
      <c r="B2069" s="466">
        <f>WEEKNUM(A2070,2)</f>
        <v>48</v>
      </c>
      <c r="C2069" s="1341" t="s">
        <v>0</v>
      </c>
      <c r="D2069" s="1342"/>
      <c r="E2069" s="1113" t="s">
        <v>1</v>
      </c>
      <c r="F2069" s="1176" t="s">
        <v>356</v>
      </c>
      <c r="G2069" s="119" t="s">
        <v>3</v>
      </c>
      <c r="H2069" s="1112" t="s">
        <v>4</v>
      </c>
      <c r="I2069" s="205" t="s">
        <v>5</v>
      </c>
    </row>
    <row r="2070" spans="1:9" ht="69.95" customHeight="1" thickTop="1" x14ac:dyDescent="0.2">
      <c r="A2070" s="1150">
        <f>A2067+1</f>
        <v>43430</v>
      </c>
      <c r="B2070" s="479"/>
      <c r="C2070" s="970" t="s">
        <v>30</v>
      </c>
      <c r="D2070" s="1023" t="s">
        <v>29</v>
      </c>
      <c r="E2070" s="1017" t="s">
        <v>6</v>
      </c>
      <c r="F2070" s="1034"/>
      <c r="G2070" s="1035"/>
      <c r="H2070" s="1036"/>
      <c r="I2070" s="1037"/>
    </row>
    <row r="2071" spans="1:9" ht="69.95" customHeight="1" x14ac:dyDescent="0.2">
      <c r="A2071" s="1151">
        <f>A2070</f>
        <v>43430</v>
      </c>
      <c r="B2071" s="1184" t="s">
        <v>8</v>
      </c>
      <c r="C2071" s="173"/>
      <c r="D2071" s="861"/>
      <c r="E2071" s="529"/>
      <c r="F2071" s="136"/>
      <c r="G2071" s="148"/>
      <c r="H2071" s="149"/>
      <c r="I2071" s="150"/>
    </row>
    <row r="2072" spans="1:9" ht="69.95" customHeight="1" x14ac:dyDescent="0.2">
      <c r="A2072" s="1152">
        <f>A2071</f>
        <v>43430</v>
      </c>
      <c r="B2072" s="1184"/>
      <c r="C2072" s="182"/>
      <c r="D2072" s="183"/>
      <c r="E2072" s="499"/>
      <c r="F2072" s="540"/>
      <c r="G2072" s="148"/>
      <c r="H2072" s="149"/>
      <c r="I2072" s="150"/>
    </row>
    <row r="2073" spans="1:9" ht="69.95" customHeight="1" thickBot="1" x14ac:dyDescent="0.25">
      <c r="A2073" s="1153">
        <f>A2072</f>
        <v>43430</v>
      </c>
      <c r="B2073" s="35"/>
      <c r="C2073" s="976" t="s">
        <v>28</v>
      </c>
      <c r="D2073" s="961"/>
      <c r="E2073" s="1032"/>
      <c r="F2073" s="1029"/>
      <c r="G2073" s="1030"/>
      <c r="H2073" s="1008" t="s">
        <v>30</v>
      </c>
      <c r="I2073" s="1031"/>
    </row>
    <row r="2074" spans="1:9" ht="69.95" customHeight="1" x14ac:dyDescent="0.2">
      <c r="A2074" s="1154">
        <f>A2073</f>
        <v>43430</v>
      </c>
      <c r="B2074" s="1184" t="s">
        <v>8</v>
      </c>
      <c r="C2074" s="836"/>
      <c r="D2074" s="854"/>
      <c r="E2074" s="506"/>
      <c r="F2074" s="183"/>
      <c r="G2074" s="148"/>
      <c r="H2074" s="148"/>
      <c r="I2074" s="150"/>
    </row>
    <row r="2075" spans="1:9" ht="69.95" customHeight="1" thickBot="1" x14ac:dyDescent="0.25">
      <c r="A2075" s="1155">
        <f>A2074</f>
        <v>43430</v>
      </c>
      <c r="B2075" s="1211"/>
      <c r="C2075" s="837"/>
      <c r="D2075" s="855"/>
      <c r="E2075" s="507"/>
      <c r="F2075" s="166"/>
      <c r="G2075" s="153"/>
      <c r="H2075" s="152"/>
      <c r="I2075" s="154"/>
    </row>
    <row r="2076" spans="1:9" ht="69.95" customHeight="1" thickTop="1" x14ac:dyDescent="0.2">
      <c r="A2076" s="1156">
        <f>A2073+1</f>
        <v>43431</v>
      </c>
      <c r="B2076" s="36"/>
      <c r="C2076" s="970" t="s">
        <v>27</v>
      </c>
      <c r="D2076" s="981" t="s">
        <v>26</v>
      </c>
      <c r="E2076" s="1039"/>
      <c r="F2076" s="1034"/>
      <c r="G2076" s="1035"/>
      <c r="H2076" s="1036"/>
      <c r="I2076" s="1037"/>
    </row>
    <row r="2077" spans="1:9" ht="69.95" customHeight="1" x14ac:dyDescent="0.2">
      <c r="A2077" s="1162">
        <f>A2076</f>
        <v>43431</v>
      </c>
      <c r="B2077" s="1190" t="s">
        <v>8</v>
      </c>
      <c r="C2077" s="838"/>
      <c r="D2077" s="856"/>
      <c r="E2077" s="529"/>
      <c r="F2077" s="136"/>
      <c r="G2077" s="148"/>
      <c r="H2077" s="149"/>
      <c r="I2077" s="150"/>
    </row>
    <row r="2078" spans="1:9" ht="69.95" customHeight="1" x14ac:dyDescent="0.2">
      <c r="A2078" s="1163">
        <f>A2077</f>
        <v>43431</v>
      </c>
      <c r="B2078" s="1190"/>
      <c r="C2078" s="839"/>
      <c r="D2078" s="849"/>
      <c r="E2078" s="499"/>
      <c r="F2078" s="540"/>
      <c r="G2078" s="148"/>
      <c r="H2078" s="149"/>
      <c r="I2078" s="150"/>
    </row>
    <row r="2079" spans="1:9" ht="69.95" customHeight="1" x14ac:dyDescent="0.2">
      <c r="A2079" s="1164">
        <f>A2078</f>
        <v>43431</v>
      </c>
      <c r="B2079" s="37"/>
      <c r="C2079" s="987" t="s">
        <v>25</v>
      </c>
      <c r="D2079" s="988"/>
      <c r="E2079" s="1032"/>
      <c r="F2079" s="1029"/>
      <c r="G2079" s="1030"/>
      <c r="H2079" s="1045" t="s">
        <v>31</v>
      </c>
      <c r="I2079" s="1031"/>
    </row>
    <row r="2080" spans="1:9" ht="69.95" customHeight="1" x14ac:dyDescent="0.2">
      <c r="A2080" s="1165">
        <f>A2079</f>
        <v>43431</v>
      </c>
      <c r="B2080" s="1190" t="s">
        <v>8</v>
      </c>
      <c r="C2080" s="840"/>
      <c r="D2080" s="850"/>
      <c r="E2080" s="506"/>
      <c r="F2080" s="163"/>
      <c r="G2080" s="148"/>
      <c r="H2080" s="148"/>
      <c r="I2080" s="150"/>
    </row>
    <row r="2081" spans="1:9" ht="69.95" customHeight="1" thickBot="1" x14ac:dyDescent="0.25">
      <c r="A2081" s="1161">
        <f>A2080</f>
        <v>43431</v>
      </c>
      <c r="B2081" s="1203"/>
      <c r="C2081" s="837"/>
      <c r="D2081" s="855"/>
      <c r="E2081" s="507"/>
      <c r="F2081" s="166"/>
      <c r="G2081" s="153"/>
      <c r="H2081" s="152"/>
      <c r="I2081" s="154"/>
    </row>
    <row r="2082" spans="1:9" ht="69.95" customHeight="1" thickTop="1" x14ac:dyDescent="0.2">
      <c r="A2082" s="1150">
        <f>A2079+1</f>
        <v>43432</v>
      </c>
      <c r="B2082" s="36"/>
      <c r="C2082" s="991" t="s">
        <v>24</v>
      </c>
      <c r="D2082" s="992"/>
      <c r="E2082" s="1039"/>
      <c r="F2082" s="1034"/>
      <c r="G2082" s="1035"/>
      <c r="H2082" s="1036"/>
      <c r="I2082" s="1037"/>
    </row>
    <row r="2083" spans="1:9" ht="69.95" customHeight="1" x14ac:dyDescent="0.2">
      <c r="A2083" s="1151">
        <f>A2082</f>
        <v>43432</v>
      </c>
      <c r="B2083" s="1190" t="s">
        <v>8</v>
      </c>
      <c r="C2083" s="841"/>
      <c r="D2083" s="848"/>
      <c r="E2083" s="529"/>
      <c r="F2083" s="136"/>
      <c r="G2083" s="148"/>
      <c r="H2083" s="149"/>
      <c r="I2083" s="150"/>
    </row>
    <row r="2084" spans="1:9" ht="69.95" customHeight="1" x14ac:dyDescent="0.2">
      <c r="A2084" s="1152">
        <f>A2083</f>
        <v>43432</v>
      </c>
      <c r="B2084" s="1190"/>
      <c r="C2084" s="842"/>
      <c r="D2084" s="851"/>
      <c r="E2084" s="499"/>
      <c r="F2084" s="540"/>
      <c r="G2084" s="148"/>
      <c r="H2084" s="149"/>
      <c r="I2084" s="150"/>
    </row>
    <row r="2085" spans="1:9" ht="69.95" customHeight="1" x14ac:dyDescent="0.2">
      <c r="A2085" s="1153">
        <f>A2084</f>
        <v>43432</v>
      </c>
      <c r="B2085" s="37"/>
      <c r="C2085" s="991" t="s">
        <v>21</v>
      </c>
      <c r="D2085" s="992"/>
      <c r="E2085" s="1032"/>
      <c r="F2085" s="1029"/>
      <c r="G2085" s="1030"/>
      <c r="H2085" s="1030"/>
      <c r="I2085" s="1031"/>
    </row>
    <row r="2086" spans="1:9" ht="69.95" customHeight="1" x14ac:dyDescent="0.2">
      <c r="A2086" s="1154">
        <f>A2085</f>
        <v>43432</v>
      </c>
      <c r="B2086" s="1190" t="s">
        <v>8</v>
      </c>
      <c r="C2086" s="859"/>
      <c r="D2086" s="858"/>
      <c r="E2086" s="506"/>
      <c r="F2086" s="183"/>
      <c r="G2086" s="148"/>
      <c r="H2086" s="148"/>
      <c r="I2086" s="150"/>
    </row>
    <row r="2087" spans="1:9" ht="69.95" customHeight="1" thickBot="1" x14ac:dyDescent="0.25">
      <c r="A2087" s="1155">
        <f>A2086</f>
        <v>43432</v>
      </c>
      <c r="B2087" s="1203"/>
      <c r="C2087" s="165"/>
      <c r="D2087" s="166"/>
      <c r="E2087" s="507"/>
      <c r="F2087" s="166"/>
      <c r="G2087" s="153"/>
      <c r="H2087" s="152"/>
      <c r="I2087" s="154"/>
    </row>
    <row r="2088" spans="1:9" ht="69.95" customHeight="1" thickTop="1" x14ac:dyDescent="0.2">
      <c r="A2088" s="1156">
        <f>A2085+1</f>
        <v>43433</v>
      </c>
      <c r="B2088" s="36"/>
      <c r="C2088" s="1000" t="s">
        <v>7</v>
      </c>
      <c r="D2088" s="1001"/>
      <c r="E2088" s="1039"/>
      <c r="F2088" s="1034"/>
      <c r="G2088" s="1035"/>
      <c r="H2088" s="1036"/>
      <c r="I2088" s="1037"/>
    </row>
    <row r="2089" spans="1:9" ht="69.95" customHeight="1" x14ac:dyDescent="0.2">
      <c r="A2089" s="1162">
        <f>A2088</f>
        <v>43433</v>
      </c>
      <c r="B2089" s="1190" t="s">
        <v>8</v>
      </c>
      <c r="C2089" s="155"/>
      <c r="D2089" s="156"/>
      <c r="E2089" s="529"/>
      <c r="F2089" s="136"/>
      <c r="G2089" s="148"/>
      <c r="H2089" s="149"/>
      <c r="I2089" s="150"/>
    </row>
    <row r="2090" spans="1:9" ht="69.95" customHeight="1" x14ac:dyDescent="0.2">
      <c r="A2090" s="1163">
        <f>A2089</f>
        <v>43433</v>
      </c>
      <c r="B2090" s="1190"/>
      <c r="C2090" s="162"/>
      <c r="D2090" s="163"/>
      <c r="E2090" s="499"/>
      <c r="F2090" s="540"/>
      <c r="G2090" s="148"/>
      <c r="H2090" s="149"/>
      <c r="I2090" s="150"/>
    </row>
    <row r="2091" spans="1:9" ht="69.95" customHeight="1" x14ac:dyDescent="0.2">
      <c r="A2091" s="1164">
        <f>A2090</f>
        <v>43433</v>
      </c>
      <c r="B2091" s="37"/>
      <c r="C2091" s="1007" t="s">
        <v>12</v>
      </c>
      <c r="D2091" s="988"/>
      <c r="E2091" s="1032"/>
      <c r="F2091" s="1029"/>
      <c r="G2091" s="1030"/>
      <c r="H2091" s="1030"/>
      <c r="I2091" s="1031"/>
    </row>
    <row r="2092" spans="1:9" ht="69.95" customHeight="1" x14ac:dyDescent="0.2">
      <c r="A2092" s="1165">
        <f>A2091</f>
        <v>43433</v>
      </c>
      <c r="B2092" s="1190" t="s">
        <v>8</v>
      </c>
      <c r="C2092" s="158"/>
      <c r="D2092" s="164"/>
      <c r="E2092" s="506"/>
      <c r="F2092" s="183"/>
      <c r="G2092" s="148"/>
      <c r="H2092" s="148"/>
      <c r="I2092" s="150"/>
    </row>
    <row r="2093" spans="1:9" ht="69.95" customHeight="1" thickBot="1" x14ac:dyDescent="0.25">
      <c r="A2093" s="1161">
        <f>A2092</f>
        <v>43433</v>
      </c>
      <c r="B2093" s="1203"/>
      <c r="C2093" s="165"/>
      <c r="D2093" s="166"/>
      <c r="E2093" s="507"/>
      <c r="F2093" s="166"/>
      <c r="G2093" s="153"/>
      <c r="H2093" s="152"/>
      <c r="I2093" s="154"/>
    </row>
    <row r="2094" spans="1:9" ht="69.95" customHeight="1" thickTop="1" x14ac:dyDescent="0.2">
      <c r="A2094" s="1150">
        <f>A2091+1</f>
        <v>43434</v>
      </c>
      <c r="B2094" s="36"/>
      <c r="C2094" s="1009" t="s">
        <v>14</v>
      </c>
      <c r="D2094" s="1010" t="s">
        <v>15</v>
      </c>
      <c r="E2094" s="1039"/>
      <c r="F2094" s="1034"/>
      <c r="G2094" s="1035"/>
      <c r="H2094" s="1036"/>
      <c r="I2094" s="1037"/>
    </row>
    <row r="2095" spans="1:9" ht="69.95" customHeight="1" x14ac:dyDescent="0.2">
      <c r="A2095" s="1151">
        <f>A2094</f>
        <v>43434</v>
      </c>
      <c r="B2095" s="1190" t="s">
        <v>8</v>
      </c>
      <c r="C2095" s="173"/>
      <c r="D2095" s="156"/>
      <c r="E2095" s="529"/>
      <c r="F2095" s="136"/>
      <c r="G2095" s="148"/>
      <c r="H2095" s="149"/>
      <c r="I2095" s="150"/>
    </row>
    <row r="2096" spans="1:9" ht="69.95" customHeight="1" x14ac:dyDescent="0.2">
      <c r="A2096" s="1152">
        <f>A2095</f>
        <v>43434</v>
      </c>
      <c r="B2096" s="1190"/>
      <c r="C2096" s="182"/>
      <c r="D2096" s="163"/>
      <c r="E2096" s="499"/>
      <c r="F2096" s="540"/>
      <c r="G2096" s="148"/>
      <c r="H2096" s="149"/>
      <c r="I2096" s="150"/>
    </row>
    <row r="2097" spans="1:9" ht="69.95" customHeight="1" x14ac:dyDescent="0.2">
      <c r="A2097" s="1153">
        <f>A2096</f>
        <v>43434</v>
      </c>
      <c r="B2097" s="37"/>
      <c r="C2097" s="1013" t="s">
        <v>17</v>
      </c>
      <c r="D2097" s="988"/>
      <c r="E2097" s="1032"/>
      <c r="F2097" s="1029"/>
      <c r="G2097" s="1030"/>
      <c r="H2097" s="1030"/>
      <c r="I2097" s="1031"/>
    </row>
    <row r="2098" spans="1:9" ht="69.95" customHeight="1" x14ac:dyDescent="0.2">
      <c r="A2098" s="1154">
        <f>A2097</f>
        <v>43434</v>
      </c>
      <c r="B2098" s="1190" t="s">
        <v>8</v>
      </c>
      <c r="C2098" s="196"/>
      <c r="D2098" s="164"/>
      <c r="E2098" s="506"/>
      <c r="F2098" s="183"/>
      <c r="G2098" s="148"/>
      <c r="H2098" s="148"/>
      <c r="I2098" s="150"/>
    </row>
    <row r="2099" spans="1:9" ht="69.95" customHeight="1" thickBot="1" x14ac:dyDescent="0.25">
      <c r="A2099" s="1155">
        <f>A2098</f>
        <v>43434</v>
      </c>
      <c r="B2099" s="1203"/>
      <c r="C2099" s="860"/>
      <c r="D2099" s="166"/>
      <c r="E2099" s="507"/>
      <c r="F2099" s="166"/>
      <c r="G2099" s="153"/>
      <c r="H2099" s="152"/>
      <c r="I2099" s="154"/>
    </row>
    <row r="2100" spans="1:9" ht="69.95" customHeight="1" thickTop="1" x14ac:dyDescent="0.2">
      <c r="A2100" s="1156">
        <f>A2097+1</f>
        <v>43435</v>
      </c>
      <c r="B2100" s="36"/>
      <c r="C2100" s="1000" t="s">
        <v>13</v>
      </c>
      <c r="D2100" s="1001" t="s">
        <v>16</v>
      </c>
      <c r="E2100" s="1017" t="s">
        <v>18</v>
      </c>
      <c r="F2100" s="1034"/>
      <c r="G2100" s="1004" t="s">
        <v>7</v>
      </c>
      <c r="H2100" s="1036"/>
      <c r="I2100" s="1037"/>
    </row>
    <row r="2101" spans="1:9" ht="69.95" customHeight="1" x14ac:dyDescent="0.2">
      <c r="A2101" s="1162">
        <f>A2100</f>
        <v>43435</v>
      </c>
      <c r="B2101" s="1190" t="s">
        <v>8</v>
      </c>
      <c r="C2101" s="155"/>
      <c r="D2101" s="156"/>
      <c r="E2101" s="529"/>
      <c r="F2101" s="136"/>
      <c r="G2101" s="148"/>
      <c r="H2101" s="149"/>
      <c r="I2101" s="150"/>
    </row>
    <row r="2102" spans="1:9" ht="69.95" customHeight="1" x14ac:dyDescent="0.2">
      <c r="A2102" s="1163">
        <f>A2101</f>
        <v>43435</v>
      </c>
      <c r="B2102" s="1190"/>
      <c r="C2102" s="162"/>
      <c r="D2102" s="163"/>
      <c r="E2102" s="499"/>
      <c r="F2102" s="540"/>
      <c r="G2102" s="148"/>
      <c r="H2102" s="149"/>
      <c r="I2102" s="150"/>
    </row>
    <row r="2103" spans="1:9" ht="69.95" customHeight="1" x14ac:dyDescent="0.2">
      <c r="A2103" s="1164">
        <f>A2102</f>
        <v>43435</v>
      </c>
      <c r="B2103" s="37"/>
      <c r="C2103" s="1007" t="s">
        <v>19</v>
      </c>
      <c r="D2103" s="1018" t="s">
        <v>82</v>
      </c>
      <c r="E2103" s="1032"/>
      <c r="F2103" s="1029"/>
      <c r="G2103" s="1030"/>
      <c r="H2103" s="1030"/>
      <c r="I2103" s="1031"/>
    </row>
    <row r="2104" spans="1:9" ht="69.95" customHeight="1" x14ac:dyDescent="0.2">
      <c r="A2104" s="1165">
        <f>A2103</f>
        <v>43435</v>
      </c>
      <c r="B2104" s="1190" t="s">
        <v>8</v>
      </c>
      <c r="C2104" s="158"/>
      <c r="D2104" s="164"/>
      <c r="E2104" s="506"/>
      <c r="F2104" s="183"/>
      <c r="G2104" s="148"/>
      <c r="H2104" s="148"/>
      <c r="I2104" s="150"/>
    </row>
    <row r="2105" spans="1:9" ht="69.95" customHeight="1" thickBot="1" x14ac:dyDescent="0.25">
      <c r="A2105" s="1161">
        <f>A2104</f>
        <v>43435</v>
      </c>
      <c r="B2105" s="1203"/>
      <c r="C2105" s="165"/>
      <c r="D2105" s="166"/>
      <c r="E2105" s="507"/>
      <c r="F2105" s="166"/>
      <c r="G2105" s="153"/>
      <c r="H2105" s="152"/>
      <c r="I2105" s="154"/>
    </row>
    <row r="2106" spans="1:9" ht="69.95" customHeight="1" thickTop="1" x14ac:dyDescent="0.2">
      <c r="A2106" s="1150">
        <f>A2103+1</f>
        <v>43436</v>
      </c>
      <c r="B2106" s="36"/>
      <c r="C2106" s="1000"/>
      <c r="D2106" s="1001"/>
      <c r="E2106" s="1017"/>
      <c r="F2106" s="1034"/>
      <c r="G2106" s="1004"/>
      <c r="H2106" s="1036"/>
      <c r="I2106" s="1037"/>
    </row>
    <row r="2107" spans="1:9" ht="69.95" customHeight="1" x14ac:dyDescent="0.2">
      <c r="A2107" s="1151">
        <f>A2106</f>
        <v>43436</v>
      </c>
      <c r="B2107" s="1190" t="s">
        <v>8</v>
      </c>
      <c r="C2107" s="155"/>
      <c r="D2107" s="156"/>
      <c r="E2107" s="529"/>
      <c r="F2107" s="136"/>
      <c r="G2107" s="148"/>
      <c r="H2107" s="149"/>
      <c r="I2107" s="150"/>
    </row>
    <row r="2108" spans="1:9" ht="69.95" customHeight="1" x14ac:dyDescent="0.2">
      <c r="A2108" s="1152">
        <f>A2107</f>
        <v>43436</v>
      </c>
      <c r="B2108" s="1190"/>
      <c r="C2108" s="162"/>
      <c r="D2108" s="163"/>
      <c r="E2108" s="499"/>
      <c r="F2108" s="540"/>
      <c r="G2108" s="148"/>
      <c r="H2108" s="149"/>
      <c r="I2108" s="150"/>
    </row>
    <row r="2109" spans="1:9" ht="69.95" customHeight="1" x14ac:dyDescent="0.2">
      <c r="A2109" s="1153">
        <f>A2108</f>
        <v>43436</v>
      </c>
      <c r="B2109" s="37"/>
      <c r="C2109" s="1007"/>
      <c r="D2109" s="1018"/>
      <c r="E2109" s="1032"/>
      <c r="F2109" s="1029"/>
      <c r="G2109" s="1030"/>
      <c r="H2109" s="1030"/>
      <c r="I2109" s="1031"/>
    </row>
    <row r="2110" spans="1:9" ht="69.95" customHeight="1" x14ac:dyDescent="0.2">
      <c r="A2110" s="1154">
        <f>A2109</f>
        <v>43436</v>
      </c>
      <c r="B2110" s="1190" t="s">
        <v>8</v>
      </c>
      <c r="C2110" s="158"/>
      <c r="D2110" s="164"/>
      <c r="E2110" s="506"/>
      <c r="F2110" s="183"/>
      <c r="G2110" s="148"/>
      <c r="H2110" s="148"/>
      <c r="I2110" s="150"/>
    </row>
    <row r="2111" spans="1:9" ht="69.95" customHeight="1" thickBot="1" x14ac:dyDescent="0.25">
      <c r="A2111" s="1155">
        <f>A2110</f>
        <v>43436</v>
      </c>
      <c r="B2111" s="1203"/>
      <c r="C2111" s="165"/>
      <c r="D2111" s="166"/>
      <c r="E2111" s="507"/>
      <c r="F2111" s="166"/>
      <c r="G2111" s="153"/>
      <c r="H2111" s="152"/>
      <c r="I2111" s="154"/>
    </row>
    <row r="2112" spans="1:9" ht="69.95" hidden="1" customHeight="1" thickTop="1" thickBot="1" x14ac:dyDescent="0.5">
      <c r="C2112" s="947">
        <f>COUNTA(C$2103,C$2100,C$2097,C$2094,C$2091,C$2088,C$2085,C$2082,C$2079,C$2076,C$2073,C$2070,C$2109,C$2106)</f>
        <v>12</v>
      </c>
      <c r="D2112" s="947">
        <f t="shared" ref="D2112:I2112" si="47">COUNTA(D$2103,D$2100,D$2097,D$2094,D$2091,D$2088,D$2085,D$2082,D$2079,D$2076,D$2073,D$2070,D$2109,D$2106)</f>
        <v>5</v>
      </c>
      <c r="E2112" s="947">
        <f t="shared" si="47"/>
        <v>2</v>
      </c>
      <c r="F2112" s="947">
        <f>COUNTA(F2111,F2110,F2108,F2107,F2105,F2104,F2102,F2101,F2099,F2098,F2096,F2095,F2093,F2092,F2090,F2089,F2087,F2086,F2084,F2083,F2081,F2080,F2078,F2077,F2074,F2072,F2075,F2071)</f>
        <v>0</v>
      </c>
      <c r="G2112" s="947">
        <f t="shared" si="47"/>
        <v>1</v>
      </c>
      <c r="H2112" s="947">
        <f t="shared" si="47"/>
        <v>2</v>
      </c>
      <c r="I2112" s="947">
        <f t="shared" si="47"/>
        <v>0</v>
      </c>
    </row>
    <row r="2113" spans="1:9" ht="99.95" customHeight="1" thickTop="1" thickBot="1" x14ac:dyDescent="0.25">
      <c r="A2113" s="468" t="s">
        <v>313</v>
      </c>
      <c r="B2113" s="466">
        <f>WEEKNUM(A2114,2)</f>
        <v>49</v>
      </c>
      <c r="C2113" s="1341" t="s">
        <v>0</v>
      </c>
      <c r="D2113" s="1342"/>
      <c r="E2113" s="1113" t="s">
        <v>1</v>
      </c>
      <c r="F2113" s="1176" t="s">
        <v>356</v>
      </c>
      <c r="G2113" s="1112" t="s">
        <v>3</v>
      </c>
      <c r="H2113" s="1112" t="s">
        <v>4</v>
      </c>
      <c r="I2113" s="205" t="s">
        <v>5</v>
      </c>
    </row>
    <row r="2114" spans="1:9" ht="69.95" customHeight="1" thickTop="1" x14ac:dyDescent="0.2">
      <c r="A2114" s="1150">
        <f>A2111+1</f>
        <v>43437</v>
      </c>
      <c r="B2114" s="40"/>
      <c r="C2114" s="970" t="s">
        <v>30</v>
      </c>
      <c r="D2114" s="1023" t="s">
        <v>29</v>
      </c>
      <c r="E2114" s="1017" t="s">
        <v>6</v>
      </c>
      <c r="F2114" s="1048"/>
      <c r="G2114" s="1049"/>
      <c r="H2114" s="1050"/>
      <c r="I2114" s="1006"/>
    </row>
    <row r="2115" spans="1:9" ht="69.95" customHeight="1" x14ac:dyDescent="0.2">
      <c r="A2115" s="1151">
        <f>A2114</f>
        <v>43437</v>
      </c>
      <c r="B2115" s="1190" t="s">
        <v>8</v>
      </c>
      <c r="C2115" s="173"/>
      <c r="D2115" s="861"/>
      <c r="E2115" s="510"/>
      <c r="F2115" s="168"/>
      <c r="G2115" s="169"/>
      <c r="H2115" s="170"/>
      <c r="I2115" s="150"/>
    </row>
    <row r="2116" spans="1:9" ht="69.95" customHeight="1" x14ac:dyDescent="0.2">
      <c r="A2116" s="1152">
        <f>A2115</f>
        <v>43437</v>
      </c>
      <c r="B2116" s="1190"/>
      <c r="C2116" s="182"/>
      <c r="D2116" s="183"/>
      <c r="E2116" s="510"/>
      <c r="F2116" s="167"/>
      <c r="G2116" s="171"/>
      <c r="H2116" s="172"/>
      <c r="I2116" s="150"/>
    </row>
    <row r="2117" spans="1:9" ht="69.95" customHeight="1" thickBot="1" x14ac:dyDescent="0.25">
      <c r="A2117" s="1153">
        <f>A2116</f>
        <v>43437</v>
      </c>
      <c r="B2117" s="37"/>
      <c r="C2117" s="976" t="s">
        <v>28</v>
      </c>
      <c r="D2117" s="961"/>
      <c r="E2117" s="1051" t="s">
        <v>7</v>
      </c>
      <c r="F2117" s="961"/>
      <c r="G2117" s="978"/>
      <c r="H2117" s="979" t="s">
        <v>7</v>
      </c>
      <c r="I2117" s="999"/>
    </row>
    <row r="2118" spans="1:9" ht="69.95" customHeight="1" x14ac:dyDescent="0.2">
      <c r="A2118" s="1154">
        <f>A2117</f>
        <v>43437</v>
      </c>
      <c r="B2118" s="1190" t="s">
        <v>8</v>
      </c>
      <c r="C2118" s="836"/>
      <c r="D2118" s="854"/>
      <c r="E2118" s="533"/>
      <c r="F2118" s="174"/>
      <c r="G2118" s="61"/>
      <c r="H2118" s="175"/>
      <c r="I2118" s="176"/>
    </row>
    <row r="2119" spans="1:9" ht="69.95" customHeight="1" thickBot="1" x14ac:dyDescent="0.25">
      <c r="A2119" s="1155">
        <f>A2118</f>
        <v>43437</v>
      </c>
      <c r="B2119" s="1203"/>
      <c r="C2119" s="837"/>
      <c r="D2119" s="855"/>
      <c r="E2119" s="507"/>
      <c r="F2119" s="177"/>
      <c r="G2119" s="134"/>
      <c r="H2119" s="178"/>
      <c r="I2119" s="154"/>
    </row>
    <row r="2120" spans="1:9" ht="69.95" customHeight="1" thickTop="1" x14ac:dyDescent="0.2">
      <c r="A2120" s="1156">
        <f>A2117+1</f>
        <v>43438</v>
      </c>
      <c r="B2120" s="34"/>
      <c r="C2120" s="970" t="s">
        <v>27</v>
      </c>
      <c r="D2120" s="981" t="s">
        <v>26</v>
      </c>
      <c r="E2120" s="1028"/>
      <c r="F2120" s="1052"/>
      <c r="G2120" s="1053" t="s">
        <v>12</v>
      </c>
      <c r="H2120" s="1003"/>
      <c r="I2120" s="1006"/>
    </row>
    <row r="2121" spans="1:9" ht="69.95" customHeight="1" x14ac:dyDescent="0.2">
      <c r="A2121" s="1162">
        <f>A2120</f>
        <v>43438</v>
      </c>
      <c r="B2121" s="1197" t="s">
        <v>8</v>
      </c>
      <c r="C2121" s="838"/>
      <c r="D2121" s="856"/>
      <c r="E2121" s="499"/>
      <c r="F2121" s="136"/>
      <c r="G2121" s="179"/>
      <c r="H2121" s="180"/>
      <c r="I2121" s="150"/>
    </row>
    <row r="2122" spans="1:9" ht="69.95" customHeight="1" x14ac:dyDescent="0.2">
      <c r="A2122" s="1163">
        <f>A2121</f>
        <v>43438</v>
      </c>
      <c r="B2122" s="1204"/>
      <c r="C2122" s="839"/>
      <c r="D2122" s="849"/>
      <c r="E2122" s="499"/>
      <c r="F2122" s="541"/>
      <c r="G2122" s="151"/>
      <c r="H2122" s="181"/>
      <c r="I2122" s="150"/>
    </row>
    <row r="2123" spans="1:9" ht="69.95" customHeight="1" x14ac:dyDescent="0.2">
      <c r="A2123" s="1164">
        <f>A2122</f>
        <v>43438</v>
      </c>
      <c r="B2123" s="35"/>
      <c r="C2123" s="987" t="s">
        <v>25</v>
      </c>
      <c r="D2123" s="988"/>
      <c r="E2123" s="1014"/>
      <c r="F2123" s="1026"/>
      <c r="G2123" s="980"/>
      <c r="H2123" s="990"/>
      <c r="I2123" s="999"/>
    </row>
    <row r="2124" spans="1:9" ht="69.95" customHeight="1" x14ac:dyDescent="0.2">
      <c r="A2124" s="1165">
        <f>A2123</f>
        <v>43438</v>
      </c>
      <c r="B2124" s="1197" t="s">
        <v>8</v>
      </c>
      <c r="C2124" s="840"/>
      <c r="D2124" s="850"/>
      <c r="E2124" s="506"/>
      <c r="F2124" s="183"/>
      <c r="G2124" s="184"/>
      <c r="H2124" s="185"/>
      <c r="I2124" s="176"/>
    </row>
    <row r="2125" spans="1:9" ht="69.95" customHeight="1" thickBot="1" x14ac:dyDescent="0.25">
      <c r="A2125" s="1161">
        <f>A2124</f>
        <v>43438</v>
      </c>
      <c r="B2125" s="1248"/>
      <c r="C2125" s="837"/>
      <c r="D2125" s="855"/>
      <c r="E2125" s="508"/>
      <c r="F2125" s="549"/>
      <c r="G2125" s="184"/>
      <c r="H2125" s="203"/>
      <c r="I2125" s="195"/>
    </row>
    <row r="2126" spans="1:9" ht="69.95" customHeight="1" thickTop="1" x14ac:dyDescent="0.2">
      <c r="A2126" s="1150">
        <f>A2123+1</f>
        <v>43439</v>
      </c>
      <c r="B2126" s="36"/>
      <c r="C2126" s="991" t="s">
        <v>24</v>
      </c>
      <c r="D2126" s="992"/>
      <c r="E2126" s="1088"/>
      <c r="F2126" s="1089"/>
      <c r="G2126" s="975" t="s">
        <v>13</v>
      </c>
      <c r="H2126" s="985"/>
      <c r="I2126" s="985"/>
    </row>
    <row r="2127" spans="1:9" ht="69.95" customHeight="1" x14ac:dyDescent="0.2">
      <c r="A2127" s="1151">
        <f>A2126</f>
        <v>43439</v>
      </c>
      <c r="B2127" s="1197" t="s">
        <v>8</v>
      </c>
      <c r="C2127" s="841"/>
      <c r="D2127" s="848"/>
      <c r="E2127" s="510"/>
      <c r="F2127" s="168"/>
      <c r="G2127" s="179"/>
      <c r="H2127" s="188"/>
      <c r="I2127" s="157"/>
    </row>
    <row r="2128" spans="1:9" ht="69.95" customHeight="1" x14ac:dyDescent="0.2">
      <c r="A2128" s="1152">
        <f>A2127</f>
        <v>43439</v>
      </c>
      <c r="B2128" s="1204"/>
      <c r="C2128" s="842"/>
      <c r="D2128" s="851"/>
      <c r="E2128" s="510"/>
      <c r="F2128" s="167"/>
      <c r="G2128" s="179"/>
      <c r="H2128" s="188"/>
      <c r="I2128" s="157"/>
    </row>
    <row r="2129" spans="1:9" ht="69.95" customHeight="1" x14ac:dyDescent="0.2">
      <c r="A2129" s="1153">
        <f>A2128</f>
        <v>43439</v>
      </c>
      <c r="B2129" s="37"/>
      <c r="C2129" s="991" t="s">
        <v>21</v>
      </c>
      <c r="D2129" s="992"/>
      <c r="E2129" s="1014" t="s">
        <v>12</v>
      </c>
      <c r="F2129" s="1054" t="s">
        <v>10</v>
      </c>
      <c r="G2129" s="995" t="s">
        <v>10</v>
      </c>
      <c r="H2129" s="995" t="s">
        <v>12</v>
      </c>
      <c r="I2129" s="980"/>
    </row>
    <row r="2130" spans="1:9" ht="69.95" customHeight="1" x14ac:dyDescent="0.2">
      <c r="A2130" s="1154">
        <f>A2129</f>
        <v>43439</v>
      </c>
      <c r="B2130" s="1197" t="s">
        <v>8</v>
      </c>
      <c r="C2130" s="862"/>
      <c r="D2130" s="858"/>
      <c r="E2130" s="506"/>
      <c r="F2130" s="183"/>
      <c r="G2130" s="189"/>
      <c r="H2130" s="189"/>
      <c r="I2130" s="151"/>
    </row>
    <row r="2131" spans="1:9" ht="69.95" customHeight="1" thickBot="1" x14ac:dyDescent="0.25">
      <c r="A2131" s="1155">
        <f>A2130</f>
        <v>43439</v>
      </c>
      <c r="B2131" s="1248"/>
      <c r="C2131" s="197"/>
      <c r="D2131" s="198"/>
      <c r="E2131" s="511"/>
      <c r="F2131" s="204"/>
      <c r="G2131" s="200"/>
      <c r="H2131" s="202"/>
      <c r="I2131" s="202"/>
    </row>
    <row r="2132" spans="1:9" ht="69.95" customHeight="1" thickTop="1" x14ac:dyDescent="0.2">
      <c r="A2132" s="1156">
        <f>A2129+1</f>
        <v>43440</v>
      </c>
      <c r="B2132" s="36"/>
      <c r="C2132" s="991" t="s">
        <v>7</v>
      </c>
      <c r="D2132" s="992"/>
      <c r="E2132" s="1090"/>
      <c r="F2132" s="1091"/>
      <c r="G2132" s="1057" t="s">
        <v>16</v>
      </c>
      <c r="H2132" s="996"/>
      <c r="I2132" s="1070"/>
    </row>
    <row r="2133" spans="1:9" ht="69.95" customHeight="1" x14ac:dyDescent="0.2">
      <c r="A2133" s="1162">
        <f>A2132</f>
        <v>43440</v>
      </c>
      <c r="B2133" s="1197" t="s">
        <v>8</v>
      </c>
      <c r="C2133" s="155"/>
      <c r="D2133" s="156"/>
      <c r="E2133" s="510"/>
      <c r="F2133" s="168"/>
      <c r="G2133" s="191"/>
      <c r="H2133" s="188"/>
      <c r="I2133" s="150"/>
    </row>
    <row r="2134" spans="1:9" ht="69.95" customHeight="1" x14ac:dyDescent="0.2">
      <c r="A2134" s="1163">
        <f>A2133</f>
        <v>43440</v>
      </c>
      <c r="B2134" s="1204"/>
      <c r="C2134" s="162"/>
      <c r="D2134" s="163"/>
      <c r="E2134" s="510"/>
      <c r="F2134" s="167"/>
      <c r="G2134" s="148"/>
      <c r="H2134" s="157"/>
      <c r="I2134" s="150"/>
    </row>
    <row r="2135" spans="1:9" ht="69.95" customHeight="1" x14ac:dyDescent="0.2">
      <c r="A2135" s="1164">
        <f>A2134</f>
        <v>43440</v>
      </c>
      <c r="B2135" s="37"/>
      <c r="C2135" s="1007" t="s">
        <v>12</v>
      </c>
      <c r="D2135" s="988"/>
      <c r="E2135" s="1014" t="s">
        <v>13</v>
      </c>
      <c r="F2135" s="1026"/>
      <c r="G2135" s="1008"/>
      <c r="H2135" s="980" t="s">
        <v>13</v>
      </c>
      <c r="I2135" s="999"/>
    </row>
    <row r="2136" spans="1:9" ht="69.95" customHeight="1" x14ac:dyDescent="0.2">
      <c r="A2136" s="1165">
        <f>A2135</f>
        <v>43440</v>
      </c>
      <c r="B2136" s="1197" t="s">
        <v>8</v>
      </c>
      <c r="C2136" s="158"/>
      <c r="D2136" s="164"/>
      <c r="E2136" s="506"/>
      <c r="F2136" s="183"/>
      <c r="G2136" s="160"/>
      <c r="H2136" s="184"/>
      <c r="I2136" s="176"/>
    </row>
    <row r="2137" spans="1:9" ht="69.95" customHeight="1" thickBot="1" x14ac:dyDescent="0.25">
      <c r="A2137" s="1161">
        <f>A2136</f>
        <v>43440</v>
      </c>
      <c r="B2137" s="1248"/>
      <c r="C2137" s="165"/>
      <c r="D2137" s="166"/>
      <c r="E2137" s="507"/>
      <c r="F2137" s="177"/>
      <c r="G2137" s="153"/>
      <c r="H2137" s="190"/>
      <c r="I2137" s="154"/>
    </row>
    <row r="2138" spans="1:9" ht="69.95" customHeight="1" thickTop="1" x14ac:dyDescent="0.2">
      <c r="A2138" s="1150">
        <f>A2135+1</f>
        <v>43441</v>
      </c>
      <c r="B2138" s="36"/>
      <c r="C2138" s="1009" t="s">
        <v>14</v>
      </c>
      <c r="D2138" s="1010" t="s">
        <v>15</v>
      </c>
      <c r="E2138" s="1011"/>
      <c r="F2138" s="1012" t="s">
        <v>10</v>
      </c>
      <c r="G2138" s="1004" t="s">
        <v>19</v>
      </c>
      <c r="H2138" s="1005"/>
      <c r="I2138" s="1006"/>
    </row>
    <row r="2139" spans="1:9" ht="69.95" customHeight="1" x14ac:dyDescent="0.2">
      <c r="A2139" s="1151">
        <f>A2138</f>
        <v>43441</v>
      </c>
      <c r="B2139" s="1197" t="s">
        <v>8</v>
      </c>
      <c r="C2139" s="173"/>
      <c r="D2139" s="156"/>
      <c r="E2139" s="510"/>
      <c r="F2139" s="168"/>
      <c r="G2139" s="191"/>
      <c r="H2139" s="188"/>
      <c r="I2139" s="150"/>
    </row>
    <row r="2140" spans="1:9" ht="69.95" customHeight="1" x14ac:dyDescent="0.2">
      <c r="A2140" s="1152">
        <f>A2139</f>
        <v>43441</v>
      </c>
      <c r="B2140" s="1204"/>
      <c r="C2140" s="182"/>
      <c r="D2140" s="163"/>
      <c r="E2140" s="499"/>
      <c r="F2140" s="167"/>
      <c r="G2140" s="97"/>
      <c r="H2140" s="105"/>
      <c r="I2140" s="150"/>
    </row>
    <row r="2141" spans="1:9" ht="69.95" customHeight="1" x14ac:dyDescent="0.2">
      <c r="A2141" s="1153">
        <f>A2140</f>
        <v>43441</v>
      </c>
      <c r="B2141" s="37"/>
      <c r="C2141" s="1013" t="s">
        <v>17</v>
      </c>
      <c r="D2141" s="988"/>
      <c r="E2141" s="1014" t="s">
        <v>16</v>
      </c>
      <c r="F2141" s="1015"/>
      <c r="G2141" s="1016"/>
      <c r="H2141" s="980"/>
      <c r="I2141" s="999"/>
    </row>
    <row r="2142" spans="1:9" ht="69.95" customHeight="1" x14ac:dyDescent="0.2">
      <c r="A2142" s="1154">
        <f>A2141</f>
        <v>43441</v>
      </c>
      <c r="B2142" s="1197" t="s">
        <v>8</v>
      </c>
      <c r="C2142" s="196"/>
      <c r="D2142" s="164"/>
      <c r="E2142" s="499"/>
      <c r="F2142" s="136"/>
      <c r="G2142" s="100"/>
      <c r="H2142" s="192"/>
      <c r="I2142" s="176"/>
    </row>
    <row r="2143" spans="1:9" ht="69.95" customHeight="1" thickBot="1" x14ac:dyDescent="0.25">
      <c r="A2143" s="1155">
        <f>A2142</f>
        <v>43441</v>
      </c>
      <c r="B2143" s="1248"/>
      <c r="C2143" s="860"/>
      <c r="D2143" s="166"/>
      <c r="E2143" s="507"/>
      <c r="F2143" s="542"/>
      <c r="G2143" s="153"/>
      <c r="H2143" s="190"/>
      <c r="I2143" s="154"/>
    </row>
    <row r="2144" spans="1:9" ht="69.95" customHeight="1" thickTop="1" x14ac:dyDescent="0.2">
      <c r="A2144" s="1156">
        <f>A2141+1</f>
        <v>43442</v>
      </c>
      <c r="B2144" s="36"/>
      <c r="C2144" s="1000" t="s">
        <v>13</v>
      </c>
      <c r="D2144" s="1001" t="s">
        <v>16</v>
      </c>
      <c r="E2144" s="1017" t="s">
        <v>18</v>
      </c>
      <c r="F2144" s="1012"/>
      <c r="G2144" s="1004" t="s">
        <v>21</v>
      </c>
      <c r="H2144" s="1005"/>
      <c r="I2144" s="1006"/>
    </row>
    <row r="2145" spans="1:9" ht="69.95" customHeight="1" x14ac:dyDescent="0.2">
      <c r="A2145" s="1162">
        <f>A2144</f>
        <v>43442</v>
      </c>
      <c r="B2145" s="1197" t="s">
        <v>8</v>
      </c>
      <c r="C2145" s="155"/>
      <c r="D2145" s="156"/>
      <c r="E2145" s="509"/>
      <c r="F2145" s="168"/>
      <c r="G2145" s="191"/>
      <c r="H2145" s="188"/>
      <c r="I2145" s="150"/>
    </row>
    <row r="2146" spans="1:9" ht="69.95" customHeight="1" x14ac:dyDescent="0.2">
      <c r="A2146" s="1163">
        <f>A2145</f>
        <v>43442</v>
      </c>
      <c r="B2146" s="1204"/>
      <c r="C2146" s="162"/>
      <c r="D2146" s="163"/>
      <c r="E2146" s="510"/>
      <c r="F2146" s="167"/>
      <c r="G2146" s="148"/>
      <c r="H2146" s="157"/>
      <c r="I2146" s="150"/>
    </row>
    <row r="2147" spans="1:9" ht="69.95" customHeight="1" x14ac:dyDescent="0.2">
      <c r="A2147" s="1164">
        <f>A2146</f>
        <v>43442</v>
      </c>
      <c r="B2147" s="37"/>
      <c r="C2147" s="1007" t="s">
        <v>19</v>
      </c>
      <c r="D2147" s="1018" t="s">
        <v>79</v>
      </c>
      <c r="E2147" s="1019"/>
      <c r="F2147" s="1020"/>
      <c r="G2147" s="1021"/>
      <c r="H2147" s="980"/>
      <c r="I2147" s="999"/>
    </row>
    <row r="2148" spans="1:9" ht="69.95" customHeight="1" x14ac:dyDescent="0.2">
      <c r="A2148" s="1165">
        <f>A2147</f>
        <v>43442</v>
      </c>
      <c r="B2148" s="1197" t="s">
        <v>8</v>
      </c>
      <c r="C2148" s="158"/>
      <c r="D2148" s="164"/>
      <c r="E2148" s="508"/>
      <c r="F2148" s="168"/>
      <c r="G2148" s="159"/>
      <c r="H2148" s="184"/>
      <c r="I2148" s="176"/>
    </row>
    <row r="2149" spans="1:9" ht="69.95" customHeight="1" thickBot="1" x14ac:dyDescent="0.25">
      <c r="A2149" s="1161">
        <f>A2148</f>
        <v>43442</v>
      </c>
      <c r="B2149" s="1248"/>
      <c r="C2149" s="165"/>
      <c r="D2149" s="166"/>
      <c r="E2149" s="507"/>
      <c r="F2149" s="544"/>
      <c r="G2149" s="152"/>
      <c r="H2149" s="190"/>
      <c r="I2149" s="154"/>
    </row>
    <row r="2150" spans="1:9" ht="69.95" customHeight="1" thickTop="1" x14ac:dyDescent="0.2">
      <c r="A2150" s="1150">
        <f>A2147+1</f>
        <v>43443</v>
      </c>
      <c r="B2150" s="36"/>
      <c r="C2150" s="1000"/>
      <c r="D2150" s="1001"/>
      <c r="E2150" s="1017"/>
      <c r="F2150" s="1012"/>
      <c r="G2150" s="1004"/>
      <c r="H2150" s="1005"/>
      <c r="I2150" s="1006"/>
    </row>
    <row r="2151" spans="1:9" ht="69.95" customHeight="1" x14ac:dyDescent="0.2">
      <c r="A2151" s="1151">
        <f>A2150</f>
        <v>43443</v>
      </c>
      <c r="B2151" s="1197" t="s">
        <v>8</v>
      </c>
      <c r="C2151" s="155"/>
      <c r="D2151" s="156"/>
      <c r="E2151" s="509"/>
      <c r="F2151" s="168"/>
      <c r="G2151" s="191"/>
      <c r="H2151" s="188"/>
      <c r="I2151" s="150"/>
    </row>
    <row r="2152" spans="1:9" ht="69.95" customHeight="1" x14ac:dyDescent="0.2">
      <c r="A2152" s="1152">
        <f>A2151</f>
        <v>43443</v>
      </c>
      <c r="B2152" s="1204"/>
      <c r="C2152" s="162"/>
      <c r="D2152" s="163"/>
      <c r="E2152" s="510"/>
      <c r="F2152" s="167"/>
      <c r="G2152" s="148"/>
      <c r="H2152" s="157"/>
      <c r="I2152" s="150"/>
    </row>
    <row r="2153" spans="1:9" ht="69.95" customHeight="1" x14ac:dyDescent="0.2">
      <c r="A2153" s="1153">
        <f>A2152</f>
        <v>43443</v>
      </c>
      <c r="B2153" s="37"/>
      <c r="C2153" s="1007"/>
      <c r="D2153" s="1018"/>
      <c r="E2153" s="1019"/>
      <c r="F2153" s="1020"/>
      <c r="G2153" s="1021"/>
      <c r="H2153" s="980"/>
      <c r="I2153" s="999"/>
    </row>
    <row r="2154" spans="1:9" ht="69.95" customHeight="1" x14ac:dyDescent="0.2">
      <c r="A2154" s="1154">
        <f>A2153</f>
        <v>43443</v>
      </c>
      <c r="B2154" s="1197" t="s">
        <v>8</v>
      </c>
      <c r="C2154" s="158"/>
      <c r="D2154" s="164"/>
      <c r="E2154" s="508"/>
      <c r="F2154" s="168"/>
      <c r="G2154" s="159"/>
      <c r="H2154" s="184"/>
      <c r="I2154" s="176"/>
    </row>
    <row r="2155" spans="1:9" ht="69.95" customHeight="1" thickBot="1" x14ac:dyDescent="0.25">
      <c r="A2155" s="1155">
        <f>A2154</f>
        <v>43443</v>
      </c>
      <c r="B2155" s="1248"/>
      <c r="C2155" s="165"/>
      <c r="D2155" s="166"/>
      <c r="E2155" s="507"/>
      <c r="F2155" s="544"/>
      <c r="G2155" s="152"/>
      <c r="H2155" s="190"/>
      <c r="I2155" s="154"/>
    </row>
    <row r="2156" spans="1:9" ht="69.95" hidden="1" customHeight="1" thickTop="1" thickBot="1" x14ac:dyDescent="0.5">
      <c r="A2156" s="1149"/>
      <c r="B2156" s="38"/>
      <c r="C2156" s="947">
        <f>COUNTA(C$2147,C$2144,C$2141,C$2138,C$2135,C$2132,C$2129,C$2126,C$2123,C$2120,C$2117,C$2114,C$2153,C$2150)</f>
        <v>12</v>
      </c>
      <c r="D2156" s="947">
        <f t="shared" ref="D2156:I2156" si="48">COUNTA(D$2147,D$2144,D$2141,D$2138,D$2135,D$2132,D$2129,D$2126,D$2123,D$2120,D$2117,D$2114,D$2153,D$2150)</f>
        <v>5</v>
      </c>
      <c r="E2156" s="947">
        <f t="shared" si="48"/>
        <v>6</v>
      </c>
      <c r="F2156" s="947">
        <f>COUNTA(F2155,F2154,F2152,F2151,F2149,F2148,F2146,F2145,F2143,F2142,F2140,F2139,F2137,F2136,F2134,F2133,F2131,F2130,F2128,F2127,F2125,F2124,F2122,F2121,F2119,F2118,F2116,F2115)</f>
        <v>0</v>
      </c>
      <c r="G2156" s="947">
        <f t="shared" si="48"/>
        <v>6</v>
      </c>
      <c r="H2156" s="947">
        <f t="shared" si="48"/>
        <v>3</v>
      </c>
      <c r="I2156" s="947">
        <f t="shared" si="48"/>
        <v>0</v>
      </c>
    </row>
    <row r="2157" spans="1:9" ht="99.95" customHeight="1" thickTop="1" thickBot="1" x14ac:dyDescent="0.25">
      <c r="A2157" s="468" t="s">
        <v>313</v>
      </c>
      <c r="B2157" s="466">
        <f>WEEKNUM(A2158,2)</f>
        <v>50</v>
      </c>
      <c r="C2157" s="1341" t="s">
        <v>0</v>
      </c>
      <c r="D2157" s="1342"/>
      <c r="E2157" s="1113" t="s">
        <v>1</v>
      </c>
      <c r="F2157" s="1176" t="s">
        <v>356</v>
      </c>
      <c r="G2157" s="119" t="s">
        <v>3</v>
      </c>
      <c r="H2157" s="1112" t="s">
        <v>4</v>
      </c>
      <c r="I2157" s="205" t="s">
        <v>5</v>
      </c>
    </row>
    <row r="2158" spans="1:9" ht="69.95" customHeight="1" thickTop="1" x14ac:dyDescent="0.2">
      <c r="A2158" s="1150">
        <f>A2155+1</f>
        <v>43444</v>
      </c>
      <c r="B2158" s="479"/>
      <c r="C2158" s="970" t="s">
        <v>30</v>
      </c>
      <c r="D2158" s="1023" t="s">
        <v>29</v>
      </c>
      <c r="E2158" s="1017" t="s">
        <v>6</v>
      </c>
      <c r="F2158" s="1024"/>
      <c r="G2158" s="1004" t="s">
        <v>23</v>
      </c>
      <c r="H2158" s="1025"/>
      <c r="I2158" s="1006"/>
    </row>
    <row r="2159" spans="1:9" ht="69.95" customHeight="1" x14ac:dyDescent="0.2">
      <c r="A2159" s="1151">
        <f>A2158</f>
        <v>43444</v>
      </c>
      <c r="B2159" s="1184" t="s">
        <v>8</v>
      </c>
      <c r="C2159" s="173"/>
      <c r="D2159" s="861"/>
      <c r="E2159" s="499"/>
      <c r="F2159" s="136"/>
      <c r="G2159" s="148"/>
      <c r="H2159" s="149"/>
      <c r="I2159" s="150"/>
    </row>
    <row r="2160" spans="1:9" ht="69.95" customHeight="1" x14ac:dyDescent="0.2">
      <c r="A2160" s="1152">
        <f>A2159</f>
        <v>43444</v>
      </c>
      <c r="B2160" s="1184"/>
      <c r="C2160" s="182"/>
      <c r="D2160" s="183"/>
      <c r="E2160" s="499"/>
      <c r="F2160" s="540"/>
      <c r="G2160" s="148"/>
      <c r="H2160" s="149"/>
      <c r="I2160" s="150"/>
    </row>
    <row r="2161" spans="1:9" ht="69.95" customHeight="1" thickBot="1" x14ac:dyDescent="0.25">
      <c r="A2161" s="1153">
        <f>A2160</f>
        <v>43444</v>
      </c>
      <c r="B2161" s="35"/>
      <c r="C2161" s="976" t="s">
        <v>28</v>
      </c>
      <c r="D2161" s="961"/>
      <c r="E2161" s="1014" t="s">
        <v>19</v>
      </c>
      <c r="F2161" s="988"/>
      <c r="G2161" s="1008"/>
      <c r="H2161" s="1008" t="s">
        <v>16</v>
      </c>
      <c r="I2161" s="1027"/>
    </row>
    <row r="2162" spans="1:9" ht="69.95" customHeight="1" x14ac:dyDescent="0.2">
      <c r="A2162" s="1154">
        <f>A2161</f>
        <v>43444</v>
      </c>
      <c r="B2162" s="1184" t="s">
        <v>8</v>
      </c>
      <c r="C2162" s="836"/>
      <c r="D2162" s="854"/>
      <c r="E2162" s="506"/>
      <c r="F2162" s="183"/>
      <c r="G2162" s="148"/>
      <c r="H2162" s="148"/>
      <c r="I2162" s="150"/>
    </row>
    <row r="2163" spans="1:9" ht="69.95" customHeight="1" thickBot="1" x14ac:dyDescent="0.25">
      <c r="A2163" s="1155">
        <f>A2162</f>
        <v>43444</v>
      </c>
      <c r="B2163" s="1211"/>
      <c r="C2163" s="837"/>
      <c r="D2163" s="855"/>
      <c r="E2163" s="508"/>
      <c r="F2163" s="164"/>
      <c r="G2163" s="160"/>
      <c r="H2163" s="159"/>
      <c r="I2163" s="195"/>
    </row>
    <row r="2164" spans="1:9" ht="69.95" customHeight="1" thickTop="1" x14ac:dyDescent="0.2">
      <c r="A2164" s="1156">
        <f>A2161+1</f>
        <v>43445</v>
      </c>
      <c r="B2164" s="36"/>
      <c r="C2164" s="970" t="s">
        <v>27</v>
      </c>
      <c r="D2164" s="981" t="s">
        <v>26</v>
      </c>
      <c r="E2164" s="1060"/>
      <c r="F2164" s="1061"/>
      <c r="G2164" s="1062" t="s">
        <v>24</v>
      </c>
      <c r="H2164" s="1063"/>
      <c r="I2164" s="985"/>
    </row>
    <row r="2165" spans="1:9" ht="69.95" customHeight="1" x14ac:dyDescent="0.2">
      <c r="A2165" s="1162">
        <f>A2164</f>
        <v>43445</v>
      </c>
      <c r="B2165" s="1190" t="s">
        <v>8</v>
      </c>
      <c r="C2165" s="838"/>
      <c r="D2165" s="856"/>
      <c r="E2165" s="499"/>
      <c r="F2165" s="136"/>
      <c r="G2165" s="148"/>
      <c r="H2165" s="149"/>
      <c r="I2165" s="157"/>
    </row>
    <row r="2166" spans="1:9" ht="69.95" customHeight="1" x14ac:dyDescent="0.2">
      <c r="A2166" s="1163">
        <f>A2165</f>
        <v>43445</v>
      </c>
      <c r="B2166" s="1190"/>
      <c r="C2166" s="839"/>
      <c r="D2166" s="849"/>
      <c r="E2166" s="499"/>
      <c r="F2166" s="540"/>
      <c r="G2166" s="148"/>
      <c r="H2166" s="149"/>
      <c r="I2166" s="157"/>
    </row>
    <row r="2167" spans="1:9" ht="69.95" customHeight="1" x14ac:dyDescent="0.2">
      <c r="A2167" s="1164">
        <f>A2166</f>
        <v>43445</v>
      </c>
      <c r="B2167" s="37"/>
      <c r="C2167" s="987" t="s">
        <v>25</v>
      </c>
      <c r="D2167" s="988"/>
      <c r="E2167" s="1014" t="s">
        <v>21</v>
      </c>
      <c r="F2167" s="988"/>
      <c r="G2167" s="1008"/>
      <c r="H2167" s="1008" t="s">
        <v>19</v>
      </c>
      <c r="I2167" s="1066"/>
    </row>
    <row r="2168" spans="1:9" ht="69.95" customHeight="1" x14ac:dyDescent="0.2">
      <c r="A2168" s="1165">
        <f>A2167</f>
        <v>43445</v>
      </c>
      <c r="B2168" s="1190" t="s">
        <v>8</v>
      </c>
      <c r="C2168" s="840"/>
      <c r="D2168" s="850"/>
      <c r="E2168" s="506"/>
      <c r="F2168" s="163"/>
      <c r="G2168" s="148"/>
      <c r="H2168" s="148"/>
      <c r="I2168" s="157"/>
    </row>
    <row r="2169" spans="1:9" ht="69.95" customHeight="1" thickBot="1" x14ac:dyDescent="0.25">
      <c r="A2169" s="1161">
        <f>A2168</f>
        <v>43445</v>
      </c>
      <c r="B2169" s="1203"/>
      <c r="C2169" s="837"/>
      <c r="D2169" s="855"/>
      <c r="E2169" s="511"/>
      <c r="F2169" s="548"/>
      <c r="G2169" s="201"/>
      <c r="H2169" s="199"/>
      <c r="I2169" s="202"/>
    </row>
    <row r="2170" spans="1:9" ht="69.95" customHeight="1" thickTop="1" x14ac:dyDescent="0.2">
      <c r="A2170" s="1150">
        <f>A2167+1</f>
        <v>43446</v>
      </c>
      <c r="B2170" s="36"/>
      <c r="C2170" s="991" t="s">
        <v>24</v>
      </c>
      <c r="D2170" s="992"/>
      <c r="E2170" s="1067"/>
      <c r="F2170" s="1068"/>
      <c r="G2170" s="1057" t="s">
        <v>25</v>
      </c>
      <c r="H2170" s="1069"/>
      <c r="I2170" s="1070"/>
    </row>
    <row r="2171" spans="1:9" ht="69.95" customHeight="1" x14ac:dyDescent="0.2">
      <c r="A2171" s="1151">
        <f>A2170</f>
        <v>43446</v>
      </c>
      <c r="B2171" s="1190" t="s">
        <v>8</v>
      </c>
      <c r="C2171" s="841"/>
      <c r="D2171" s="848"/>
      <c r="E2171" s="499"/>
      <c r="F2171" s="540"/>
      <c r="G2171" s="148"/>
      <c r="H2171" s="149"/>
      <c r="I2171" s="150"/>
    </row>
    <row r="2172" spans="1:9" ht="69.95" customHeight="1" x14ac:dyDescent="0.2">
      <c r="A2172" s="1152">
        <f>A2171</f>
        <v>43446</v>
      </c>
      <c r="B2172" s="1190"/>
      <c r="C2172" s="842"/>
      <c r="D2172" s="851"/>
      <c r="E2172" s="499"/>
      <c r="F2172" s="540"/>
      <c r="G2172" s="148"/>
      <c r="H2172" s="149"/>
      <c r="I2172" s="150"/>
    </row>
    <row r="2173" spans="1:9" ht="69.95" customHeight="1" x14ac:dyDescent="0.2">
      <c r="A2173" s="1153">
        <f>A2172</f>
        <v>43446</v>
      </c>
      <c r="B2173" s="37"/>
      <c r="C2173" s="991" t="s">
        <v>21</v>
      </c>
      <c r="D2173" s="992"/>
      <c r="E2173" s="1014"/>
      <c r="F2173" s="988"/>
      <c r="G2173" s="1008"/>
      <c r="H2173" s="1008" t="s">
        <v>21</v>
      </c>
      <c r="I2173" s="1027"/>
    </row>
    <row r="2174" spans="1:9" ht="69.95" customHeight="1" x14ac:dyDescent="0.2">
      <c r="A2174" s="1154">
        <f>A2173</f>
        <v>43446</v>
      </c>
      <c r="B2174" s="1190" t="s">
        <v>8</v>
      </c>
      <c r="C2174" s="859"/>
      <c r="D2174" s="858"/>
      <c r="E2174" s="506"/>
      <c r="F2174" s="163"/>
      <c r="G2174" s="148"/>
      <c r="H2174" s="148"/>
      <c r="I2174" s="150"/>
    </row>
    <row r="2175" spans="1:9" ht="69.95" customHeight="1" thickBot="1" x14ac:dyDescent="0.25">
      <c r="A2175" s="1155">
        <f>A2174</f>
        <v>43446</v>
      </c>
      <c r="B2175" s="1203"/>
      <c r="C2175" s="165"/>
      <c r="D2175" s="166"/>
      <c r="E2175" s="507"/>
      <c r="F2175" s="166"/>
      <c r="G2175" s="153"/>
      <c r="H2175" s="152"/>
      <c r="I2175" s="154"/>
    </row>
    <row r="2176" spans="1:9" ht="69.95" customHeight="1" thickTop="1" x14ac:dyDescent="0.2">
      <c r="A2176" s="1156">
        <f>A2173+1</f>
        <v>43447</v>
      </c>
      <c r="B2176" s="36"/>
      <c r="C2176" s="1000" t="s">
        <v>7</v>
      </c>
      <c r="D2176" s="1001"/>
      <c r="E2176" s="1028"/>
      <c r="F2176" s="1024"/>
      <c r="G2176" s="1004" t="s">
        <v>26</v>
      </c>
      <c r="H2176" s="1025"/>
      <c r="I2176" s="1006"/>
    </row>
    <row r="2177" spans="1:9" ht="69.95" customHeight="1" x14ac:dyDescent="0.2">
      <c r="A2177" s="1162">
        <f>A2176</f>
        <v>43447</v>
      </c>
      <c r="B2177" s="1190" t="s">
        <v>8</v>
      </c>
      <c r="C2177" s="155"/>
      <c r="D2177" s="156"/>
      <c r="E2177" s="499"/>
      <c r="F2177" s="136"/>
      <c r="G2177" s="148"/>
      <c r="H2177" s="149"/>
      <c r="I2177" s="150"/>
    </row>
    <row r="2178" spans="1:9" ht="69.95" customHeight="1" x14ac:dyDescent="0.2">
      <c r="A2178" s="1163">
        <f>A2177</f>
        <v>43447</v>
      </c>
      <c r="B2178" s="1190"/>
      <c r="C2178" s="162"/>
      <c r="D2178" s="163"/>
      <c r="E2178" s="499"/>
      <c r="F2178" s="540"/>
      <c r="G2178" s="148"/>
      <c r="H2178" s="149"/>
      <c r="I2178" s="150"/>
    </row>
    <row r="2179" spans="1:9" ht="69.95" customHeight="1" x14ac:dyDescent="0.2">
      <c r="A2179" s="1164">
        <f>A2178</f>
        <v>43447</v>
      </c>
      <c r="B2179" s="37"/>
      <c r="C2179" s="1007" t="s">
        <v>12</v>
      </c>
      <c r="D2179" s="988"/>
      <c r="E2179" s="1014" t="s">
        <v>24</v>
      </c>
      <c r="F2179" s="988"/>
      <c r="G2179" s="1008"/>
      <c r="H2179" s="1008" t="s">
        <v>23</v>
      </c>
      <c r="I2179" s="1027"/>
    </row>
    <row r="2180" spans="1:9" ht="69.95" customHeight="1" x14ac:dyDescent="0.2">
      <c r="A2180" s="1165">
        <f>A2179</f>
        <v>43447</v>
      </c>
      <c r="B2180" s="1190" t="s">
        <v>8</v>
      </c>
      <c r="C2180" s="158"/>
      <c r="D2180" s="164"/>
      <c r="E2180" s="506"/>
      <c r="F2180" s="183"/>
      <c r="G2180" s="148"/>
      <c r="H2180" s="148"/>
      <c r="I2180" s="150"/>
    </row>
    <row r="2181" spans="1:9" ht="69.95" customHeight="1" thickBot="1" x14ac:dyDescent="0.25">
      <c r="A2181" s="1161">
        <f>A2180</f>
        <v>43447</v>
      </c>
      <c r="B2181" s="1203"/>
      <c r="C2181" s="165"/>
      <c r="D2181" s="166"/>
      <c r="E2181" s="507"/>
      <c r="F2181" s="166"/>
      <c r="G2181" s="153"/>
      <c r="H2181" s="152"/>
      <c r="I2181" s="154"/>
    </row>
    <row r="2182" spans="1:9" ht="69.95" customHeight="1" thickTop="1" x14ac:dyDescent="0.2">
      <c r="A2182" s="1150">
        <f>A2179+1</f>
        <v>43448</v>
      </c>
      <c r="B2182" s="36"/>
      <c r="C2182" s="1009" t="s">
        <v>14</v>
      </c>
      <c r="D2182" s="1010" t="s">
        <v>15</v>
      </c>
      <c r="E2182" s="1028"/>
      <c r="F2182" s="1024"/>
      <c r="G2182" s="1004" t="s">
        <v>27</v>
      </c>
      <c r="H2182" s="1025"/>
      <c r="I2182" s="1006"/>
    </row>
    <row r="2183" spans="1:9" ht="69.95" customHeight="1" x14ac:dyDescent="0.2">
      <c r="A2183" s="1151">
        <f>A2182</f>
        <v>43448</v>
      </c>
      <c r="B2183" s="1190" t="s">
        <v>8</v>
      </c>
      <c r="C2183" s="173"/>
      <c r="D2183" s="156"/>
      <c r="E2183" s="499"/>
      <c r="F2183" s="136"/>
      <c r="G2183" s="148"/>
      <c r="H2183" s="149"/>
      <c r="I2183" s="150"/>
    </row>
    <row r="2184" spans="1:9" ht="69.95" customHeight="1" x14ac:dyDescent="0.2">
      <c r="A2184" s="1152">
        <f>A2183</f>
        <v>43448</v>
      </c>
      <c r="B2184" s="1190"/>
      <c r="C2184" s="182"/>
      <c r="D2184" s="163"/>
      <c r="E2184" s="499"/>
      <c r="F2184" s="540"/>
      <c r="G2184" s="148"/>
      <c r="H2184" s="149"/>
      <c r="I2184" s="150"/>
    </row>
    <row r="2185" spans="1:9" ht="69.95" customHeight="1" x14ac:dyDescent="0.2">
      <c r="A2185" s="1153">
        <f>A2184</f>
        <v>43448</v>
      </c>
      <c r="B2185" s="37"/>
      <c r="C2185" s="1013" t="s">
        <v>17</v>
      </c>
      <c r="D2185" s="988"/>
      <c r="E2185" s="1014" t="s">
        <v>25</v>
      </c>
      <c r="F2185" s="1029"/>
      <c r="G2185" s="1030"/>
      <c r="H2185" s="1030"/>
      <c r="I2185" s="1031"/>
    </row>
    <row r="2186" spans="1:9" ht="69.95" customHeight="1" x14ac:dyDescent="0.2">
      <c r="A2186" s="1154">
        <f>A2185</f>
        <v>43448</v>
      </c>
      <c r="B2186" s="1190" t="s">
        <v>8</v>
      </c>
      <c r="C2186" s="196"/>
      <c r="D2186" s="164"/>
      <c r="E2186" s="506"/>
      <c r="F2186" s="183"/>
      <c r="G2186" s="148"/>
      <c r="H2186" s="148"/>
      <c r="I2186" s="150"/>
    </row>
    <row r="2187" spans="1:9" ht="69.95" customHeight="1" thickBot="1" x14ac:dyDescent="0.25">
      <c r="A2187" s="1155">
        <f>A2186</f>
        <v>43448</v>
      </c>
      <c r="B2187" s="1203"/>
      <c r="C2187" s="860"/>
      <c r="D2187" s="166"/>
      <c r="E2187" s="507"/>
      <c r="F2187" s="166"/>
      <c r="G2187" s="153"/>
      <c r="H2187" s="152"/>
      <c r="I2187" s="154"/>
    </row>
    <row r="2188" spans="1:9" ht="69.95" customHeight="1" thickTop="1" x14ac:dyDescent="0.2">
      <c r="A2188" s="1156">
        <f>A2185+1</f>
        <v>43449</v>
      </c>
      <c r="B2188" s="36"/>
      <c r="C2188" s="1000" t="s">
        <v>13</v>
      </c>
      <c r="D2188" s="1001" t="s">
        <v>16</v>
      </c>
      <c r="E2188" s="1017" t="s">
        <v>18</v>
      </c>
      <c r="F2188" s="1024"/>
      <c r="G2188" s="1004" t="s">
        <v>28</v>
      </c>
      <c r="H2188" s="1025"/>
      <c r="I2188" s="1006"/>
    </row>
    <row r="2189" spans="1:9" ht="69.95" customHeight="1" x14ac:dyDescent="0.2">
      <c r="A2189" s="1162">
        <f>A2188</f>
        <v>43449</v>
      </c>
      <c r="B2189" s="1190" t="s">
        <v>8</v>
      </c>
      <c r="C2189" s="155"/>
      <c r="D2189" s="156"/>
      <c r="E2189" s="499"/>
      <c r="F2189" s="136"/>
      <c r="G2189" s="148"/>
      <c r="H2189" s="149"/>
      <c r="I2189" s="150"/>
    </row>
    <row r="2190" spans="1:9" ht="69.95" customHeight="1" x14ac:dyDescent="0.2">
      <c r="A2190" s="1163">
        <f>A2189</f>
        <v>43449</v>
      </c>
      <c r="B2190" s="1190"/>
      <c r="C2190" s="162"/>
      <c r="D2190" s="163"/>
      <c r="E2190" s="499"/>
      <c r="F2190" s="540"/>
      <c r="G2190" s="148"/>
      <c r="H2190" s="149"/>
      <c r="I2190" s="150"/>
    </row>
    <row r="2191" spans="1:9" ht="69.95" customHeight="1" x14ac:dyDescent="0.2">
      <c r="A2191" s="1164">
        <f>A2190</f>
        <v>43449</v>
      </c>
      <c r="B2191" s="37"/>
      <c r="C2191" s="1007" t="s">
        <v>19</v>
      </c>
      <c r="D2191" s="1018"/>
      <c r="E2191" s="1032"/>
      <c r="F2191" s="1029"/>
      <c r="G2191" s="1030"/>
      <c r="H2191" s="1030"/>
      <c r="I2191" s="1031"/>
    </row>
    <row r="2192" spans="1:9" ht="69.95" customHeight="1" x14ac:dyDescent="0.2">
      <c r="A2192" s="1165">
        <f>A2191</f>
        <v>43449</v>
      </c>
      <c r="B2192" s="1190" t="s">
        <v>8</v>
      </c>
      <c r="C2192" s="158"/>
      <c r="D2192" s="164"/>
      <c r="E2192" s="506"/>
      <c r="F2192" s="183"/>
      <c r="G2192" s="148"/>
      <c r="H2192" s="148"/>
      <c r="I2192" s="150"/>
    </row>
    <row r="2193" spans="1:9" ht="69.95" customHeight="1" thickBot="1" x14ac:dyDescent="0.25">
      <c r="A2193" s="1161">
        <f>A2192</f>
        <v>43449</v>
      </c>
      <c r="B2193" s="1203"/>
      <c r="C2193" s="165"/>
      <c r="D2193" s="166"/>
      <c r="E2193" s="507"/>
      <c r="F2193" s="166"/>
      <c r="G2193" s="153"/>
      <c r="H2193" s="152"/>
      <c r="I2193" s="154"/>
    </row>
    <row r="2194" spans="1:9" ht="69.95" customHeight="1" thickTop="1" x14ac:dyDescent="0.2">
      <c r="A2194" s="1150">
        <f>A2191+1</f>
        <v>43450</v>
      </c>
      <c r="B2194" s="36"/>
      <c r="C2194" s="1000"/>
      <c r="D2194" s="1001"/>
      <c r="E2194" s="1017"/>
      <c r="F2194" s="1024"/>
      <c r="G2194" s="1004"/>
      <c r="H2194" s="1025"/>
      <c r="I2194" s="1006"/>
    </row>
    <row r="2195" spans="1:9" ht="69.95" customHeight="1" x14ac:dyDescent="0.2">
      <c r="A2195" s="1151">
        <f>A2194</f>
        <v>43450</v>
      </c>
      <c r="B2195" s="1190" t="s">
        <v>8</v>
      </c>
      <c r="C2195" s="155"/>
      <c r="D2195" s="156"/>
      <c r="E2195" s="499"/>
      <c r="F2195" s="136"/>
      <c r="G2195" s="148"/>
      <c r="H2195" s="149"/>
      <c r="I2195" s="150"/>
    </row>
    <row r="2196" spans="1:9" ht="69.95" customHeight="1" x14ac:dyDescent="0.2">
      <c r="A2196" s="1152">
        <f>A2195</f>
        <v>43450</v>
      </c>
      <c r="B2196" s="1190"/>
      <c r="C2196" s="162"/>
      <c r="D2196" s="163"/>
      <c r="E2196" s="499"/>
      <c r="F2196" s="540"/>
      <c r="G2196" s="148"/>
      <c r="H2196" s="149"/>
      <c r="I2196" s="150"/>
    </row>
    <row r="2197" spans="1:9" ht="69.95" customHeight="1" x14ac:dyDescent="0.2">
      <c r="A2197" s="1153">
        <f>A2196</f>
        <v>43450</v>
      </c>
      <c r="B2197" s="37"/>
      <c r="C2197" s="1007"/>
      <c r="D2197" s="1018"/>
      <c r="E2197" s="1032"/>
      <c r="F2197" s="1029"/>
      <c r="G2197" s="1030"/>
      <c r="H2197" s="1030"/>
      <c r="I2197" s="1031"/>
    </row>
    <row r="2198" spans="1:9" ht="69.95" customHeight="1" x14ac:dyDescent="0.2">
      <c r="A2198" s="1154">
        <f>A2197</f>
        <v>43450</v>
      </c>
      <c r="B2198" s="1190" t="s">
        <v>8</v>
      </c>
      <c r="C2198" s="158"/>
      <c r="D2198" s="164"/>
      <c r="E2198" s="506"/>
      <c r="F2198" s="183"/>
      <c r="G2198" s="148"/>
      <c r="H2198" s="148"/>
      <c r="I2198" s="150"/>
    </row>
    <row r="2199" spans="1:9" ht="69.95" customHeight="1" thickBot="1" x14ac:dyDescent="0.25">
      <c r="A2199" s="1155">
        <f>A2198</f>
        <v>43450</v>
      </c>
      <c r="B2199" s="1203"/>
      <c r="C2199" s="165"/>
      <c r="D2199" s="166"/>
      <c r="E2199" s="507"/>
      <c r="F2199" s="166"/>
      <c r="G2199" s="153"/>
      <c r="H2199" s="152"/>
      <c r="I2199" s="154"/>
    </row>
    <row r="2200" spans="1:9" ht="69.95" hidden="1" customHeight="1" thickTop="1" thickBot="1" x14ac:dyDescent="0.25">
      <c r="A2200" s="1166"/>
      <c r="B2200" s="39"/>
      <c r="C2200" s="1080">
        <f>COUNTA(C$2191,C$2188,C$2185,C$2182,C$2179,C$2176,C$2173,C$2170,C$2167,C$2164,C$2161,C$2158,C$2197,C$2194)</f>
        <v>12</v>
      </c>
      <c r="D2200" s="1080">
        <f t="shared" ref="D2200:I2200" si="49">COUNTA(D$2191,D$2188,D$2185,D$2182,D$2179,D$2176,D$2173,D$2170,D$2167,D$2164,D$2161,D$2158,D$2197,D$2194)</f>
        <v>4</v>
      </c>
      <c r="E2200" s="1080">
        <f t="shared" si="49"/>
        <v>6</v>
      </c>
      <c r="F2200" s="1080">
        <f>COUNTA(F2199,F2198,F2196,F2195,F2193,F2192,F2190,F2189,F2187,F2186,F2184,F2183,F2181,F2180,F2178,F2177,F2175,F2174,F2172,F2171,F2169,F2168,F2166,F2165,F2163,F2162,F2160,F2159)</f>
        <v>0</v>
      </c>
      <c r="G2200" s="1080">
        <f t="shared" si="49"/>
        <v>6</v>
      </c>
      <c r="H2200" s="1080">
        <f t="shared" si="49"/>
        <v>4</v>
      </c>
      <c r="I2200" s="1080">
        <f t="shared" si="49"/>
        <v>0</v>
      </c>
    </row>
    <row r="2201" spans="1:9" ht="99.95" customHeight="1" thickTop="1" thickBot="1" x14ac:dyDescent="0.25">
      <c r="A2201" s="468" t="s">
        <v>313</v>
      </c>
      <c r="B2201" s="466">
        <f>WEEKNUM(A2202,2)</f>
        <v>51</v>
      </c>
      <c r="C2201" s="1341" t="s">
        <v>0</v>
      </c>
      <c r="D2201" s="1342"/>
      <c r="E2201" s="1113" t="s">
        <v>1</v>
      </c>
      <c r="F2201" s="1176" t="s">
        <v>356</v>
      </c>
      <c r="G2201" s="119" t="s">
        <v>3</v>
      </c>
      <c r="H2201" s="1112" t="s">
        <v>4</v>
      </c>
      <c r="I2201" s="205" t="s">
        <v>5</v>
      </c>
    </row>
    <row r="2202" spans="1:9" ht="69.95" customHeight="1" thickTop="1" x14ac:dyDescent="0.2">
      <c r="A2202" s="1150">
        <f>A2199+1</f>
        <v>43451</v>
      </c>
      <c r="B2202" s="479"/>
      <c r="C2202" s="970" t="s">
        <v>30</v>
      </c>
      <c r="D2202" s="1023" t="s">
        <v>29</v>
      </c>
      <c r="E2202" s="1017" t="s">
        <v>6</v>
      </c>
      <c r="F2202" s="1024"/>
      <c r="G2202" s="1004" t="s">
        <v>29</v>
      </c>
      <c r="H2202" s="1025"/>
      <c r="I2202" s="1006"/>
    </row>
    <row r="2203" spans="1:9" ht="69.95" customHeight="1" x14ac:dyDescent="0.2">
      <c r="A2203" s="1151">
        <f>A2202</f>
        <v>43451</v>
      </c>
      <c r="B2203" s="1184" t="s">
        <v>8</v>
      </c>
      <c r="C2203" s="173"/>
      <c r="D2203" s="861"/>
      <c r="E2203" s="499"/>
      <c r="F2203" s="136"/>
      <c r="G2203" s="148"/>
      <c r="H2203" s="149"/>
      <c r="I2203" s="150"/>
    </row>
    <row r="2204" spans="1:9" ht="69.95" customHeight="1" x14ac:dyDescent="0.2">
      <c r="A2204" s="1152">
        <f>A2203</f>
        <v>43451</v>
      </c>
      <c r="B2204" s="1184"/>
      <c r="C2204" s="182"/>
      <c r="D2204" s="183"/>
      <c r="E2204" s="499"/>
      <c r="F2204" s="540"/>
      <c r="G2204" s="148"/>
      <c r="H2204" s="149"/>
      <c r="I2204" s="150"/>
    </row>
    <row r="2205" spans="1:9" ht="69.95" customHeight="1" thickBot="1" x14ac:dyDescent="0.25">
      <c r="A2205" s="1153">
        <f>A2204</f>
        <v>43451</v>
      </c>
      <c r="B2205" s="35"/>
      <c r="C2205" s="976" t="s">
        <v>28</v>
      </c>
      <c r="D2205" s="961"/>
      <c r="E2205" s="1014" t="s">
        <v>26</v>
      </c>
      <c r="F2205" s="988"/>
      <c r="G2205" s="1008"/>
      <c r="H2205" s="1008" t="s">
        <v>24</v>
      </c>
      <c r="I2205" s="1027"/>
    </row>
    <row r="2206" spans="1:9" ht="69.95" customHeight="1" x14ac:dyDescent="0.2">
      <c r="A2206" s="1154">
        <f>A2205</f>
        <v>43451</v>
      </c>
      <c r="B2206" s="1184" t="s">
        <v>8</v>
      </c>
      <c r="C2206" s="836"/>
      <c r="D2206" s="854"/>
      <c r="E2206" s="506"/>
      <c r="F2206" s="183"/>
      <c r="G2206" s="148"/>
      <c r="H2206" s="148"/>
      <c r="I2206" s="150"/>
    </row>
    <row r="2207" spans="1:9" ht="69.95" customHeight="1" thickBot="1" x14ac:dyDescent="0.25">
      <c r="A2207" s="1155">
        <f>A2206</f>
        <v>43451</v>
      </c>
      <c r="B2207" s="1211"/>
      <c r="C2207" s="837"/>
      <c r="D2207" s="855"/>
      <c r="E2207" s="507"/>
      <c r="F2207" s="166"/>
      <c r="G2207" s="153"/>
      <c r="H2207" s="152"/>
      <c r="I2207" s="154"/>
    </row>
    <row r="2208" spans="1:9" ht="69.95" customHeight="1" thickTop="1" x14ac:dyDescent="0.2">
      <c r="A2208" s="1156">
        <f>A2205+1</f>
        <v>43452</v>
      </c>
      <c r="B2208" s="36"/>
      <c r="C2208" s="970" t="s">
        <v>27</v>
      </c>
      <c r="D2208" s="981" t="s">
        <v>26</v>
      </c>
      <c r="E2208" s="1028"/>
      <c r="F2208" s="1024"/>
      <c r="G2208" s="1004" t="s">
        <v>30</v>
      </c>
      <c r="H2208" s="1025"/>
      <c r="I2208" s="1006"/>
    </row>
    <row r="2209" spans="1:9" ht="69.95" customHeight="1" x14ac:dyDescent="0.2">
      <c r="A2209" s="1162">
        <f>A2208</f>
        <v>43452</v>
      </c>
      <c r="B2209" s="1190" t="s">
        <v>8</v>
      </c>
      <c r="C2209" s="838"/>
      <c r="D2209" s="856"/>
      <c r="E2209" s="499"/>
      <c r="F2209" s="136"/>
      <c r="G2209" s="148"/>
      <c r="H2209" s="149"/>
      <c r="I2209" s="150"/>
    </row>
    <row r="2210" spans="1:9" ht="69.95" customHeight="1" x14ac:dyDescent="0.2">
      <c r="A2210" s="1163">
        <f>A2209</f>
        <v>43452</v>
      </c>
      <c r="B2210" s="1190"/>
      <c r="C2210" s="839"/>
      <c r="D2210" s="849"/>
      <c r="E2210" s="499"/>
      <c r="F2210" s="540"/>
      <c r="G2210" s="148"/>
      <c r="H2210" s="149"/>
      <c r="I2210" s="150"/>
    </row>
    <row r="2211" spans="1:9" ht="69.95" customHeight="1" x14ac:dyDescent="0.2">
      <c r="A2211" s="1164">
        <f>A2210</f>
        <v>43452</v>
      </c>
      <c r="B2211" s="37"/>
      <c r="C2211" s="987" t="s">
        <v>25</v>
      </c>
      <c r="D2211" s="988"/>
      <c r="E2211" s="1014" t="s">
        <v>27</v>
      </c>
      <c r="F2211" s="988"/>
      <c r="G2211" s="1008"/>
      <c r="H2211" s="1008" t="s">
        <v>25</v>
      </c>
      <c r="I2211" s="1027"/>
    </row>
    <row r="2212" spans="1:9" ht="69.95" customHeight="1" x14ac:dyDescent="0.2">
      <c r="A2212" s="1165">
        <f>A2211</f>
        <v>43452</v>
      </c>
      <c r="B2212" s="1190" t="s">
        <v>8</v>
      </c>
      <c r="C2212" s="840"/>
      <c r="D2212" s="850"/>
      <c r="E2212" s="506"/>
      <c r="F2212" s="183"/>
      <c r="G2212" s="148"/>
      <c r="H2212" s="148"/>
      <c r="I2212" s="150"/>
    </row>
    <row r="2213" spans="1:9" ht="69.95" customHeight="1" thickBot="1" x14ac:dyDescent="0.25">
      <c r="A2213" s="1161">
        <f>A2212</f>
        <v>43452</v>
      </c>
      <c r="B2213" s="1203"/>
      <c r="C2213" s="837"/>
      <c r="D2213" s="855"/>
      <c r="E2213" s="507"/>
      <c r="F2213" s="166"/>
      <c r="G2213" s="153"/>
      <c r="H2213" s="152"/>
      <c r="I2213" s="154"/>
    </row>
    <row r="2214" spans="1:9" ht="69.95" customHeight="1" thickTop="1" x14ac:dyDescent="0.2">
      <c r="A2214" s="1150">
        <f>A2211+1</f>
        <v>43453</v>
      </c>
      <c r="B2214" s="36"/>
      <c r="C2214" s="991" t="s">
        <v>24</v>
      </c>
      <c r="D2214" s="992"/>
      <c r="E2214" s="1028"/>
      <c r="F2214" s="1024"/>
      <c r="G2214" s="1004" t="s">
        <v>14</v>
      </c>
      <c r="H2214" s="1025"/>
      <c r="I2214" s="1006"/>
    </row>
    <row r="2215" spans="1:9" ht="69.95" customHeight="1" x14ac:dyDescent="0.2">
      <c r="A2215" s="1151">
        <f>A2214</f>
        <v>43453</v>
      </c>
      <c r="B2215" s="1190" t="s">
        <v>8</v>
      </c>
      <c r="C2215" s="841"/>
      <c r="D2215" s="848"/>
      <c r="E2215" s="499"/>
      <c r="F2215" s="136"/>
      <c r="G2215" s="148"/>
      <c r="H2215" s="149"/>
      <c r="I2215" s="150"/>
    </row>
    <row r="2216" spans="1:9" ht="69.95" customHeight="1" x14ac:dyDescent="0.2">
      <c r="A2216" s="1152">
        <f>A2215</f>
        <v>43453</v>
      </c>
      <c r="B2216" s="1190"/>
      <c r="C2216" s="842"/>
      <c r="D2216" s="851"/>
      <c r="E2216" s="499"/>
      <c r="F2216" s="540"/>
      <c r="G2216" s="148"/>
      <c r="H2216" s="149"/>
      <c r="I2216" s="150"/>
    </row>
    <row r="2217" spans="1:9" ht="69.95" customHeight="1" x14ac:dyDescent="0.2">
      <c r="A2217" s="1153">
        <f>A2216</f>
        <v>43453</v>
      </c>
      <c r="B2217" s="37"/>
      <c r="C2217" s="991" t="s">
        <v>21</v>
      </c>
      <c r="D2217" s="992"/>
      <c r="E2217" s="1014" t="s">
        <v>28</v>
      </c>
      <c r="F2217" s="988"/>
      <c r="G2217" s="1008"/>
      <c r="H2217" s="1008" t="s">
        <v>26</v>
      </c>
      <c r="I2217" s="1027"/>
    </row>
    <row r="2218" spans="1:9" ht="69.95" customHeight="1" x14ac:dyDescent="0.2">
      <c r="A2218" s="1154">
        <f>A2217</f>
        <v>43453</v>
      </c>
      <c r="B2218" s="1190" t="s">
        <v>8</v>
      </c>
      <c r="C2218" s="859"/>
      <c r="D2218" s="858"/>
      <c r="E2218" s="506"/>
      <c r="F2218" s="183"/>
      <c r="G2218" s="148"/>
      <c r="H2218" s="148"/>
      <c r="I2218" s="150"/>
    </row>
    <row r="2219" spans="1:9" ht="69.95" customHeight="1" thickBot="1" x14ac:dyDescent="0.25">
      <c r="A2219" s="1155">
        <f>A2218</f>
        <v>43453</v>
      </c>
      <c r="B2219" s="1203"/>
      <c r="C2219" s="165"/>
      <c r="D2219" s="166"/>
      <c r="E2219" s="507"/>
      <c r="F2219" s="166"/>
      <c r="G2219" s="153"/>
      <c r="H2219" s="152"/>
      <c r="I2219" s="154"/>
    </row>
    <row r="2220" spans="1:9" ht="69.95" customHeight="1" thickTop="1" x14ac:dyDescent="0.2">
      <c r="A2220" s="1156">
        <f>A2217+1</f>
        <v>43454</v>
      </c>
      <c r="B2220" s="36"/>
      <c r="C2220" s="1000" t="s">
        <v>7</v>
      </c>
      <c r="D2220" s="1001"/>
      <c r="E2220" s="1028"/>
      <c r="F2220" s="1024"/>
      <c r="G2220" s="1004"/>
      <c r="H2220" s="1025"/>
      <c r="I2220" s="1006"/>
    </row>
    <row r="2221" spans="1:9" ht="69.95" customHeight="1" x14ac:dyDescent="0.2">
      <c r="A2221" s="1162">
        <f>A2220</f>
        <v>43454</v>
      </c>
      <c r="B2221" s="1190" t="s">
        <v>8</v>
      </c>
      <c r="C2221" s="155"/>
      <c r="D2221" s="156"/>
      <c r="E2221" s="499"/>
      <c r="F2221" s="136"/>
      <c r="G2221" s="148"/>
      <c r="H2221" s="149"/>
      <c r="I2221" s="150"/>
    </row>
    <row r="2222" spans="1:9" ht="69.95" customHeight="1" x14ac:dyDescent="0.2">
      <c r="A2222" s="1163">
        <f>A2221</f>
        <v>43454</v>
      </c>
      <c r="B2222" s="1190"/>
      <c r="C2222" s="162"/>
      <c r="D2222" s="163"/>
      <c r="E2222" s="499"/>
      <c r="F2222" s="540"/>
      <c r="G2222" s="148"/>
      <c r="H2222" s="149"/>
      <c r="I2222" s="150"/>
    </row>
    <row r="2223" spans="1:9" ht="69.95" customHeight="1" x14ac:dyDescent="0.2">
      <c r="A2223" s="1164">
        <f>A2222</f>
        <v>43454</v>
      </c>
      <c r="B2223" s="37"/>
      <c r="C2223" s="1007" t="s">
        <v>12</v>
      </c>
      <c r="D2223" s="988"/>
      <c r="E2223" s="1014" t="s">
        <v>29</v>
      </c>
      <c r="F2223" s="988"/>
      <c r="G2223" s="1008"/>
      <c r="H2223" s="1008" t="s">
        <v>27</v>
      </c>
      <c r="I2223" s="1027"/>
    </row>
    <row r="2224" spans="1:9" ht="69.95" customHeight="1" x14ac:dyDescent="0.2">
      <c r="A2224" s="1165">
        <f>A2223</f>
        <v>43454</v>
      </c>
      <c r="B2224" s="1190" t="s">
        <v>8</v>
      </c>
      <c r="C2224" s="158"/>
      <c r="D2224" s="164"/>
      <c r="E2224" s="506"/>
      <c r="F2224" s="183"/>
      <c r="G2224" s="148"/>
      <c r="H2224" s="148"/>
      <c r="I2224" s="150"/>
    </row>
    <row r="2225" spans="1:9" ht="69.95" customHeight="1" thickBot="1" x14ac:dyDescent="0.25">
      <c r="A2225" s="1161">
        <f>A2224</f>
        <v>43454</v>
      </c>
      <c r="B2225" s="1203"/>
      <c r="C2225" s="165"/>
      <c r="D2225" s="166"/>
      <c r="E2225" s="507"/>
      <c r="F2225" s="166"/>
      <c r="G2225" s="153"/>
      <c r="H2225" s="152"/>
      <c r="I2225" s="154"/>
    </row>
    <row r="2226" spans="1:9" ht="69.95" customHeight="1" thickTop="1" x14ac:dyDescent="0.2">
      <c r="A2226" s="1150">
        <f>A2223+1</f>
        <v>43455</v>
      </c>
      <c r="B2226" s="36"/>
      <c r="C2226" s="1009" t="s">
        <v>14</v>
      </c>
      <c r="D2226" s="1010" t="s">
        <v>15</v>
      </c>
      <c r="E2226" s="1028"/>
      <c r="F2226" s="1024"/>
      <c r="G2226" s="1004"/>
      <c r="H2226" s="1025"/>
      <c r="I2226" s="1006"/>
    </row>
    <row r="2227" spans="1:9" ht="69.95" customHeight="1" x14ac:dyDescent="0.2">
      <c r="A2227" s="1151">
        <f>A2226</f>
        <v>43455</v>
      </c>
      <c r="B2227" s="1190" t="s">
        <v>8</v>
      </c>
      <c r="C2227" s="173"/>
      <c r="D2227" s="156"/>
      <c r="E2227" s="499"/>
      <c r="F2227" s="136"/>
      <c r="G2227" s="148"/>
      <c r="H2227" s="149"/>
      <c r="I2227" s="150"/>
    </row>
    <row r="2228" spans="1:9" ht="69.95" customHeight="1" x14ac:dyDescent="0.2">
      <c r="A2228" s="1152">
        <f>A2227</f>
        <v>43455</v>
      </c>
      <c r="B2228" s="1190"/>
      <c r="C2228" s="182"/>
      <c r="D2228" s="163"/>
      <c r="E2228" s="499"/>
      <c r="F2228" s="540"/>
      <c r="G2228" s="148"/>
      <c r="H2228" s="149"/>
      <c r="I2228" s="150"/>
    </row>
    <row r="2229" spans="1:9" ht="69.95" customHeight="1" x14ac:dyDescent="0.2">
      <c r="A2229" s="1153">
        <f>A2228</f>
        <v>43455</v>
      </c>
      <c r="B2229" s="37"/>
      <c r="C2229" s="1013" t="s">
        <v>17</v>
      </c>
      <c r="D2229" s="988"/>
      <c r="E2229" s="1014" t="s">
        <v>30</v>
      </c>
      <c r="F2229" s="1029"/>
      <c r="G2229" s="1030"/>
      <c r="H2229" s="1030"/>
      <c r="I2229" s="1031"/>
    </row>
    <row r="2230" spans="1:9" ht="69.95" customHeight="1" x14ac:dyDescent="0.2">
      <c r="A2230" s="1154">
        <f>A2229</f>
        <v>43455</v>
      </c>
      <c r="B2230" s="1190" t="s">
        <v>8</v>
      </c>
      <c r="C2230" s="196"/>
      <c r="D2230" s="164"/>
      <c r="E2230" s="506"/>
      <c r="F2230" s="183"/>
      <c r="G2230" s="148"/>
      <c r="H2230" s="148"/>
      <c r="I2230" s="150"/>
    </row>
    <row r="2231" spans="1:9" ht="69.95" customHeight="1" thickBot="1" x14ac:dyDescent="0.25">
      <c r="A2231" s="1155">
        <f>A2230</f>
        <v>43455</v>
      </c>
      <c r="B2231" s="1203"/>
      <c r="C2231" s="860"/>
      <c r="D2231" s="166"/>
      <c r="E2231" s="507"/>
      <c r="F2231" s="166"/>
      <c r="G2231" s="153"/>
      <c r="H2231" s="152"/>
      <c r="I2231" s="154"/>
    </row>
    <row r="2232" spans="1:9" ht="69.95" customHeight="1" thickTop="1" x14ac:dyDescent="0.2">
      <c r="A2232" s="1156">
        <f>A2229+1</f>
        <v>43456</v>
      </c>
      <c r="B2232" s="36"/>
      <c r="C2232" s="1000" t="s">
        <v>13</v>
      </c>
      <c r="D2232" s="1001" t="s">
        <v>16</v>
      </c>
      <c r="E2232" s="1017" t="s">
        <v>18</v>
      </c>
      <c r="F2232" s="1034"/>
      <c r="G2232" s="1035"/>
      <c r="H2232" s="1036"/>
      <c r="I2232" s="1037"/>
    </row>
    <row r="2233" spans="1:9" ht="69.95" customHeight="1" x14ac:dyDescent="0.2">
      <c r="A2233" s="1162">
        <f>A2232</f>
        <v>43456</v>
      </c>
      <c r="B2233" s="1190" t="s">
        <v>8</v>
      </c>
      <c r="C2233" s="155"/>
      <c r="D2233" s="156"/>
      <c r="E2233" s="499"/>
      <c r="F2233" s="136"/>
      <c r="G2233" s="148"/>
      <c r="H2233" s="149"/>
      <c r="I2233" s="150"/>
    </row>
    <row r="2234" spans="1:9" ht="69.95" customHeight="1" x14ac:dyDescent="0.2">
      <c r="A2234" s="1163">
        <f>A2233</f>
        <v>43456</v>
      </c>
      <c r="B2234" s="1190"/>
      <c r="C2234" s="162"/>
      <c r="D2234" s="163"/>
      <c r="E2234" s="499"/>
      <c r="F2234" s="540"/>
      <c r="G2234" s="148"/>
      <c r="H2234" s="149"/>
      <c r="I2234" s="150"/>
    </row>
    <row r="2235" spans="1:9" ht="69.95" customHeight="1" x14ac:dyDescent="0.2">
      <c r="A2235" s="1164">
        <f>A2234</f>
        <v>43456</v>
      </c>
      <c r="B2235" s="37"/>
      <c r="C2235" s="1007" t="s">
        <v>19</v>
      </c>
      <c r="D2235" s="1018"/>
      <c r="E2235" s="1032"/>
      <c r="F2235" s="1029"/>
      <c r="G2235" s="1030"/>
      <c r="H2235" s="1030"/>
      <c r="I2235" s="1031"/>
    </row>
    <row r="2236" spans="1:9" ht="69.95" customHeight="1" x14ac:dyDescent="0.2">
      <c r="A2236" s="1165">
        <f>A2235</f>
        <v>43456</v>
      </c>
      <c r="B2236" s="1190" t="s">
        <v>8</v>
      </c>
      <c r="C2236" s="158"/>
      <c r="D2236" s="164"/>
      <c r="E2236" s="506"/>
      <c r="F2236" s="183"/>
      <c r="G2236" s="148"/>
      <c r="H2236" s="148"/>
      <c r="I2236" s="150"/>
    </row>
    <row r="2237" spans="1:9" ht="69.95" customHeight="1" thickBot="1" x14ac:dyDescent="0.25">
      <c r="A2237" s="1161">
        <f>A2236</f>
        <v>43456</v>
      </c>
      <c r="B2237" s="1203"/>
      <c r="C2237" s="165"/>
      <c r="D2237" s="166"/>
      <c r="E2237" s="507"/>
      <c r="F2237" s="166"/>
      <c r="G2237" s="153"/>
      <c r="H2237" s="152"/>
      <c r="I2237" s="154"/>
    </row>
    <row r="2238" spans="1:9" ht="69.95" customHeight="1" thickTop="1" x14ac:dyDescent="0.2">
      <c r="A2238" s="1150">
        <f>A2235+1</f>
        <v>43457</v>
      </c>
      <c r="B2238" s="36"/>
      <c r="C2238" s="1000"/>
      <c r="D2238" s="1001"/>
      <c r="E2238" s="1017"/>
      <c r="F2238" s="1034"/>
      <c r="G2238" s="1035"/>
      <c r="H2238" s="1036"/>
      <c r="I2238" s="1037"/>
    </row>
    <row r="2239" spans="1:9" ht="69.95" customHeight="1" x14ac:dyDescent="0.2">
      <c r="A2239" s="1151">
        <f>A2238</f>
        <v>43457</v>
      </c>
      <c r="B2239" s="1190" t="s">
        <v>8</v>
      </c>
      <c r="C2239" s="155"/>
      <c r="D2239" s="156"/>
      <c r="E2239" s="499"/>
      <c r="F2239" s="136"/>
      <c r="G2239" s="148"/>
      <c r="H2239" s="149"/>
      <c r="I2239" s="150"/>
    </row>
    <row r="2240" spans="1:9" ht="69.95" customHeight="1" x14ac:dyDescent="0.2">
      <c r="A2240" s="1152">
        <f>A2239</f>
        <v>43457</v>
      </c>
      <c r="B2240" s="1190"/>
      <c r="C2240" s="162"/>
      <c r="D2240" s="163"/>
      <c r="E2240" s="499"/>
      <c r="F2240" s="540"/>
      <c r="G2240" s="148"/>
      <c r="H2240" s="149"/>
      <c r="I2240" s="150"/>
    </row>
    <row r="2241" spans="1:9" ht="69.95" customHeight="1" x14ac:dyDescent="0.2">
      <c r="A2241" s="1153">
        <f>A2240</f>
        <v>43457</v>
      </c>
      <c r="B2241" s="37"/>
      <c r="C2241" s="1007"/>
      <c r="D2241" s="1018"/>
      <c r="E2241" s="1032"/>
      <c r="F2241" s="1029"/>
      <c r="G2241" s="1030"/>
      <c r="H2241" s="1030"/>
      <c r="I2241" s="1031"/>
    </row>
    <row r="2242" spans="1:9" ht="69.95" customHeight="1" x14ac:dyDescent="0.2">
      <c r="A2242" s="1154">
        <f>A2241</f>
        <v>43457</v>
      </c>
      <c r="B2242" s="1190" t="s">
        <v>8</v>
      </c>
      <c r="C2242" s="158"/>
      <c r="D2242" s="164"/>
      <c r="E2242" s="506"/>
      <c r="F2242" s="183"/>
      <c r="G2242" s="148"/>
      <c r="H2242" s="148"/>
      <c r="I2242" s="150"/>
    </row>
    <row r="2243" spans="1:9" ht="69.95" customHeight="1" thickBot="1" x14ac:dyDescent="0.25">
      <c r="A2243" s="1155">
        <f>A2242</f>
        <v>43457</v>
      </c>
      <c r="B2243" s="1203"/>
      <c r="C2243" s="165"/>
      <c r="D2243" s="166"/>
      <c r="E2243" s="507"/>
      <c r="F2243" s="166"/>
      <c r="G2243" s="153"/>
      <c r="H2243" s="152"/>
      <c r="I2243" s="154"/>
    </row>
    <row r="2244" spans="1:9" ht="69.95" hidden="1" customHeight="1" thickTop="1" thickBot="1" x14ac:dyDescent="0.25">
      <c r="A2244" s="1166"/>
      <c r="B2244" s="39"/>
      <c r="C2244" s="1080">
        <f>COUNTA(C$2241,C$2238,C$2235,C$2232,C$2229,C$2226,C$2223,C$2220,C$2217,C$2214,C$2211,C$2208,C$2205,C$2202)</f>
        <v>12</v>
      </c>
      <c r="D2244" s="1080">
        <f t="shared" ref="D2244:I2244" si="50">COUNTA(D$2241,D$2238,D$2235,D$2232,D$2229,D$2226,D$2223,D$2220,D$2217,D$2214,D$2211,D$2208,D$2205,D$2202)</f>
        <v>4</v>
      </c>
      <c r="E2244" s="1080">
        <f t="shared" si="50"/>
        <v>7</v>
      </c>
      <c r="F2244" s="1080">
        <f>COUNTA(F2243,F2242,F2240,F2239,F2237,F2236,F2234,F2233,F2231,F2230,F2228,F2227,F2225,F2224,F2222,F2221,F2219,F2218,F2216,F2215,F2213,F2212,F2210,F2209,F2207,F2206,F2204,F2203)</f>
        <v>0</v>
      </c>
      <c r="G2244" s="1080">
        <f t="shared" si="50"/>
        <v>3</v>
      </c>
      <c r="H2244" s="1080">
        <f t="shared" si="50"/>
        <v>4</v>
      </c>
      <c r="I2244" s="1080">
        <f t="shared" si="50"/>
        <v>0</v>
      </c>
    </row>
    <row r="2245" spans="1:9" ht="99.95" customHeight="1" thickTop="1" thickBot="1" x14ac:dyDescent="0.25">
      <c r="A2245" s="468" t="s">
        <v>313</v>
      </c>
      <c r="B2245" s="466">
        <f>WEEKNUM(A2246,2)</f>
        <v>52</v>
      </c>
      <c r="C2245" s="1341" t="s">
        <v>0</v>
      </c>
      <c r="D2245" s="1342"/>
      <c r="E2245" s="1113" t="s">
        <v>1</v>
      </c>
      <c r="F2245" s="1176" t="s">
        <v>356</v>
      </c>
      <c r="G2245" s="119" t="s">
        <v>3</v>
      </c>
      <c r="H2245" s="1112" t="s">
        <v>4</v>
      </c>
      <c r="I2245" s="205" t="s">
        <v>5</v>
      </c>
    </row>
    <row r="2246" spans="1:9" ht="69.95" customHeight="1" thickTop="1" x14ac:dyDescent="0.2">
      <c r="A2246" s="1150">
        <f>A2243+1</f>
        <v>43458</v>
      </c>
      <c r="B2246" s="479"/>
      <c r="C2246" s="970" t="s">
        <v>30</v>
      </c>
      <c r="D2246" s="1023" t="s">
        <v>29</v>
      </c>
      <c r="E2246" s="1017" t="s">
        <v>6</v>
      </c>
      <c r="F2246" s="1034"/>
      <c r="G2246" s="1035" t="s">
        <v>355</v>
      </c>
      <c r="H2246" s="1036"/>
      <c r="I2246" s="1037"/>
    </row>
    <row r="2247" spans="1:9" ht="69.95" customHeight="1" x14ac:dyDescent="0.2">
      <c r="A2247" s="1151">
        <f>A2246</f>
        <v>43458</v>
      </c>
      <c r="B2247" s="1184" t="s">
        <v>8</v>
      </c>
      <c r="C2247" s="173"/>
      <c r="D2247" s="861"/>
      <c r="E2247" s="499"/>
      <c r="F2247" s="136"/>
      <c r="G2247" s="148"/>
      <c r="H2247" s="149"/>
      <c r="I2247" s="150"/>
    </row>
    <row r="2248" spans="1:9" ht="69.95" customHeight="1" x14ac:dyDescent="0.2">
      <c r="A2248" s="1152">
        <f>A2247</f>
        <v>43458</v>
      </c>
      <c r="B2248" s="1184"/>
      <c r="C2248" s="182"/>
      <c r="D2248" s="183"/>
      <c r="E2248" s="499"/>
      <c r="F2248" s="540"/>
      <c r="G2248" s="148"/>
      <c r="H2248" s="149"/>
      <c r="I2248" s="150"/>
    </row>
    <row r="2249" spans="1:9" ht="69.95" customHeight="1" thickBot="1" x14ac:dyDescent="0.25">
      <c r="A2249" s="1153">
        <f>A2248</f>
        <v>43458</v>
      </c>
      <c r="B2249" s="35"/>
      <c r="C2249" s="976" t="s">
        <v>28</v>
      </c>
      <c r="D2249" s="961"/>
      <c r="E2249" s="1038" t="s">
        <v>31</v>
      </c>
      <c r="F2249" s="988"/>
      <c r="G2249" s="1008"/>
      <c r="H2249" s="1008" t="s">
        <v>28</v>
      </c>
      <c r="I2249" s="1027"/>
    </row>
    <row r="2250" spans="1:9" ht="69.95" customHeight="1" x14ac:dyDescent="0.2">
      <c r="A2250" s="1154">
        <f>A2249</f>
        <v>43458</v>
      </c>
      <c r="B2250" s="1184" t="s">
        <v>8</v>
      </c>
      <c r="C2250" s="836"/>
      <c r="D2250" s="854"/>
      <c r="E2250" s="506"/>
      <c r="F2250" s="183"/>
      <c r="G2250" s="148"/>
      <c r="H2250" s="148"/>
      <c r="I2250" s="150"/>
    </row>
    <row r="2251" spans="1:9" ht="69.95" customHeight="1" thickBot="1" x14ac:dyDescent="0.25">
      <c r="A2251" s="1155">
        <f>A2250</f>
        <v>43458</v>
      </c>
      <c r="B2251" s="1211"/>
      <c r="C2251" s="837"/>
      <c r="D2251" s="855"/>
      <c r="E2251" s="507"/>
      <c r="F2251" s="166"/>
      <c r="G2251" s="153"/>
      <c r="H2251" s="152"/>
      <c r="I2251" s="154"/>
    </row>
    <row r="2252" spans="1:9" ht="69.95" customHeight="1" thickTop="1" x14ac:dyDescent="0.2">
      <c r="A2252" s="1156">
        <f>A2249+1</f>
        <v>43459</v>
      </c>
      <c r="B2252" s="36"/>
      <c r="C2252" s="970" t="s">
        <v>27</v>
      </c>
      <c r="D2252" s="981" t="s">
        <v>26</v>
      </c>
      <c r="E2252" s="1039"/>
      <c r="F2252" s="1034"/>
      <c r="G2252" s="1035" t="s">
        <v>354</v>
      </c>
      <c r="H2252" s="1036"/>
      <c r="I2252" s="1037"/>
    </row>
    <row r="2253" spans="1:9" ht="69.95" customHeight="1" x14ac:dyDescent="0.2">
      <c r="A2253" s="1162">
        <f>A2252</f>
        <v>43459</v>
      </c>
      <c r="B2253" s="1190" t="s">
        <v>8</v>
      </c>
      <c r="C2253" s="838"/>
      <c r="D2253" s="856"/>
      <c r="E2253" s="499"/>
      <c r="F2253" s="136"/>
      <c r="G2253" s="148"/>
      <c r="H2253" s="149"/>
      <c r="I2253" s="150"/>
    </row>
    <row r="2254" spans="1:9" ht="69.95" customHeight="1" x14ac:dyDescent="0.2">
      <c r="A2254" s="1163">
        <f>A2253</f>
        <v>43459</v>
      </c>
      <c r="B2254" s="1190"/>
      <c r="C2254" s="839"/>
      <c r="D2254" s="849"/>
      <c r="E2254" s="499"/>
      <c r="F2254" s="540"/>
      <c r="G2254" s="148"/>
      <c r="H2254" s="149"/>
      <c r="I2254" s="150"/>
    </row>
    <row r="2255" spans="1:9" ht="69.95" customHeight="1" x14ac:dyDescent="0.2">
      <c r="A2255" s="1164">
        <f>A2254</f>
        <v>43459</v>
      </c>
      <c r="B2255" s="37"/>
      <c r="C2255" s="987" t="s">
        <v>25</v>
      </c>
      <c r="D2255" s="988"/>
      <c r="E2255" s="1014"/>
      <c r="F2255" s="988"/>
      <c r="G2255" s="1008"/>
      <c r="H2255" s="1008" t="s">
        <v>29</v>
      </c>
      <c r="I2255" s="1027"/>
    </row>
    <row r="2256" spans="1:9" ht="69.95" customHeight="1" x14ac:dyDescent="0.2">
      <c r="A2256" s="1165">
        <f>A2255</f>
        <v>43459</v>
      </c>
      <c r="B2256" s="1190" t="s">
        <v>8</v>
      </c>
      <c r="C2256" s="840"/>
      <c r="D2256" s="850"/>
      <c r="E2256" s="506"/>
      <c r="F2256" s="183"/>
      <c r="G2256" s="148"/>
      <c r="H2256" s="148"/>
      <c r="I2256" s="150"/>
    </row>
    <row r="2257" spans="1:9" ht="69.95" customHeight="1" thickBot="1" x14ac:dyDescent="0.25">
      <c r="A2257" s="1161">
        <f>A2256</f>
        <v>43459</v>
      </c>
      <c r="B2257" s="1203"/>
      <c r="C2257" s="837"/>
      <c r="D2257" s="855"/>
      <c r="E2257" s="507"/>
      <c r="F2257" s="166"/>
      <c r="G2257" s="153"/>
      <c r="H2257" s="152"/>
      <c r="I2257" s="154"/>
    </row>
    <row r="2258" spans="1:9" ht="69.95" customHeight="1" thickTop="1" x14ac:dyDescent="0.2">
      <c r="A2258" s="1150">
        <f>A2255+1</f>
        <v>43460</v>
      </c>
      <c r="B2258" s="36"/>
      <c r="C2258" s="991" t="s">
        <v>24</v>
      </c>
      <c r="D2258" s="992"/>
      <c r="E2258" s="1039"/>
      <c r="F2258" s="1034"/>
      <c r="G2258" s="1035"/>
      <c r="H2258" s="1036"/>
      <c r="I2258" s="1037"/>
    </row>
    <row r="2259" spans="1:9" ht="69.95" customHeight="1" x14ac:dyDescent="0.2">
      <c r="A2259" s="1151">
        <f>A2258</f>
        <v>43460</v>
      </c>
      <c r="B2259" s="1190" t="s">
        <v>8</v>
      </c>
      <c r="C2259" s="841"/>
      <c r="D2259" s="848"/>
      <c r="E2259" s="499"/>
      <c r="F2259" s="136"/>
      <c r="G2259" s="148"/>
      <c r="H2259" s="149"/>
      <c r="I2259" s="150"/>
    </row>
    <row r="2260" spans="1:9" ht="69.95" customHeight="1" x14ac:dyDescent="0.2">
      <c r="A2260" s="1152">
        <f>A2259</f>
        <v>43460</v>
      </c>
      <c r="B2260" s="1190"/>
      <c r="C2260" s="842"/>
      <c r="D2260" s="851"/>
      <c r="E2260" s="499"/>
      <c r="F2260" s="540"/>
      <c r="G2260" s="148"/>
      <c r="H2260" s="149"/>
      <c r="I2260" s="150"/>
    </row>
    <row r="2261" spans="1:9" ht="69.95" customHeight="1" x14ac:dyDescent="0.2">
      <c r="A2261" s="1153">
        <f>A2260</f>
        <v>43460</v>
      </c>
      <c r="B2261" s="37"/>
      <c r="C2261" s="991" t="s">
        <v>21</v>
      </c>
      <c r="D2261" s="992"/>
      <c r="E2261" s="1014"/>
      <c r="F2261" s="988"/>
      <c r="G2261" s="1008"/>
      <c r="H2261" s="1008" t="s">
        <v>30</v>
      </c>
      <c r="I2261" s="1027"/>
    </row>
    <row r="2262" spans="1:9" ht="69.95" customHeight="1" x14ac:dyDescent="0.2">
      <c r="A2262" s="1154">
        <f>A2261</f>
        <v>43460</v>
      </c>
      <c r="B2262" s="1190" t="s">
        <v>8</v>
      </c>
      <c r="C2262" s="859"/>
      <c r="D2262" s="858"/>
      <c r="E2262" s="506"/>
      <c r="F2262" s="183"/>
      <c r="G2262" s="148"/>
      <c r="H2262" s="148"/>
      <c r="I2262" s="150"/>
    </row>
    <row r="2263" spans="1:9" ht="69.95" customHeight="1" thickBot="1" x14ac:dyDescent="0.25">
      <c r="A2263" s="1155">
        <f>A2262</f>
        <v>43460</v>
      </c>
      <c r="B2263" s="1203"/>
      <c r="C2263" s="165"/>
      <c r="D2263" s="166"/>
      <c r="E2263" s="507"/>
      <c r="F2263" s="166"/>
      <c r="G2263" s="153"/>
      <c r="H2263" s="152"/>
      <c r="I2263" s="154"/>
    </row>
    <row r="2264" spans="1:9" ht="69.95" customHeight="1" thickTop="1" x14ac:dyDescent="0.2">
      <c r="A2264" s="1156">
        <f>A2261+1</f>
        <v>43461</v>
      </c>
      <c r="B2264" s="40"/>
      <c r="C2264" s="991" t="s">
        <v>7</v>
      </c>
      <c r="D2264" s="992"/>
      <c r="E2264" s="1040"/>
      <c r="F2264" s="1041"/>
      <c r="G2264" s="1042"/>
      <c r="H2264" s="1043"/>
      <c r="I2264" s="1044"/>
    </row>
    <row r="2265" spans="1:9" ht="69.95" customHeight="1" x14ac:dyDescent="0.2">
      <c r="A2265" s="1162">
        <f>A2264</f>
        <v>43461</v>
      </c>
      <c r="B2265" s="1190" t="s">
        <v>8</v>
      </c>
      <c r="C2265" s="155"/>
      <c r="D2265" s="156"/>
      <c r="E2265" s="499"/>
      <c r="F2265" s="136"/>
      <c r="G2265" s="148"/>
      <c r="H2265" s="149"/>
      <c r="I2265" s="157"/>
    </row>
    <row r="2266" spans="1:9" ht="69.95" customHeight="1" x14ac:dyDescent="0.2">
      <c r="A2266" s="1163">
        <f>A2265</f>
        <v>43461</v>
      </c>
      <c r="B2266" s="1190"/>
      <c r="C2266" s="162"/>
      <c r="D2266" s="163"/>
      <c r="E2266" s="499"/>
      <c r="F2266" s="540"/>
      <c r="G2266" s="148"/>
      <c r="H2266" s="149"/>
      <c r="I2266" s="157"/>
    </row>
    <row r="2267" spans="1:9" ht="69.95" customHeight="1" x14ac:dyDescent="0.2">
      <c r="A2267" s="1164">
        <f>A2266</f>
        <v>43461</v>
      </c>
      <c r="B2267" s="37"/>
      <c r="C2267" s="1007" t="s">
        <v>12</v>
      </c>
      <c r="D2267" s="988"/>
      <c r="E2267" s="1038"/>
      <c r="F2267" s="1029"/>
      <c r="G2267" s="1030"/>
      <c r="H2267" s="1045" t="s">
        <v>31</v>
      </c>
      <c r="I2267" s="1046"/>
    </row>
    <row r="2268" spans="1:9" ht="69.95" customHeight="1" x14ac:dyDescent="0.2">
      <c r="A2268" s="1165">
        <f>A2267</f>
        <v>43461</v>
      </c>
      <c r="B2268" s="1190" t="s">
        <v>8</v>
      </c>
      <c r="C2268" s="158"/>
      <c r="D2268" s="164"/>
      <c r="E2268" s="506"/>
      <c r="F2268" s="183"/>
      <c r="G2268" s="148"/>
      <c r="H2268" s="148"/>
      <c r="I2268" s="157"/>
    </row>
    <row r="2269" spans="1:9" ht="69.95" customHeight="1" thickBot="1" x14ac:dyDescent="0.25">
      <c r="A2269" s="1161">
        <f>A2268</f>
        <v>43461</v>
      </c>
      <c r="B2269" s="1197"/>
      <c r="C2269" s="158"/>
      <c r="D2269" s="164"/>
      <c r="E2269" s="508"/>
      <c r="F2269" s="164"/>
      <c r="G2269" s="160"/>
      <c r="H2269" s="159"/>
      <c r="I2269" s="161"/>
    </row>
    <row r="2270" spans="1:9" ht="69.95" customHeight="1" thickTop="1" x14ac:dyDescent="0.2">
      <c r="A2270" s="1150">
        <f>A2267+1</f>
        <v>43462</v>
      </c>
      <c r="B2270" s="36"/>
      <c r="C2270" s="1009" t="s">
        <v>14</v>
      </c>
      <c r="D2270" s="1010" t="s">
        <v>15</v>
      </c>
      <c r="E2270" s="1039"/>
      <c r="F2270" s="1034"/>
      <c r="G2270" s="1035"/>
      <c r="H2270" s="1036"/>
      <c r="I2270" s="1037"/>
    </row>
    <row r="2271" spans="1:9" ht="69.95" customHeight="1" x14ac:dyDescent="0.2">
      <c r="A2271" s="1151">
        <f>A2270</f>
        <v>43462</v>
      </c>
      <c r="B2271" s="1190" t="s">
        <v>8</v>
      </c>
      <c r="C2271" s="173"/>
      <c r="D2271" s="156"/>
      <c r="E2271" s="499"/>
      <c r="F2271" s="136"/>
      <c r="G2271" s="148"/>
      <c r="H2271" s="149"/>
      <c r="I2271" s="150"/>
    </row>
    <row r="2272" spans="1:9" ht="69.95" customHeight="1" x14ac:dyDescent="0.2">
      <c r="A2272" s="1152">
        <f>A2271</f>
        <v>43462</v>
      </c>
      <c r="B2272" s="1190"/>
      <c r="C2272" s="182"/>
      <c r="D2272" s="163"/>
      <c r="E2272" s="499"/>
      <c r="F2272" s="540"/>
      <c r="G2272" s="148"/>
      <c r="H2272" s="149"/>
      <c r="I2272" s="150"/>
    </row>
    <row r="2273" spans="1:9" ht="69.95" customHeight="1" x14ac:dyDescent="0.2">
      <c r="A2273" s="1153">
        <f>A2272</f>
        <v>43462</v>
      </c>
      <c r="B2273" s="37"/>
      <c r="C2273" s="1013" t="s">
        <v>17</v>
      </c>
      <c r="D2273" s="988"/>
      <c r="E2273" s="1032"/>
      <c r="F2273" s="1029"/>
      <c r="G2273" s="1030"/>
      <c r="H2273" s="1030"/>
      <c r="I2273" s="1031"/>
    </row>
    <row r="2274" spans="1:9" ht="69.95" customHeight="1" x14ac:dyDescent="0.2">
      <c r="A2274" s="1154">
        <f>A2273</f>
        <v>43462</v>
      </c>
      <c r="B2274" s="1190" t="s">
        <v>8</v>
      </c>
      <c r="C2274" s="196"/>
      <c r="D2274" s="164"/>
      <c r="E2274" s="506"/>
      <c r="F2274" s="183"/>
      <c r="G2274" s="148"/>
      <c r="H2274" s="148"/>
      <c r="I2274" s="150"/>
    </row>
    <row r="2275" spans="1:9" ht="69.95" customHeight="1" thickBot="1" x14ac:dyDescent="0.25">
      <c r="A2275" s="1155">
        <f>A2274</f>
        <v>43462</v>
      </c>
      <c r="B2275" s="1203"/>
      <c r="C2275" s="860"/>
      <c r="D2275" s="166"/>
      <c r="E2275" s="507"/>
      <c r="F2275" s="166"/>
      <c r="G2275" s="153"/>
      <c r="H2275" s="152"/>
      <c r="I2275" s="154"/>
    </row>
    <row r="2276" spans="1:9" ht="69.95" customHeight="1" thickTop="1" x14ac:dyDescent="0.2">
      <c r="A2276" s="1156">
        <f>A2273+1</f>
        <v>43463</v>
      </c>
      <c r="B2276" s="36"/>
      <c r="C2276" s="1000" t="s">
        <v>13</v>
      </c>
      <c r="D2276" s="1001" t="s">
        <v>16</v>
      </c>
      <c r="E2276" s="1017"/>
      <c r="F2276" s="1034"/>
      <c r="G2276" s="1035"/>
      <c r="H2276" s="1036"/>
      <c r="I2276" s="1037"/>
    </row>
    <row r="2277" spans="1:9" ht="69.95" customHeight="1" x14ac:dyDescent="0.2">
      <c r="A2277" s="1162">
        <f>A2276</f>
        <v>43463</v>
      </c>
      <c r="B2277" s="1190" t="s">
        <v>8</v>
      </c>
      <c r="C2277" s="155"/>
      <c r="D2277" s="156"/>
      <c r="E2277" s="499"/>
      <c r="F2277" s="136"/>
      <c r="G2277" s="148"/>
      <c r="H2277" s="149"/>
      <c r="I2277" s="150"/>
    </row>
    <row r="2278" spans="1:9" ht="69.95" customHeight="1" x14ac:dyDescent="0.2">
      <c r="A2278" s="1163">
        <f>A2277</f>
        <v>43463</v>
      </c>
      <c r="B2278" s="1190"/>
      <c r="C2278" s="162"/>
      <c r="D2278" s="163"/>
      <c r="E2278" s="499"/>
      <c r="F2278" s="540"/>
      <c r="G2278" s="148"/>
      <c r="H2278" s="149"/>
      <c r="I2278" s="150"/>
    </row>
    <row r="2279" spans="1:9" ht="69.95" customHeight="1" x14ac:dyDescent="0.2">
      <c r="A2279" s="1164">
        <f>A2278</f>
        <v>43463</v>
      </c>
      <c r="B2279" s="37"/>
      <c r="C2279" s="1007" t="s">
        <v>19</v>
      </c>
      <c r="D2279" s="1018"/>
      <c r="E2279" s="1038" t="s">
        <v>18</v>
      </c>
      <c r="F2279" s="1029"/>
      <c r="G2279" s="1030"/>
      <c r="H2279" s="1030"/>
      <c r="I2279" s="1031"/>
    </row>
    <row r="2280" spans="1:9" ht="69.95" customHeight="1" x14ac:dyDescent="0.2">
      <c r="A2280" s="1165">
        <f>A2279</f>
        <v>43463</v>
      </c>
      <c r="B2280" s="1190" t="s">
        <v>8</v>
      </c>
      <c r="C2280" s="158"/>
      <c r="D2280" s="164"/>
      <c r="E2280" s="506"/>
      <c r="F2280" s="183"/>
      <c r="G2280" s="148"/>
      <c r="H2280" s="148"/>
      <c r="I2280" s="150"/>
    </row>
    <row r="2281" spans="1:9" ht="69.95" customHeight="1" thickBot="1" x14ac:dyDescent="0.25">
      <c r="A2281" s="1161">
        <f>A2280</f>
        <v>43463</v>
      </c>
      <c r="B2281" s="1203"/>
      <c r="C2281" s="165"/>
      <c r="D2281" s="166"/>
      <c r="E2281" s="507"/>
      <c r="F2281" s="166"/>
      <c r="G2281" s="153"/>
      <c r="H2281" s="152"/>
      <c r="I2281" s="154"/>
    </row>
    <row r="2282" spans="1:9" ht="69.95" customHeight="1" thickTop="1" x14ac:dyDescent="0.2">
      <c r="A2282" s="1150">
        <f>A2279+1</f>
        <v>43464</v>
      </c>
      <c r="B2282" s="36"/>
      <c r="C2282" s="1000"/>
      <c r="D2282" s="1001"/>
      <c r="E2282" s="1017"/>
      <c r="F2282" s="1034"/>
      <c r="G2282" s="1035"/>
      <c r="H2282" s="1036"/>
      <c r="I2282" s="1037"/>
    </row>
    <row r="2283" spans="1:9" ht="69.95" customHeight="1" x14ac:dyDescent="0.2">
      <c r="A2283" s="1151">
        <f>A2282</f>
        <v>43464</v>
      </c>
      <c r="B2283" s="1190" t="s">
        <v>8</v>
      </c>
      <c r="C2283" s="155"/>
      <c r="D2283" s="156"/>
      <c r="E2283" s="499"/>
      <c r="F2283" s="136"/>
      <c r="G2283" s="148"/>
      <c r="H2283" s="149"/>
      <c r="I2283" s="150"/>
    </row>
    <row r="2284" spans="1:9" ht="69.95" customHeight="1" x14ac:dyDescent="0.2">
      <c r="A2284" s="1152">
        <f>A2283</f>
        <v>43464</v>
      </c>
      <c r="B2284" s="1190"/>
      <c r="C2284" s="162"/>
      <c r="D2284" s="163"/>
      <c r="E2284" s="499"/>
      <c r="F2284" s="540"/>
      <c r="G2284" s="148"/>
      <c r="H2284" s="149"/>
      <c r="I2284" s="150"/>
    </row>
    <row r="2285" spans="1:9" ht="69.95" customHeight="1" x14ac:dyDescent="0.2">
      <c r="A2285" s="1153">
        <f>A2284</f>
        <v>43464</v>
      </c>
      <c r="B2285" s="37"/>
      <c r="C2285" s="1007"/>
      <c r="D2285" s="1018"/>
      <c r="E2285" s="1032"/>
      <c r="F2285" s="1029"/>
      <c r="G2285" s="1030"/>
      <c r="H2285" s="1030"/>
      <c r="I2285" s="1031"/>
    </row>
    <row r="2286" spans="1:9" ht="69.95" customHeight="1" x14ac:dyDescent="0.2">
      <c r="A2286" s="1154">
        <f>A2285</f>
        <v>43464</v>
      </c>
      <c r="B2286" s="1190" t="s">
        <v>8</v>
      </c>
      <c r="C2286" s="158"/>
      <c r="D2286" s="164"/>
      <c r="E2286" s="506"/>
      <c r="F2286" s="183"/>
      <c r="G2286" s="148"/>
      <c r="H2286" s="148"/>
      <c r="I2286" s="150"/>
    </row>
    <row r="2287" spans="1:9" ht="69.95" customHeight="1" thickBot="1" x14ac:dyDescent="0.25">
      <c r="A2287" s="1155">
        <f>A2286</f>
        <v>43464</v>
      </c>
      <c r="B2287" s="1203"/>
      <c r="C2287" s="165"/>
      <c r="D2287" s="166"/>
      <c r="E2287" s="507"/>
      <c r="F2287" s="166"/>
      <c r="G2287" s="153"/>
      <c r="H2287" s="152"/>
      <c r="I2287" s="154"/>
    </row>
    <row r="2288" spans="1:9" ht="69.95" hidden="1" customHeight="1" thickTop="1" thickBot="1" x14ac:dyDescent="0.25">
      <c r="A2288" s="1166"/>
      <c r="B2288" s="39"/>
      <c r="C2288" s="1080">
        <f>COUNTA(C2285,C2282,C2279,C2276,C2273,C2270,C2267,C2264,C2261,C2258,C2255,C2252,C2249,C2246)</f>
        <v>12</v>
      </c>
      <c r="D2288" s="1080">
        <f>COUNTA(D2285,D2282,D2279,D2276,D2273,D2270,D2267,D2264,D2261,D2258,D2255,D2252,D2249,D2246)</f>
        <v>4</v>
      </c>
      <c r="E2288" s="1092">
        <f>COUNTA(E2279,E2276,E2273,E2270,E2267,E2264,E2261,E2258,E2255,E2252,E2249,E2246,E2282,E2285)</f>
        <v>3</v>
      </c>
      <c r="F2288" s="932">
        <f>COUNTA(F2287,F2286,F2284,F2283,F2281,F2280,F2278,F2277,F2275,F2274,F2272,F2271,F2269,F2268,F2266,F2265,F2263,F2262,F2260,F2259,F2257,F2256,F2254,F2253,F2251,F2250,F2248,F2247)</f>
        <v>0</v>
      </c>
      <c r="G2288" s="1080">
        <f>COUNTA(G2279,G2276,G2273,G2270,G2267,G2264,G2261,G2258,G2255,G2252,G2249,G2246,G2285,G2282)</f>
        <v>2</v>
      </c>
      <c r="H2288" s="1080">
        <f>COUNTA(H2279,H2276,H2273,H2270,H2267,H2264,H2261,H2258,H2255,H2252,H2249,H2246,H2285,H2282)</f>
        <v>4</v>
      </c>
      <c r="I2288" s="1080">
        <f>COUNTA(I2285,I2282,I2279,I2276,I2273,I2270,I2267,I2264,I2261,I2258,I2255,I2252,I2249,I2246)</f>
        <v>0</v>
      </c>
    </row>
    <row r="2289" spans="1:9" ht="99.95" customHeight="1" thickTop="1" thickBot="1" x14ac:dyDescent="0.25">
      <c r="A2289" s="946" t="s">
        <v>313</v>
      </c>
      <c r="B2289" s="466">
        <f>WEEKNUM(A2290,2)</f>
        <v>53</v>
      </c>
      <c r="C2289" s="1341" t="s">
        <v>0</v>
      </c>
      <c r="D2289" s="1342"/>
      <c r="E2289" s="1113" t="s">
        <v>1</v>
      </c>
      <c r="F2289" s="1176" t="s">
        <v>356</v>
      </c>
      <c r="G2289" s="119" t="s">
        <v>3</v>
      </c>
      <c r="H2289" s="1112" t="s">
        <v>4</v>
      </c>
      <c r="I2289" s="205" t="s">
        <v>5</v>
      </c>
    </row>
    <row r="2290" spans="1:9" ht="69.95" customHeight="1" thickTop="1" x14ac:dyDescent="0.2">
      <c r="A2290" s="1150">
        <f>A2287+1</f>
        <v>43465</v>
      </c>
      <c r="B2290" s="34"/>
      <c r="C2290" s="970" t="s">
        <v>30</v>
      </c>
      <c r="D2290" s="1023" t="s">
        <v>29</v>
      </c>
      <c r="E2290" s="1017"/>
      <c r="F2290" s="1034"/>
      <c r="G2290" s="1035"/>
      <c r="H2290" s="1036"/>
      <c r="I2290" s="1037"/>
    </row>
    <row r="2291" spans="1:9" ht="69.95" customHeight="1" x14ac:dyDescent="0.2">
      <c r="A2291" s="1151">
        <f>A2290</f>
        <v>43465</v>
      </c>
      <c r="B2291" s="1184" t="s">
        <v>8</v>
      </c>
      <c r="C2291" s="173"/>
      <c r="D2291" s="861"/>
      <c r="E2291" s="529"/>
      <c r="F2291" s="545"/>
      <c r="G2291" s="148"/>
      <c r="H2291" s="149"/>
      <c r="I2291" s="150"/>
    </row>
    <row r="2292" spans="1:9" ht="69.95" customHeight="1" x14ac:dyDescent="0.2">
      <c r="A2292" s="1152">
        <f>A2291</f>
        <v>43465</v>
      </c>
      <c r="B2292" s="1184"/>
      <c r="C2292" s="182"/>
      <c r="D2292" s="183"/>
      <c r="E2292" s="529"/>
      <c r="F2292" s="546"/>
      <c r="G2292" s="148"/>
      <c r="H2292" s="149"/>
      <c r="I2292" s="150"/>
    </row>
    <row r="2293" spans="1:9" ht="69.95" customHeight="1" thickBot="1" x14ac:dyDescent="0.25">
      <c r="A2293" s="1153">
        <f>A2292</f>
        <v>43465</v>
      </c>
      <c r="B2293" s="35"/>
      <c r="C2293" s="976" t="s">
        <v>28</v>
      </c>
      <c r="D2293" s="961"/>
      <c r="E2293" s="1032"/>
      <c r="F2293" s="1029"/>
      <c r="G2293" s="1030"/>
      <c r="H2293" s="1030"/>
      <c r="I2293" s="1031"/>
    </row>
    <row r="2294" spans="1:9" ht="69.95" customHeight="1" x14ac:dyDescent="0.2">
      <c r="A2294" s="1154">
        <f>A2293</f>
        <v>43465</v>
      </c>
      <c r="B2294" s="1184" t="s">
        <v>8</v>
      </c>
      <c r="C2294" s="836"/>
      <c r="D2294" s="854"/>
      <c r="E2294" s="506"/>
      <c r="F2294" s="183"/>
      <c r="G2294" s="148"/>
      <c r="H2294" s="148"/>
      <c r="I2294" s="150"/>
    </row>
    <row r="2295" spans="1:9" ht="69.95" customHeight="1" thickBot="1" x14ac:dyDescent="0.25">
      <c r="A2295" s="1155">
        <f>A2294</f>
        <v>43465</v>
      </c>
      <c r="B2295" s="1211"/>
      <c r="C2295" s="837"/>
      <c r="D2295" s="855"/>
      <c r="E2295" s="507"/>
      <c r="F2295" s="166"/>
      <c r="G2295" s="153"/>
      <c r="H2295" s="152"/>
      <c r="I2295" s="154"/>
    </row>
    <row r="2296" spans="1:9" ht="69.95" customHeight="1" thickTop="1" x14ac:dyDescent="0.2">
      <c r="A2296" s="1156">
        <f>A2293+1</f>
        <v>43466</v>
      </c>
      <c r="B2296" s="36"/>
      <c r="C2296" s="970" t="s">
        <v>27</v>
      </c>
      <c r="D2296" s="981" t="s">
        <v>26</v>
      </c>
      <c r="E2296" s="1093" t="s">
        <v>330</v>
      </c>
      <c r="F2296" s="1034"/>
      <c r="G2296" s="1035"/>
      <c r="H2296" s="1036"/>
      <c r="I2296" s="1037"/>
    </row>
    <row r="2297" spans="1:9" ht="69.95" customHeight="1" x14ac:dyDescent="0.2">
      <c r="A2297" s="1162">
        <f>A2296</f>
        <v>43466</v>
      </c>
      <c r="B2297" s="1190" t="s">
        <v>8</v>
      </c>
      <c r="C2297" s="838"/>
      <c r="D2297" s="856"/>
      <c r="E2297" s="529"/>
      <c r="F2297" s="545"/>
      <c r="G2297" s="148"/>
      <c r="H2297" s="149"/>
      <c r="I2297" s="150"/>
    </row>
    <row r="2298" spans="1:9" ht="69.95" customHeight="1" x14ac:dyDescent="0.2">
      <c r="A2298" s="1163">
        <f>A2297</f>
        <v>43466</v>
      </c>
      <c r="B2298" s="1190"/>
      <c r="C2298" s="839"/>
      <c r="D2298" s="849"/>
      <c r="E2298" s="529"/>
      <c r="F2298" s="546"/>
      <c r="G2298" s="148"/>
      <c r="H2298" s="149"/>
      <c r="I2298" s="150"/>
    </row>
    <row r="2299" spans="1:9" ht="69.95" customHeight="1" x14ac:dyDescent="0.2">
      <c r="A2299" s="1164">
        <f>A2298</f>
        <v>43466</v>
      </c>
      <c r="B2299" s="37"/>
      <c r="C2299" s="987" t="s">
        <v>25</v>
      </c>
      <c r="D2299" s="988"/>
      <c r="E2299" s="1032"/>
      <c r="F2299" s="1029"/>
      <c r="G2299" s="1030"/>
      <c r="H2299" s="1030"/>
      <c r="I2299" s="1031"/>
    </row>
    <row r="2300" spans="1:9" ht="69.95" customHeight="1" x14ac:dyDescent="0.2">
      <c r="A2300" s="1165">
        <f>A2299</f>
        <v>43466</v>
      </c>
      <c r="B2300" s="1190" t="s">
        <v>8</v>
      </c>
      <c r="C2300" s="840"/>
      <c r="D2300" s="850"/>
      <c r="E2300" s="506"/>
      <c r="F2300" s="183"/>
      <c r="G2300" s="148"/>
      <c r="H2300" s="148"/>
      <c r="I2300" s="150"/>
    </row>
    <row r="2301" spans="1:9" ht="69.95" customHeight="1" thickBot="1" x14ac:dyDescent="0.25">
      <c r="A2301" s="1161">
        <f>A2300</f>
        <v>43466</v>
      </c>
      <c r="B2301" s="1203"/>
      <c r="C2301" s="837"/>
      <c r="D2301" s="855"/>
      <c r="E2301" s="507"/>
      <c r="F2301" s="166"/>
      <c r="G2301" s="153"/>
      <c r="H2301" s="152"/>
      <c r="I2301" s="154"/>
    </row>
    <row r="2302" spans="1:9" ht="69.95" customHeight="1" thickTop="1" x14ac:dyDescent="0.2">
      <c r="A2302" s="1150">
        <f>A2299+1</f>
        <v>43467</v>
      </c>
      <c r="B2302" s="36"/>
      <c r="C2302" s="991" t="s">
        <v>24</v>
      </c>
      <c r="D2302" s="992"/>
      <c r="E2302" s="1039"/>
      <c r="F2302" s="1034"/>
      <c r="G2302" s="1035"/>
      <c r="H2302" s="1036"/>
      <c r="I2302" s="1037"/>
    </row>
    <row r="2303" spans="1:9" ht="69.95" customHeight="1" x14ac:dyDescent="0.2">
      <c r="A2303" s="1151">
        <f>A2302</f>
        <v>43467</v>
      </c>
      <c r="B2303" s="1190" t="s">
        <v>8</v>
      </c>
      <c r="C2303" s="841"/>
      <c r="D2303" s="848"/>
      <c r="E2303" s="499"/>
      <c r="F2303" s="545"/>
      <c r="G2303" s="148"/>
      <c r="H2303" s="149"/>
      <c r="I2303" s="150"/>
    </row>
    <row r="2304" spans="1:9" ht="69.95" customHeight="1" x14ac:dyDescent="0.2">
      <c r="A2304" s="1152">
        <f>A2303</f>
        <v>43467</v>
      </c>
      <c r="B2304" s="1190"/>
      <c r="C2304" s="842"/>
      <c r="D2304" s="851"/>
      <c r="E2304" s="499"/>
      <c r="F2304" s="546"/>
      <c r="G2304" s="148"/>
      <c r="H2304" s="149"/>
      <c r="I2304" s="150"/>
    </row>
    <row r="2305" spans="1:9" ht="69.95" customHeight="1" x14ac:dyDescent="0.2">
      <c r="A2305" s="1153">
        <f>A2304</f>
        <v>43467</v>
      </c>
      <c r="B2305" s="37"/>
      <c r="C2305" s="991" t="s">
        <v>21</v>
      </c>
      <c r="D2305" s="992"/>
      <c r="E2305" s="1032"/>
      <c r="F2305" s="1029"/>
      <c r="G2305" s="1030"/>
      <c r="H2305" s="1030"/>
      <c r="I2305" s="1031"/>
    </row>
    <row r="2306" spans="1:9" ht="69.95" customHeight="1" x14ac:dyDescent="0.2">
      <c r="A2306" s="1154">
        <f>A2305</f>
        <v>43467</v>
      </c>
      <c r="B2306" s="1190" t="s">
        <v>8</v>
      </c>
      <c r="C2306" s="859"/>
      <c r="D2306" s="858"/>
      <c r="E2306" s="506"/>
      <c r="F2306" s="183"/>
      <c r="G2306" s="148"/>
      <c r="H2306" s="148"/>
      <c r="I2306" s="150"/>
    </row>
    <row r="2307" spans="1:9" ht="69.95" customHeight="1" thickBot="1" x14ac:dyDescent="0.25">
      <c r="A2307" s="1155">
        <f>A2306</f>
        <v>43467</v>
      </c>
      <c r="B2307" s="1203"/>
      <c r="C2307" s="165"/>
      <c r="D2307" s="166"/>
      <c r="E2307" s="507"/>
      <c r="F2307" s="166"/>
      <c r="G2307" s="153"/>
      <c r="H2307" s="152"/>
      <c r="I2307" s="154"/>
    </row>
    <row r="2308" spans="1:9" ht="69.95" customHeight="1" thickTop="1" x14ac:dyDescent="0.2">
      <c r="A2308" s="1156">
        <f>A2305+1</f>
        <v>43468</v>
      </c>
      <c r="B2308" s="36"/>
      <c r="C2308" s="1000" t="s">
        <v>7</v>
      </c>
      <c r="D2308" s="1001"/>
      <c r="E2308" s="1039"/>
      <c r="F2308" s="1034"/>
      <c r="G2308" s="1035"/>
      <c r="H2308" s="1036"/>
      <c r="I2308" s="1037"/>
    </row>
    <row r="2309" spans="1:9" ht="69.95" customHeight="1" x14ac:dyDescent="0.2">
      <c r="A2309" s="1162">
        <f>A2308</f>
        <v>43468</v>
      </c>
      <c r="B2309" s="1190" t="s">
        <v>8</v>
      </c>
      <c r="C2309" s="155"/>
      <c r="D2309" s="156"/>
      <c r="E2309" s="499"/>
      <c r="F2309" s="545"/>
      <c r="G2309" s="148"/>
      <c r="H2309" s="149"/>
      <c r="I2309" s="150"/>
    </row>
    <row r="2310" spans="1:9" ht="69.95" customHeight="1" x14ac:dyDescent="0.2">
      <c r="A2310" s="1163">
        <f>A2309</f>
        <v>43468</v>
      </c>
      <c r="B2310" s="1190"/>
      <c r="C2310" s="162"/>
      <c r="D2310" s="163"/>
      <c r="E2310" s="499"/>
      <c r="F2310" s="546"/>
      <c r="G2310" s="148"/>
      <c r="H2310" s="149"/>
      <c r="I2310" s="150"/>
    </row>
    <row r="2311" spans="1:9" ht="69.95" customHeight="1" x14ac:dyDescent="0.2">
      <c r="A2311" s="1164">
        <f>A2310</f>
        <v>43468</v>
      </c>
      <c r="B2311" s="37"/>
      <c r="C2311" s="1007" t="s">
        <v>12</v>
      </c>
      <c r="D2311" s="988"/>
      <c r="E2311" s="1032"/>
      <c r="F2311" s="1029" t="s">
        <v>10</v>
      </c>
      <c r="G2311" s="1030"/>
      <c r="H2311" s="1030"/>
      <c r="I2311" s="1031"/>
    </row>
    <row r="2312" spans="1:9" ht="69.95" customHeight="1" x14ac:dyDescent="0.2">
      <c r="A2312" s="1165">
        <f>A2311</f>
        <v>43468</v>
      </c>
      <c r="B2312" s="1190" t="s">
        <v>8</v>
      </c>
      <c r="C2312" s="158"/>
      <c r="D2312" s="164"/>
      <c r="E2312" s="506"/>
      <c r="F2312" s="183"/>
      <c r="G2312" s="148"/>
      <c r="H2312" s="148"/>
      <c r="I2312" s="150"/>
    </row>
    <row r="2313" spans="1:9" ht="69.95" customHeight="1" thickBot="1" x14ac:dyDescent="0.25">
      <c r="A2313" s="1161">
        <f>A2312</f>
        <v>43468</v>
      </c>
      <c r="B2313" s="1203"/>
      <c r="C2313" s="165"/>
      <c r="D2313" s="166"/>
      <c r="E2313" s="507"/>
      <c r="F2313" s="166"/>
      <c r="G2313" s="153"/>
      <c r="H2313" s="152"/>
      <c r="I2313" s="154"/>
    </row>
    <row r="2314" spans="1:9" ht="69.95" customHeight="1" thickTop="1" x14ac:dyDescent="0.2">
      <c r="A2314" s="1150">
        <f>A2311+1</f>
        <v>43469</v>
      </c>
      <c r="B2314" s="36"/>
      <c r="C2314" s="1009" t="s">
        <v>14</v>
      </c>
      <c r="D2314" s="1010" t="s">
        <v>15</v>
      </c>
      <c r="E2314" s="1039"/>
      <c r="F2314" s="1034"/>
      <c r="G2314" s="1035"/>
      <c r="H2314" s="1036"/>
      <c r="I2314" s="1037"/>
    </row>
    <row r="2315" spans="1:9" ht="69.95" customHeight="1" x14ac:dyDescent="0.2">
      <c r="A2315" s="1151">
        <f>A2314</f>
        <v>43469</v>
      </c>
      <c r="B2315" s="1190" t="s">
        <v>8</v>
      </c>
      <c r="C2315" s="173"/>
      <c r="D2315" s="156"/>
      <c r="E2315" s="499"/>
      <c r="F2315" s="545"/>
      <c r="G2315" s="148"/>
      <c r="H2315" s="149"/>
      <c r="I2315" s="150"/>
    </row>
    <row r="2316" spans="1:9" ht="69.95" customHeight="1" x14ac:dyDescent="0.2">
      <c r="A2316" s="1152">
        <f>A2315</f>
        <v>43469</v>
      </c>
      <c r="B2316" s="1190"/>
      <c r="C2316" s="182"/>
      <c r="D2316" s="163"/>
      <c r="E2316" s="499"/>
      <c r="F2316" s="546"/>
      <c r="G2316" s="148"/>
      <c r="H2316" s="149"/>
      <c r="I2316" s="150"/>
    </row>
    <row r="2317" spans="1:9" ht="69.95" customHeight="1" x14ac:dyDescent="0.2">
      <c r="A2317" s="1153">
        <f>A2316</f>
        <v>43469</v>
      </c>
      <c r="B2317" s="37"/>
      <c r="C2317" s="1013" t="s">
        <v>17</v>
      </c>
      <c r="D2317" s="988"/>
      <c r="E2317" s="1032"/>
      <c r="F2317" s="1029"/>
      <c r="G2317" s="1030"/>
      <c r="H2317" s="1030"/>
      <c r="I2317" s="1031"/>
    </row>
    <row r="2318" spans="1:9" ht="69.95" customHeight="1" x14ac:dyDescent="0.2">
      <c r="A2318" s="1154">
        <f>A2317</f>
        <v>43469</v>
      </c>
      <c r="B2318" s="1190" t="s">
        <v>8</v>
      </c>
      <c r="C2318" s="196"/>
      <c r="D2318" s="164"/>
      <c r="E2318" s="506"/>
      <c r="F2318" s="183"/>
      <c r="G2318" s="148"/>
      <c r="H2318" s="148"/>
      <c r="I2318" s="150"/>
    </row>
    <row r="2319" spans="1:9" ht="69.95" customHeight="1" thickBot="1" x14ac:dyDescent="0.25">
      <c r="A2319" s="1155">
        <f>A2318</f>
        <v>43469</v>
      </c>
      <c r="B2319" s="1203"/>
      <c r="C2319" s="860"/>
      <c r="D2319" s="166"/>
      <c r="E2319" s="507"/>
      <c r="F2319" s="166"/>
      <c r="G2319" s="153"/>
      <c r="H2319" s="152"/>
      <c r="I2319" s="154"/>
    </row>
    <row r="2320" spans="1:9" ht="69.95" customHeight="1" thickTop="1" x14ac:dyDescent="0.2">
      <c r="A2320" s="1156">
        <f>A2317+1</f>
        <v>43470</v>
      </c>
      <c r="B2320" s="36"/>
      <c r="C2320" s="1000" t="s">
        <v>13</v>
      </c>
      <c r="D2320" s="1001" t="s">
        <v>16</v>
      </c>
      <c r="E2320" s="1017"/>
      <c r="F2320" s="1094"/>
      <c r="G2320" s="1035"/>
      <c r="H2320" s="1036"/>
      <c r="I2320" s="1037"/>
    </row>
    <row r="2321" spans="1:9" ht="69.95" customHeight="1" x14ac:dyDescent="0.2">
      <c r="A2321" s="1162">
        <f>A2320</f>
        <v>43470</v>
      </c>
      <c r="B2321" s="1190" t="s">
        <v>8</v>
      </c>
      <c r="C2321" s="155"/>
      <c r="D2321" s="156"/>
      <c r="E2321" s="529"/>
      <c r="F2321" s="545"/>
      <c r="G2321" s="148"/>
      <c r="H2321" s="149"/>
      <c r="I2321" s="150"/>
    </row>
    <row r="2322" spans="1:9" ht="69.95" customHeight="1" x14ac:dyDescent="0.2">
      <c r="A2322" s="1163">
        <f>A2321</f>
        <v>43470</v>
      </c>
      <c r="B2322" s="1190"/>
      <c r="C2322" s="162"/>
      <c r="D2322" s="163"/>
      <c r="E2322" s="529"/>
      <c r="F2322" s="546"/>
      <c r="G2322" s="148"/>
      <c r="H2322" s="149"/>
      <c r="I2322" s="150"/>
    </row>
    <row r="2323" spans="1:9" ht="69.95" customHeight="1" x14ac:dyDescent="0.2">
      <c r="A2323" s="1164">
        <f>A2322</f>
        <v>43470</v>
      </c>
      <c r="B2323" s="37"/>
      <c r="C2323" s="1007" t="s">
        <v>19</v>
      </c>
      <c r="D2323" s="1018" t="s">
        <v>81</v>
      </c>
      <c r="E2323" s="1038" t="s">
        <v>18</v>
      </c>
      <c r="F2323" s="1029"/>
      <c r="G2323" s="1030"/>
      <c r="H2323" s="1030"/>
      <c r="I2323" s="1031"/>
    </row>
    <row r="2324" spans="1:9" ht="69.95" customHeight="1" x14ac:dyDescent="0.2">
      <c r="A2324" s="1165">
        <f>A2323</f>
        <v>43470</v>
      </c>
      <c r="B2324" s="1190" t="s">
        <v>8</v>
      </c>
      <c r="C2324" s="158"/>
      <c r="D2324" s="164"/>
      <c r="E2324" s="506"/>
      <c r="F2324" s="183"/>
      <c r="G2324" s="148"/>
      <c r="H2324" s="148"/>
      <c r="I2324" s="150"/>
    </row>
    <row r="2325" spans="1:9" ht="69.95" customHeight="1" thickBot="1" x14ac:dyDescent="0.25">
      <c r="A2325" s="1161">
        <f>A2324</f>
        <v>43470</v>
      </c>
      <c r="B2325" s="1203"/>
      <c r="C2325" s="165"/>
      <c r="D2325" s="166"/>
      <c r="E2325" s="507"/>
      <c r="F2325" s="166"/>
      <c r="G2325" s="153"/>
      <c r="H2325" s="152"/>
      <c r="I2325" s="154"/>
    </row>
    <row r="2326" spans="1:9" ht="69.95" customHeight="1" thickTop="1" x14ac:dyDescent="0.2">
      <c r="A2326" s="1150">
        <f>A2323+1</f>
        <v>43471</v>
      </c>
      <c r="B2326" s="36"/>
      <c r="C2326" s="1000"/>
      <c r="D2326" s="1001"/>
      <c r="E2326" s="1017"/>
      <c r="F2326" s="1034" t="s">
        <v>10</v>
      </c>
      <c r="G2326" s="1035"/>
      <c r="H2326" s="1036"/>
      <c r="I2326" s="1037"/>
    </row>
    <row r="2327" spans="1:9" ht="69.95" customHeight="1" x14ac:dyDescent="0.2">
      <c r="A2327" s="1151">
        <f>A2326</f>
        <v>43471</v>
      </c>
      <c r="B2327" s="1190" t="s">
        <v>8</v>
      </c>
      <c r="C2327" s="155"/>
      <c r="D2327" s="156"/>
      <c r="E2327" s="529"/>
      <c r="F2327" s="545"/>
      <c r="G2327" s="148"/>
      <c r="H2327" s="149"/>
      <c r="I2327" s="150"/>
    </row>
    <row r="2328" spans="1:9" ht="69.95" customHeight="1" x14ac:dyDescent="0.2">
      <c r="A2328" s="1152">
        <f>A2327</f>
        <v>43471</v>
      </c>
      <c r="B2328" s="1190"/>
      <c r="C2328" s="162"/>
      <c r="D2328" s="163"/>
      <c r="E2328" s="529"/>
      <c r="F2328" s="546"/>
      <c r="G2328" s="148"/>
      <c r="H2328" s="149"/>
      <c r="I2328" s="150"/>
    </row>
    <row r="2329" spans="1:9" ht="69.95" customHeight="1" x14ac:dyDescent="0.2">
      <c r="A2329" s="1153">
        <f>A2328</f>
        <v>43471</v>
      </c>
      <c r="B2329" s="37"/>
      <c r="C2329" s="1007"/>
      <c r="D2329" s="1095"/>
      <c r="E2329" s="1032"/>
      <c r="F2329" s="1029"/>
      <c r="G2329" s="1030"/>
      <c r="H2329" s="1030"/>
      <c r="I2329" s="1031"/>
    </row>
    <row r="2330" spans="1:9" ht="69.95" customHeight="1" x14ac:dyDescent="0.2">
      <c r="A2330" s="1154">
        <f>A2329</f>
        <v>43471</v>
      </c>
      <c r="B2330" s="1190" t="s">
        <v>8</v>
      </c>
      <c r="C2330" s="158"/>
      <c r="D2330" s="164"/>
      <c r="E2330" s="506"/>
      <c r="F2330" s="183"/>
      <c r="G2330" s="148"/>
      <c r="H2330" s="148"/>
      <c r="I2330" s="150"/>
    </row>
    <row r="2331" spans="1:9" ht="69.95" customHeight="1" thickBot="1" x14ac:dyDescent="0.25">
      <c r="A2331" s="1155">
        <f>A2330</f>
        <v>43471</v>
      </c>
      <c r="B2331" s="1190"/>
      <c r="C2331" s="162"/>
      <c r="D2331" s="163"/>
      <c r="E2331" s="510"/>
      <c r="F2331" s="163"/>
      <c r="G2331" s="148"/>
      <c r="H2331" s="149"/>
      <c r="I2331" s="150"/>
    </row>
    <row r="2332" spans="1:9" ht="69.95" hidden="1" customHeight="1" x14ac:dyDescent="0.2">
      <c r="A2332" s="1334" t="s">
        <v>335</v>
      </c>
      <c r="B2332" s="1334"/>
      <c r="C2332" s="932">
        <f>COUNTA(C2323,C2320,C2317,C2314,C2311,C2308,C2305,C2302,C2299,C2296,C2293,C2290,C2329,C2326)</f>
        <v>12</v>
      </c>
      <c r="D2332" s="932">
        <f>COUNTA(D2323,D2320,D2317,D2314,D2311,D2308,D2305,D2302,D2299,D2296,D2293,D2290,D2329,D2326)</f>
        <v>5</v>
      </c>
      <c r="E2332" s="933">
        <f>COUNTA(E2329,E2326,E2323,E2320,E2317,E2314,E2311,E2308,E2305,E2302,E2296,E2299,E2293,E2290)</f>
        <v>2</v>
      </c>
      <c r="F2332" s="932">
        <f>COUNTA(F2331,F2330,F2328,F2327,F2325,F2324,F2322,F2321,F2319,F2318,F2316,F2315,F2313,F2312,F2310,F2309,F2307,F2306,F2304,F2303,F2301,F2300,F2298,F2297,F2295,F2294,F2292,F2291)</f>
        <v>0</v>
      </c>
      <c r="G2332" s="932">
        <f>COUNTA(G2323,G2320,G2317,G2314,G2311,G2308,G2305,G2302,G2299,G2296,G2293,G2290,G2329,G2326)</f>
        <v>0</v>
      </c>
      <c r="H2332" s="932">
        <f>COUNTA(H2323,H2320,H2317,H2314,H2311,H2308,H2305,H2302,H2299,H2296,H2293,H2290,H2329,H2326)</f>
        <v>0</v>
      </c>
      <c r="I2332" s="932">
        <f>COUNTA(I2329,I2326,I2323,I2320,I2317,I2314,I2311,I2308,I2305,I2302,I2299,I2296,I2293,I2290)</f>
        <v>0</v>
      </c>
    </row>
    <row r="2333" spans="1:9" ht="31.5" customHeight="1" thickTop="1" x14ac:dyDescent="0.55000000000000004">
      <c r="B2333" s="929"/>
      <c r="C2333" s="43"/>
      <c r="D2333" s="43"/>
      <c r="E2333" s="512"/>
      <c r="F2333" s="43"/>
      <c r="G2333" s="43"/>
      <c r="H2333" s="43"/>
      <c r="I2333" s="43"/>
    </row>
    <row r="2334" spans="1:9" ht="70.150000000000006" hidden="1" customHeight="1" thickBot="1" x14ac:dyDescent="0.25">
      <c r="A2334" s="1335" t="s">
        <v>351</v>
      </c>
      <c r="B2334" s="1336"/>
      <c r="C2334" s="941">
        <f t="shared" ref="C2334:D2334" si="51">C2332+C2288+C2244+C2200+C2156+C2112+C2068+C2024+C1980+C1936+C1892+C1848+C1804+C1760+C1716+C1672+C1628+C1584+C1540+C1496+C1452+C1408+C1364+C1320+C1276+C1232+C1188+C1144+C1100+C1056+C1012+C968+C924+C880+C836+C792+C748+C704+C660+C616+C572+C528+C484+C440+C396+C352+C308+C264+C220+C176+C132+C88+C44</f>
        <v>635</v>
      </c>
      <c r="D2334" s="942">
        <f t="shared" si="51"/>
        <v>273</v>
      </c>
    </row>
    <row r="2335" spans="1:9" ht="70.150000000000006" customHeight="1" x14ac:dyDescent="0.2">
      <c r="A2335" s="1103"/>
      <c r="B2335" s="1103"/>
      <c r="C2335" s="1102"/>
      <c r="D2335" s="1102"/>
    </row>
    <row r="2336" spans="1:9" ht="70.150000000000006" customHeight="1" x14ac:dyDescent="0.2">
      <c r="A2336" s="1103"/>
      <c r="B2336" s="1103"/>
      <c r="C2336" s="1102"/>
      <c r="D2336" s="1102"/>
    </row>
    <row r="2337" spans="1:4" ht="70.150000000000006" customHeight="1" x14ac:dyDescent="0.2">
      <c r="A2337" s="1103"/>
      <c r="B2337" s="1103"/>
      <c r="C2337" s="1102"/>
      <c r="D2337" s="1102"/>
    </row>
    <row r="2338" spans="1:4" ht="70.150000000000006" customHeight="1" x14ac:dyDescent="0.2">
      <c r="A2338" s="1103"/>
      <c r="B2338" s="1103"/>
      <c r="C2338" s="1102"/>
      <c r="D2338" s="1102"/>
    </row>
    <row r="2339" spans="1:4" ht="70.150000000000006" customHeight="1" x14ac:dyDescent="0.2">
      <c r="A2339" s="1103"/>
      <c r="B2339" s="1103"/>
      <c r="C2339" s="1102"/>
      <c r="D2339" s="1102"/>
    </row>
    <row r="2340" spans="1:4" ht="70.150000000000006" customHeight="1" x14ac:dyDescent="0.2">
      <c r="A2340" s="1103"/>
      <c r="B2340" s="1103"/>
      <c r="C2340" s="1102"/>
      <c r="D2340" s="1102"/>
    </row>
    <row r="2341" spans="1:4" ht="70.150000000000006" customHeight="1" x14ac:dyDescent="0.2">
      <c r="A2341" s="1103"/>
      <c r="B2341" s="1103"/>
      <c r="C2341" s="1102"/>
      <c r="D2341" s="1102"/>
    </row>
    <row r="2342" spans="1:4" ht="70.150000000000006" customHeight="1" x14ac:dyDescent="0.2">
      <c r="A2342" s="1103"/>
      <c r="B2342" s="1103"/>
      <c r="C2342" s="1102"/>
      <c r="D2342" s="1102"/>
    </row>
    <row r="2343" spans="1:4" ht="70.150000000000006" customHeight="1" x14ac:dyDescent="0.2">
      <c r="A2343" s="1103"/>
      <c r="B2343" s="1103"/>
      <c r="C2343" s="1102"/>
      <c r="D2343" s="1102"/>
    </row>
    <row r="2344" spans="1:4" ht="70.150000000000006" customHeight="1" x14ac:dyDescent="0.2">
      <c r="A2344" s="1103"/>
      <c r="B2344" s="1103"/>
      <c r="C2344" s="1102"/>
      <c r="D2344" s="1102"/>
    </row>
    <row r="2345" spans="1:4" ht="70.150000000000006" customHeight="1" x14ac:dyDescent="0.2">
      <c r="A2345" s="1103"/>
      <c r="B2345" s="1103"/>
      <c r="C2345" s="1102"/>
      <c r="D2345" s="1102"/>
    </row>
    <row r="2346" spans="1:4" ht="70.150000000000006" customHeight="1" x14ac:dyDescent="0.2">
      <c r="A2346" s="1103"/>
      <c r="B2346" s="1103"/>
      <c r="C2346" s="1102"/>
      <c r="D2346" s="1102"/>
    </row>
    <row r="2347" spans="1:4" ht="70.150000000000006" customHeight="1" x14ac:dyDescent="0.2">
      <c r="A2347" s="1103"/>
      <c r="B2347" s="1103"/>
      <c r="C2347" s="1102"/>
      <c r="D2347" s="1102"/>
    </row>
    <row r="2348" spans="1:4" ht="70.150000000000006" customHeight="1" x14ac:dyDescent="0.2">
      <c r="B2348" s="1103"/>
      <c r="C2348" s="1102"/>
      <c r="D2348" s="1102"/>
    </row>
    <row r="2349" spans="1:4" ht="70.150000000000006" customHeight="1" x14ac:dyDescent="0.2">
      <c r="B2349" s="1103"/>
      <c r="C2349" s="1102"/>
      <c r="D2349" s="1102"/>
    </row>
    <row r="2350" spans="1:4" ht="70.150000000000006" customHeight="1" x14ac:dyDescent="0.2">
      <c r="B2350" s="1103"/>
      <c r="C2350" s="1102"/>
      <c r="D2350" s="1102"/>
    </row>
    <row r="2351" spans="1:4" ht="70.150000000000006" customHeight="1" x14ac:dyDescent="0.2">
      <c r="B2351" s="1103"/>
      <c r="C2351" s="1102"/>
      <c r="D2351" s="1102"/>
    </row>
    <row r="2352" spans="1:4" ht="70.150000000000006" customHeight="1" x14ac:dyDescent="0.2">
      <c r="B2352" s="1103"/>
      <c r="C2352" s="1102"/>
      <c r="D2352" s="1102"/>
    </row>
    <row r="2353" spans="2:9" ht="70.150000000000006" customHeight="1" x14ac:dyDescent="0.2">
      <c r="B2353" s="1103"/>
      <c r="C2353" s="1102"/>
      <c r="D2353" s="1102"/>
    </row>
    <row r="2354" spans="2:9" ht="70.150000000000006" customHeight="1" x14ac:dyDescent="0.2">
      <c r="B2354" s="1103"/>
      <c r="C2354" s="1102"/>
      <c r="D2354" s="1102"/>
    </row>
    <row r="2355" spans="2:9" ht="70.150000000000006" customHeight="1" x14ac:dyDescent="0.2">
      <c r="B2355" s="1103"/>
      <c r="C2355" s="1102"/>
      <c r="D2355" s="1102"/>
    </row>
    <row r="2356" spans="2:9" ht="70.150000000000006" customHeight="1" x14ac:dyDescent="0.2">
      <c r="B2356" s="1103"/>
      <c r="C2356" s="1102"/>
      <c r="D2356" s="1102"/>
    </row>
    <row r="2357" spans="2:9" ht="70.150000000000006" customHeight="1" x14ac:dyDescent="0.2">
      <c r="B2357" s="1103"/>
      <c r="C2357" s="1102"/>
      <c r="D2357" s="1102"/>
    </row>
    <row r="2358" spans="2:9" ht="70.150000000000006" customHeight="1" x14ac:dyDescent="0.2">
      <c r="B2358" s="1103"/>
      <c r="C2358" s="1102"/>
      <c r="D2358" s="1102"/>
    </row>
    <row r="2359" spans="2:9" ht="70.150000000000006" customHeight="1" x14ac:dyDescent="0.2">
      <c r="B2359" s="1103"/>
      <c r="C2359" s="1102"/>
      <c r="D2359" s="1102"/>
    </row>
    <row r="2360" spans="2:9" ht="70.150000000000006" customHeight="1" x14ac:dyDescent="0.2">
      <c r="B2360" s="1103"/>
      <c r="C2360" s="1102"/>
      <c r="D2360" s="1102"/>
    </row>
    <row r="2361" spans="2:9" ht="70.150000000000006" customHeight="1" x14ac:dyDescent="0.2">
      <c r="B2361" s="1103"/>
      <c r="C2361" s="1102"/>
      <c r="D2361" s="1102"/>
    </row>
    <row r="2362" spans="2:9" ht="70.150000000000006" customHeight="1" x14ac:dyDescent="0.2">
      <c r="B2362" s="1103"/>
      <c r="C2362" s="1102"/>
      <c r="D2362" s="1102"/>
    </row>
    <row r="2363" spans="2:9" ht="70.150000000000006" customHeight="1" x14ac:dyDescent="0.2">
      <c r="B2363" s="1103"/>
      <c r="C2363" s="1102"/>
      <c r="D2363" s="1102"/>
    </row>
    <row r="2364" spans="2:9" ht="70.150000000000006" customHeight="1" x14ac:dyDescent="0.2">
      <c r="B2364" s="1103"/>
      <c r="C2364" s="1102"/>
      <c r="D2364" s="1102"/>
    </row>
    <row r="2365" spans="2:9" ht="70.150000000000006" customHeight="1" x14ac:dyDescent="0.2">
      <c r="B2365" s="1103"/>
      <c r="C2365" s="1102"/>
      <c r="D2365" s="1102"/>
    </row>
    <row r="2366" spans="2:9" ht="70.150000000000006" customHeight="1" x14ac:dyDescent="0.2">
      <c r="B2366" s="1103"/>
      <c r="C2366" s="1102"/>
      <c r="D2366" s="1102"/>
    </row>
    <row r="2367" spans="2:9" ht="70.150000000000006" customHeight="1" x14ac:dyDescent="0.2">
      <c r="B2367" s="1103"/>
      <c r="C2367" s="1102"/>
      <c r="D2367" s="1102"/>
    </row>
    <row r="2368" spans="2:9" ht="21.75" customHeight="1" thickBot="1" x14ac:dyDescent="0.6">
      <c r="B2368" s="929"/>
      <c r="C2368" s="44"/>
      <c r="D2368" s="44"/>
      <c r="E2368" s="930"/>
      <c r="F2368" s="931"/>
      <c r="G2368" s="931"/>
      <c r="H2368" s="931"/>
      <c r="I2368" s="931"/>
    </row>
    <row r="2369" spans="1:9" ht="70.150000000000006" customHeight="1" thickBot="1" x14ac:dyDescent="0.25">
      <c r="A2369" s="1337" t="s">
        <v>350</v>
      </c>
      <c r="B2369" s="1338"/>
      <c r="C2369" s="1339">
        <f>C2334+D2334</f>
        <v>908</v>
      </c>
      <c r="D2369" s="1340"/>
      <c r="E2369" s="943">
        <f>E2332+E2288+E2244+E2200+E2156+E2112+E2068+E2024+E1980+E1936+E1892+E1848+E1804+E1760+E1716+E1672+E1628+E1584+E1540+E1496+E1452+E1408+E1364+E1320+E1276+E1232+E1188+E1144+E1100+E1056+E1012+E968+E924+E880+E836+E792+E748+E704+E660+E616+E572+E528+E484+E440+E396+E352+E308+E264+E220+E176+E132+E88+E44</f>
        <v>284</v>
      </c>
      <c r="F2369" s="941">
        <f>F2332+F2288+F2244+F2200+F2156+F2112+F2068+F2024+F1980+F1936+F1892+F1848+F1804+F1760+F1716+F1672+F1628+F1584+F1540+F1496+F1452+F1408+F1364+F1320+F1276+F1232+F1188+F1144+F1100+F1056+F1012+F968+F924+F880+F836+F792+F748+F704+F660+F616+F572+F528+F484+F440+F396+F352+F308+F264+F220+F176+F132+F88+F44</f>
        <v>16</v>
      </c>
      <c r="G2369" s="941">
        <f>G2332+G2288+G2244+G2200+G2156+G2112+G2068+G2024+G1980+G1936+G1892+G1848+G1804+G1760+G1716+G1672+G1628+G1584+G1540+G1496+G1452+G1408+G1364+G1320+G1276+G1232+G1188+G1144+G1100+G1056+G1012+G968+G924+G880+G836+G792+G748+G704+G660+G616+G572+G528+G484+G440+G396+G352+G308+G264+G220+G176+G132+G88+G44</f>
        <v>194</v>
      </c>
      <c r="H2369" s="941">
        <f>H2332+H2288+H2244+H2200+H2156+H2112+H2068+H2024+H1980+H1936+H1892+H1848+H1804+H1760+H1716+H1672+H1628+H1584+H1540+H1496+H1452+H1408+H1364+H1320+H1276+H1232+H1188+H1144+H1100+H1056+H1012+H968+H924+H880+H836+H792+H748+H704+H660+H616+H572+H528+H484+H440+H396+H352+H308+H264+H220+H176+H132+H88+H44</f>
        <v>195</v>
      </c>
      <c r="I2369" s="942">
        <f>I2332+I2288+I2244+I2200+I2156+I2112+I2068+I2024+I1980+I1936+I1892+I1848+I1804+I1760+I1716+I1672+I1628+I1584+I1540+I1496+I1452+I1408+I1364+I1320+I1276+I1232+I1188+I1144+I1100+I1056+I1012+I968+I924+I880+I836+I792+I748+I704+I660+I616+I572+I528+I484+I440+I396+I352+I308+I264+I220+I176+I132+I88+I44</f>
        <v>0</v>
      </c>
    </row>
    <row r="2370" spans="1:9" ht="21" customHeight="1" x14ac:dyDescent="0.45">
      <c r="D2370" s="945"/>
    </row>
    <row r="2371" spans="1:9" ht="70.150000000000006" customHeight="1" x14ac:dyDescent="0.2">
      <c r="B2371" s="517"/>
      <c r="C2371" s="1303" t="s">
        <v>348</v>
      </c>
      <c r="D2371" s="1303"/>
      <c r="E2371" s="1114" t="s">
        <v>348</v>
      </c>
      <c r="F2371" s="1114" t="s">
        <v>347</v>
      </c>
      <c r="G2371" s="1114" t="s">
        <v>345</v>
      </c>
      <c r="H2371" s="1114" t="s">
        <v>346</v>
      </c>
      <c r="I2371" s="1114" t="s">
        <v>349</v>
      </c>
    </row>
    <row r="2372" spans="1:9" ht="70.150000000000006" customHeight="1" thickBot="1" x14ac:dyDescent="0.25">
      <c r="A2372" s="1295"/>
      <c r="B2372" s="1295"/>
      <c r="C2372" s="1294" t="e">
        <f ca="1">C2369/F2376</f>
        <v>#VALUE!</v>
      </c>
      <c r="D2372" s="1294"/>
      <c r="E2372" s="966" t="e">
        <f ca="1">E2369/F2376</f>
        <v>#VALUE!</v>
      </c>
      <c r="F2372" s="964" t="e">
        <f ca="1">E2369/G2376</f>
        <v>#VALUE!</v>
      </c>
      <c r="G2372" s="964" t="e">
        <f ca="1">G2369/B2383</f>
        <v>#VALUE!</v>
      </c>
      <c r="H2372" s="965" t="e">
        <f ca="1">H2369/F2376</f>
        <v>#VALUE!</v>
      </c>
      <c r="I2372" s="967" t="e">
        <f ca="1">I2374/F2376</f>
        <v>#VALUE!</v>
      </c>
    </row>
    <row r="2373" spans="1:9" ht="16.5" customHeight="1" thickBot="1" x14ac:dyDescent="0.5"/>
    <row r="2374" spans="1:9" ht="34.9" customHeight="1" thickBot="1" x14ac:dyDescent="0.25">
      <c r="A2374" s="1314" t="s">
        <v>357</v>
      </c>
      <c r="B2374" s="1315"/>
      <c r="C2374" s="920" t="s">
        <v>329</v>
      </c>
      <c r="D2374" s="969" t="s">
        <v>341</v>
      </c>
      <c r="E2374" s="968"/>
      <c r="F2374" s="1329" t="s">
        <v>339</v>
      </c>
      <c r="G2374" s="1296" t="s">
        <v>344</v>
      </c>
      <c r="H2374" s="963"/>
      <c r="I2374" s="1298">
        <f>IF(AND(MOD(A38,4)=0,OR(MOD(A38,100)&lt;&gt;0,MOD(A38,400)=0)),366,365)</f>
        <v>365</v>
      </c>
    </row>
    <row r="2375" spans="1:9" ht="34.9" customHeight="1" thickBot="1" x14ac:dyDescent="0.25">
      <c r="A2375" s="1316"/>
      <c r="B2375" s="1317"/>
      <c r="C2375" s="926" t="s">
        <v>9</v>
      </c>
      <c r="D2375" s="1170" t="s">
        <v>7</v>
      </c>
      <c r="E2375" s="968"/>
      <c r="F2375" s="1330"/>
      <c r="G2375" s="1297"/>
      <c r="H2375" s="963"/>
      <c r="I2375" s="1299"/>
    </row>
    <row r="2376" spans="1:9" ht="34.5" customHeight="1" x14ac:dyDescent="0.2">
      <c r="A2376" s="1316"/>
      <c r="B2376" s="1317"/>
      <c r="C2376" s="921" t="s">
        <v>72</v>
      </c>
      <c r="D2376" s="1171" t="s">
        <v>12</v>
      </c>
      <c r="E2376" s="968"/>
      <c r="F2376" s="1298" t="e">
        <f ca="1">B2391</f>
        <v>#VALUE!</v>
      </c>
      <c r="G2376" s="1298" t="e">
        <f ca="1">B2383</f>
        <v>#VALUE!</v>
      </c>
      <c r="I2376" s="1300" t="s">
        <v>352</v>
      </c>
    </row>
    <row r="2377" spans="1:9" ht="34.5" customHeight="1" thickBot="1" x14ac:dyDescent="0.25">
      <c r="A2377" s="1316"/>
      <c r="B2377" s="1317"/>
      <c r="C2377" s="934" t="s">
        <v>34</v>
      </c>
      <c r="D2377" s="1171" t="s">
        <v>13</v>
      </c>
      <c r="E2377" s="968"/>
      <c r="F2377" s="1299"/>
      <c r="G2377" s="1299"/>
      <c r="I2377" s="1301"/>
    </row>
    <row r="2378" spans="1:9" ht="34.5" customHeight="1" thickBot="1" x14ac:dyDescent="0.25">
      <c r="A2378" s="1316"/>
      <c r="B2378" s="1317"/>
      <c r="C2378" s="934" t="s">
        <v>35</v>
      </c>
      <c r="D2378" s="1171" t="s">
        <v>16</v>
      </c>
      <c r="E2378" s="968"/>
      <c r="I2378" s="1302"/>
    </row>
    <row r="2379" spans="1:9" ht="34.5" customHeight="1" x14ac:dyDescent="0.2">
      <c r="A2379" s="1316"/>
      <c r="B2379" s="1317"/>
      <c r="C2379" s="925" t="s">
        <v>36</v>
      </c>
      <c r="D2379" s="1171" t="s">
        <v>19</v>
      </c>
      <c r="E2379" s="968"/>
    </row>
    <row r="2380" spans="1:9" ht="34.9" customHeight="1" thickBot="1" x14ac:dyDescent="0.25">
      <c r="A2380" s="1318"/>
      <c r="B2380" s="1319"/>
      <c r="C2380" s="922" t="s">
        <v>37</v>
      </c>
      <c r="D2380" s="1171" t="s">
        <v>21</v>
      </c>
      <c r="E2380" s="968"/>
    </row>
    <row r="2381" spans="1:9" x14ac:dyDescent="0.2">
      <c r="A2381" s="935" t="s">
        <v>336</v>
      </c>
      <c r="B2381" s="949" t="e">
        <f ca="1">NbColorSameAs(Liste,A2381)</f>
        <v>#VALUE!</v>
      </c>
      <c r="C2381" s="921" t="s">
        <v>315</v>
      </c>
      <c r="D2381" s="1171" t="s">
        <v>24</v>
      </c>
    </row>
    <row r="2382" spans="1:9" x14ac:dyDescent="0.2">
      <c r="A2382" s="936" t="s">
        <v>343</v>
      </c>
      <c r="B2382" s="950" t="e">
        <f ca="1">NbColorSameAs(Liste,A2382)</f>
        <v>#VALUE!</v>
      </c>
      <c r="C2382" s="925" t="s">
        <v>38</v>
      </c>
      <c r="D2382" s="1171" t="s">
        <v>25</v>
      </c>
    </row>
    <row r="2383" spans="1:9" ht="35.25" thickBot="1" x14ac:dyDescent="0.25">
      <c r="A2383" s="1119" t="s">
        <v>337</v>
      </c>
      <c r="B2383" s="951" t="e">
        <f ca="1">SUM(B2381:B2382)</f>
        <v>#VALUE!</v>
      </c>
      <c r="C2383" s="924" t="s">
        <v>39</v>
      </c>
      <c r="D2383" s="1171" t="s">
        <v>26</v>
      </c>
    </row>
    <row r="2384" spans="1:9" ht="35.25" thickBot="1" x14ac:dyDescent="0.5">
      <c r="C2384" s="922" t="s">
        <v>41</v>
      </c>
      <c r="D2384" s="1171" t="s">
        <v>27</v>
      </c>
    </row>
    <row r="2385" spans="1:6" x14ac:dyDescent="0.2">
      <c r="A2385" s="937" t="s">
        <v>331</v>
      </c>
      <c r="B2385" s="949" t="e">
        <f ca="1">NbColorSameAs(Liste,A2385)</f>
        <v>#VALUE!</v>
      </c>
      <c r="C2385" s="924" t="s">
        <v>90</v>
      </c>
      <c r="D2385" s="1171" t="s">
        <v>28</v>
      </c>
    </row>
    <row r="2386" spans="1:6" x14ac:dyDescent="0.2">
      <c r="A2386" s="938" t="s">
        <v>336</v>
      </c>
      <c r="B2386" s="950" t="e">
        <f ca="1">NbColorSameAs(Liste,A2386)</f>
        <v>#VALUE!</v>
      </c>
      <c r="C2386" s="925" t="s">
        <v>43</v>
      </c>
      <c r="D2386" s="1171" t="s">
        <v>29</v>
      </c>
    </row>
    <row r="2387" spans="1:6" ht="35.25" thickBot="1" x14ac:dyDescent="0.25">
      <c r="A2387" s="1119" t="s">
        <v>337</v>
      </c>
      <c r="B2387" s="951" t="e">
        <f ca="1">SUM(B2385:B2386)</f>
        <v>#VALUE!</v>
      </c>
      <c r="C2387" s="925" t="s">
        <v>45</v>
      </c>
      <c r="D2387" s="1171" t="s">
        <v>30</v>
      </c>
    </row>
    <row r="2388" spans="1:6" ht="35.25" thickBot="1" x14ac:dyDescent="0.5">
      <c r="C2388" s="934" t="s">
        <v>46</v>
      </c>
      <c r="D2388" s="1171" t="s">
        <v>14</v>
      </c>
    </row>
    <row r="2389" spans="1:6" x14ac:dyDescent="0.2">
      <c r="A2389" s="939" t="s">
        <v>333</v>
      </c>
      <c r="B2389" s="949" t="e">
        <f ca="1">NbColorSameAs(Liste,A2389)</f>
        <v>#VALUE!</v>
      </c>
      <c r="C2389" s="922" t="s">
        <v>47</v>
      </c>
      <c r="D2389" s="1171" t="s">
        <v>15</v>
      </c>
    </row>
    <row r="2390" spans="1:6" x14ac:dyDescent="0.2">
      <c r="A2390" s="940" t="s">
        <v>332</v>
      </c>
      <c r="B2390" s="950" t="e">
        <f ca="1">NbColorSameAs(Liste,A2390)</f>
        <v>#VALUE!</v>
      </c>
      <c r="C2390" s="925" t="s">
        <v>48</v>
      </c>
      <c r="D2390" s="1171" t="s">
        <v>96</v>
      </c>
    </row>
    <row r="2391" spans="1:6" ht="35.25" thickBot="1" x14ac:dyDescent="0.5">
      <c r="A2391" s="1119" t="s">
        <v>334</v>
      </c>
      <c r="B2391" s="952" t="e">
        <f ca="1">SUM(B2387+B2390)</f>
        <v>#VALUE!</v>
      </c>
      <c r="C2391" s="921" t="s">
        <v>311</v>
      </c>
      <c r="D2391" s="1171" t="s">
        <v>81</v>
      </c>
    </row>
    <row r="2392" spans="1:6" ht="35.25" thickBot="1" x14ac:dyDescent="0.5">
      <c r="B2392" s="923"/>
      <c r="C2392" s="921" t="s">
        <v>84</v>
      </c>
      <c r="D2392" s="1171" t="s">
        <v>358</v>
      </c>
    </row>
    <row r="2393" spans="1:6" ht="24.75" customHeight="1" x14ac:dyDescent="0.2">
      <c r="A2393" s="1331" t="s">
        <v>338</v>
      </c>
      <c r="B2393" s="1320" t="e">
        <f ca="1">COUNTA(Liste)-(B2389)</f>
        <v>#VALUE!</v>
      </c>
      <c r="C2393" s="925" t="s">
        <v>49</v>
      </c>
      <c r="D2393" s="1171" t="s">
        <v>18</v>
      </c>
      <c r="E2393" s="1326">
        <f>COUNTA(ListeControleHebdo)</f>
        <v>22</v>
      </c>
      <c r="F2393" s="1323" t="s">
        <v>342</v>
      </c>
    </row>
    <row r="2394" spans="1:6" ht="25.15" customHeight="1" x14ac:dyDescent="0.2">
      <c r="A2394" s="1332"/>
      <c r="B2394" s="1321"/>
      <c r="C2394" s="925" t="s">
        <v>50</v>
      </c>
      <c r="D2394" s="1172" t="s">
        <v>330</v>
      </c>
      <c r="E2394" s="1327"/>
      <c r="F2394" s="1324"/>
    </row>
    <row r="2395" spans="1:6" ht="26.25" thickBot="1" x14ac:dyDescent="0.25">
      <c r="A2395" s="1333"/>
      <c r="B2395" s="1322"/>
      <c r="C2395" s="921" t="s">
        <v>85</v>
      </c>
      <c r="D2395" s="1171" t="s">
        <v>354</v>
      </c>
      <c r="E2395" s="1328"/>
      <c r="F2395" s="1325"/>
    </row>
    <row r="2396" spans="1:6" x14ac:dyDescent="0.45">
      <c r="A2396" s="467"/>
      <c r="B2396" s="923"/>
      <c r="C2396" s="922" t="s">
        <v>51</v>
      </c>
      <c r="D2396" s="1171" t="s">
        <v>355</v>
      </c>
    </row>
    <row r="2397" spans="1:6" x14ac:dyDescent="0.45">
      <c r="A2397" s="467"/>
      <c r="B2397" s="923"/>
      <c r="C2397" s="925" t="s">
        <v>52</v>
      </c>
      <c r="D2397" s="1182"/>
    </row>
    <row r="2398" spans="1:6" x14ac:dyDescent="0.45">
      <c r="B2398" s="923"/>
      <c r="C2398" s="925" t="s">
        <v>68</v>
      </c>
      <c r="D2398" s="1173"/>
    </row>
    <row r="2399" spans="1:6" x14ac:dyDescent="0.45">
      <c r="B2399" s="923"/>
      <c r="C2399" s="925" t="s">
        <v>53</v>
      </c>
      <c r="D2399" s="1171"/>
    </row>
    <row r="2400" spans="1:6" x14ac:dyDescent="0.45">
      <c r="B2400" s="923"/>
      <c r="C2400" s="925" t="s">
        <v>32</v>
      </c>
      <c r="D2400" s="1171"/>
    </row>
    <row r="2401" spans="2:4" x14ac:dyDescent="0.45">
      <c r="B2401" s="923"/>
      <c r="C2401" s="925" t="s">
        <v>54</v>
      </c>
      <c r="D2401" s="1171"/>
    </row>
    <row r="2402" spans="2:4" x14ac:dyDescent="0.45">
      <c r="B2402" s="923"/>
      <c r="C2402" s="925" t="s">
        <v>56</v>
      </c>
      <c r="D2402" s="1171"/>
    </row>
    <row r="2403" spans="2:4" x14ac:dyDescent="0.45">
      <c r="B2403" s="923"/>
      <c r="C2403" s="922" t="s">
        <v>57</v>
      </c>
      <c r="D2403" s="1171"/>
    </row>
    <row r="2404" spans="2:4" x14ac:dyDescent="0.45">
      <c r="B2404" s="923"/>
      <c r="C2404" s="925" t="s">
        <v>76</v>
      </c>
      <c r="D2404" s="1171"/>
    </row>
    <row r="2405" spans="2:4" x14ac:dyDescent="0.45">
      <c r="B2405" s="923"/>
      <c r="C2405" s="925" t="s">
        <v>59</v>
      </c>
      <c r="D2405" s="1171"/>
    </row>
    <row r="2406" spans="2:4" x14ac:dyDescent="0.45">
      <c r="B2406" s="923"/>
      <c r="C2406" s="922" t="s">
        <v>60</v>
      </c>
      <c r="D2406" s="1171"/>
    </row>
    <row r="2407" spans="2:4" x14ac:dyDescent="0.45">
      <c r="B2407" s="923"/>
      <c r="C2407" s="934" t="s">
        <v>61</v>
      </c>
      <c r="D2407" s="1171"/>
    </row>
    <row r="2408" spans="2:4" x14ac:dyDescent="0.45">
      <c r="B2408" s="923"/>
      <c r="C2408" s="921" t="s">
        <v>69</v>
      </c>
      <c r="D2408" s="1171"/>
    </row>
    <row r="2409" spans="2:4" x14ac:dyDescent="0.45">
      <c r="B2409" s="923"/>
      <c r="C2409" s="934" t="s">
        <v>62</v>
      </c>
      <c r="D2409" s="1171"/>
    </row>
    <row r="2410" spans="2:4" x14ac:dyDescent="0.45">
      <c r="B2410" s="923"/>
      <c r="C2410" s="921" t="s">
        <v>71</v>
      </c>
      <c r="D2410" s="1171"/>
    </row>
    <row r="2411" spans="2:4" x14ac:dyDescent="0.45">
      <c r="B2411" s="923"/>
      <c r="C2411" s="925" t="s">
        <v>63</v>
      </c>
      <c r="D2411" s="1171"/>
    </row>
    <row r="2412" spans="2:4" x14ac:dyDescent="0.45">
      <c r="B2412" s="923"/>
      <c r="C2412" s="948"/>
      <c r="D2412" s="1171"/>
    </row>
    <row r="2413" spans="2:4" x14ac:dyDescent="0.45">
      <c r="B2413" s="923"/>
      <c r="C2413" s="948"/>
      <c r="D2413" s="1171"/>
    </row>
    <row r="2414" spans="2:4" x14ac:dyDescent="0.45">
      <c r="B2414" s="923"/>
      <c r="C2414" s="948"/>
      <c r="D2414" s="1171"/>
    </row>
    <row r="2415" spans="2:4" ht="35.25" x14ac:dyDescent="0.2">
      <c r="B2415" s="1096"/>
      <c r="C2415" s="948"/>
      <c r="D2415" s="1171"/>
    </row>
    <row r="2416" spans="2:4" x14ac:dyDescent="0.45">
      <c r="C2416" s="927"/>
      <c r="D2416" s="1171"/>
    </row>
    <row r="2417" spans="1:5" x14ac:dyDescent="0.45">
      <c r="C2417" s="927"/>
      <c r="D2417" s="1171"/>
    </row>
    <row r="2418" spans="1:5" x14ac:dyDescent="0.45">
      <c r="C2418" s="927"/>
      <c r="D2418" s="1171"/>
    </row>
    <row r="2419" spans="1:5" x14ac:dyDescent="0.45">
      <c r="C2419" s="927"/>
      <c r="D2419" s="1171"/>
    </row>
    <row r="2420" spans="1:5" x14ac:dyDescent="0.45">
      <c r="C2420" s="927"/>
      <c r="D2420" s="1171"/>
    </row>
    <row r="2421" spans="1:5" x14ac:dyDescent="0.45">
      <c r="C2421" s="927"/>
      <c r="D2421" s="1171"/>
    </row>
    <row r="2422" spans="1:5" x14ac:dyDescent="0.45">
      <c r="C2422" s="927"/>
      <c r="D2422" s="1171"/>
    </row>
    <row r="2423" spans="1:5" x14ac:dyDescent="0.45">
      <c r="C2423" s="927"/>
      <c r="D2423" s="1171"/>
    </row>
    <row r="2424" spans="1:5" x14ac:dyDescent="0.45">
      <c r="C2424" s="927"/>
      <c r="D2424" s="1171"/>
    </row>
    <row r="2425" spans="1:5" x14ac:dyDescent="0.45">
      <c r="C2425" s="927"/>
      <c r="D2425" s="1171"/>
    </row>
    <row r="2426" spans="1:5" x14ac:dyDescent="0.45">
      <c r="C2426" s="927"/>
      <c r="D2426" s="1171"/>
    </row>
    <row r="2427" spans="1:5" x14ac:dyDescent="0.45">
      <c r="C2427" s="927"/>
      <c r="D2427" s="1171"/>
    </row>
    <row r="2428" spans="1:5" ht="35.25" thickBot="1" x14ac:dyDescent="0.5">
      <c r="C2428" s="1183"/>
      <c r="D2428" s="1174"/>
    </row>
    <row r="2429" spans="1:5" ht="34.5" customHeight="1" x14ac:dyDescent="0.2">
      <c r="A2429" s="1310" t="s">
        <v>338</v>
      </c>
      <c r="B2429" s="1311"/>
      <c r="C2429" s="1304" t="e">
        <f ca="1">COUNTA(Liste)-(B2389)</f>
        <v>#VALUE!</v>
      </c>
      <c r="D2429" s="1306">
        <f>COUNTA(ListeControleHebdo)</f>
        <v>22</v>
      </c>
      <c r="E2429" s="1308" t="s">
        <v>340</v>
      </c>
    </row>
    <row r="2430" spans="1:5" ht="34.5" customHeight="1" thickBot="1" x14ac:dyDescent="0.25">
      <c r="A2430" s="1312"/>
      <c r="B2430" s="1313"/>
      <c r="C2430" s="1305"/>
      <c r="D2430" s="1307"/>
      <c r="E2430" s="1309"/>
    </row>
  </sheetData>
  <sheetProtection algorithmName="SHA-512" hashValue="6gHuebkAFOJrmm+oTbRu9f0WB1u4xM8Gup+du8gXS3s5hTNUFSy/qXLwvj93ziw7uX03X6nFSDfJNDeCo41+Zw==" saltValue="a9+Pj384EpG4KVSyLnyEJg==" spinCount="100000" sheet="1" objects="1" scenarios="1"/>
  <customSheetViews>
    <customSheetView guid="{DF4911F3-2F4F-4B50-83A2-B7C33E13824E}" scale="50" showGridLines="0" showRowCol="0" hiddenRows="1">
      <pane ySplit="1" topLeftCell="A1374" activePane="bottomLeft" state="frozen"/>
      <selection pane="bottomLeft" activeCell="I1359" sqref="I1359"/>
      <rowBreaks count="52" manualBreakCount="52">
        <brk id="43" max="16383" man="1"/>
        <brk id="87" max="16383" man="1"/>
        <brk id="132" max="16383" man="1"/>
        <brk id="176" max="16383" man="1"/>
        <brk id="220" max="16383" man="1"/>
        <brk id="264" max="16383" man="1"/>
        <brk id="308" max="16383" man="1"/>
        <brk id="351" max="16383" man="1"/>
        <brk id="396" max="16383" man="1"/>
        <brk id="440" max="16383" man="1"/>
        <brk id="484" max="16383" man="1"/>
        <brk id="528" max="16383" man="1"/>
        <brk id="572" max="16383" man="1"/>
        <brk id="616" max="16383" man="1"/>
        <brk id="660" max="16383" man="1"/>
        <brk id="704" max="16383" man="1"/>
        <brk id="748" max="16383" man="1"/>
        <brk id="792" max="16383" man="1"/>
        <brk id="836" max="16383" man="1"/>
        <brk id="880" max="16383" man="1"/>
        <brk id="924" max="16383" man="1"/>
        <brk id="968" max="16383" man="1"/>
        <brk id="1012" max="16383" man="1"/>
        <brk id="1056" max="16383" man="1"/>
        <brk id="1100" max="16383" man="1"/>
        <brk id="1144" max="16383" man="1"/>
        <brk id="1187" max="16383" man="1"/>
        <brk id="1231" max="16383" man="1"/>
        <brk id="1275" max="16383" man="1"/>
        <brk id="1320" max="16383" man="1"/>
        <brk id="1364" max="16383" man="1"/>
        <brk id="1408" max="16383" man="1"/>
        <brk id="1451" max="16383" man="1"/>
        <brk id="1495" max="16383" man="1"/>
        <brk id="1539" max="16383" man="1"/>
        <brk id="1583" max="16383" man="1"/>
        <brk id="1628" max="16383" man="1"/>
        <brk id="1671" max="16383" man="1"/>
        <brk id="1715" max="16383" man="1"/>
        <brk id="1760" max="16383" man="1"/>
        <brk id="1804" max="16383" man="1"/>
        <brk id="1848" max="16383" man="1"/>
        <brk id="1891" max="16383" man="1"/>
        <brk id="1936" max="16383" man="1"/>
        <brk id="1979" max="16383" man="1"/>
        <brk id="2024" max="16383" man="1"/>
        <brk id="2067" max="16383" man="1"/>
        <brk id="2112" max="16383" man="1"/>
        <brk id="2156" max="16383" man="1"/>
        <brk id="2199" max="16383" man="1"/>
        <brk id="2243" max="16383" man="1"/>
        <brk id="2288" max="16383" man="1"/>
      </rowBreaks>
      <pageMargins left="0" right="0" top="0" bottom="0" header="0" footer="0"/>
      <printOptions horizontalCentered="1" verticalCentered="1"/>
      <pageSetup paperSize="9" scale="26" orientation="portrait" cellComments="atEnd" r:id="rId1"/>
      <headerFooter alignWithMargins="0"/>
    </customSheetView>
  </customSheetViews>
  <mergeCells count="817">
    <mergeCell ref="B2294:B2295"/>
    <mergeCell ref="B2080:B2081"/>
    <mergeCell ref="B2039:B2040"/>
    <mergeCell ref="B2042:B2043"/>
    <mergeCell ref="C2025:D2025"/>
    <mergeCell ref="C2069:D2069"/>
    <mergeCell ref="C2289:D2289"/>
    <mergeCell ref="C2113:D2113"/>
    <mergeCell ref="C2157:D2157"/>
    <mergeCell ref="C2201:D2201"/>
    <mergeCell ref="C2245:D2245"/>
    <mergeCell ref="B2033:B2034"/>
    <mergeCell ref="B2036:B2037"/>
    <mergeCell ref="B2071:B2072"/>
    <mergeCell ref="B2074:B2075"/>
    <mergeCell ref="B2051:B2052"/>
    <mergeCell ref="B2054:B2055"/>
    <mergeCell ref="B2057:B2058"/>
    <mergeCell ref="B2060:B2061"/>
    <mergeCell ref="B2274:B2275"/>
    <mergeCell ref="B2253:B2254"/>
    <mergeCell ref="B2256:B2257"/>
    <mergeCell ref="B2259:B2260"/>
    <mergeCell ref="B2262:B2263"/>
    <mergeCell ref="C881:D881"/>
    <mergeCell ref="C925:D925"/>
    <mergeCell ref="C969:D969"/>
    <mergeCell ref="C1013:D1013"/>
    <mergeCell ref="C1057:D1057"/>
    <mergeCell ref="C1101:D1101"/>
    <mergeCell ref="C1145:D1145"/>
    <mergeCell ref="C1189:D1189"/>
    <mergeCell ref="C1233:D1233"/>
    <mergeCell ref="C1277:D1277"/>
    <mergeCell ref="C1321:D1321"/>
    <mergeCell ref="C1365:D1365"/>
    <mergeCell ref="C1409:D1409"/>
    <mergeCell ref="C1453:D1453"/>
    <mergeCell ref="C1497:D1497"/>
    <mergeCell ref="C177:D177"/>
    <mergeCell ref="C353:D353"/>
    <mergeCell ref="B379:B380"/>
    <mergeCell ref="B179:B180"/>
    <mergeCell ref="C309:D309"/>
    <mergeCell ref="C397:D397"/>
    <mergeCell ref="C441:D441"/>
    <mergeCell ref="C485:D485"/>
    <mergeCell ref="B473:B474"/>
    <mergeCell ref="B476:B477"/>
    <mergeCell ref="B455:B456"/>
    <mergeCell ref="C221:D221"/>
    <mergeCell ref="B461:B462"/>
    <mergeCell ref="B229:B230"/>
    <mergeCell ref="B344:B345"/>
    <mergeCell ref="B323:B324"/>
    <mergeCell ref="B326:B327"/>
    <mergeCell ref="B423:B424"/>
    <mergeCell ref="B429:B430"/>
    <mergeCell ref="B432:B433"/>
    <mergeCell ref="B449:B450"/>
    <mergeCell ref="B452:B453"/>
    <mergeCell ref="B411:B412"/>
    <mergeCell ref="B247:B248"/>
    <mergeCell ref="B209:B210"/>
    <mergeCell ref="C705:D705"/>
    <mergeCell ref="B517:B518"/>
    <mergeCell ref="B446:B447"/>
    <mergeCell ref="B311:B312"/>
    <mergeCell ref="C529:D529"/>
    <mergeCell ref="C573:D573"/>
    <mergeCell ref="C617:D617"/>
    <mergeCell ref="C661:D661"/>
    <mergeCell ref="B555:B556"/>
    <mergeCell ref="B558:B559"/>
    <mergeCell ref="B561:B562"/>
    <mergeCell ref="B564:B565"/>
    <mergeCell ref="B496:B497"/>
    <mergeCell ref="B467:B468"/>
    <mergeCell ref="B470:B471"/>
    <mergeCell ref="B549:B550"/>
    <mergeCell ref="B552:B553"/>
    <mergeCell ref="C749:D749"/>
    <mergeCell ref="C793:D793"/>
    <mergeCell ref="C837:D837"/>
    <mergeCell ref="B520:B521"/>
    <mergeCell ref="B619:B620"/>
    <mergeCell ref="B622:B623"/>
    <mergeCell ref="B625:B626"/>
    <mergeCell ref="B628:B629"/>
    <mergeCell ref="B666:B667"/>
    <mergeCell ref="B669:B670"/>
    <mergeCell ref="B672:B673"/>
    <mergeCell ref="B675:B676"/>
    <mergeCell ref="B663:B664"/>
    <mergeCell ref="B678:B679"/>
    <mergeCell ref="B681:B682"/>
    <mergeCell ref="B684:B685"/>
    <mergeCell ref="B754:B755"/>
    <mergeCell ref="B757:B758"/>
    <mergeCell ref="B643:B644"/>
    <mergeCell ref="B646:B647"/>
    <mergeCell ref="B567:B568"/>
    <mergeCell ref="B570:B571"/>
    <mergeCell ref="B690:B691"/>
    <mergeCell ref="B540:B541"/>
    <mergeCell ref="B526:B527"/>
    <mergeCell ref="B399:B400"/>
    <mergeCell ref="B402:B403"/>
    <mergeCell ref="B405:B406"/>
    <mergeCell ref="B329:B330"/>
    <mergeCell ref="B332:B333"/>
    <mergeCell ref="B317:B318"/>
    <mergeCell ref="B320:B321"/>
    <mergeCell ref="B417:B418"/>
    <mergeCell ref="B420:B421"/>
    <mergeCell ref="B493:B494"/>
    <mergeCell ref="B464:B465"/>
    <mergeCell ref="B458:B459"/>
    <mergeCell ref="B391:B392"/>
    <mergeCell ref="B487:B488"/>
    <mergeCell ref="B490:B491"/>
    <mergeCell ref="B479:B480"/>
    <mergeCell ref="B482:B483"/>
    <mergeCell ref="B435:B436"/>
    <mergeCell ref="B438:B439"/>
    <mergeCell ref="B394:B395"/>
    <mergeCell ref="B443:B444"/>
    <mergeCell ref="B426:B427"/>
    <mergeCell ref="B388:B389"/>
    <mergeCell ref="C1541:D1541"/>
    <mergeCell ref="C1585:D1585"/>
    <mergeCell ref="C1629:D1629"/>
    <mergeCell ref="C1673:D1673"/>
    <mergeCell ref="B511:B512"/>
    <mergeCell ref="B514:B515"/>
    <mergeCell ref="B605:B606"/>
    <mergeCell ref="B608:B609"/>
    <mergeCell ref="B587:B588"/>
    <mergeCell ref="B590:B591"/>
    <mergeCell ref="B593:B594"/>
    <mergeCell ref="B596:B597"/>
    <mergeCell ref="B523:B524"/>
    <mergeCell ref="B599:B600"/>
    <mergeCell ref="B534:B535"/>
    <mergeCell ref="B537:B538"/>
    <mergeCell ref="B602:B603"/>
    <mergeCell ref="B1024:B1025"/>
    <mergeCell ref="B933:B934"/>
    <mergeCell ref="B760:B761"/>
    <mergeCell ref="B763:B764"/>
    <mergeCell ref="B1086:B1087"/>
    <mergeCell ref="B1089:B1090"/>
    <mergeCell ref="B1092:B1093"/>
    <mergeCell ref="C1717:D1717"/>
    <mergeCell ref="C1761:D1761"/>
    <mergeCell ref="C1805:D1805"/>
    <mergeCell ref="C1849:D1849"/>
    <mergeCell ref="C1893:D1893"/>
    <mergeCell ref="C1937:D1937"/>
    <mergeCell ref="C1981:D1981"/>
    <mergeCell ref="C133:D133"/>
    <mergeCell ref="B385:B386"/>
    <mergeCell ref="B361:B362"/>
    <mergeCell ref="B364:B365"/>
    <mergeCell ref="B235:B236"/>
    <mergeCell ref="B238:B239"/>
    <mergeCell ref="B373:B374"/>
    <mergeCell ref="B376:B377"/>
    <mergeCell ref="C265:D265"/>
    <mergeCell ref="B575:B576"/>
    <mergeCell ref="B578:B579"/>
    <mergeCell ref="B581:B582"/>
    <mergeCell ref="B584:B585"/>
    <mergeCell ref="B543:B544"/>
    <mergeCell ref="B546:B547"/>
    <mergeCell ref="B505:B506"/>
    <mergeCell ref="B508:B509"/>
    <mergeCell ref="B159:B160"/>
    <mergeCell ref="B162:B163"/>
    <mergeCell ref="B241:B242"/>
    <mergeCell ref="B244:B245"/>
    <mergeCell ref="B223:B224"/>
    <mergeCell ref="B112:B113"/>
    <mergeCell ref="B297:B298"/>
    <mergeCell ref="B355:B356"/>
    <mergeCell ref="B226:B227"/>
    <mergeCell ref="B141:B142"/>
    <mergeCell ref="B144:B145"/>
    <mergeCell ref="B182:B183"/>
    <mergeCell ref="B267:B268"/>
    <mergeCell ref="B270:B271"/>
    <mergeCell ref="B212:B213"/>
    <mergeCell ref="B285:B286"/>
    <mergeCell ref="B288:B289"/>
    <mergeCell ref="B291:B292"/>
    <mergeCell ref="B294:B295"/>
    <mergeCell ref="B250:B251"/>
    <mergeCell ref="B253:B254"/>
    <mergeCell ref="B256:B257"/>
    <mergeCell ref="B314:B315"/>
    <mergeCell ref="B335:B336"/>
    <mergeCell ref="C1:D1"/>
    <mergeCell ref="B3:B4"/>
    <mergeCell ref="B6:B7"/>
    <mergeCell ref="B9:B10"/>
    <mergeCell ref="B12:B13"/>
    <mergeCell ref="B15:B16"/>
    <mergeCell ref="B18:B19"/>
    <mergeCell ref="B21:B22"/>
    <mergeCell ref="B24:B25"/>
    <mergeCell ref="C45:D45"/>
    <mergeCell ref="B39:B40"/>
    <mergeCell ref="B42:B43"/>
    <mergeCell ref="C89:D89"/>
    <mergeCell ref="B71:B72"/>
    <mergeCell ref="B74:B75"/>
    <mergeCell ref="B77:B78"/>
    <mergeCell ref="B80:B81"/>
    <mergeCell ref="B53:B54"/>
    <mergeCell ref="B56:B57"/>
    <mergeCell ref="B59:B60"/>
    <mergeCell ref="B62:B63"/>
    <mergeCell ref="B65:B66"/>
    <mergeCell ref="B68:B69"/>
    <mergeCell ref="B83:B84"/>
    <mergeCell ref="B86:B87"/>
    <mergeCell ref="B185:B186"/>
    <mergeCell ref="B188:B189"/>
    <mergeCell ref="B191:B192"/>
    <mergeCell ref="B194:B195"/>
    <mergeCell ref="B197:B198"/>
    <mergeCell ref="B200:B201"/>
    <mergeCell ref="B203:B204"/>
    <mergeCell ref="B206:B207"/>
    <mergeCell ref="B232:B233"/>
    <mergeCell ref="B367:B368"/>
    <mergeCell ref="B370:B371"/>
    <mergeCell ref="B358:B359"/>
    <mergeCell ref="B382:B383"/>
    <mergeCell ref="B338:B339"/>
    <mergeCell ref="B341:B342"/>
    <mergeCell ref="B300:B301"/>
    <mergeCell ref="B347:B348"/>
    <mergeCell ref="B350:B351"/>
    <mergeCell ref="B279:B280"/>
    <mergeCell ref="B282:B283"/>
    <mergeCell ref="B303:B304"/>
    <mergeCell ref="B306:B307"/>
    <mergeCell ref="B27:B28"/>
    <mergeCell ref="B30:B31"/>
    <mergeCell ref="B33:B34"/>
    <mergeCell ref="B36:B37"/>
    <mergeCell ref="B47:B48"/>
    <mergeCell ref="B50:B51"/>
    <mergeCell ref="B153:B154"/>
    <mergeCell ref="B138:B139"/>
    <mergeCell ref="B97:B98"/>
    <mergeCell ref="B100:B101"/>
    <mergeCell ref="B103:B104"/>
    <mergeCell ref="B106:B107"/>
    <mergeCell ref="B109:B110"/>
    <mergeCell ref="B115:B116"/>
    <mergeCell ref="B118:B119"/>
    <mergeCell ref="B91:B92"/>
    <mergeCell ref="B94:B95"/>
    <mergeCell ref="B156:B157"/>
    <mergeCell ref="B165:B166"/>
    <mergeCell ref="B168:B169"/>
    <mergeCell ref="B1095:B1096"/>
    <mergeCell ref="B1098:B1099"/>
    <mergeCell ref="B1112:B1113"/>
    <mergeCell ref="B1115:B1116"/>
    <mergeCell ref="B121:B122"/>
    <mergeCell ref="B124:B125"/>
    <mergeCell ref="B408:B409"/>
    <mergeCell ref="B414:B415"/>
    <mergeCell ref="B1059:B1060"/>
    <mergeCell ref="B1062:B1063"/>
    <mergeCell ref="B1065:B1066"/>
    <mergeCell ref="B1068:B1069"/>
    <mergeCell ref="B895:B896"/>
    <mergeCell ref="B898:B899"/>
    <mergeCell ref="B901:B902"/>
    <mergeCell ref="B904:B905"/>
    <mergeCell ref="B866:B867"/>
    <mergeCell ref="B869:B870"/>
    <mergeCell ref="B872:B873"/>
    <mergeCell ref="B863:B864"/>
    <mergeCell ref="B907:B908"/>
    <mergeCell ref="B910:B911"/>
    <mergeCell ref="B913:B914"/>
    <mergeCell ref="B916:B917"/>
    <mergeCell ref="B998:B999"/>
    <mergeCell ref="B1001:B1002"/>
    <mergeCell ref="B1004:B1005"/>
    <mergeCell ref="B1071:B1072"/>
    <mergeCell ref="B1074:B1075"/>
    <mergeCell ref="B1077:B1078"/>
    <mergeCell ref="B1080:B1081"/>
    <mergeCell ref="B1007:B1008"/>
    <mergeCell ref="B1010:B1011"/>
    <mergeCell ref="B1051:B1052"/>
    <mergeCell ref="B1054:B1055"/>
    <mergeCell ref="B1015:B1016"/>
    <mergeCell ref="B1018:B1019"/>
    <mergeCell ref="B1030:B1031"/>
    <mergeCell ref="B1021:B1022"/>
    <mergeCell ref="B1505:B1506"/>
    <mergeCell ref="B1423:B1424"/>
    <mergeCell ref="B1514:B1515"/>
    <mergeCell ref="B1476:B1477"/>
    <mergeCell ref="B1341:B1342"/>
    <mergeCell ref="B1218:B1219"/>
    <mergeCell ref="B1221:B1222"/>
    <mergeCell ref="B1250:B1251"/>
    <mergeCell ref="B1259:B1260"/>
    <mergeCell ref="B1244:B1245"/>
    <mergeCell ref="B1247:B1248"/>
    <mergeCell ref="B1241:B1242"/>
    <mergeCell ref="B1441:B1442"/>
    <mergeCell ref="B1444:B1445"/>
    <mergeCell ref="B1426:B1427"/>
    <mergeCell ref="B1373:B1374"/>
    <mergeCell ref="B1359:B1360"/>
    <mergeCell ref="B1362:B1363"/>
    <mergeCell ref="B1403:B1404"/>
    <mergeCell ref="B1262:B1263"/>
    <mergeCell ref="B1265:B1266"/>
    <mergeCell ref="B1268:B1269"/>
    <mergeCell ref="B1356:B1357"/>
    <mergeCell ref="B1332:B1333"/>
    <mergeCell ref="B1661:B1662"/>
    <mergeCell ref="B1766:B1767"/>
    <mergeCell ref="B1479:B1480"/>
    <mergeCell ref="B1482:B1483"/>
    <mergeCell ref="B1485:B1486"/>
    <mergeCell ref="B1464:B1465"/>
    <mergeCell ref="B1467:B1468"/>
    <mergeCell ref="B1447:B1448"/>
    <mergeCell ref="B1450:B1451"/>
    <mergeCell ref="B1491:B1492"/>
    <mergeCell ref="B1494:B1495"/>
    <mergeCell ref="B1488:B1489"/>
    <mergeCell ref="B1523:B1524"/>
    <mergeCell ref="B1508:B1509"/>
    <mergeCell ref="B1511:B1512"/>
    <mergeCell ref="B1520:B1521"/>
    <mergeCell ref="B1461:B1462"/>
    <mergeCell ref="B1561:B1562"/>
    <mergeCell ref="B1564:B1565"/>
    <mergeCell ref="B1499:B1500"/>
    <mergeCell ref="B1502:B1503"/>
    <mergeCell ref="B1470:B1471"/>
    <mergeCell ref="B1473:B1474"/>
    <mergeCell ref="B1529:B1530"/>
    <mergeCell ref="B1857:B1858"/>
    <mergeCell ref="B1898:B1899"/>
    <mergeCell ref="B1878:B1879"/>
    <mergeCell ref="B1860:B1861"/>
    <mergeCell ref="B1866:B1867"/>
    <mergeCell ref="B1869:B1870"/>
    <mergeCell ref="B1781:B1782"/>
    <mergeCell ref="B1784:B1785"/>
    <mergeCell ref="B1658:B1659"/>
    <mergeCell ref="B1690:B1691"/>
    <mergeCell ref="B1693:B1694"/>
    <mergeCell ref="B1696:B1697"/>
    <mergeCell ref="B1675:B1676"/>
    <mergeCell ref="B1664:B1665"/>
    <mergeCell ref="B1678:B1679"/>
    <mergeCell ref="B1684:B1685"/>
    <mergeCell ref="B1681:B1682"/>
    <mergeCell ref="B1807:B1808"/>
    <mergeCell ref="B1810:B1811"/>
    <mergeCell ref="B1790:B1791"/>
    <mergeCell ref="B1775:B1776"/>
    <mergeCell ref="B1813:B1814"/>
    <mergeCell ref="B1843:B1844"/>
    <mergeCell ref="B1846:B1847"/>
    <mergeCell ref="B728:B729"/>
    <mergeCell ref="B731:B732"/>
    <mergeCell ref="B1872:B1873"/>
    <mergeCell ref="B1455:B1456"/>
    <mergeCell ref="B1438:B1439"/>
    <mergeCell ref="B1379:B1380"/>
    <mergeCell ref="B1382:B1383"/>
    <mergeCell ref="B1385:B1386"/>
    <mergeCell ref="B1367:B1368"/>
    <mergeCell ref="B1370:B1371"/>
    <mergeCell ref="B1411:B1412"/>
    <mergeCell ref="B1414:B1415"/>
    <mergeCell ref="B1417:B1418"/>
    <mergeCell ref="B1420:B1421"/>
    <mergeCell ref="B1376:B1377"/>
    <mergeCell ref="B1400:B1401"/>
    <mergeCell ref="B1429:B1430"/>
    <mergeCell ref="B1432:B1433"/>
    <mergeCell ref="B1435:B1436"/>
    <mergeCell ref="B1406:B1407"/>
    <mergeCell ref="B1388:B1389"/>
    <mergeCell ref="B1391:B1392"/>
    <mergeCell ref="B1394:B1395"/>
    <mergeCell ref="B1620:B1621"/>
    <mergeCell ref="B971:B972"/>
    <mergeCell ref="B974:B975"/>
    <mergeCell ref="B649:B650"/>
    <mergeCell ref="B652:B653"/>
    <mergeCell ref="B631:B632"/>
    <mergeCell ref="B634:B635"/>
    <mergeCell ref="B707:B708"/>
    <mergeCell ref="B854:B855"/>
    <mergeCell ref="B851:B852"/>
    <mergeCell ref="B839:B840"/>
    <mergeCell ref="B822:B823"/>
    <mergeCell ref="B825:B826"/>
    <mergeCell ref="B699:B700"/>
    <mergeCell ref="B702:B703"/>
    <mergeCell ref="B734:B735"/>
    <mergeCell ref="B737:B738"/>
    <mergeCell ref="B740:B741"/>
    <mergeCell ref="B687:B688"/>
    <mergeCell ref="B713:B714"/>
    <mergeCell ref="B658:B659"/>
    <mergeCell ref="B710:B711"/>
    <mergeCell ref="B719:B720"/>
    <mergeCell ref="B722:B723"/>
    <mergeCell ref="B725:B726"/>
    <mergeCell ref="B795:B796"/>
    <mergeCell ref="B813:B814"/>
    <mergeCell ref="B930:B931"/>
    <mergeCell ref="B957:B958"/>
    <mergeCell ref="B960:B961"/>
    <mergeCell ref="B983:B984"/>
    <mergeCell ref="B889:B890"/>
    <mergeCell ref="B892:B893"/>
    <mergeCell ref="B842:B843"/>
    <mergeCell ref="B942:B943"/>
    <mergeCell ref="B951:B952"/>
    <mergeCell ref="B936:B937"/>
    <mergeCell ref="B945:B946"/>
    <mergeCell ref="B948:B949"/>
    <mergeCell ref="B878:B879"/>
    <mergeCell ref="B919:B920"/>
    <mergeCell ref="B922:B923"/>
    <mergeCell ref="B857:B858"/>
    <mergeCell ref="B860:B861"/>
    <mergeCell ref="B954:B955"/>
    <mergeCell ref="B939:B940"/>
    <mergeCell ref="B980:B981"/>
    <mergeCell ref="B883:B884"/>
    <mergeCell ref="B886:B887"/>
    <mergeCell ref="B743:B744"/>
    <mergeCell ref="B746:B747"/>
    <mergeCell ref="B787:B788"/>
    <mergeCell ref="B751:B752"/>
    <mergeCell ref="B790:B791"/>
    <mergeCell ref="B772:B773"/>
    <mergeCell ref="B775:B776"/>
    <mergeCell ref="B766:B767"/>
    <mergeCell ref="B769:B770"/>
    <mergeCell ref="B778:B779"/>
    <mergeCell ref="B781:B782"/>
    <mergeCell ref="B784:B785"/>
    <mergeCell ref="B798:B799"/>
    <mergeCell ref="B801:B802"/>
    <mergeCell ref="B810:B811"/>
    <mergeCell ref="B804:B805"/>
    <mergeCell ref="B963:B964"/>
    <mergeCell ref="B1045:B1046"/>
    <mergeCell ref="B1048:B1049"/>
    <mergeCell ref="B977:B978"/>
    <mergeCell ref="B1027:B1028"/>
    <mergeCell ref="B1039:B1040"/>
    <mergeCell ref="B1042:B1043"/>
    <mergeCell ref="B807:B808"/>
    <mergeCell ref="B816:B817"/>
    <mergeCell ref="B819:B820"/>
    <mergeCell ref="B966:B967"/>
    <mergeCell ref="B831:B832"/>
    <mergeCell ref="B834:B835"/>
    <mergeCell ref="B875:B876"/>
    <mergeCell ref="B1033:B1034"/>
    <mergeCell ref="B1036:B1037"/>
    <mergeCell ref="B845:B846"/>
    <mergeCell ref="B848:B849"/>
    <mergeCell ref="B828:B829"/>
    <mergeCell ref="B927:B928"/>
    <mergeCell ref="B986:B987"/>
    <mergeCell ref="B1194:B1195"/>
    <mergeCell ref="B1197:B1198"/>
    <mergeCell ref="B1212:B1213"/>
    <mergeCell ref="B1215:B1216"/>
    <mergeCell ref="B1253:B1254"/>
    <mergeCell ref="B1256:B1257"/>
    <mergeCell ref="B1238:B1239"/>
    <mergeCell ref="B1124:B1125"/>
    <mergeCell ref="B992:B993"/>
    <mergeCell ref="B989:B990"/>
    <mergeCell ref="B1127:B1128"/>
    <mergeCell ref="B1130:B1131"/>
    <mergeCell ref="B1133:B1134"/>
    <mergeCell ref="B1147:B1148"/>
    <mergeCell ref="B1150:B1151"/>
    <mergeCell ref="B1153:B1154"/>
    <mergeCell ref="B1139:B1140"/>
    <mergeCell ref="B1142:B1143"/>
    <mergeCell ref="B1191:B1192"/>
    <mergeCell ref="B1156:B1157"/>
    <mergeCell ref="B1159:B1160"/>
    <mergeCell ref="B1136:B1137"/>
    <mergeCell ref="B995:B996"/>
    <mergeCell ref="B1335:B1336"/>
    <mergeCell ref="B1397:B1398"/>
    <mergeCell ref="B1279:B1280"/>
    <mergeCell ref="B1282:B1283"/>
    <mergeCell ref="B1285:B1286"/>
    <mergeCell ref="B1288:B1289"/>
    <mergeCell ref="B1291:B1292"/>
    <mergeCell ref="B1294:B1295"/>
    <mergeCell ref="B1323:B1324"/>
    <mergeCell ref="B1326:B1327"/>
    <mergeCell ref="B1329:B1330"/>
    <mergeCell ref="B1306:B1307"/>
    <mergeCell ref="B1350:B1351"/>
    <mergeCell ref="B1353:B1354"/>
    <mergeCell ref="B1300:B1301"/>
    <mergeCell ref="B1303:B1304"/>
    <mergeCell ref="B1338:B1339"/>
    <mergeCell ref="B1344:B1345"/>
    <mergeCell ref="B1347:B1348"/>
    <mergeCell ref="B1312:B1313"/>
    <mergeCell ref="B1315:B1316"/>
    <mergeCell ref="B1318:B1319"/>
    <mergeCell ref="B1224:B1225"/>
    <mergeCell ref="B1309:B1310"/>
    <mergeCell ref="B1297:B1298"/>
    <mergeCell ref="B1526:B1527"/>
    <mergeCell ref="B1579:B1580"/>
    <mergeCell ref="B1582:B1583"/>
    <mergeCell ref="B1649:B1650"/>
    <mergeCell ref="B1637:B1638"/>
    <mergeCell ref="B1611:B1612"/>
    <mergeCell ref="B1614:B1615"/>
    <mergeCell ref="B1599:B1600"/>
    <mergeCell ref="B1602:B1603"/>
    <mergeCell ref="B1587:B1588"/>
    <mergeCell ref="B1590:B1591"/>
    <mergeCell ref="B1623:B1624"/>
    <mergeCell ref="B1549:B1550"/>
    <mergeCell ref="B1552:B1553"/>
    <mergeCell ref="B1555:B1556"/>
    <mergeCell ref="B1558:B1559"/>
    <mergeCell ref="B1617:B1618"/>
    <mergeCell ref="B1596:B1597"/>
    <mergeCell ref="B1546:B1547"/>
    <mergeCell ref="B1535:B1536"/>
    <mergeCell ref="B1458:B1459"/>
    <mergeCell ref="B1802:B1803"/>
    <mergeCell ref="B1567:B1568"/>
    <mergeCell ref="B1570:B1571"/>
    <mergeCell ref="B1755:B1756"/>
    <mergeCell ref="B1687:B1688"/>
    <mergeCell ref="B1728:B1729"/>
    <mergeCell ref="B1749:B1750"/>
    <mergeCell ref="B1752:B1753"/>
    <mergeCell ref="B1731:B1732"/>
    <mergeCell ref="B1734:B1735"/>
    <mergeCell ref="B1725:B1726"/>
    <mergeCell ref="B1705:B1706"/>
    <mergeCell ref="B1708:B1709"/>
    <mergeCell ref="B1670:B1671"/>
    <mergeCell ref="B1593:B1594"/>
    <mergeCell ref="B1573:B1574"/>
    <mergeCell ref="B1576:B1577"/>
    <mergeCell ref="B1605:B1606"/>
    <mergeCell ref="B1608:B1609"/>
    <mergeCell ref="B1655:B1656"/>
    <mergeCell ref="B1652:B1653"/>
    <mergeCell ref="B1643:B1644"/>
    <mergeCell ref="B1646:B1647"/>
    <mergeCell ref="B1626:B1627"/>
    <mergeCell ref="B1863:B1864"/>
    <mergeCell ref="B1737:B1738"/>
    <mergeCell ref="B1740:B1741"/>
    <mergeCell ref="B1711:B1712"/>
    <mergeCell ref="B1714:B1715"/>
    <mergeCell ref="B1699:B1700"/>
    <mergeCell ref="B1702:B1703"/>
    <mergeCell ref="B1758:B1759"/>
    <mergeCell ref="B1743:B1744"/>
    <mergeCell ref="B1778:B1779"/>
    <mergeCell ref="B1746:B1747"/>
    <mergeCell ref="B1787:B1788"/>
    <mergeCell ref="B1819:B1820"/>
    <mergeCell ref="B1822:B1823"/>
    <mergeCell ref="B1825:B1826"/>
    <mergeCell ref="B1799:B1800"/>
    <mergeCell ref="B1793:B1794"/>
    <mergeCell ref="B1796:B1797"/>
    <mergeCell ref="B1769:B1770"/>
    <mergeCell ref="B1772:B1773"/>
    <mergeCell ref="B1840:B1841"/>
    <mergeCell ref="B1828:B1829"/>
    <mergeCell ref="B1831:B1832"/>
    <mergeCell ref="B1834:B1835"/>
    <mergeCell ref="B1875:B1876"/>
    <mergeCell ref="B1913:B1914"/>
    <mergeCell ref="B1916:B1917"/>
    <mergeCell ref="B1919:B1920"/>
    <mergeCell ref="B1922:B1923"/>
    <mergeCell ref="B1942:B1943"/>
    <mergeCell ref="B1925:B1926"/>
    <mergeCell ref="B1928:B1929"/>
    <mergeCell ref="B1939:B1940"/>
    <mergeCell ref="B1887:B1888"/>
    <mergeCell ref="B1890:B1891"/>
    <mergeCell ref="B1901:B1902"/>
    <mergeCell ref="B1904:B1905"/>
    <mergeCell ref="B2154:B2155"/>
    <mergeCell ref="B2045:B2046"/>
    <mergeCell ref="B2048:B2049"/>
    <mergeCell ref="B1960:B1961"/>
    <mergeCell ref="B1881:B1882"/>
    <mergeCell ref="B1884:B1885"/>
    <mergeCell ref="B1945:B1946"/>
    <mergeCell ref="B1948:B1949"/>
    <mergeCell ref="B1969:B1970"/>
    <mergeCell ref="B1972:B1973"/>
    <mergeCell ref="B2001:B2002"/>
    <mergeCell ref="B2004:B2005"/>
    <mergeCell ref="B1963:B1964"/>
    <mergeCell ref="B1966:B1967"/>
    <mergeCell ref="B2104:B2105"/>
    <mergeCell ref="B2139:B2140"/>
    <mergeCell ref="B2142:B2143"/>
    <mergeCell ref="B2145:B2146"/>
    <mergeCell ref="B2148:B2149"/>
    <mergeCell ref="B2127:B2128"/>
    <mergeCell ref="B2133:B2134"/>
    <mergeCell ref="B2189:B2190"/>
    <mergeCell ref="B2291:B2292"/>
    <mergeCell ref="B2203:B2204"/>
    <mergeCell ref="B2206:B2207"/>
    <mergeCell ref="B2209:B2210"/>
    <mergeCell ref="B2212:B2213"/>
    <mergeCell ref="B2247:B2248"/>
    <mergeCell ref="B2250:B2251"/>
    <mergeCell ref="B2283:B2284"/>
    <mergeCell ref="B2286:B2287"/>
    <mergeCell ref="B2239:B2240"/>
    <mergeCell ref="B2227:B2228"/>
    <mergeCell ref="B2230:B2231"/>
    <mergeCell ref="B2271:B2272"/>
    <mergeCell ref="B2242:B2243"/>
    <mergeCell ref="B2277:B2278"/>
    <mergeCell ref="B2280:B2281"/>
    <mergeCell ref="B2265:B2266"/>
    <mergeCell ref="B2268:B2269"/>
    <mergeCell ref="B2221:B2222"/>
    <mergeCell ref="B2224:B2225"/>
    <mergeCell ref="B2233:B2234"/>
    <mergeCell ref="B2236:B2237"/>
    <mergeCell ref="B2192:B2193"/>
    <mergeCell ref="B127:B128"/>
    <mergeCell ref="B130:B131"/>
    <mergeCell ref="B171:B172"/>
    <mergeCell ref="B174:B175"/>
    <mergeCell ref="B215:B216"/>
    <mergeCell ref="B218:B219"/>
    <mergeCell ref="B259:B260"/>
    <mergeCell ref="B262:B263"/>
    <mergeCell ref="B716:B717"/>
    <mergeCell ref="B637:B638"/>
    <mergeCell ref="B640:B641"/>
    <mergeCell ref="B655:B656"/>
    <mergeCell ref="B614:B615"/>
    <mergeCell ref="B696:B697"/>
    <mergeCell ref="B693:B694"/>
    <mergeCell ref="B499:B500"/>
    <mergeCell ref="B502:B503"/>
    <mergeCell ref="B531:B532"/>
    <mergeCell ref="B611:B612"/>
    <mergeCell ref="B135:B136"/>
    <mergeCell ref="B147:B148"/>
    <mergeCell ref="B150:B151"/>
    <mergeCell ref="B273:B274"/>
    <mergeCell ref="B276:B277"/>
    <mergeCell ref="B1083:B1084"/>
    <mergeCell ref="B1227:B1228"/>
    <mergeCell ref="B1230:B1231"/>
    <mergeCell ref="B1271:B1272"/>
    <mergeCell ref="B1274:B1275"/>
    <mergeCell ref="B1235:B1236"/>
    <mergeCell ref="B1183:B1184"/>
    <mergeCell ref="B1186:B1187"/>
    <mergeCell ref="B1174:B1175"/>
    <mergeCell ref="B1177:B1178"/>
    <mergeCell ref="B1180:B1181"/>
    <mergeCell ref="B1162:B1163"/>
    <mergeCell ref="B1165:B1166"/>
    <mergeCell ref="B1168:B1169"/>
    <mergeCell ref="B1171:B1172"/>
    <mergeCell ref="B1118:B1119"/>
    <mergeCell ref="B1109:B1110"/>
    <mergeCell ref="B1103:B1104"/>
    <mergeCell ref="B1121:B1122"/>
    <mergeCell ref="B1200:B1201"/>
    <mergeCell ref="B1203:B1204"/>
    <mergeCell ref="B1206:B1207"/>
    <mergeCell ref="B1209:B1210"/>
    <mergeCell ref="B1106:B1107"/>
    <mergeCell ref="B1538:B1539"/>
    <mergeCell ref="B1543:B1544"/>
    <mergeCell ref="B1517:B1518"/>
    <mergeCell ref="B1532:B1533"/>
    <mergeCell ref="B2027:B2028"/>
    <mergeCell ref="B2030:B2031"/>
    <mergeCell ref="B1957:B1958"/>
    <mergeCell ref="B2022:B2023"/>
    <mergeCell ref="B1975:B1976"/>
    <mergeCell ref="B1978:B1979"/>
    <mergeCell ref="B1951:B1952"/>
    <mergeCell ref="B1954:B1955"/>
    <mergeCell ref="B1631:B1632"/>
    <mergeCell ref="B1634:B1635"/>
    <mergeCell ref="B1640:B1641"/>
    <mergeCell ref="B1763:B1764"/>
    <mergeCell ref="B1851:B1852"/>
    <mergeCell ref="B1854:B1855"/>
    <mergeCell ref="B1837:B1838"/>
    <mergeCell ref="B1816:B1817"/>
    <mergeCell ref="B1667:B1668"/>
    <mergeCell ref="B1931:B1932"/>
    <mergeCell ref="B1934:B1935"/>
    <mergeCell ref="B1895:B1896"/>
    <mergeCell ref="B1719:B1720"/>
    <mergeCell ref="B1722:B1723"/>
    <mergeCell ref="B2183:B2184"/>
    <mergeCell ref="B2186:B2187"/>
    <mergeCell ref="B2130:B2131"/>
    <mergeCell ref="B2180:B2181"/>
    <mergeCell ref="B2089:B2090"/>
    <mergeCell ref="B2092:B2093"/>
    <mergeCell ref="B2095:B2096"/>
    <mergeCell ref="B2098:B2099"/>
    <mergeCell ref="B2171:B2172"/>
    <mergeCell ref="B2174:B2175"/>
    <mergeCell ref="B2077:B2078"/>
    <mergeCell ref="B2177:B2178"/>
    <mergeCell ref="B2107:B2108"/>
    <mergeCell ref="B2063:B2064"/>
    <mergeCell ref="B2066:B2067"/>
    <mergeCell ref="B2159:B2160"/>
    <mergeCell ref="B2162:B2163"/>
    <mergeCell ref="B2115:B2116"/>
    <mergeCell ref="B2118:B2119"/>
    <mergeCell ref="B2136:B2137"/>
    <mergeCell ref="B2110:B2111"/>
    <mergeCell ref="B2151:B2152"/>
    <mergeCell ref="B2195:B2196"/>
    <mergeCell ref="B2198:B2199"/>
    <mergeCell ref="B1907:B1908"/>
    <mergeCell ref="B1910:B1911"/>
    <mergeCell ref="B2215:B2216"/>
    <mergeCell ref="B2218:B2219"/>
    <mergeCell ref="B2165:B2166"/>
    <mergeCell ref="B2168:B2169"/>
    <mergeCell ref="B2083:B2084"/>
    <mergeCell ref="B2086:B2087"/>
    <mergeCell ref="B1995:B1996"/>
    <mergeCell ref="B1998:B1999"/>
    <mergeCell ref="B1983:B1984"/>
    <mergeCell ref="B1986:B1987"/>
    <mergeCell ref="B2013:B2014"/>
    <mergeCell ref="B2016:B2017"/>
    <mergeCell ref="B2007:B2008"/>
    <mergeCell ref="B2010:B2011"/>
    <mergeCell ref="B2019:B2020"/>
    <mergeCell ref="B1989:B1990"/>
    <mergeCell ref="B1992:B1993"/>
    <mergeCell ref="B2121:B2122"/>
    <mergeCell ref="B2124:B2125"/>
    <mergeCell ref="B2101:B2102"/>
    <mergeCell ref="G2374:G2375"/>
    <mergeCell ref="G2376:G2377"/>
    <mergeCell ref="I2374:I2375"/>
    <mergeCell ref="I2376:I2378"/>
    <mergeCell ref="C2371:D2371"/>
    <mergeCell ref="C2429:C2430"/>
    <mergeCell ref="D2429:D2430"/>
    <mergeCell ref="E2429:E2430"/>
    <mergeCell ref="B2327:B2328"/>
    <mergeCell ref="B2330:B2331"/>
    <mergeCell ref="A2429:B2430"/>
    <mergeCell ref="A2374:B2380"/>
    <mergeCell ref="B2393:B2395"/>
    <mergeCell ref="F2393:F2395"/>
    <mergeCell ref="E2393:E2395"/>
    <mergeCell ref="F2374:F2375"/>
    <mergeCell ref="F2376:F2377"/>
    <mergeCell ref="A2393:A2395"/>
    <mergeCell ref="A2332:B2332"/>
    <mergeCell ref="A2334:B2334"/>
    <mergeCell ref="A2369:B2369"/>
    <mergeCell ref="C2369:D2369"/>
    <mergeCell ref="B2324:B2325"/>
    <mergeCell ref="B2303:B2304"/>
    <mergeCell ref="B2306:B2307"/>
    <mergeCell ref="B2309:B2310"/>
    <mergeCell ref="B2312:B2313"/>
    <mergeCell ref="B2297:B2298"/>
    <mergeCell ref="B2300:B2301"/>
    <mergeCell ref="C2372:D2372"/>
    <mergeCell ref="A2372:B2372"/>
    <mergeCell ref="B2315:B2316"/>
    <mergeCell ref="B2318:B2319"/>
    <mergeCell ref="B2321:B2322"/>
  </mergeCells>
  <printOptions horizontalCentered="1" verticalCentered="1"/>
  <pageMargins left="0" right="0" top="0" bottom="0" header="0" footer="0"/>
  <pageSetup paperSize="9" scale="26" orientation="portrait" cellComments="atEnd" r:id="rId2"/>
  <headerFooter alignWithMargins="0"/>
  <rowBreaks count="52" manualBreakCount="52">
    <brk id="43" max="16383" man="1"/>
    <brk id="87" max="16383" man="1"/>
    <brk id="132" max="16383" man="1"/>
    <brk id="176" max="16383" man="1"/>
    <brk id="220" max="16383" man="1"/>
    <brk id="264" max="16383" man="1"/>
    <brk id="308" max="16383" man="1"/>
    <brk id="351" max="16383" man="1"/>
    <brk id="396" max="16383" man="1"/>
    <brk id="440" max="16383" man="1"/>
    <brk id="484" max="16383" man="1"/>
    <brk id="528" max="16383" man="1"/>
    <brk id="572" max="16383" man="1"/>
    <brk id="616" max="16383" man="1"/>
    <brk id="660" max="16383" man="1"/>
    <brk id="704" max="16383" man="1"/>
    <brk id="748" max="16383" man="1"/>
    <brk id="792" max="16383" man="1"/>
    <brk id="836" max="16383" man="1"/>
    <brk id="880" max="16383" man="1"/>
    <brk id="924" max="16383" man="1"/>
    <brk id="968" max="16383" man="1"/>
    <brk id="1012" max="16383" man="1"/>
    <brk id="1056" max="16383" man="1"/>
    <brk id="1100" max="16383" man="1"/>
    <brk id="1144" max="16383" man="1"/>
    <brk id="1187" max="16383" man="1"/>
    <brk id="1231" max="16383" man="1"/>
    <brk id="1275" max="16383" man="1"/>
    <brk id="1320" max="16383" man="1"/>
    <brk id="1364" max="16383" man="1"/>
    <brk id="1408" max="16383" man="1"/>
    <brk id="1451" max="16383" man="1"/>
    <brk id="1495" max="16383" man="1"/>
    <brk id="1539" max="16383" man="1"/>
    <brk id="1583" max="16383" man="1"/>
    <brk id="1628" max="16383" man="1"/>
    <brk id="1671" max="16383" man="1"/>
    <brk id="1715" max="16383" man="1"/>
    <brk id="1760" max="16383" man="1"/>
    <brk id="1804" max="16383" man="1"/>
    <brk id="1848" max="16383" man="1"/>
    <brk id="1891" max="16383" man="1"/>
    <brk id="1936" max="16383" man="1"/>
    <brk id="1979" max="16383" man="1"/>
    <brk id="2024" max="16383" man="1"/>
    <brk id="2067" max="16383" man="1"/>
    <brk id="2112" max="16383" man="1"/>
    <brk id="2156" max="16383" man="1"/>
    <brk id="2199" max="16383" man="1"/>
    <brk id="2243" max="16383" man="1"/>
    <brk id="2288" max="16383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MENU2">
                <anchor moveWithCells="1" sizeWithCells="1">
                  <from>
                    <xdr:col>0</xdr:col>
                    <xdr:colOff>0</xdr:colOff>
                    <xdr:row>1</xdr:row>
                    <xdr:rowOff>19050</xdr:rowOff>
                  </from>
                  <to>
                    <xdr:col>1</xdr:col>
                    <xdr:colOff>0</xdr:colOff>
                    <xdr:row>1</xdr:row>
                    <xdr:rowOff>866775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53"/>
  <sheetViews>
    <sheetView zoomScale="71" zoomScaleNormal="71" workbookViewId="0">
      <pane xSplit="1" ySplit="4" topLeftCell="B17" activePane="bottomRight" state="frozenSplit"/>
      <selection pane="topRight" activeCell="B1" sqref="B1"/>
      <selection pane="bottomLeft" activeCell="A17" sqref="A17"/>
      <selection pane="bottomRight" activeCell="B42" sqref="B42"/>
    </sheetView>
  </sheetViews>
  <sheetFormatPr baseColWidth="10" defaultColWidth="11.42578125" defaultRowHeight="12.75" x14ac:dyDescent="0.2"/>
  <cols>
    <col min="1" max="1" width="26.85546875" style="1" customWidth="1"/>
    <col min="2" max="2" width="23.85546875" style="1" customWidth="1"/>
    <col min="3" max="3" width="13.42578125" style="1" customWidth="1"/>
    <col min="4" max="4" width="17.42578125" style="1" customWidth="1"/>
    <col min="5" max="5" width="13.7109375" style="1" customWidth="1"/>
    <col min="6" max="6" width="20.28515625" style="1" customWidth="1"/>
    <col min="7" max="7" width="13.7109375" style="1" customWidth="1"/>
    <col min="8" max="8" width="16.85546875" style="1" customWidth="1"/>
    <col min="9" max="9" width="13.7109375" style="1" customWidth="1"/>
    <col min="10" max="10" width="13" style="1" customWidth="1"/>
    <col min="11" max="11" width="13.7109375" style="1" customWidth="1"/>
    <col min="12" max="12" width="24.5703125" style="1" customWidth="1"/>
    <col min="13" max="13" width="11.42578125" style="1" customWidth="1"/>
    <col min="14" max="16384" width="11.42578125" style="1"/>
  </cols>
  <sheetData>
    <row r="1" spans="1:13" ht="13.5" thickBot="1" x14ac:dyDescent="0.25"/>
    <row r="2" spans="1:13" ht="35.25" thickBot="1" x14ac:dyDescent="0.45">
      <c r="B2" s="1348" t="s">
        <v>77</v>
      </c>
      <c r="C2" s="1349"/>
      <c r="D2" s="1349"/>
      <c r="E2" s="1349"/>
      <c r="F2" s="1349"/>
      <c r="G2" s="1350">
        <f>'REPARTITION DES TACHES'!A38</f>
        <v>43107</v>
      </c>
      <c r="H2" s="1351"/>
      <c r="I2" s="1351"/>
      <c r="J2" s="1351"/>
      <c r="K2" s="1351"/>
      <c r="L2" s="1351"/>
      <c r="M2" s="1352"/>
    </row>
    <row r="3" spans="1:13" ht="13.5" thickBot="1" x14ac:dyDescent="0.25"/>
    <row r="4" spans="1:13" ht="69.75" customHeight="1" thickBot="1" x14ac:dyDescent="0.25">
      <c r="B4" s="6" t="s">
        <v>73</v>
      </c>
      <c r="C4" s="7" t="s">
        <v>78</v>
      </c>
      <c r="D4" s="8" t="s">
        <v>74</v>
      </c>
      <c r="E4" s="7" t="s">
        <v>78</v>
      </c>
      <c r="F4" s="9" t="s">
        <v>75</v>
      </c>
      <c r="G4" s="7" t="s">
        <v>78</v>
      </c>
      <c r="H4" s="10" t="s">
        <v>3</v>
      </c>
      <c r="I4" s="11" t="s">
        <v>78</v>
      </c>
      <c r="J4" s="12" t="s">
        <v>4</v>
      </c>
      <c r="K4" s="11" t="s">
        <v>78</v>
      </c>
      <c r="L4" s="13" t="s">
        <v>5</v>
      </c>
      <c r="M4" s="14" t="s">
        <v>78</v>
      </c>
    </row>
    <row r="5" spans="1:13" ht="30.75" thickBot="1" x14ac:dyDescent="0.4">
      <c r="A5" s="15" t="s">
        <v>9</v>
      </c>
      <c r="B5" s="3">
        <f>COUNTIF('REPARTITION DES TACHES'!C3:D2325,"AKILI")</f>
        <v>6</v>
      </c>
      <c r="C5" s="22" t="e">
        <f ca="1">B5/'REPARTITION DES TACHES'!$C$2372</f>
        <v>#VALUE!</v>
      </c>
      <c r="D5" s="23">
        <f>COUNTIF('REPARTITION DES TACHES'!E3:E2325,"AKILI")</f>
        <v>3</v>
      </c>
      <c r="E5" s="22" t="e">
        <f ca="1">D5/'REPARTITION DES TACHES'!$E$2372</f>
        <v>#VALUE!</v>
      </c>
      <c r="F5" s="24">
        <f>COUNTIF('REPARTITION DES TACHES'!F2:F2325,"AKILI")</f>
        <v>0</v>
      </c>
      <c r="G5" s="25" t="e">
        <f ca="1">F5/'REPARTITION DES TACHES'!$F$2372</f>
        <v>#VALUE!</v>
      </c>
      <c r="H5" s="24">
        <f>COUNTIF('REPARTITION DES TACHES'!G3:G2325,"AKILI")</f>
        <v>0</v>
      </c>
      <c r="I5" s="25" t="e">
        <f ca="1">H5/'REPARTITION DES TACHES'!$G$2372</f>
        <v>#VALUE!</v>
      </c>
      <c r="J5" s="23">
        <f>COUNTIF('REPARTITION DES TACHES'!H3:H2325,"AKILI")</f>
        <v>1</v>
      </c>
      <c r="K5" s="22" t="e">
        <f ca="1">J5/'REPARTITION DES TACHES'!$H$2372</f>
        <v>#VALUE!</v>
      </c>
      <c r="L5" s="23">
        <f>COUNTIF('REPARTITION DES TACHES'!I3:J2325,"AKILI")</f>
        <v>6</v>
      </c>
      <c r="M5" s="944" t="e">
        <f ca="1">$L5/'REPARTITION DES TACHES'!$I$2372</f>
        <v>#VALUE!</v>
      </c>
    </row>
    <row r="6" spans="1:13" ht="30.75" thickBot="1" x14ac:dyDescent="0.4">
      <c r="A6" s="16" t="s">
        <v>33</v>
      </c>
      <c r="B6" s="4">
        <f>COUNTIF('REPARTITION DES TACHES'!C3:D2325,"ANTIC")</f>
        <v>0</v>
      </c>
      <c r="C6" s="18" t="e">
        <f ca="1">B6/'REPARTITION DES TACHES'!$C$2372</f>
        <v>#VALUE!</v>
      </c>
      <c r="D6" s="17">
        <f>COUNTIF('REPARTITION DES TACHES'!E2:E2325,"ANTIC")</f>
        <v>0</v>
      </c>
      <c r="E6" s="18" t="e">
        <f ca="1">D6/'REPARTITION DES TACHES'!$E$2372</f>
        <v>#VALUE!</v>
      </c>
      <c r="F6" s="19">
        <f>COUNTIF('REPARTITION DES TACHES'!F2:F2325,"ANTIC")</f>
        <v>0</v>
      </c>
      <c r="G6" s="20" t="e">
        <f ca="1">F6/'REPARTITION DES TACHES'!$F$2372</f>
        <v>#VALUE!</v>
      </c>
      <c r="H6" s="19">
        <f>COUNTIF('REPARTITION DES TACHES'!G2:G2325,"ANTIC")</f>
        <v>0</v>
      </c>
      <c r="I6" s="20" t="e">
        <f ca="1">H6/'REPARTITION DES TACHES'!$G$2372</f>
        <v>#VALUE!</v>
      </c>
      <c r="J6" s="17">
        <f>COUNTIF('REPARTITION DES TACHES'!H2:H2325,"ANTIC")</f>
        <v>0</v>
      </c>
      <c r="K6" s="18" t="e">
        <f ca="1">J6/'REPARTITION DES TACHES'!$H$2372</f>
        <v>#VALUE!</v>
      </c>
      <c r="L6" s="17">
        <f>COUNTIF('REPARTITION DES TACHES'!J2:J2325,"ANTIC")</f>
        <v>0</v>
      </c>
      <c r="M6" s="944" t="e">
        <f ca="1">$L6/'REPARTITION DES TACHES'!$I$2372</f>
        <v>#VALUE!</v>
      </c>
    </row>
    <row r="7" spans="1:13" ht="30.75" thickBot="1" x14ac:dyDescent="0.4">
      <c r="A7" s="16" t="s">
        <v>22</v>
      </c>
      <c r="B7" s="4">
        <f>COUNTIF('REPARTITION DES TACHES'!C2:D2325,"BABLEE")</f>
        <v>0</v>
      </c>
      <c r="C7" s="18" t="e">
        <f ca="1">B7/'REPARTITION DES TACHES'!$C$2372</f>
        <v>#VALUE!</v>
      </c>
      <c r="D7" s="17">
        <f>COUNTIF('REPARTITION DES TACHES'!E2:E2325,"BABLEE")</f>
        <v>0</v>
      </c>
      <c r="E7" s="18" t="e">
        <f ca="1">D7/'REPARTITION DES TACHES'!$E$2372</f>
        <v>#VALUE!</v>
      </c>
      <c r="F7" s="19">
        <f>COUNTIF('REPARTITION DES TACHES'!F2:F2325,"BABLEE")</f>
        <v>0</v>
      </c>
      <c r="G7" s="20" t="e">
        <f ca="1">F7/'REPARTITION DES TACHES'!$F$2372</f>
        <v>#VALUE!</v>
      </c>
      <c r="H7" s="19">
        <f>COUNTIF('REPARTITION DES TACHES'!G2:G2325,"BABLEE")</f>
        <v>0</v>
      </c>
      <c r="I7" s="20" t="e">
        <f ca="1">H7/'REPARTITION DES TACHES'!$G$2372</f>
        <v>#VALUE!</v>
      </c>
      <c r="J7" s="17">
        <f>COUNTIF('REPARTITION DES TACHES'!H2:H2325,"BABLEE")</f>
        <v>0</v>
      </c>
      <c r="K7" s="18" t="e">
        <f ca="1">J7/'REPARTITION DES TACHES'!$H$2372</f>
        <v>#VALUE!</v>
      </c>
      <c r="L7" s="17">
        <f>COUNTIF('REPARTITION DES TACHES'!I2:I2325,"BABLEE")</f>
        <v>0</v>
      </c>
      <c r="M7" s="944" t="e">
        <f ca="1">$L7/'REPARTITION DES TACHES'!$I$2372</f>
        <v>#VALUE!</v>
      </c>
    </row>
    <row r="8" spans="1:13" ht="30.75" thickBot="1" x14ac:dyDescent="0.4">
      <c r="A8" s="515" t="s">
        <v>72</v>
      </c>
      <c r="B8" s="4">
        <f>COUNTIF('REPARTITION DES TACHES'!$C$2:$D$2325,"behillil")</f>
        <v>6</v>
      </c>
      <c r="C8" s="18" t="e">
        <f ca="1">B8/'REPARTITION DES TACHES'!$C$2372</f>
        <v>#VALUE!</v>
      </c>
      <c r="D8" s="17">
        <f>COUNTIF('REPARTITION DES TACHES'!E2:E2325,"BEHILLIL")</f>
        <v>1</v>
      </c>
      <c r="E8" s="18" t="e">
        <f ca="1">D8/'REPARTITION DES TACHES'!$E$2372</f>
        <v>#VALUE!</v>
      </c>
      <c r="F8" s="19">
        <f>COUNTIF('REPARTITION DES TACHES'!F2:F2325,"BEHILLIL")</f>
        <v>0</v>
      </c>
      <c r="G8" s="20" t="e">
        <f ca="1">F8/'REPARTITION DES TACHES'!$F$2372</f>
        <v>#VALUE!</v>
      </c>
      <c r="H8" s="19">
        <f>COUNTIF('REPARTITION DES TACHES'!G2:G2325,"BEHILLIL")</f>
        <v>0</v>
      </c>
      <c r="I8" s="20" t="e">
        <f ca="1">H8/'REPARTITION DES TACHES'!$G$2372</f>
        <v>#VALUE!</v>
      </c>
      <c r="J8" s="17">
        <f>COUNTIF('REPARTITION DES TACHES'!H2:H2325,"BEHILLIL")</f>
        <v>2</v>
      </c>
      <c r="K8" s="18" t="e">
        <f ca="1">J8/'REPARTITION DES TACHES'!$H$2372</f>
        <v>#VALUE!</v>
      </c>
      <c r="L8" s="17">
        <f>COUNTIF('REPARTITION DES TACHES'!I2:I2325,"BEHILLIL")</f>
        <v>3</v>
      </c>
      <c r="M8" s="944" t="e">
        <f ca="1">$L8/'REPARTITION DES TACHES'!$I$2372</f>
        <v>#VALUE!</v>
      </c>
    </row>
    <row r="9" spans="1:13" ht="30.75" thickBot="1" x14ac:dyDescent="0.4">
      <c r="A9" s="515" t="s">
        <v>67</v>
      </c>
      <c r="B9" s="4">
        <f>COUNTIF('REPARTITION DES TACHES'!$C$2:$D$2325,"belkaci")</f>
        <v>0</v>
      </c>
      <c r="C9" s="18" t="e">
        <f ca="1">B9/'REPARTITION DES TACHES'!$C$2372</f>
        <v>#VALUE!</v>
      </c>
      <c r="D9" s="17">
        <f>COUNTIF('REPARTITION DES TACHES'!E2:E2325,"BELKACI")</f>
        <v>0</v>
      </c>
      <c r="E9" s="18" t="e">
        <f ca="1">D9/'REPARTITION DES TACHES'!$E$2372</f>
        <v>#VALUE!</v>
      </c>
      <c r="F9" s="19">
        <f>COUNTIF('REPARTITION DES TACHES'!F2:F2325,"BELKACI")</f>
        <v>0</v>
      </c>
      <c r="G9" s="20" t="e">
        <f ca="1">F9/'REPARTITION DES TACHES'!$F$2372</f>
        <v>#VALUE!</v>
      </c>
      <c r="H9" s="19">
        <f>COUNTIF('REPARTITION DES TACHES'!G2:G2325,"BELKACI")</f>
        <v>0</v>
      </c>
      <c r="I9" s="20" t="e">
        <f ca="1">H9/'REPARTITION DES TACHES'!$G$2372</f>
        <v>#VALUE!</v>
      </c>
      <c r="J9" s="17">
        <f>COUNTIF('REPARTITION DES TACHES'!H2:H2325,"BELKACI")</f>
        <v>0</v>
      </c>
      <c r="K9" s="18" t="e">
        <f ca="1">J9/'REPARTITION DES TACHES'!$H$2372</f>
        <v>#VALUE!</v>
      </c>
      <c r="L9" s="17">
        <f>COUNTIF('REPARTITION DES TACHES'!I2:I2325,"BELKACI")</f>
        <v>0</v>
      </c>
      <c r="M9" s="944" t="e">
        <f ca="1">$L9/'REPARTITION DES TACHES'!$I$2372</f>
        <v>#VALUE!</v>
      </c>
    </row>
    <row r="10" spans="1:13" ht="30.75" thickBot="1" x14ac:dyDescent="0.4">
      <c r="A10" s="16" t="s">
        <v>34</v>
      </c>
      <c r="B10" s="4">
        <f>COUNTIF('REPARTITION DES TACHES'!C2:D2325,"BOISSIERE")</f>
        <v>2</v>
      </c>
      <c r="C10" s="18" t="e">
        <f ca="1">B10/'REPARTITION DES TACHES'!$C$2372</f>
        <v>#VALUE!</v>
      </c>
      <c r="D10" s="17">
        <f>COUNTIF('REPARTITION DES TACHES'!E2:E2325,"BOISSIERE")</f>
        <v>2</v>
      </c>
      <c r="E10" s="18" t="e">
        <f ca="1">D10/'REPARTITION DES TACHES'!$E$2372</f>
        <v>#VALUE!</v>
      </c>
      <c r="F10" s="21">
        <f>COUNTIF('REPARTITION DES TACHES'!F2:F2325,"BOISSIERE")</f>
        <v>0</v>
      </c>
      <c r="G10" s="20" t="e">
        <f ca="1">F10/'REPARTITION DES TACHES'!$F$2372</f>
        <v>#VALUE!</v>
      </c>
      <c r="H10" s="17">
        <f>COUNTIF('REPARTITION DES TACHES'!G2:G2325,"BOISSIERE")</f>
        <v>2</v>
      </c>
      <c r="I10" s="20" t="e">
        <f ca="1">H10/'REPARTITION DES TACHES'!$G$2372</f>
        <v>#VALUE!</v>
      </c>
      <c r="J10" s="17">
        <f>COUNTIF('REPARTITION DES TACHES'!H2:H2325,"BOISSIERE")</f>
        <v>0</v>
      </c>
      <c r="K10" s="18" t="e">
        <f ca="1">J10/'REPARTITION DES TACHES'!$H$2372</f>
        <v>#VALUE!</v>
      </c>
      <c r="L10" s="17">
        <f>COUNTIF('REPARTITION DES TACHES'!I2:I2325,"BOISSIERE")</f>
        <v>1</v>
      </c>
      <c r="M10" s="944" t="e">
        <f ca="1">$L10/'REPARTITION DES TACHES'!$I$2372</f>
        <v>#VALUE!</v>
      </c>
    </row>
    <row r="11" spans="1:13" ht="30.75" thickBot="1" x14ac:dyDescent="0.4">
      <c r="A11" s="515" t="s">
        <v>64</v>
      </c>
      <c r="B11" s="4">
        <f>COUNTIF('REPARTITION DES TACHES'!$C$2:$D$2325,"BOUABID")</f>
        <v>0</v>
      </c>
      <c r="C11" s="18" t="e">
        <f ca="1">B11/'REPARTITION DES TACHES'!$C$2372</f>
        <v>#VALUE!</v>
      </c>
      <c r="D11" s="17">
        <f>COUNTIF('REPARTITION DES TACHES'!E2:E2325,"BOUABID")</f>
        <v>0</v>
      </c>
      <c r="E11" s="18" t="e">
        <f ca="1">D11/'REPARTITION DES TACHES'!$E$2372</f>
        <v>#VALUE!</v>
      </c>
      <c r="F11" s="19">
        <f>COUNTIF('REPARTITION DES TACHES'!F2:F2331,"BOUABID")</f>
        <v>0</v>
      </c>
      <c r="G11" s="20" t="e">
        <f ca="1">F11/'REPARTITION DES TACHES'!$F$2372</f>
        <v>#VALUE!</v>
      </c>
      <c r="H11" s="19">
        <f>COUNTIF('REPARTITION DES TACHES'!G2:G2325,"BOUABID")</f>
        <v>0</v>
      </c>
      <c r="I11" s="20" t="e">
        <f ca="1">H11/'REPARTITION DES TACHES'!$G$2372</f>
        <v>#VALUE!</v>
      </c>
      <c r="J11" s="17">
        <f>COUNTIF('REPARTITION DES TACHES'!H2:H2325,"BOUABID")</f>
        <v>0</v>
      </c>
      <c r="K11" s="18" t="e">
        <f ca="1">J11/'REPARTITION DES TACHES'!$H$2372</f>
        <v>#VALUE!</v>
      </c>
      <c r="L11" s="17">
        <f>COUNTIF('REPARTITION DES TACHES'!I2:I2325,"BOUABID")</f>
        <v>0</v>
      </c>
      <c r="M11" s="944" t="e">
        <f ca="1">$L11/'REPARTITION DES TACHES'!$I$2372</f>
        <v>#VALUE!</v>
      </c>
    </row>
    <row r="12" spans="1:13" ht="30.75" thickBot="1" x14ac:dyDescent="0.4">
      <c r="A12" s="16" t="s">
        <v>35</v>
      </c>
      <c r="B12" s="4">
        <f>COUNTIF('REPARTITION DES TACHES'!C2:D2325,"CHARBONNIER")</f>
        <v>0</v>
      </c>
      <c r="C12" s="18" t="e">
        <f ca="1">B12/'REPARTITION DES TACHES'!$C$2372</f>
        <v>#VALUE!</v>
      </c>
      <c r="D12" s="17">
        <f>COUNTIF('REPARTITION DES TACHES'!E2:E2325,"CHARBONNIER")</f>
        <v>0</v>
      </c>
      <c r="E12" s="18" t="e">
        <f ca="1">D12/'REPARTITION DES TACHES'!$E$2372</f>
        <v>#VALUE!</v>
      </c>
      <c r="F12" s="21">
        <f>COUNTIF('REPARTITION DES TACHES'!F2:F2331,"CHARBONNIER")</f>
        <v>0</v>
      </c>
      <c r="G12" s="20" t="e">
        <f ca="1">F12/'REPARTITION DES TACHES'!$F$2372</f>
        <v>#VALUE!</v>
      </c>
      <c r="H12" s="17">
        <f>COUNTIF('REPARTITION DES TACHES'!G2:G2325,"CHARBONNIER")</f>
        <v>0</v>
      </c>
      <c r="I12" s="20" t="e">
        <f ca="1">H12/'REPARTITION DES TACHES'!$G$2372</f>
        <v>#VALUE!</v>
      </c>
      <c r="J12" s="17">
        <f>COUNTIF('REPARTITION DES TACHES'!H2:H2325,"CHARBONNIER")</f>
        <v>0</v>
      </c>
      <c r="K12" s="18" t="e">
        <f ca="1">J12/'REPARTITION DES TACHES'!$H$2372</f>
        <v>#VALUE!</v>
      </c>
      <c r="L12" s="17">
        <f>COUNTIF('REPARTITION DES TACHES'!I2:I2325,"CHARBONNIER")</f>
        <v>2</v>
      </c>
      <c r="M12" s="944" t="e">
        <f ca="1">$L12/'REPARTITION DES TACHES'!$I$2372</f>
        <v>#VALUE!</v>
      </c>
    </row>
    <row r="13" spans="1:13" ht="30.75" thickBot="1" x14ac:dyDescent="0.4">
      <c r="A13" s="16" t="s">
        <v>36</v>
      </c>
      <c r="B13" s="4">
        <f>COUNTIF('REPARTITION DES TACHES'!C2:D2325,"COULIBALY")</f>
        <v>1</v>
      </c>
      <c r="C13" s="18" t="e">
        <f ca="1">B13/'REPARTITION DES TACHES'!$C$2372</f>
        <v>#VALUE!</v>
      </c>
      <c r="D13" s="17">
        <f>COUNTIF('REPARTITION DES TACHES'!E2:E2325,"COULIBALY")</f>
        <v>0</v>
      </c>
      <c r="E13" s="18" t="e">
        <f ca="1">D13/'REPARTITION DES TACHES'!$E$2372</f>
        <v>#VALUE!</v>
      </c>
      <c r="F13" s="19">
        <f>COUNTIF('REPARTITION DES TACHES'!F2:F2331,"COULIBALY")</f>
        <v>0</v>
      </c>
      <c r="G13" s="20" t="e">
        <f ca="1">F13/'REPARTITION DES TACHES'!$F$2372</f>
        <v>#VALUE!</v>
      </c>
      <c r="H13" s="19">
        <f>COUNTIF('REPARTITION DES TACHES'!G2:G2325,"COULIBALY")</f>
        <v>0</v>
      </c>
      <c r="I13" s="20" t="e">
        <f ca="1">H13/'REPARTITION DES TACHES'!$G$2372</f>
        <v>#VALUE!</v>
      </c>
      <c r="J13" s="17">
        <f>COUNTIF('REPARTITION DES TACHES'!H2:H2325,"COULIBALY")</f>
        <v>0</v>
      </c>
      <c r="K13" s="18" t="e">
        <f ca="1">J13/'REPARTITION DES TACHES'!$H$2372</f>
        <v>#VALUE!</v>
      </c>
      <c r="L13" s="17">
        <f>COUNTIF('REPARTITION DES TACHES'!I2:I2325,"COULIBALY")</f>
        <v>0</v>
      </c>
      <c r="M13" s="944" t="e">
        <f ca="1">$L13/'REPARTITION DES TACHES'!$I$2372</f>
        <v>#VALUE!</v>
      </c>
    </row>
    <row r="14" spans="1:13" ht="30.75" thickBot="1" x14ac:dyDescent="0.4">
      <c r="A14" s="16" t="s">
        <v>37</v>
      </c>
      <c r="B14" s="4">
        <f>COUNTIF('REPARTITION DES TACHES'!C2:D2325,"D'AVOLIO")</f>
        <v>3</v>
      </c>
      <c r="C14" s="18" t="e">
        <f ca="1">B14/'REPARTITION DES TACHES'!$C$2372</f>
        <v>#VALUE!</v>
      </c>
      <c r="D14" s="17">
        <f>COUNTIF('REPARTITION DES TACHES'!E2:E2325,"D'AVOLIO")</f>
        <v>0</v>
      </c>
      <c r="E14" s="18" t="e">
        <f ca="1">D14/'REPARTITION DES TACHES'!$E$2372</f>
        <v>#VALUE!</v>
      </c>
      <c r="F14" s="17">
        <f>COUNTIF('REPARTITION DES TACHES'!F2:F2331,"D'AVOLIO")</f>
        <v>1</v>
      </c>
      <c r="G14" s="20" t="e">
        <f ca="1">F14/'REPARTITION DES TACHES'!$F$2372</f>
        <v>#VALUE!</v>
      </c>
      <c r="H14" s="17">
        <f>COUNTIF('REPARTITION DES TACHES'!G2:G2325,"D'AVOLIO")</f>
        <v>3</v>
      </c>
      <c r="I14" s="20" t="e">
        <f ca="1">H14/'REPARTITION DES TACHES'!$G$2372</f>
        <v>#VALUE!</v>
      </c>
      <c r="J14" s="17">
        <f>COUNTIF('REPARTITION DES TACHES'!H2:H2325,"D'AVOLIO")</f>
        <v>0</v>
      </c>
      <c r="K14" s="18" t="e">
        <f ca="1">J14/'REPARTITION DES TACHES'!$H$2372</f>
        <v>#VALUE!</v>
      </c>
      <c r="L14" s="17">
        <f>COUNTIF('REPARTITION DES TACHES'!I2:I2325,"D'AVOLIO")</f>
        <v>1</v>
      </c>
      <c r="M14" s="944" t="e">
        <f ca="1">$L14/'REPARTITION DES TACHES'!$I$2372</f>
        <v>#VALUE!</v>
      </c>
    </row>
    <row r="15" spans="1:13" ht="30.75" thickBot="1" x14ac:dyDescent="0.4">
      <c r="A15" s="515" t="s">
        <v>315</v>
      </c>
      <c r="B15" s="4">
        <f>COUNTIF('REPARTITION DES TACHES'!$C$2:$D$2325,"DE SOUSA")</f>
        <v>2</v>
      </c>
      <c r="C15" s="18" t="e">
        <f ca="1">B15/'REPARTITION DES TACHES'!$C$2372</f>
        <v>#VALUE!</v>
      </c>
      <c r="D15" s="17">
        <f>COUNTIF('REPARTITION DES TACHES'!E2:E2325,"DE SOUSA")</f>
        <v>1</v>
      </c>
      <c r="E15" s="18" t="e">
        <f ca="1">D15/'REPARTITION DES TACHES'!$E$2372</f>
        <v>#VALUE!</v>
      </c>
      <c r="F15" s="19">
        <f>COUNTIF('REPARTITION DES TACHES'!F2:F2331,"DE SOUSA")</f>
        <v>0</v>
      </c>
      <c r="G15" s="20" t="e">
        <f ca="1">F15/'REPARTITION DES TACHES'!$F$2372</f>
        <v>#VALUE!</v>
      </c>
      <c r="H15" s="19">
        <f>COUNTIF('REPARTITION DES TACHES'!G2:G2325,"DE SOUSA")</f>
        <v>0</v>
      </c>
      <c r="I15" s="20" t="e">
        <f ca="1">H15/'REPARTITION DES TACHES'!$G$2372</f>
        <v>#VALUE!</v>
      </c>
      <c r="J15" s="17">
        <f>COUNTIF('REPARTITION DES TACHES'!H2:H2325,"DE SOUSA")</f>
        <v>0</v>
      </c>
      <c r="K15" s="18" t="e">
        <f ca="1">J15/'REPARTITION DES TACHES'!$H$2372</f>
        <v>#VALUE!</v>
      </c>
      <c r="L15" s="17">
        <f>COUNTIF('REPARTITION DES TACHES'!I2:I2325,"DE SOUSA")</f>
        <v>4</v>
      </c>
      <c r="M15" s="944" t="e">
        <f ca="1">$L15/'REPARTITION DES TACHES'!$I$2372</f>
        <v>#VALUE!</v>
      </c>
    </row>
    <row r="16" spans="1:13" ht="30.75" thickBot="1" x14ac:dyDescent="0.4">
      <c r="A16" s="16" t="s">
        <v>38</v>
      </c>
      <c r="B16" s="4">
        <f>COUNTIF('REPARTITION DES TACHES'!C2:D2325,"DECOURCELLE")</f>
        <v>0</v>
      </c>
      <c r="C16" s="18" t="e">
        <f ca="1">B16/'REPARTITION DES TACHES'!$C$2372</f>
        <v>#VALUE!</v>
      </c>
      <c r="D16" s="17">
        <f>COUNTIF('REPARTITION DES TACHES'!E2:E2325,"DECOURCELLE")</f>
        <v>0</v>
      </c>
      <c r="E16" s="18" t="e">
        <f ca="1">D16/'REPARTITION DES TACHES'!$E$2372</f>
        <v>#VALUE!</v>
      </c>
      <c r="F16" s="19">
        <f>COUNTIF('REPARTITION DES TACHES'!F2:F2331,"DECOURCELLE")</f>
        <v>0</v>
      </c>
      <c r="G16" s="20" t="e">
        <f ca="1">F16/'REPARTITION DES TACHES'!$F$2372</f>
        <v>#VALUE!</v>
      </c>
      <c r="H16" s="19">
        <f>COUNTIF('REPARTITION DES TACHES'!G2:G2325,"DECOURCELLE")</f>
        <v>0</v>
      </c>
      <c r="I16" s="20" t="e">
        <f ca="1">H16/'REPARTITION DES TACHES'!$G$2372</f>
        <v>#VALUE!</v>
      </c>
      <c r="J16" s="17">
        <f>COUNTIF('REPARTITION DES TACHES'!H2:H2325,"DECOURCELLE")</f>
        <v>0</v>
      </c>
      <c r="K16" s="18" t="e">
        <f ca="1">J16/'REPARTITION DES TACHES'!$H$2372</f>
        <v>#VALUE!</v>
      </c>
      <c r="L16" s="17">
        <f>COUNTIF('REPARTITION DES TACHES'!I2:I2325,"DECOURCELLE")</f>
        <v>0</v>
      </c>
      <c r="M16" s="944" t="e">
        <f ca="1">$L16/'REPARTITION DES TACHES'!$I$2372</f>
        <v>#VALUE!</v>
      </c>
    </row>
    <row r="17" spans="1:13" ht="30.75" thickBot="1" x14ac:dyDescent="0.4">
      <c r="A17" s="16" t="s">
        <v>39</v>
      </c>
      <c r="B17" s="4">
        <f>COUNTIF('REPARTITION DES TACHES'!C2:D2325,"DELORME")</f>
        <v>0</v>
      </c>
      <c r="C17" s="18" t="e">
        <f ca="1">B17/'REPARTITION DES TACHES'!$C$2372</f>
        <v>#VALUE!</v>
      </c>
      <c r="D17" s="17">
        <f>COUNTIF('REPARTITION DES TACHES'!E2:E2325,"DELORME")</f>
        <v>2</v>
      </c>
      <c r="E17" s="18" t="e">
        <f ca="1">D17/'REPARTITION DES TACHES'!$E$2372</f>
        <v>#VALUE!</v>
      </c>
      <c r="F17" s="19">
        <f>COUNTIF('REPARTITION DES TACHES'!F2:F2331,"DELORME")</f>
        <v>0</v>
      </c>
      <c r="G17" s="20" t="e">
        <f ca="1">F17/'REPARTITION DES TACHES'!$F$2372</f>
        <v>#VALUE!</v>
      </c>
      <c r="H17" s="19">
        <f>COUNTIF('REPARTITION DES TACHES'!G2:G2325,"DELORME")</f>
        <v>2</v>
      </c>
      <c r="I17" s="20" t="e">
        <f ca="1">H17/'REPARTITION DES TACHES'!$G$2372</f>
        <v>#VALUE!</v>
      </c>
      <c r="J17" s="17">
        <f>COUNTIF('REPARTITION DES TACHES'!H2:H2325,"DELORME")</f>
        <v>0</v>
      </c>
      <c r="K17" s="18" t="e">
        <f ca="1">J17/'REPARTITION DES TACHES'!$H$2372</f>
        <v>#VALUE!</v>
      </c>
      <c r="L17" s="17">
        <f>COUNTIF('REPARTITION DES TACHES'!I2:I2325,"DELORME")</f>
        <v>0</v>
      </c>
      <c r="M17" s="944" t="e">
        <f ca="1">$L17/'REPARTITION DES TACHES'!$I$2372</f>
        <v>#VALUE!</v>
      </c>
    </row>
    <row r="18" spans="1:13" ht="30.75" thickBot="1" x14ac:dyDescent="0.4">
      <c r="A18" s="16" t="s">
        <v>40</v>
      </c>
      <c r="B18" s="4">
        <f>COUNTIF('REPARTITION DES TACHES'!C2:D2325,"DUPUIS")</f>
        <v>0</v>
      </c>
      <c r="C18" s="18" t="e">
        <f ca="1">B18/'REPARTITION DES TACHES'!$C$2372</f>
        <v>#VALUE!</v>
      </c>
      <c r="D18" s="17">
        <f>COUNTIF('REPARTITION DES TACHES'!E2:E2325,"DUPUIS")</f>
        <v>0</v>
      </c>
      <c r="E18" s="18" t="e">
        <f ca="1">D18/'REPARTITION DES TACHES'!$E$2372</f>
        <v>#VALUE!</v>
      </c>
      <c r="F18" s="19">
        <f>COUNTIF('REPARTITION DES TACHES'!F2:F2331,"DUPUIS")</f>
        <v>0</v>
      </c>
      <c r="G18" s="20" t="e">
        <f ca="1">F18/'REPARTITION DES TACHES'!$F$2372</f>
        <v>#VALUE!</v>
      </c>
      <c r="H18" s="19">
        <f>COUNTIF('REPARTITION DES TACHES'!G2:G2325,"DUPUIS")</f>
        <v>0</v>
      </c>
      <c r="I18" s="20" t="e">
        <f ca="1">H18/'REPARTITION DES TACHES'!$G$2372</f>
        <v>#VALUE!</v>
      </c>
      <c r="J18" s="17">
        <f>COUNTIF('REPARTITION DES TACHES'!H2:H2325,"DUPUIS")</f>
        <v>0</v>
      </c>
      <c r="K18" s="18" t="e">
        <f ca="1">J18/'REPARTITION DES TACHES'!$H$2372</f>
        <v>#VALUE!</v>
      </c>
      <c r="L18" s="17">
        <f>COUNTIF('REPARTITION DES TACHES'!I2:I2325,"DUPUIS")</f>
        <v>0</v>
      </c>
      <c r="M18" s="944" t="e">
        <f ca="1">$L18/'REPARTITION DES TACHES'!$I$2372</f>
        <v>#VALUE!</v>
      </c>
    </row>
    <row r="19" spans="1:13" ht="30.75" thickBot="1" x14ac:dyDescent="0.4">
      <c r="A19" s="16" t="s">
        <v>41</v>
      </c>
      <c r="B19" s="4">
        <f>COUNTIF('REPARTITION DES TACHES'!C2:D2325,"ELEDO")</f>
        <v>4</v>
      </c>
      <c r="C19" s="18" t="e">
        <f ca="1">B19/'REPARTITION DES TACHES'!$C$2372</f>
        <v>#VALUE!</v>
      </c>
      <c r="D19" s="17">
        <f>COUNTIF('REPARTITION DES TACHES'!E2:E2325,"ELEDO")</f>
        <v>0</v>
      </c>
      <c r="E19" s="18" t="e">
        <f ca="1">D19/'REPARTITION DES TACHES'!$E$2372</f>
        <v>#VALUE!</v>
      </c>
      <c r="F19" s="17">
        <f>COUNTIF('REPARTITION DES TACHES'!F2:F2331,"ELEDO")</f>
        <v>6</v>
      </c>
      <c r="G19" s="20" t="e">
        <f ca="1">F19/'REPARTITION DES TACHES'!$F$2372</f>
        <v>#VALUE!</v>
      </c>
      <c r="H19" s="17">
        <f>COUNTIF('REPARTITION DES TACHES'!G2:G2325,"ELEDO")</f>
        <v>4</v>
      </c>
      <c r="I19" s="20" t="e">
        <f ca="1">H19/'REPARTITION DES TACHES'!$G$2372</f>
        <v>#VALUE!</v>
      </c>
      <c r="J19" s="17">
        <f>COUNTIF('REPARTITION DES TACHES'!H2:H2325,"ELEDO")</f>
        <v>0</v>
      </c>
      <c r="K19" s="18" t="e">
        <f ca="1">J19/'REPARTITION DES TACHES'!$H$2372</f>
        <v>#VALUE!</v>
      </c>
      <c r="L19" s="17">
        <f>COUNTIF('REPARTITION DES TACHES'!I2:I2325,"ELEDO")</f>
        <v>0</v>
      </c>
      <c r="M19" s="944" t="e">
        <f ca="1">$L19/'REPARTITION DES TACHES'!$I$2372</f>
        <v>#VALUE!</v>
      </c>
    </row>
    <row r="20" spans="1:13" ht="30.75" thickBot="1" x14ac:dyDescent="0.4">
      <c r="A20" s="16" t="s">
        <v>42</v>
      </c>
      <c r="B20" s="4">
        <f>COUNTIF('REPARTITION DES TACHES'!C2:D2325,"FORESTIER")</f>
        <v>1</v>
      </c>
      <c r="C20" s="18" t="e">
        <f ca="1">B20/'REPARTITION DES TACHES'!$C$2372</f>
        <v>#VALUE!</v>
      </c>
      <c r="D20" s="17">
        <f>COUNTIF('REPARTITION DES TACHES'!E2:E2325,"FORESTIER")</f>
        <v>0</v>
      </c>
      <c r="E20" s="18" t="e">
        <f ca="1">D20/'REPARTITION DES TACHES'!$E$2372</f>
        <v>#VALUE!</v>
      </c>
      <c r="F20" s="19">
        <f>COUNTIF('REPARTITION DES TACHES'!F2:F2331,"FORESTIER")</f>
        <v>0</v>
      </c>
      <c r="G20" s="20" t="e">
        <f ca="1">F20/'REPARTITION DES TACHES'!$F$2372</f>
        <v>#VALUE!</v>
      </c>
      <c r="H20" s="19">
        <f>COUNTIF('REPARTITION DES TACHES'!G2:G2325,"FORESTIER")</f>
        <v>0</v>
      </c>
      <c r="I20" s="20" t="e">
        <f ca="1">H20/'REPARTITION DES TACHES'!$G$2372</f>
        <v>#VALUE!</v>
      </c>
      <c r="J20" s="17">
        <f>COUNTIF('REPARTITION DES TACHES'!H2:H2325,"FORESTIER")</f>
        <v>0</v>
      </c>
      <c r="K20" s="18" t="e">
        <f ca="1">J20/'REPARTITION DES TACHES'!$H$2372</f>
        <v>#VALUE!</v>
      </c>
      <c r="L20" s="17">
        <f>COUNTIF('REPARTITION DES TACHES'!I2:I2325,"FORESTIER")</f>
        <v>1</v>
      </c>
      <c r="M20" s="944" t="e">
        <f ca="1">$L20/'REPARTITION DES TACHES'!$I$2372</f>
        <v>#VALUE!</v>
      </c>
    </row>
    <row r="21" spans="1:13" ht="30.75" thickBot="1" x14ac:dyDescent="0.4">
      <c r="A21" s="515" t="s">
        <v>90</v>
      </c>
      <c r="B21" s="4">
        <f>COUNTIF('REPARTITION DES TACHES'!$C$2:$D$2325,"GARAGE")</f>
        <v>17</v>
      </c>
      <c r="C21" s="18" t="e">
        <f ca="1">B21/'REPARTITION DES TACHES'!$C$2372</f>
        <v>#VALUE!</v>
      </c>
      <c r="D21" s="17">
        <f>COUNTIF('REPARTITION DES TACHES'!E3:E2325,"GARAGE")</f>
        <v>1</v>
      </c>
      <c r="E21" s="18" t="e">
        <f ca="1">D21/'REPARTITION DES TACHES'!$E$2372</f>
        <v>#VALUE!</v>
      </c>
      <c r="F21" s="17"/>
      <c r="G21" s="20" t="e">
        <f ca="1">F21/'REPARTITION DES TACHES'!$F$2372</f>
        <v>#VALUE!</v>
      </c>
      <c r="H21" s="19">
        <f>COUNTIF('REPARTITION DES TACHES'!G2:G2325,"GARAGE")</f>
        <v>1</v>
      </c>
      <c r="I21" s="20" t="e">
        <f ca="1">H21/'REPARTITION DES TACHES'!$G$2372</f>
        <v>#VALUE!</v>
      </c>
      <c r="J21" s="17"/>
      <c r="K21" s="18" t="e">
        <f ca="1">J21/'REPARTITION DES TACHES'!$H$2372</f>
        <v>#VALUE!</v>
      </c>
      <c r="L21" s="17"/>
      <c r="M21" s="944" t="e">
        <f ca="1">$L21/'REPARTITION DES TACHES'!$I$2372</f>
        <v>#VALUE!</v>
      </c>
    </row>
    <row r="22" spans="1:13" ht="30.75" thickBot="1" x14ac:dyDescent="0.4">
      <c r="A22" s="515" t="s">
        <v>65</v>
      </c>
      <c r="B22" s="4">
        <f>COUNTIF('REPARTITION DES TACHES'!$C$2:$D$2325,"gerardo campos")</f>
        <v>0</v>
      </c>
      <c r="C22" s="18" t="e">
        <f ca="1">B22/'REPARTITION DES TACHES'!$C$2372</f>
        <v>#VALUE!</v>
      </c>
      <c r="D22" s="17">
        <f>COUNTIF('REPARTITION DES TACHES'!E2:E2325,"GERARDO")</f>
        <v>0</v>
      </c>
      <c r="E22" s="18" t="e">
        <f ca="1">D22/'REPARTITION DES TACHES'!$E$2372</f>
        <v>#VALUE!</v>
      </c>
      <c r="F22" s="19">
        <f>COUNTIF('REPARTITION DES TACHES'!F2:F2331,"GERARDO")</f>
        <v>0</v>
      </c>
      <c r="G22" s="20" t="e">
        <f ca="1">F22/'REPARTITION DES TACHES'!$F$2372</f>
        <v>#VALUE!</v>
      </c>
      <c r="H22" s="19">
        <f>COUNTIF('REPARTITION DES TACHES'!G2:G2325,"GERARDO")</f>
        <v>0</v>
      </c>
      <c r="I22" s="20" t="e">
        <f ca="1">H22/'REPARTITION DES TACHES'!$G$2372</f>
        <v>#VALUE!</v>
      </c>
      <c r="J22" s="17">
        <f>COUNTIF('REPARTITION DES TACHES'!H2:H2325,"GERARDO")</f>
        <v>0</v>
      </c>
      <c r="K22" s="18" t="e">
        <f ca="1">J22/'REPARTITION DES TACHES'!$H$2372</f>
        <v>#VALUE!</v>
      </c>
      <c r="L22" s="17">
        <f>COUNTIF('REPARTITION DES TACHES'!I2:I2325,"GERARDO")</f>
        <v>0</v>
      </c>
      <c r="M22" s="944" t="e">
        <f ca="1">$L22/'REPARTITION DES TACHES'!$I$2372</f>
        <v>#VALUE!</v>
      </c>
    </row>
    <row r="23" spans="1:13" ht="30.75" thickBot="1" x14ac:dyDescent="0.4">
      <c r="A23" s="16" t="s">
        <v>43</v>
      </c>
      <c r="B23" s="4">
        <f>COUNTIF('REPARTITION DES TACHES'!C2:D2325,"GUILBAUD")</f>
        <v>8</v>
      </c>
      <c r="C23" s="18" t="e">
        <f ca="1">B23/'REPARTITION DES TACHES'!$C$2372</f>
        <v>#VALUE!</v>
      </c>
      <c r="D23" s="17">
        <f>COUNTIF('REPARTITION DES TACHES'!E2:E2325,"GUILBAUD")</f>
        <v>1</v>
      </c>
      <c r="E23" s="18" t="e">
        <f ca="1">D23/'REPARTITION DES TACHES'!$E$2372</f>
        <v>#VALUE!</v>
      </c>
      <c r="F23" s="19">
        <f>COUNTIF('REPARTITION DES TACHES'!F2:F2331,"GUILBAUD")</f>
        <v>0</v>
      </c>
      <c r="G23" s="20" t="e">
        <f ca="1">F23/'REPARTITION DES TACHES'!$F$2372</f>
        <v>#VALUE!</v>
      </c>
      <c r="H23" s="19">
        <f>COUNTIF('REPARTITION DES TACHES'!G2:G2325,"GUILBAUD")</f>
        <v>0</v>
      </c>
      <c r="I23" s="20" t="e">
        <f ca="1">H23/'REPARTITION DES TACHES'!$G$2372</f>
        <v>#VALUE!</v>
      </c>
      <c r="J23" s="17">
        <f>COUNTIF('REPARTITION DES TACHES'!H2:H2325,"GUILBAUD")</f>
        <v>3</v>
      </c>
      <c r="K23" s="18" t="e">
        <f ca="1">J23/'REPARTITION DES TACHES'!$H$2372</f>
        <v>#VALUE!</v>
      </c>
      <c r="L23" s="17">
        <f>COUNTIF('REPARTITION DES TACHES'!I2:I2325,"GUILBAUD")</f>
        <v>0</v>
      </c>
      <c r="M23" s="944" t="e">
        <f ca="1">$L23/'REPARTITION DES TACHES'!$I$2372</f>
        <v>#VALUE!</v>
      </c>
    </row>
    <row r="24" spans="1:13" ht="30.75" thickBot="1" x14ac:dyDescent="0.4">
      <c r="A24" s="16" t="s">
        <v>44</v>
      </c>
      <c r="B24" s="4">
        <f>COUNTIF('REPARTITION DES TACHES'!C2:D2325,"HOARAU")</f>
        <v>0</v>
      </c>
      <c r="C24" s="18" t="e">
        <f ca="1">B24/'REPARTITION DES TACHES'!$C$2372</f>
        <v>#VALUE!</v>
      </c>
      <c r="D24" s="17">
        <f>COUNTIF('REPARTITION DES TACHES'!E2:E2325,"HOARAU")</f>
        <v>0</v>
      </c>
      <c r="E24" s="18" t="e">
        <f ca="1">D24/'REPARTITION DES TACHES'!$E$2372</f>
        <v>#VALUE!</v>
      </c>
      <c r="F24" s="19">
        <f>COUNTIF('REPARTITION DES TACHES'!F2:F2331,"HOARAU")</f>
        <v>0</v>
      </c>
      <c r="G24" s="20" t="e">
        <f ca="1">F24/'REPARTITION DES TACHES'!$F$2372</f>
        <v>#VALUE!</v>
      </c>
      <c r="H24" s="19">
        <f>COUNTIF('REPARTITION DES TACHES'!G2:G2325,"HOARAU")</f>
        <v>0</v>
      </c>
      <c r="I24" s="20" t="e">
        <f ca="1">H24/'REPARTITION DES TACHES'!$G$2372</f>
        <v>#VALUE!</v>
      </c>
      <c r="J24" s="17">
        <f>COUNTIF('REPARTITION DES TACHES'!H2:H2325,"HOARAU")</f>
        <v>0</v>
      </c>
      <c r="K24" s="18" t="e">
        <f ca="1">J24/'REPARTITION DES TACHES'!$H$2372</f>
        <v>#VALUE!</v>
      </c>
      <c r="L24" s="17">
        <f>COUNTIF('REPARTITION DES TACHES'!I2:I2325,"HOARAU")</f>
        <v>0</v>
      </c>
      <c r="M24" s="944" t="e">
        <f ca="1">$L24/'REPARTITION DES TACHES'!$I$2372</f>
        <v>#VALUE!</v>
      </c>
    </row>
    <row r="25" spans="1:13" ht="30.75" thickBot="1" x14ac:dyDescent="0.4">
      <c r="A25" s="16" t="s">
        <v>45</v>
      </c>
      <c r="B25" s="4">
        <f>COUNTIF('REPARTITION DES TACHES'!C2:D2325,"ILCI")</f>
        <v>0</v>
      </c>
      <c r="C25" s="18" t="e">
        <f ca="1">B25/'REPARTITION DES TACHES'!$C$2372</f>
        <v>#VALUE!</v>
      </c>
      <c r="D25" s="17">
        <f>COUNTIF('REPARTITION DES TACHES'!E2:E2325,"ILCI")</f>
        <v>0</v>
      </c>
      <c r="E25" s="18" t="e">
        <f ca="1">D25/'REPARTITION DES TACHES'!$E$2372</f>
        <v>#VALUE!</v>
      </c>
      <c r="F25" s="19">
        <f>COUNTIF('REPARTITION DES TACHES'!F2:F2331,"ILCI")</f>
        <v>0</v>
      </c>
      <c r="G25" s="20" t="e">
        <f ca="1">F25/'REPARTITION DES TACHES'!$F$2372</f>
        <v>#VALUE!</v>
      </c>
      <c r="H25" s="19">
        <f>COUNTIF('REPARTITION DES TACHES'!G2:G2325,"ILCI")</f>
        <v>0</v>
      </c>
      <c r="I25" s="20" t="e">
        <f ca="1">H25/'REPARTITION DES TACHES'!$G$2372</f>
        <v>#VALUE!</v>
      </c>
      <c r="J25" s="17">
        <f>COUNTIF('REPARTITION DES TACHES'!H2:H2325,"ILCI")</f>
        <v>0</v>
      </c>
      <c r="K25" s="18" t="e">
        <f ca="1">J25/'REPARTITION DES TACHES'!$H$2372</f>
        <v>#VALUE!</v>
      </c>
      <c r="L25" s="17">
        <f>COUNTIF('REPARTITION DES TACHES'!I2:I2325,"ILCI")</f>
        <v>0</v>
      </c>
      <c r="M25" s="944" t="e">
        <f ca="1">$L25/'REPARTITION DES TACHES'!$I$2372</f>
        <v>#VALUE!</v>
      </c>
    </row>
    <row r="26" spans="1:13" ht="30.75" thickBot="1" x14ac:dyDescent="0.4">
      <c r="A26" s="16" t="s">
        <v>46</v>
      </c>
      <c r="B26" s="4">
        <f>COUNTIF('REPARTITION DES TACHES'!C2:D2325,"LABEAU")</f>
        <v>0</v>
      </c>
      <c r="C26" s="18" t="e">
        <f ca="1">B26/'REPARTITION DES TACHES'!$C$2372</f>
        <v>#VALUE!</v>
      </c>
      <c r="D26" s="17">
        <f>COUNTIF('REPARTITION DES TACHES'!E2:E2325,"LABEAU")</f>
        <v>0</v>
      </c>
      <c r="E26" s="18" t="e">
        <f ca="1">D26/'REPARTITION DES TACHES'!$E$2372</f>
        <v>#VALUE!</v>
      </c>
      <c r="F26" s="17">
        <f>COUNTIF('REPARTITION DES TACHES'!F2:F2331,"LABEAU")</f>
        <v>0</v>
      </c>
      <c r="G26" s="20" t="e">
        <f ca="1">F26/'REPARTITION DES TACHES'!$F$2372</f>
        <v>#VALUE!</v>
      </c>
      <c r="H26" s="17">
        <f>COUNTIF('REPARTITION DES TACHES'!G2:G2325,"LABEAU")</f>
        <v>1</v>
      </c>
      <c r="I26" s="20" t="e">
        <f ca="1">H26/'REPARTITION DES TACHES'!$G$2372</f>
        <v>#VALUE!</v>
      </c>
      <c r="J26" s="17">
        <f>COUNTIF('REPARTITION DES TACHES'!H2:H2325,"LABEAU")</f>
        <v>0</v>
      </c>
      <c r="K26" s="18" t="e">
        <f ca="1">J26/'REPARTITION DES TACHES'!$H$2372</f>
        <v>#VALUE!</v>
      </c>
      <c r="L26" s="17">
        <f>COUNTIF('REPARTITION DES TACHES'!I2:I2325,"LABEAU")</f>
        <v>0</v>
      </c>
      <c r="M26" s="944" t="e">
        <f ca="1">$L26/'REPARTITION DES TACHES'!$I$2372</f>
        <v>#VALUE!</v>
      </c>
    </row>
    <row r="27" spans="1:13" ht="30.75" thickBot="1" x14ac:dyDescent="0.4">
      <c r="A27" s="16" t="s">
        <v>47</v>
      </c>
      <c r="B27" s="4">
        <f>COUNTIF('REPARTITION DES TACHES'!C2:D2325,"LE GOUYEN")</f>
        <v>0</v>
      </c>
      <c r="C27" s="18" t="e">
        <f ca="1">B27/'REPARTITION DES TACHES'!$C$2372</f>
        <v>#VALUE!</v>
      </c>
      <c r="D27" s="17">
        <f>COUNTIF('REPARTITION DES TACHES'!E2:E2325,"LE GOUYEN")</f>
        <v>0</v>
      </c>
      <c r="E27" s="18" t="e">
        <f ca="1">D27/'REPARTITION DES TACHES'!$E$2372</f>
        <v>#VALUE!</v>
      </c>
      <c r="F27" s="21">
        <f>COUNTIF('REPARTITION DES TACHES'!F2:F2331,"LE GOUYEN")</f>
        <v>2</v>
      </c>
      <c r="G27" s="20" t="e">
        <f ca="1">F27/'REPARTITION DES TACHES'!$F$2372</f>
        <v>#VALUE!</v>
      </c>
      <c r="H27" s="17">
        <f>COUNTIF('REPARTITION DES TACHES'!G2:G2325,"LE GOUYEN")</f>
        <v>2</v>
      </c>
      <c r="I27" s="20" t="e">
        <f ca="1">H27/'REPARTITION DES TACHES'!$G$2372</f>
        <v>#VALUE!</v>
      </c>
      <c r="J27" s="17">
        <f>COUNTIF('REPARTITION DES TACHES'!H2:H2325,"LE GOUYEN")</f>
        <v>1</v>
      </c>
      <c r="K27" s="18" t="e">
        <f ca="1">J27/'REPARTITION DES TACHES'!$H$2372</f>
        <v>#VALUE!</v>
      </c>
      <c r="L27" s="17">
        <f>COUNTIF('REPARTITION DES TACHES'!I2:I2325,"LE GOUYEN")</f>
        <v>0</v>
      </c>
      <c r="M27" s="944" t="e">
        <f ca="1">$L27/'REPARTITION DES TACHES'!$I$2372</f>
        <v>#VALUE!</v>
      </c>
    </row>
    <row r="28" spans="1:13" ht="30.75" thickBot="1" x14ac:dyDescent="0.4">
      <c r="A28" s="16" t="s">
        <v>48</v>
      </c>
      <c r="B28" s="4">
        <f>COUNTIF('REPARTITION DES TACHES'!C2:D2325,"LUTCHMAN")</f>
        <v>2</v>
      </c>
      <c r="C28" s="18" t="e">
        <f ca="1">B28/'REPARTITION DES TACHES'!$C$2372</f>
        <v>#VALUE!</v>
      </c>
      <c r="D28" s="17">
        <f>COUNTIF('REPARTITION DES TACHES'!E2:E2325,"LUTCHMAN")</f>
        <v>1</v>
      </c>
      <c r="E28" s="18" t="e">
        <f ca="1">D28/'REPARTITION DES TACHES'!$E$2372</f>
        <v>#VALUE!</v>
      </c>
      <c r="F28" s="19">
        <f>COUNTIF('REPARTITION DES TACHES'!F2:F2331,"LUTCHMAN")</f>
        <v>0</v>
      </c>
      <c r="G28" s="20" t="e">
        <f ca="1">F28/'REPARTITION DES TACHES'!$F$2372</f>
        <v>#VALUE!</v>
      </c>
      <c r="H28" s="19">
        <f>COUNTIF('REPARTITION DES TACHES'!G2:G2325,"LUTCHMAN")</f>
        <v>0</v>
      </c>
      <c r="I28" s="20" t="e">
        <f ca="1">H28/'REPARTITION DES TACHES'!$G$2372</f>
        <v>#VALUE!</v>
      </c>
      <c r="J28" s="17">
        <f>COUNTIF('REPARTITION DES TACHES'!H2:H2325,"LUTCHMAN")</f>
        <v>0</v>
      </c>
      <c r="K28" s="18" t="e">
        <f ca="1">J28/'REPARTITION DES TACHES'!$H$2372</f>
        <v>#VALUE!</v>
      </c>
      <c r="L28" s="17">
        <f>COUNTIF('REPARTITION DES TACHES'!I2:I2325,"LUTCHMAN")</f>
        <v>2</v>
      </c>
      <c r="M28" s="944" t="e">
        <f ca="1">$L28/'REPARTITION DES TACHES'!$I$2372</f>
        <v>#VALUE!</v>
      </c>
    </row>
    <row r="29" spans="1:13" ht="30.75" thickBot="1" x14ac:dyDescent="0.4">
      <c r="A29" s="514" t="s">
        <v>84</v>
      </c>
      <c r="B29" s="4">
        <f>COUNTIF('REPARTITION DES TACHES'!C3:D2326,"MAJERI")</f>
        <v>10</v>
      </c>
      <c r="C29" s="18" t="e">
        <f ca="1">B29/'REPARTITION DES TACHES'!$C$2372</f>
        <v>#VALUE!</v>
      </c>
      <c r="D29" s="17">
        <f>COUNTIF('REPARTITION DES TACHES'!E3:E2326,"MAJERI")</f>
        <v>1</v>
      </c>
      <c r="E29" s="18" t="e">
        <f ca="1">D29/'REPARTITION DES TACHES'!$E$2372</f>
        <v>#VALUE!</v>
      </c>
      <c r="F29" s="19">
        <f>COUNTIF('REPARTITION DES TACHES'!F3:F2332,"MAJERI")</f>
        <v>0</v>
      </c>
      <c r="G29" s="20" t="e">
        <f ca="1">F29/'REPARTITION DES TACHES'!$F$2372</f>
        <v>#VALUE!</v>
      </c>
      <c r="H29" s="17"/>
      <c r="I29" s="20" t="e">
        <f ca="1">H29/'REPARTITION DES TACHES'!$G$2372</f>
        <v>#VALUE!</v>
      </c>
      <c r="J29" s="17">
        <f>COUNTIF('REPARTITION DES TACHES'!H3:H2326,"MAJERI")</f>
        <v>2</v>
      </c>
      <c r="K29" s="18" t="e">
        <f ca="1">J29/'REPARTITION DES TACHES'!$H$2372</f>
        <v>#VALUE!</v>
      </c>
      <c r="L29" s="17">
        <f>COUNTIF('REPARTITION DES TACHES'!I3:I2326,"MAJERI")</f>
        <v>3</v>
      </c>
      <c r="M29" s="944" t="e">
        <f ca="1">$L29/'REPARTITION DES TACHES'!$I$2372</f>
        <v>#VALUE!</v>
      </c>
    </row>
    <row r="30" spans="1:13" ht="30.75" thickBot="1" x14ac:dyDescent="0.4">
      <c r="A30" s="16" t="s">
        <v>49</v>
      </c>
      <c r="B30" s="4">
        <f>COUNTIF('REPARTITION DES TACHES'!C2:D2325,"MALINCONICO")</f>
        <v>5</v>
      </c>
      <c r="C30" s="18" t="e">
        <f ca="1">B30/'REPARTITION DES TACHES'!$C$2372</f>
        <v>#VALUE!</v>
      </c>
      <c r="D30" s="17">
        <f>COUNTIF('REPARTITION DES TACHES'!E2:E2325,"MALINCONICO")</f>
        <v>0</v>
      </c>
      <c r="E30" s="18" t="e">
        <f ca="1">D30/'REPARTITION DES TACHES'!$E$2372</f>
        <v>#VALUE!</v>
      </c>
      <c r="F30" s="19">
        <f>COUNTIF('REPARTITION DES TACHES'!F2:F2331,"MALINCONICO")</f>
        <v>0</v>
      </c>
      <c r="G30" s="20" t="e">
        <f ca="1">F30/'REPARTITION DES TACHES'!$F$2372</f>
        <v>#VALUE!</v>
      </c>
      <c r="H30" s="19">
        <f>COUNTIF('REPARTITION DES TACHES'!G2:G2325,"MALINCONICO")</f>
        <v>0</v>
      </c>
      <c r="I30" s="20" t="e">
        <f ca="1">H30/'REPARTITION DES TACHES'!$G$2372</f>
        <v>#VALUE!</v>
      </c>
      <c r="J30" s="17">
        <f>COUNTIF('REPARTITION DES TACHES'!H2:H2325,"MALINCONICO")</f>
        <v>4</v>
      </c>
      <c r="K30" s="18" t="e">
        <f ca="1">J30/'REPARTITION DES TACHES'!$H$2372</f>
        <v>#VALUE!</v>
      </c>
      <c r="L30" s="17">
        <f>COUNTIF('REPARTITION DES TACHES'!I2:I2325,"MALINCONICO")</f>
        <v>5</v>
      </c>
      <c r="M30" s="944" t="e">
        <f ca="1">$L30/'REPARTITION DES TACHES'!$I$2372</f>
        <v>#VALUE!</v>
      </c>
    </row>
    <row r="31" spans="1:13" ht="30.75" thickBot="1" x14ac:dyDescent="0.4">
      <c r="A31" s="16" t="s">
        <v>50</v>
      </c>
      <c r="B31" s="4">
        <f>COUNTIF('REPARTITION DES TACHES'!C2:D2325,"MARCHWIAK")</f>
        <v>1</v>
      </c>
      <c r="C31" s="18" t="e">
        <f ca="1">B31/'REPARTITION DES TACHES'!$C$2372</f>
        <v>#VALUE!</v>
      </c>
      <c r="D31" s="17">
        <f>COUNTIF('REPARTITION DES TACHES'!E2:E2325,"MARCHWIAK")</f>
        <v>2</v>
      </c>
      <c r="E31" s="18" t="e">
        <f ca="1">D31/'REPARTITION DES TACHES'!$E$2372</f>
        <v>#VALUE!</v>
      </c>
      <c r="F31" s="19">
        <f ca="1">COUNTIF('REPARTITION DES TACHES'!F2:F23363,"MARCHWIAK")</f>
        <v>0</v>
      </c>
      <c r="G31" s="20" t="e">
        <f ca="1">F31/'REPARTITION DES TACHES'!$F$2372</f>
        <v>#VALUE!</v>
      </c>
      <c r="H31" s="19">
        <f>COUNTIF('REPARTITION DES TACHES'!G2:G2325,"MARCHWIAK")</f>
        <v>0</v>
      </c>
      <c r="I31" s="20" t="e">
        <f ca="1">H31/'REPARTITION DES TACHES'!$G$2372</f>
        <v>#VALUE!</v>
      </c>
      <c r="J31" s="17">
        <f>COUNTIF('REPARTITION DES TACHES'!H2:H2325,"MARCHWIAK")</f>
        <v>0</v>
      </c>
      <c r="K31" s="18" t="e">
        <f ca="1">J31/'REPARTITION DES TACHES'!$H$2372</f>
        <v>#VALUE!</v>
      </c>
      <c r="L31" s="17">
        <f>COUNTIF('REPARTITION DES TACHES'!I2:I2325,"MARCHWIAK")</f>
        <v>2</v>
      </c>
      <c r="M31" s="944" t="e">
        <f ca="1">$L31/'REPARTITION DES TACHES'!$I$2372</f>
        <v>#VALUE!</v>
      </c>
    </row>
    <row r="32" spans="1:13" ht="30.75" thickBot="1" x14ac:dyDescent="0.4">
      <c r="A32" s="16" t="s">
        <v>51</v>
      </c>
      <c r="B32" s="4">
        <f>COUNTIF('REPARTITION DES TACHES'!C2:D2325,"MOREL")</f>
        <v>0</v>
      </c>
      <c r="C32" s="18" t="e">
        <f ca="1">B32/'REPARTITION DES TACHES'!$C$2372</f>
        <v>#VALUE!</v>
      </c>
      <c r="D32" s="17">
        <f>COUNTIF('REPARTITION DES TACHES'!E2:E2325,"MOREL")</f>
        <v>0</v>
      </c>
      <c r="E32" s="18" t="e">
        <f ca="1">D32/'REPARTITION DES TACHES'!$E$2372</f>
        <v>#VALUE!</v>
      </c>
      <c r="F32" s="17">
        <f>COUNTIF('REPARTITION DES TACHES'!F2:F2331,"MOREL")</f>
        <v>2</v>
      </c>
      <c r="G32" s="20" t="e">
        <f ca="1">F32/'REPARTITION DES TACHES'!$F$2372</f>
        <v>#VALUE!</v>
      </c>
      <c r="H32" s="17">
        <f>COUNTIF('REPARTITION DES TACHES'!G2:G2325,"MOREL")</f>
        <v>5</v>
      </c>
      <c r="I32" s="20" t="e">
        <f ca="1">H32/'REPARTITION DES TACHES'!$G$2372</f>
        <v>#VALUE!</v>
      </c>
      <c r="J32" s="17">
        <f>COUNTIF('REPARTITION DES TACHES'!H2:H2325,"MOREL")</f>
        <v>0</v>
      </c>
      <c r="K32" s="18" t="e">
        <f ca="1">J32/'REPARTITION DES TACHES'!$H$2372</f>
        <v>#VALUE!</v>
      </c>
      <c r="L32" s="17">
        <f>COUNTIF('REPARTITION DES TACHES'!I2:I2325,"MOREL")</f>
        <v>0</v>
      </c>
      <c r="M32" s="944" t="e">
        <f ca="1">$L32/'REPARTITION DES TACHES'!$I$2372</f>
        <v>#VALUE!</v>
      </c>
    </row>
    <row r="33" spans="1:13" ht="30.75" thickBot="1" x14ac:dyDescent="0.4">
      <c r="A33" s="16" t="s">
        <v>52</v>
      </c>
      <c r="B33" s="4">
        <f>COUNTIF('REPARTITION DES TACHES'!C2:D2325,"NAKAI")</f>
        <v>5</v>
      </c>
      <c r="C33" s="18" t="e">
        <f ca="1">B33/'REPARTITION DES TACHES'!$C$2372</f>
        <v>#VALUE!</v>
      </c>
      <c r="D33" s="17">
        <f>COUNTIF('REPARTITION DES TACHES'!E2:E2325,"NAKAI")</f>
        <v>2</v>
      </c>
      <c r="E33" s="18" t="e">
        <f ca="1">D33/'REPARTITION DES TACHES'!$E$2372</f>
        <v>#VALUE!</v>
      </c>
      <c r="F33" s="19">
        <f>COUNTIF('REPARTITION DES TACHES'!F2:F2331,"NAKAI")</f>
        <v>0</v>
      </c>
      <c r="G33" s="20" t="e">
        <f ca="1">F33/'REPARTITION DES TACHES'!$F$2372</f>
        <v>#VALUE!</v>
      </c>
      <c r="H33" s="19">
        <f>COUNTIF('REPARTITION DES TACHES'!G2:G2325,"NAKAI")</f>
        <v>0</v>
      </c>
      <c r="I33" s="20" t="e">
        <f ca="1">H33/'REPARTITION DES TACHES'!$G$2372</f>
        <v>#VALUE!</v>
      </c>
      <c r="J33" s="17">
        <f>COUNTIF('REPARTITION DES TACHES'!H2:H2325,"NAKAI")</f>
        <v>0</v>
      </c>
      <c r="K33" s="18" t="e">
        <f ca="1">J33/'REPARTITION DES TACHES'!$H$2372</f>
        <v>#VALUE!</v>
      </c>
      <c r="L33" s="17">
        <f>COUNTIF('REPARTITION DES TACHES'!I2:I2325,"NAKAI")</f>
        <v>1</v>
      </c>
      <c r="M33" s="944" t="e">
        <f ca="1">$L33/'REPARTITION DES TACHES'!$I$2372</f>
        <v>#VALUE!</v>
      </c>
    </row>
    <row r="34" spans="1:13" ht="30.75" thickBot="1" x14ac:dyDescent="0.4">
      <c r="A34" s="515" t="s">
        <v>68</v>
      </c>
      <c r="B34" s="4">
        <f>COUNTIF('REPARTITION DES TACHES'!$C$2:$D$2325,"parreira")</f>
        <v>10</v>
      </c>
      <c r="C34" s="18" t="e">
        <f ca="1">B34/'REPARTITION DES TACHES'!$C$2372</f>
        <v>#VALUE!</v>
      </c>
      <c r="D34" s="17">
        <f>COUNTIF('REPARTITION DES TACHES'!E2:E2325,"PARREIRA")</f>
        <v>3</v>
      </c>
      <c r="E34" s="18" t="e">
        <f ca="1">D34/'REPARTITION DES TACHES'!$E$2372</f>
        <v>#VALUE!</v>
      </c>
      <c r="F34" s="19">
        <f>COUNTIF('REPARTITION DES TACHES'!F2:F2331,"PARREIRA")</f>
        <v>0</v>
      </c>
      <c r="G34" s="20" t="e">
        <f ca="1">F34/'REPARTITION DES TACHES'!$F$2372</f>
        <v>#VALUE!</v>
      </c>
      <c r="H34" s="19">
        <f>COUNTIF('REPARTITION DES TACHES'!G2:G2325,"PARREIRA")</f>
        <v>0</v>
      </c>
      <c r="I34" s="20" t="e">
        <f ca="1">H34/'REPARTITION DES TACHES'!$G$2372</f>
        <v>#VALUE!</v>
      </c>
      <c r="J34" s="17">
        <f>COUNTIF('REPARTITION DES TACHES'!H2:H2325,"PARREIRA")</f>
        <v>2</v>
      </c>
      <c r="K34" s="18" t="e">
        <f ca="1">J34/'REPARTITION DES TACHES'!$H$2372</f>
        <v>#VALUE!</v>
      </c>
      <c r="L34" s="17">
        <f>COUNTIF('REPARTITION DES TACHES'!I2:I2325,"PARREIRA")</f>
        <v>8</v>
      </c>
      <c r="M34" s="944" t="e">
        <f ca="1">$L34/'REPARTITION DES TACHES'!$I$2372</f>
        <v>#VALUE!</v>
      </c>
    </row>
    <row r="35" spans="1:13" ht="30.75" thickBot="1" x14ac:dyDescent="0.4">
      <c r="A35" s="16" t="s">
        <v>53</v>
      </c>
      <c r="B35" s="4">
        <f>COUNTIF('REPARTITION DES TACHES'!C2:D2325,"POPULIER")</f>
        <v>4</v>
      </c>
      <c r="C35" s="18" t="e">
        <f ca="1">B35/'REPARTITION DES TACHES'!$C$2372</f>
        <v>#VALUE!</v>
      </c>
      <c r="D35" s="17">
        <f>COUNTIF('REPARTITION DES TACHES'!E2:E2325,"POPULIER")</f>
        <v>1</v>
      </c>
      <c r="E35" s="18" t="e">
        <f ca="1">D35/'REPARTITION DES TACHES'!$E$2372</f>
        <v>#VALUE!</v>
      </c>
      <c r="F35" s="19">
        <f>COUNTIF('REPARTITION DES TACHES'!F2:F2331,"POPULIER")</f>
        <v>0</v>
      </c>
      <c r="G35" s="20" t="e">
        <f ca="1">F35/'REPARTITION DES TACHES'!$F$2372</f>
        <v>#VALUE!</v>
      </c>
      <c r="H35" s="19">
        <f>COUNTIF('REPARTITION DES TACHES'!G2:G2325,"POPULIER")</f>
        <v>0</v>
      </c>
      <c r="I35" s="20" t="e">
        <f ca="1">H35/'REPARTITION DES TACHES'!$G$2372</f>
        <v>#VALUE!</v>
      </c>
      <c r="J35" s="17">
        <f>COUNTIF('REPARTITION DES TACHES'!H2:H2325,"POPULIER")</f>
        <v>2</v>
      </c>
      <c r="K35" s="18" t="e">
        <f ca="1">J35/'REPARTITION DES TACHES'!$H$2372</f>
        <v>#VALUE!</v>
      </c>
      <c r="L35" s="17">
        <f>COUNTIF('REPARTITION DES TACHES'!I2:I2325,"POPULIER")</f>
        <v>1</v>
      </c>
      <c r="M35" s="944" t="e">
        <f ca="1">$L35/'REPARTITION DES TACHES'!$I$2372</f>
        <v>#VALUE!</v>
      </c>
    </row>
    <row r="36" spans="1:13" ht="30.75" thickBot="1" x14ac:dyDescent="0.4">
      <c r="A36" s="16" t="s">
        <v>32</v>
      </c>
      <c r="B36" s="4">
        <f>COUNTIF('REPARTITION DES TACHES'!C2:D2325,"RETOUR")</f>
        <v>2</v>
      </c>
      <c r="C36" s="18" t="e">
        <f ca="1">B36/'REPARTITION DES TACHES'!$C$2372</f>
        <v>#VALUE!</v>
      </c>
      <c r="D36" s="17">
        <f>COUNTIF('REPARTITION DES TACHES'!E2:E2325,"RETOUR")</f>
        <v>1</v>
      </c>
      <c r="E36" s="18" t="e">
        <f ca="1">D36/'REPARTITION DES TACHES'!$E$2372</f>
        <v>#VALUE!</v>
      </c>
      <c r="F36" s="19">
        <f>COUNTIF('REPARTITION DES TACHES'!F2:F2331,"RETOUR")</f>
        <v>0</v>
      </c>
      <c r="G36" s="20" t="e">
        <f ca="1">F36/'REPARTITION DES TACHES'!$F$2372</f>
        <v>#VALUE!</v>
      </c>
      <c r="H36" s="19">
        <f>COUNTIF('REPARTITION DES TACHES'!G2:G2325,"RETOUR")</f>
        <v>0</v>
      </c>
      <c r="I36" s="20" t="e">
        <f ca="1">H36/'REPARTITION DES TACHES'!$G$2372</f>
        <v>#VALUE!</v>
      </c>
      <c r="J36" s="17">
        <f>COUNTIF('REPARTITION DES TACHES'!H2:H2325,"RETOUR")</f>
        <v>2</v>
      </c>
      <c r="K36" s="18" t="e">
        <f ca="1">J36/'REPARTITION DES TACHES'!$H$2372</f>
        <v>#VALUE!</v>
      </c>
      <c r="L36" s="17">
        <f>COUNTIF('REPARTITION DES TACHES'!I2:I2325,"RETOUR")</f>
        <v>1</v>
      </c>
      <c r="M36" s="944" t="e">
        <f ca="1">$L36/'REPARTITION DES TACHES'!$I$2372</f>
        <v>#VALUE!</v>
      </c>
    </row>
    <row r="37" spans="1:13" ht="30.75" thickBot="1" x14ac:dyDescent="0.4">
      <c r="A37" s="514" t="s">
        <v>54</v>
      </c>
      <c r="B37" s="4">
        <f>COUNTIF('REPARTITION DES TACHES'!C2:D2325,"RICHOUX")</f>
        <v>1</v>
      </c>
      <c r="C37" s="18" t="e">
        <f ca="1">B37/'REPARTITION DES TACHES'!$C$2372</f>
        <v>#VALUE!</v>
      </c>
      <c r="D37" s="17">
        <f>COUNTIF('REPARTITION DES TACHES'!E2:E2325,"RICHOUX")</f>
        <v>1</v>
      </c>
      <c r="E37" s="18" t="e">
        <f ca="1">D37/'REPARTITION DES TACHES'!$E$2372</f>
        <v>#VALUE!</v>
      </c>
      <c r="F37" s="19">
        <f>COUNTIF('REPARTITION DES TACHES'!F2:F2331,"RICHOUX")</f>
        <v>0</v>
      </c>
      <c r="G37" s="20" t="e">
        <f ca="1">F37/'REPARTITION DES TACHES'!$F$2372</f>
        <v>#VALUE!</v>
      </c>
      <c r="H37" s="19">
        <f>COUNTIF('REPARTITION DES TACHES'!G2:G2325,"RICHOUX")</f>
        <v>0</v>
      </c>
      <c r="I37" s="20" t="e">
        <f ca="1">H37/'REPARTITION DES TACHES'!$G$2372</f>
        <v>#VALUE!</v>
      </c>
      <c r="J37" s="17">
        <f>COUNTIF('REPARTITION DES TACHES'!H2:H2325,"RICHOUX")</f>
        <v>1</v>
      </c>
      <c r="K37" s="18" t="e">
        <f ca="1">J37/'REPARTITION DES TACHES'!$H$2372</f>
        <v>#VALUE!</v>
      </c>
      <c r="L37" s="17">
        <f>COUNTIF('REPARTITION DES TACHES'!I2:I2325,"RICHOUX")</f>
        <v>2</v>
      </c>
      <c r="M37" s="944" t="e">
        <f ca="1">$L37/'REPARTITION DES TACHES'!$I$2372</f>
        <v>#VALUE!</v>
      </c>
    </row>
    <row r="38" spans="1:13" ht="30.75" thickBot="1" x14ac:dyDescent="0.4">
      <c r="A38" s="514" t="s">
        <v>55</v>
      </c>
      <c r="B38" s="4">
        <f>COUNTIF('REPARTITION DES TACHES'!C2:D2325,"RIGOLET")</f>
        <v>5</v>
      </c>
      <c r="C38" s="18" t="e">
        <f ca="1">B38/'REPARTITION DES TACHES'!$C$2372</f>
        <v>#VALUE!</v>
      </c>
      <c r="D38" s="17">
        <f>COUNTIF('REPARTITION DES TACHES'!E2:E2325,"RIGOLET")</f>
        <v>2</v>
      </c>
      <c r="E38" s="18" t="e">
        <f ca="1">D38/'REPARTITION DES TACHES'!$E$2372</f>
        <v>#VALUE!</v>
      </c>
      <c r="F38" s="17">
        <f>COUNTIF('REPARTITION DES TACHES'!F2:F2331,"RIGOLET")</f>
        <v>1</v>
      </c>
      <c r="G38" s="20" t="e">
        <f ca="1">F38/'REPARTITION DES TACHES'!$F$2372</f>
        <v>#VALUE!</v>
      </c>
      <c r="H38" s="17">
        <f>COUNTIF('REPARTITION DES TACHES'!G2:G2325,"RIGOLET")</f>
        <v>2</v>
      </c>
      <c r="I38" s="20" t="e">
        <f ca="1">H38/'REPARTITION DES TACHES'!$G$2372</f>
        <v>#VALUE!</v>
      </c>
      <c r="J38" s="17">
        <f>COUNTIF('REPARTITION DES TACHES'!H2:H2325,"RIGOLET")</f>
        <v>0</v>
      </c>
      <c r="K38" s="18" t="e">
        <f ca="1">J38/'REPARTITION DES TACHES'!$H$2372</f>
        <v>#VALUE!</v>
      </c>
      <c r="L38" s="17">
        <f>COUNTIF('REPARTITION DES TACHES'!I2:I2325,"RIGOLET")</f>
        <v>2</v>
      </c>
      <c r="M38" s="944" t="e">
        <f ca="1">$L38/'REPARTITION DES TACHES'!$I$2372</f>
        <v>#VALUE!</v>
      </c>
    </row>
    <row r="39" spans="1:13" ht="30.75" thickBot="1" x14ac:dyDescent="0.4">
      <c r="A39" s="514" t="s">
        <v>56</v>
      </c>
      <c r="B39" s="4">
        <f>COUNTIF('REPARTITION DES TACHES'!C2:D2325,"RIVIERE")</f>
        <v>1</v>
      </c>
      <c r="C39" s="18" t="e">
        <f ca="1">B39/'REPARTITION DES TACHES'!$C$2372</f>
        <v>#VALUE!</v>
      </c>
      <c r="D39" s="17">
        <f>COUNTIF('REPARTITION DES TACHES'!E2:E2325,"RIVIERE")</f>
        <v>0</v>
      </c>
      <c r="E39" s="18" t="e">
        <f ca="1">D39/'REPARTITION DES TACHES'!$E$2372</f>
        <v>#VALUE!</v>
      </c>
      <c r="F39" s="19">
        <f>COUNTIF('REPARTITION DES TACHES'!F2:F2331,"RIVIERE")</f>
        <v>0</v>
      </c>
      <c r="G39" s="20" t="e">
        <f ca="1">F39/'REPARTITION DES TACHES'!$F$2372</f>
        <v>#VALUE!</v>
      </c>
      <c r="H39" s="19">
        <f>COUNTIF('REPARTITION DES TACHES'!G2:G2325,"RIVIERE")</f>
        <v>0</v>
      </c>
      <c r="I39" s="20" t="e">
        <f ca="1">H39/'REPARTITION DES TACHES'!$G$2372</f>
        <v>#VALUE!</v>
      </c>
      <c r="J39" s="17">
        <f>COUNTIF('REPARTITION DES TACHES'!H2:H2325,"RIVIERE")</f>
        <v>0</v>
      </c>
      <c r="K39" s="18" t="e">
        <f ca="1">J39/'REPARTITION DES TACHES'!$H$2372</f>
        <v>#VALUE!</v>
      </c>
      <c r="L39" s="17">
        <f>COUNTIF('REPARTITION DES TACHES'!I2:I2325,"RIVIERE")</f>
        <v>0</v>
      </c>
      <c r="M39" s="944" t="e">
        <f ca="1">$L39/'REPARTITION DES TACHES'!$I$2372</f>
        <v>#VALUE!</v>
      </c>
    </row>
    <row r="40" spans="1:13" ht="30.75" thickBot="1" x14ac:dyDescent="0.4">
      <c r="A40" s="514" t="s">
        <v>57</v>
      </c>
      <c r="B40" s="4">
        <f>COUNTIF('REPARTITION DES TACHES'!C2:D2325,"ROUSSEAU")</f>
        <v>1</v>
      </c>
      <c r="C40" s="18" t="e">
        <f ca="1">B40/'REPARTITION DES TACHES'!$C$2372</f>
        <v>#VALUE!</v>
      </c>
      <c r="D40" s="17">
        <f>COUNTIF('REPARTITION DES TACHES'!E2:E2325,"ROUSSEAU")</f>
        <v>2</v>
      </c>
      <c r="E40" s="18" t="e">
        <f ca="1">D40/'REPARTITION DES TACHES'!$E$2372</f>
        <v>#VALUE!</v>
      </c>
      <c r="F40" s="17">
        <f>COUNTIF('REPARTITION DES TACHES'!F2:F2331,"ROUSSEAU")</f>
        <v>2</v>
      </c>
      <c r="G40" s="20" t="e">
        <f ca="1">F40/'REPARTITION DES TACHES'!$F$2372</f>
        <v>#VALUE!</v>
      </c>
      <c r="H40" s="17">
        <f>COUNTIF('REPARTITION DES TACHES'!G2:G2325,"ROUSSEAU")</f>
        <v>1</v>
      </c>
      <c r="I40" s="20" t="e">
        <f ca="1">H40/'REPARTITION DES TACHES'!$G$2372</f>
        <v>#VALUE!</v>
      </c>
      <c r="J40" s="17">
        <f>COUNTIF('REPARTITION DES TACHES'!H2:H2325,"ROUSSEAU")</f>
        <v>1</v>
      </c>
      <c r="K40" s="18" t="e">
        <f ca="1">J40/'REPARTITION DES TACHES'!$H$2372</f>
        <v>#VALUE!</v>
      </c>
      <c r="L40" s="17">
        <f>COUNTIF('REPARTITION DES TACHES'!I2:I2325,"ROUSSEAU")</f>
        <v>3</v>
      </c>
      <c r="M40" s="944" t="e">
        <f ca="1">$L40/'REPARTITION DES TACHES'!$I$2372</f>
        <v>#VALUE!</v>
      </c>
    </row>
    <row r="41" spans="1:13" ht="30.75" thickBot="1" x14ac:dyDescent="0.4">
      <c r="A41" s="515" t="s">
        <v>66</v>
      </c>
      <c r="B41" s="4">
        <f>COUNTIF('REPARTITION DES TACHES'!$C$2:$D$2325,"saminadin")</f>
        <v>0</v>
      </c>
      <c r="C41" s="18" t="e">
        <f ca="1">B41/'REPARTITION DES TACHES'!$C$2372</f>
        <v>#VALUE!</v>
      </c>
      <c r="D41" s="17">
        <f>COUNTIF('REPARTITION DES TACHES'!E2:E2325,"SAMINADIN")</f>
        <v>0</v>
      </c>
      <c r="E41" s="18" t="e">
        <f ca="1">D41/'REPARTITION DES TACHES'!$E$2372</f>
        <v>#VALUE!</v>
      </c>
      <c r="F41" s="19">
        <f>COUNTIF('REPARTITION DES TACHES'!F2:F2331,"SAMINADIN")</f>
        <v>0</v>
      </c>
      <c r="G41" s="20" t="e">
        <f ca="1">F41/'REPARTITION DES TACHES'!$F$2372</f>
        <v>#VALUE!</v>
      </c>
      <c r="H41" s="19">
        <f>COUNTIF('REPARTITION DES TACHES'!G2:G2325,"SAMINADIN")</f>
        <v>0</v>
      </c>
      <c r="I41" s="20" t="e">
        <f ca="1">H41/'REPARTITION DES TACHES'!$G$2372</f>
        <v>#VALUE!</v>
      </c>
      <c r="J41" s="17">
        <f>COUNTIF('REPARTITION DES TACHES'!H2:H2325,"SAMINADIN")</f>
        <v>0</v>
      </c>
      <c r="K41" s="18" t="e">
        <f ca="1">J41/'REPARTITION DES TACHES'!$H$2372</f>
        <v>#VALUE!</v>
      </c>
      <c r="L41" s="17">
        <f>COUNTIF('REPARTITION DES TACHES'!I2:I2325,"SAMINADIN")</f>
        <v>0</v>
      </c>
      <c r="M41" s="944" t="e">
        <f ca="1">$L41/'REPARTITION DES TACHES'!$I$2372</f>
        <v>#VALUE!</v>
      </c>
    </row>
    <row r="42" spans="1:13" ht="30.75" thickBot="1" x14ac:dyDescent="0.4">
      <c r="A42" s="514" t="s">
        <v>76</v>
      </c>
      <c r="B42" s="4">
        <f>COUNTIF('REPARTITION DES TACHES'!C2:D2325,"SCHUSTER")</f>
        <v>14</v>
      </c>
      <c r="C42" s="18" t="e">
        <f ca="1">B42/'REPARTITION DES TACHES'!$C$2372</f>
        <v>#VALUE!</v>
      </c>
      <c r="D42" s="17">
        <f>COUNTIF('REPARTITION DES TACHES'!E2:E2325,"SCHUSTER")</f>
        <v>2</v>
      </c>
      <c r="E42" s="18" t="e">
        <f ca="1">D42/'REPARTITION DES TACHES'!$E$2372</f>
        <v>#VALUE!</v>
      </c>
      <c r="F42" s="19">
        <f>COUNTIF('REPARTITION DES TACHES'!F2:F2331,"SCHUSTER")</f>
        <v>0</v>
      </c>
      <c r="G42" s="20" t="e">
        <f ca="1">F42/'REPARTITION DES TACHES'!$F$2372</f>
        <v>#VALUE!</v>
      </c>
      <c r="H42" s="19">
        <f>COUNTIF('REPARTITION DES TACHES'!G2:G2325,"SCHUSTER")</f>
        <v>0</v>
      </c>
      <c r="I42" s="20" t="e">
        <f ca="1">H42/'REPARTITION DES TACHES'!$G$2372</f>
        <v>#VALUE!</v>
      </c>
      <c r="J42" s="17">
        <f>COUNTIF('REPARTITION DES TACHES'!H2:H2325,"SCHUSTER")</f>
        <v>1</v>
      </c>
      <c r="K42" s="18" t="e">
        <f ca="1">J42/'REPARTITION DES TACHES'!$H$2372</f>
        <v>#VALUE!</v>
      </c>
      <c r="L42" s="17">
        <f>COUNTIF('REPARTITION DES TACHES'!I2:I2325,"SCHUSTER")</f>
        <v>4</v>
      </c>
      <c r="M42" s="944" t="e">
        <f ca="1">$L42/'REPARTITION DES TACHES'!$I$2372</f>
        <v>#VALUE!</v>
      </c>
    </row>
    <row r="43" spans="1:13" ht="30.75" thickBot="1" x14ac:dyDescent="0.4">
      <c r="A43" s="514" t="s">
        <v>59</v>
      </c>
      <c r="B43" s="4">
        <f>COUNTIF('REPARTITION DES TACHES'!C2:D2325,"SILVESTRO")</f>
        <v>4</v>
      </c>
      <c r="C43" s="18" t="e">
        <f ca="1">B43/'REPARTITION DES TACHES'!$C$2372</f>
        <v>#VALUE!</v>
      </c>
      <c r="D43" s="17">
        <f>COUNTIF('REPARTITION DES TACHES'!E2:E2325,"SILVESTRO")</f>
        <v>3</v>
      </c>
      <c r="E43" s="18" t="e">
        <f ca="1">D43/'REPARTITION DES TACHES'!$E$2372</f>
        <v>#VALUE!</v>
      </c>
      <c r="F43" s="19">
        <f>COUNTIF('REPARTITION DES TACHES'!F2:F2331,"SILVESTRO")</f>
        <v>0</v>
      </c>
      <c r="G43" s="20" t="e">
        <f ca="1">F43/'REPARTITION DES TACHES'!$F$2372</f>
        <v>#VALUE!</v>
      </c>
      <c r="H43" s="19">
        <f>COUNTIF('REPARTITION DES TACHES'!G2:G2325,"SILVESTRO")</f>
        <v>0</v>
      </c>
      <c r="I43" s="20" t="e">
        <f ca="1">H43/'REPARTITION DES TACHES'!$G$2372</f>
        <v>#VALUE!</v>
      </c>
      <c r="J43" s="17">
        <f>COUNTIF('REPARTITION DES TACHES'!H2:H2325,"SILVESTRO")</f>
        <v>2</v>
      </c>
      <c r="K43" s="18" t="e">
        <f ca="1">J43/'REPARTITION DES TACHES'!$H$2372</f>
        <v>#VALUE!</v>
      </c>
      <c r="L43" s="17">
        <f>COUNTIF('REPARTITION DES TACHES'!I2:I2325,"SILVESTRO")</f>
        <v>2</v>
      </c>
      <c r="M43" s="944" t="e">
        <f ca="1">$L43/'REPARTITION DES TACHES'!$I$2372</f>
        <v>#VALUE!</v>
      </c>
    </row>
    <row r="44" spans="1:13" ht="30.75" thickBot="1" x14ac:dyDescent="0.4">
      <c r="A44" s="514" t="s">
        <v>60</v>
      </c>
      <c r="B44" s="4">
        <f>COUNTIF('REPARTITION DES TACHES'!C2:D2325,"STEPANOV")</f>
        <v>0</v>
      </c>
      <c r="C44" s="18" t="e">
        <f ca="1">B44/'REPARTITION DES TACHES'!$C$2372</f>
        <v>#VALUE!</v>
      </c>
      <c r="D44" s="17">
        <f>COUNTIF('REPARTITION DES TACHES'!E2:E2325,"STEPANOV")</f>
        <v>0</v>
      </c>
      <c r="E44" s="18" t="e">
        <f ca="1">D44/'REPARTITION DES TACHES'!$E$2372</f>
        <v>#VALUE!</v>
      </c>
      <c r="F44" s="17">
        <f>COUNTIF('REPARTITION DES TACHES'!F2:F2331,"STEPANOV")</f>
        <v>2</v>
      </c>
      <c r="G44" s="20" t="e">
        <f ca="1">F44/'REPARTITION DES TACHES'!$F$2372</f>
        <v>#VALUE!</v>
      </c>
      <c r="H44" s="17">
        <f>COUNTIF('REPARTITION DES TACHES'!G2:G2325,"STEPANOV")</f>
        <v>8</v>
      </c>
      <c r="I44" s="20" t="e">
        <f ca="1">H44/'REPARTITION DES TACHES'!$G$2372</f>
        <v>#VALUE!</v>
      </c>
      <c r="J44" s="17">
        <f>COUNTIF('REPARTITION DES TACHES'!H2:H2325,"STEPANOV")</f>
        <v>0</v>
      </c>
      <c r="K44" s="18" t="e">
        <f ca="1">J44/'REPARTITION DES TACHES'!$H$2372</f>
        <v>#VALUE!</v>
      </c>
      <c r="L44" s="17">
        <f>COUNTIF('REPARTITION DES TACHES'!I2:I2325,"STEPANOV")</f>
        <v>0</v>
      </c>
      <c r="M44" s="944" t="e">
        <f ca="1">$L44/'REPARTITION DES TACHES'!$I$2372</f>
        <v>#VALUE!</v>
      </c>
    </row>
    <row r="45" spans="1:13" ht="30.75" thickBot="1" x14ac:dyDescent="0.4">
      <c r="A45" s="514" t="s">
        <v>61</v>
      </c>
      <c r="B45" s="4">
        <f>COUNTIF('REPARTITION DES TACHES'!C2:D2325,"SZATNY")</f>
        <v>0</v>
      </c>
      <c r="C45" s="18" t="e">
        <f ca="1">B45/'REPARTITION DES TACHES'!$C$2372</f>
        <v>#VALUE!</v>
      </c>
      <c r="D45" s="17">
        <f>COUNTIF('REPARTITION DES TACHES'!E2:E2325,"SZATNY")</f>
        <v>0</v>
      </c>
      <c r="E45" s="18" t="e">
        <f ca="1">D45/'REPARTITION DES TACHES'!$E$2372</f>
        <v>#VALUE!</v>
      </c>
      <c r="F45" s="17">
        <f>COUNTIF('REPARTITION DES TACHES'!F2:F2331,"SZATNY")</f>
        <v>0</v>
      </c>
      <c r="G45" s="20" t="e">
        <f ca="1">F45/'REPARTITION DES TACHES'!$F$2372</f>
        <v>#VALUE!</v>
      </c>
      <c r="H45" s="17">
        <f>COUNTIF('REPARTITION DES TACHES'!G2:G2325,"SZATNY")</f>
        <v>0</v>
      </c>
      <c r="I45" s="20" t="e">
        <f ca="1">H45/'REPARTITION DES TACHES'!$G$2372</f>
        <v>#VALUE!</v>
      </c>
      <c r="J45" s="17">
        <f>COUNTIF('REPARTITION DES TACHES'!H2:H2325,"SZATNY")</f>
        <v>0</v>
      </c>
      <c r="K45" s="18" t="e">
        <f ca="1">J45/'REPARTITION DES TACHES'!$H$2372</f>
        <v>#VALUE!</v>
      </c>
      <c r="L45" s="17">
        <f>COUNTIF('REPARTITION DES TACHES'!I2:I2325,"SZATNY")</f>
        <v>0</v>
      </c>
      <c r="M45" s="944" t="e">
        <f ca="1">$L45/'REPARTITION DES TACHES'!$I$2372</f>
        <v>#VALUE!</v>
      </c>
    </row>
    <row r="46" spans="1:13" ht="30.75" thickBot="1" x14ac:dyDescent="0.4">
      <c r="A46" s="515" t="s">
        <v>69</v>
      </c>
      <c r="B46" s="4">
        <f>COUNTIF('REPARTITION DES TACHES'!$C$2:$D$2325,"thomas")</f>
        <v>7</v>
      </c>
      <c r="C46" s="18" t="e">
        <f ca="1">B46/'REPARTITION DES TACHES'!$C$2372</f>
        <v>#VALUE!</v>
      </c>
      <c r="D46" s="17">
        <f>COUNTIF('REPARTITION DES TACHES'!E2:E2325,"THOMAS")</f>
        <v>2</v>
      </c>
      <c r="E46" s="18" t="e">
        <f ca="1">D46/'REPARTITION DES TACHES'!$E$2372</f>
        <v>#VALUE!</v>
      </c>
      <c r="F46" s="19">
        <f>COUNTIF('REPARTITION DES TACHES'!F2:F2331,"THOMAS")</f>
        <v>0</v>
      </c>
      <c r="G46" s="20" t="e">
        <f ca="1">F46/'REPARTITION DES TACHES'!$F$2372</f>
        <v>#VALUE!</v>
      </c>
      <c r="H46" s="19">
        <f>COUNTIF('REPARTITION DES TACHES'!G2:G2325,"THOMAS")</f>
        <v>0</v>
      </c>
      <c r="I46" s="20" t="e">
        <f ca="1">H46/'REPARTITION DES TACHES'!$G$2372</f>
        <v>#VALUE!</v>
      </c>
      <c r="J46" s="17">
        <f>COUNTIF('REPARTITION DES TACHES'!H2:H2325,"THOMAS")</f>
        <v>2</v>
      </c>
      <c r="K46" s="18" t="e">
        <f ca="1">J46/'REPARTITION DES TACHES'!$H$2372</f>
        <v>#VALUE!</v>
      </c>
      <c r="L46" s="17">
        <f>COUNTIF('REPARTITION DES TACHES'!I2:I2325,"THOMAS")</f>
        <v>6</v>
      </c>
      <c r="M46" s="944" t="e">
        <f ca="1">$L46/'REPARTITION DES TACHES'!$I$2372</f>
        <v>#VALUE!</v>
      </c>
    </row>
    <row r="47" spans="1:13" ht="30.75" thickBot="1" x14ac:dyDescent="0.4">
      <c r="A47" s="514" t="s">
        <v>62</v>
      </c>
      <c r="B47" s="4">
        <f>COUNTIF('REPARTITION DES TACHES'!C2:D2325,"VANDENKOORNHUYSE")</f>
        <v>1</v>
      </c>
      <c r="C47" s="18" t="e">
        <f ca="1">B47/'REPARTITION DES TACHES'!$C$2372</f>
        <v>#VALUE!</v>
      </c>
      <c r="D47" s="17">
        <f>COUNTIF('REPARTITION DES TACHES'!E2:E2325,"VANDENKOORNHUYSE")</f>
        <v>3</v>
      </c>
      <c r="E47" s="18" t="e">
        <f ca="1">D47/'REPARTITION DES TACHES'!$E$2372</f>
        <v>#VALUE!</v>
      </c>
      <c r="F47" s="17">
        <f>COUNTIF('REPARTITION DES TACHES'!F2:F2331,"VANDENKOORNHUYSE")</f>
        <v>0</v>
      </c>
      <c r="G47" s="20" t="e">
        <f ca="1">F47/'REPARTITION DES TACHES'!$F$2372</f>
        <v>#VALUE!</v>
      </c>
      <c r="H47" s="17">
        <f>COUNTIF('REPARTITION DES TACHES'!G2:G2325,"VANDENKOORNHUYSE")</f>
        <v>0</v>
      </c>
      <c r="I47" s="20" t="e">
        <f ca="1">H47/'REPARTITION DES TACHES'!$G$2372</f>
        <v>#VALUE!</v>
      </c>
      <c r="J47" s="17">
        <f>COUNTIF('REPARTITION DES TACHES'!H2:H2325,"VANDENKOORNHUYSE")</f>
        <v>3</v>
      </c>
      <c r="K47" s="18" t="e">
        <f ca="1">J47/'REPARTITION DES TACHES'!$H$2372</f>
        <v>#VALUE!</v>
      </c>
      <c r="L47" s="17">
        <f>COUNTIF('REPARTITION DES TACHES'!I2:I2325,"VANDENKOORNHUYSE")</f>
        <v>0</v>
      </c>
      <c r="M47" s="944" t="e">
        <f ca="1">$L47/'REPARTITION DES TACHES'!$I$2372</f>
        <v>#VALUE!</v>
      </c>
    </row>
    <row r="48" spans="1:13" ht="30.75" thickBot="1" x14ac:dyDescent="0.4">
      <c r="A48" s="515" t="s">
        <v>71</v>
      </c>
      <c r="B48" s="4">
        <f>COUNTIF('REPARTITION DES TACHES'!$C$2:$D$2325,"yessad")</f>
        <v>1</v>
      </c>
      <c r="C48" s="18" t="e">
        <f ca="1">B48/'REPARTITION DES TACHES'!$C$2372</f>
        <v>#VALUE!</v>
      </c>
      <c r="D48" s="17">
        <f>COUNTIF('REPARTITION DES TACHES'!E2:E2325,"YESSAD")</f>
        <v>0</v>
      </c>
      <c r="E48" s="18" t="e">
        <f ca="1">D48/'REPARTITION DES TACHES'!$E$2372</f>
        <v>#VALUE!</v>
      </c>
      <c r="F48" s="19">
        <f>COUNTIF('REPARTITION DES TACHES'!F2:F2331,"YESSAD")</f>
        <v>0</v>
      </c>
      <c r="G48" s="20" t="e">
        <f ca="1">F48/'REPARTITION DES TACHES'!$F$2372</f>
        <v>#VALUE!</v>
      </c>
      <c r="H48" s="19">
        <f>COUNTIF('REPARTITION DES TACHES'!G2:G2325,"YESSAD")</f>
        <v>0</v>
      </c>
      <c r="I48" s="20" t="e">
        <f ca="1">H48/'REPARTITION DES TACHES'!$G$2372</f>
        <v>#VALUE!</v>
      </c>
      <c r="J48" s="17">
        <f>COUNTIF('REPARTITION DES TACHES'!H2:H2325,"YESSAD")</f>
        <v>1</v>
      </c>
      <c r="K48" s="18" t="e">
        <f ca="1">J48/'REPARTITION DES TACHES'!$H$2372</f>
        <v>#VALUE!</v>
      </c>
      <c r="L48" s="17">
        <f>COUNTIF('REPARTITION DES TACHES'!I2:I2325,"YESSAD")</f>
        <v>0</v>
      </c>
      <c r="M48" s="944" t="e">
        <f ca="1">$L48/'REPARTITION DES TACHES'!$I$2372</f>
        <v>#VALUE!</v>
      </c>
    </row>
    <row r="49" spans="1:13" ht="30.75" thickBot="1" x14ac:dyDescent="0.4">
      <c r="A49" s="514" t="s">
        <v>63</v>
      </c>
      <c r="B49" s="4">
        <f>COUNTIF('REPARTITION DES TACHES'!C2:D2325,"ZERIZER")</f>
        <v>3</v>
      </c>
      <c r="C49" s="18" t="e">
        <f ca="1">B49/'REPARTITION DES TACHES'!$C$2372</f>
        <v>#VALUE!</v>
      </c>
      <c r="D49" s="17">
        <f>COUNTIF('REPARTITION DES TACHES'!E2:E2325,"ZERIZER")</f>
        <v>1</v>
      </c>
      <c r="E49" s="18" t="e">
        <f ca="1">D49/'REPARTITION DES TACHES'!$E$2372</f>
        <v>#VALUE!</v>
      </c>
      <c r="F49" s="19">
        <f>COUNTIF('REPARTITION DES TACHES'!F2:F2331,"ZERIZER")</f>
        <v>0</v>
      </c>
      <c r="G49" s="20" t="e">
        <f ca="1">F49/'REPARTITION DES TACHES'!$F$2372</f>
        <v>#VALUE!</v>
      </c>
      <c r="H49" s="19">
        <f>COUNTIF('REPARTITION DES TACHES'!G2:G2325,"ZERIZER")</f>
        <v>0</v>
      </c>
      <c r="I49" s="20" t="e">
        <f ca="1">H49/'REPARTITION DES TACHES'!$G$2372</f>
        <v>#VALUE!</v>
      </c>
      <c r="J49" s="17">
        <f>COUNTIF('REPARTITION DES TACHES'!H2:H2325,"ZERIZER")</f>
        <v>2</v>
      </c>
      <c r="K49" s="18" t="e">
        <f ca="1">J49/'REPARTITION DES TACHES'!$H$2372</f>
        <v>#VALUE!</v>
      </c>
      <c r="L49" s="17">
        <f>COUNTIF('REPARTITION DES TACHES'!I2:I2325,"ZERIZER")</f>
        <v>2</v>
      </c>
      <c r="M49" s="944" t="e">
        <f ca="1">$L49/'REPARTITION DES TACHES'!$I$2372</f>
        <v>#VALUE!</v>
      </c>
    </row>
    <row r="50" spans="1:13" ht="30.75" thickBot="1" x14ac:dyDescent="0.4">
      <c r="A50" s="516"/>
      <c r="B50" s="5">
        <f>COUNTIF('REPARTITION DES TACHES'!$C$2:$D$2325,"gerardo campos")</f>
        <v>0</v>
      </c>
      <c r="C50" s="26" t="e">
        <f ca="1">B50/'REPARTITION DES TACHES'!$C$2372</f>
        <v>#VALUE!</v>
      </c>
      <c r="D50" s="27"/>
      <c r="E50" s="26" t="e">
        <f ca="1">D50/'REPARTITION DES TACHES'!$E$2372</f>
        <v>#VALUE!</v>
      </c>
      <c r="F50" s="27"/>
      <c r="G50" s="28" t="e">
        <f ca="1">F50/'REPARTITION DES TACHES'!$F$2372</f>
        <v>#VALUE!</v>
      </c>
      <c r="H50" s="1179">
        <f>COUNTIF('REPARTITION DES TACHES'!G3:G2332,"BEHILLIL")</f>
        <v>0</v>
      </c>
      <c r="I50" s="28" t="e">
        <f ca="1">H50/'REPARTITION DES TACHES'!$G$2372</f>
        <v>#VALUE!</v>
      </c>
      <c r="J50" s="27"/>
      <c r="K50" s="26" t="e">
        <f ca="1">J50/'REPARTITION DES TACHES'!$H$2372</f>
        <v>#VALUE!</v>
      </c>
      <c r="L50" s="27"/>
      <c r="M50" s="1180" t="e">
        <f ca="1">$L50/'REPARTITION DES TACHES'!$I$2372</f>
        <v>#VALUE!</v>
      </c>
    </row>
    <row r="51" spans="1:13" x14ac:dyDescent="0.2">
      <c r="A51" s="1353"/>
    </row>
    <row r="52" spans="1:13" x14ac:dyDescent="0.2">
      <c r="A52" s="1354"/>
    </row>
    <row r="53" spans="1:13" x14ac:dyDescent="0.2">
      <c r="A53" s="1354"/>
    </row>
  </sheetData>
  <sheetProtection algorithmName="SHA-512" hashValue="IgwSA0dHtndekIHbjKbq45qqt4RC8ktMDtripuhlw6la/OZI0fVoz2XIjRBFFfM1f+9e0BIh6w0mv3xxpHVcHg==" saltValue="FXl8jFpe7xSdzxC64kVK3g==" spinCount="100000" sheet="1" objects="1" scenarios="1"/>
  <autoFilter ref="A5:A50">
    <sortState ref="A6:M50">
      <sortCondition ref="A5:A50"/>
    </sortState>
  </autoFilter>
  <customSheetViews>
    <customSheetView guid="{DF4911F3-2F4F-4B50-83A2-B7C33E13824E}" scale="71">
      <pane xSplit="1" ySplit="4" topLeftCell="B5" activePane="bottomRight" state="frozenSplit"/>
      <selection pane="bottomRight" activeCell="H32" sqref="H32"/>
      <pageMargins left="0.7" right="0.7" top="0.75" bottom="0.75" header="0.3" footer="0.3"/>
      <pageSetup paperSize="8" scale="50" orientation="portrait" r:id="rId1"/>
    </customSheetView>
  </customSheetViews>
  <mergeCells count="3">
    <mergeCell ref="B2:F2"/>
    <mergeCell ref="G2:M2"/>
    <mergeCell ref="A51:A53"/>
  </mergeCells>
  <pageMargins left="0.7" right="0.7" top="0.75" bottom="0.75" header="0.3" footer="0.3"/>
  <pageSetup paperSize="8" scale="50" orientation="portrait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N44"/>
  <sheetViews>
    <sheetView showGridLines="0" showRowColHeaders="0" zoomScale="120" zoomScaleNormal="120" workbookViewId="0">
      <selection activeCell="H8" sqref="H8:I9"/>
    </sheetView>
  </sheetViews>
  <sheetFormatPr baseColWidth="10" defaultColWidth="11.42578125" defaultRowHeight="12.75" x14ac:dyDescent="0.2"/>
  <cols>
    <col min="1" max="1" width="16.7109375" style="1" customWidth="1"/>
    <col min="2" max="11" width="9.7109375" style="1" customWidth="1"/>
    <col min="12" max="12" width="2" style="1" customWidth="1"/>
    <col min="13" max="16384" width="11.42578125" style="1"/>
  </cols>
  <sheetData>
    <row r="1" spans="1:14" ht="37.5" customHeight="1" thickBot="1" x14ac:dyDescent="0.25">
      <c r="A1" s="207" t="s">
        <v>91</v>
      </c>
      <c r="B1" s="1408" t="s">
        <v>92</v>
      </c>
      <c r="C1" s="1408"/>
      <c r="D1" s="1408"/>
      <c r="E1" s="1408"/>
      <c r="F1" s="1408"/>
      <c r="G1" s="1408"/>
      <c r="H1" s="1408"/>
      <c r="I1" s="1408"/>
      <c r="J1" s="1408"/>
      <c r="K1" s="1408"/>
      <c r="L1" s="208"/>
      <c r="M1" s="209" t="s">
        <v>93</v>
      </c>
      <c r="N1" s="209"/>
    </row>
    <row r="2" spans="1:14" ht="12" customHeight="1" x14ac:dyDescent="0.2">
      <c r="A2" s="210"/>
      <c r="B2" s="1409"/>
      <c r="C2" s="1410"/>
      <c r="D2" s="1413" t="s">
        <v>353</v>
      </c>
      <c r="E2" s="1414"/>
      <c r="F2" s="1414"/>
      <c r="G2" s="1414"/>
      <c r="H2" s="1414"/>
      <c r="I2" s="1414"/>
      <c r="J2" s="1414"/>
      <c r="K2" s="1415"/>
      <c r="L2" s="1419"/>
      <c r="M2" s="1420"/>
      <c r="N2" s="1421"/>
    </row>
    <row r="3" spans="1:14" ht="35.25" customHeight="1" thickBot="1" x14ac:dyDescent="0.25">
      <c r="A3" s="210"/>
      <c r="B3" s="1411"/>
      <c r="C3" s="1412"/>
      <c r="D3" s="1416"/>
      <c r="E3" s="1417"/>
      <c r="F3" s="1417"/>
      <c r="G3" s="1417"/>
      <c r="H3" s="1417"/>
      <c r="I3" s="1417"/>
      <c r="J3" s="1417"/>
      <c r="K3" s="1418"/>
      <c r="L3" s="1419"/>
      <c r="M3" s="1422"/>
      <c r="N3" s="1423"/>
    </row>
    <row r="4" spans="1:14" ht="5.25" customHeight="1" thickBot="1" x14ac:dyDescent="0.25">
      <c r="A4" s="210"/>
      <c r="D4" s="211"/>
      <c r="E4" s="211"/>
      <c r="F4" s="211"/>
      <c r="G4" s="211"/>
      <c r="H4" s="211"/>
      <c r="I4" s="211"/>
    </row>
    <row r="5" spans="1:14" ht="18" customHeight="1" x14ac:dyDescent="0.2">
      <c r="A5" s="210"/>
      <c r="B5" s="1402" t="s">
        <v>94</v>
      </c>
      <c r="C5" s="1403"/>
      <c r="D5" s="1403"/>
      <c r="E5" s="1403"/>
      <c r="F5" s="1403"/>
      <c r="G5" s="1403"/>
      <c r="H5" s="1403"/>
      <c r="I5" s="1403"/>
      <c r="J5" s="1403"/>
      <c r="K5" s="1404"/>
      <c r="M5" s="1402" t="s">
        <v>95</v>
      </c>
      <c r="N5" s="1404"/>
    </row>
    <row r="6" spans="1:14" ht="9.75" customHeight="1" thickBot="1" x14ac:dyDescent="0.25">
      <c r="A6" s="212"/>
      <c r="B6" s="1405"/>
      <c r="C6" s="1406"/>
      <c r="D6" s="1406"/>
      <c r="E6" s="1406"/>
      <c r="F6" s="1406"/>
      <c r="G6" s="1406"/>
      <c r="H6" s="1406"/>
      <c r="I6" s="1406"/>
      <c r="J6" s="1406"/>
      <c r="K6" s="1407"/>
      <c r="M6" s="1405"/>
      <c r="N6" s="1407"/>
    </row>
    <row r="7" spans="1:14" ht="8.1" customHeight="1" thickBot="1" x14ac:dyDescent="0.25">
      <c r="A7" s="1394"/>
      <c r="B7" s="213"/>
      <c r="C7" s="214"/>
      <c r="D7" s="215"/>
      <c r="E7" s="216"/>
      <c r="F7" s="217"/>
      <c r="G7" s="218"/>
      <c r="H7" s="215"/>
      <c r="I7" s="219"/>
      <c r="J7" s="220"/>
      <c r="K7" s="213"/>
      <c r="L7" s="1395"/>
    </row>
    <row r="8" spans="1:14" ht="20.100000000000001" customHeight="1" x14ac:dyDescent="0.2">
      <c r="A8" s="1394"/>
      <c r="B8" s="1362" t="s">
        <v>28</v>
      </c>
      <c r="C8" s="1363"/>
      <c r="D8" s="1396" t="s">
        <v>96</v>
      </c>
      <c r="E8" s="1397"/>
      <c r="F8" s="1362" t="s">
        <v>27</v>
      </c>
      <c r="G8" s="1363"/>
      <c r="H8" s="1362" t="s">
        <v>21</v>
      </c>
      <c r="I8" s="1363"/>
      <c r="J8" s="1362" t="s">
        <v>29</v>
      </c>
      <c r="K8" s="1363"/>
      <c r="L8" s="1395"/>
      <c r="M8" s="1388" t="s">
        <v>97</v>
      </c>
      <c r="N8" s="1389"/>
    </row>
    <row r="9" spans="1:14" ht="14.25" customHeight="1" thickBot="1" x14ac:dyDescent="0.25">
      <c r="A9" s="1394"/>
      <c r="B9" s="1364"/>
      <c r="C9" s="1365"/>
      <c r="D9" s="1398"/>
      <c r="E9" s="1399"/>
      <c r="F9" s="1364"/>
      <c r="G9" s="1365"/>
      <c r="H9" s="1364"/>
      <c r="I9" s="1365"/>
      <c r="J9" s="1364"/>
      <c r="K9" s="1365"/>
      <c r="L9" s="1395"/>
      <c r="M9" s="1390"/>
      <c r="N9" s="1391"/>
    </row>
    <row r="10" spans="1:14" ht="8.1" customHeight="1" thickBot="1" x14ac:dyDescent="0.4">
      <c r="A10" s="1394"/>
      <c r="B10" s="221"/>
      <c r="C10" s="222"/>
      <c r="D10" s="223"/>
      <c r="E10" s="224"/>
      <c r="F10" s="225"/>
      <c r="G10" s="225"/>
      <c r="H10" s="224"/>
      <c r="I10" s="226"/>
      <c r="J10" s="227"/>
      <c r="K10" s="221"/>
      <c r="L10" s="1395"/>
      <c r="M10" s="228"/>
      <c r="N10" s="228"/>
    </row>
    <row r="11" spans="1:14" ht="20.100000000000001" customHeight="1" x14ac:dyDescent="0.2">
      <c r="A11" s="1394"/>
      <c r="B11" s="1392" t="s">
        <v>23</v>
      </c>
      <c r="C11" s="1363"/>
      <c r="D11" s="1362" t="s">
        <v>25</v>
      </c>
      <c r="E11" s="1363"/>
      <c r="F11" s="1362" t="s">
        <v>11</v>
      </c>
      <c r="G11" s="1363"/>
      <c r="H11" s="1392" t="s">
        <v>24</v>
      </c>
      <c r="I11" s="1363"/>
      <c r="J11" s="1362" t="s">
        <v>7</v>
      </c>
      <c r="K11" s="1363"/>
      <c r="L11" s="1395"/>
      <c r="M11" s="1388" t="s">
        <v>98</v>
      </c>
      <c r="N11" s="1389"/>
    </row>
    <row r="12" spans="1:14" ht="10.5" customHeight="1" thickBot="1" x14ac:dyDescent="0.25">
      <c r="A12" s="1394"/>
      <c r="B12" s="1393"/>
      <c r="C12" s="1365"/>
      <c r="D12" s="1364"/>
      <c r="E12" s="1365"/>
      <c r="F12" s="1364"/>
      <c r="G12" s="1365"/>
      <c r="H12" s="1393"/>
      <c r="I12" s="1365"/>
      <c r="J12" s="1364"/>
      <c r="K12" s="1365"/>
      <c r="L12" s="1395"/>
      <c r="M12" s="1390"/>
      <c r="N12" s="1391"/>
    </row>
    <row r="13" spans="1:14" ht="11.25" customHeight="1" thickBot="1" x14ac:dyDescent="0.25">
      <c r="A13" s="1394"/>
      <c r="B13" s="213"/>
      <c r="C13" s="214"/>
      <c r="D13" s="220"/>
      <c r="E13" s="213"/>
      <c r="F13" s="1400"/>
      <c r="G13" s="1401"/>
      <c r="H13" s="213"/>
      <c r="I13" s="214"/>
      <c r="J13" s="220"/>
      <c r="K13" s="213"/>
      <c r="L13" s="1395"/>
      <c r="M13" s="228"/>
      <c r="N13" s="228"/>
    </row>
    <row r="14" spans="1:14" ht="6" customHeight="1" thickBot="1" x14ac:dyDescent="0.25">
      <c r="A14" s="229"/>
      <c r="B14" s="230"/>
      <c r="C14" s="231"/>
      <c r="D14" s="230"/>
      <c r="E14" s="231"/>
      <c r="F14" s="230"/>
      <c r="G14" s="231"/>
      <c r="H14" s="230"/>
      <c r="I14" s="231"/>
      <c r="J14" s="230"/>
      <c r="K14" s="231"/>
      <c r="L14" s="232"/>
      <c r="M14" s="233"/>
      <c r="N14" s="233"/>
    </row>
    <row r="15" spans="1:14" ht="8.1" customHeight="1" thickBot="1" x14ac:dyDescent="0.25">
      <c r="A15" s="1373"/>
      <c r="B15" s="213"/>
      <c r="C15" s="214"/>
      <c r="D15" s="220"/>
      <c r="E15" s="214"/>
      <c r="F15" s="220"/>
      <c r="G15" s="214"/>
      <c r="H15" s="220"/>
      <c r="I15" s="214"/>
      <c r="J15" s="220"/>
      <c r="K15" s="213"/>
      <c r="L15" s="1373"/>
      <c r="M15" s="1374"/>
      <c r="N15" s="1375"/>
    </row>
    <row r="16" spans="1:14" ht="20.100000000000001" customHeight="1" x14ac:dyDescent="0.2">
      <c r="A16" s="1373"/>
      <c r="B16" s="1362" t="s">
        <v>12</v>
      </c>
      <c r="C16" s="1363"/>
      <c r="D16" s="1362" t="s">
        <v>26</v>
      </c>
      <c r="E16" s="1363"/>
      <c r="F16" s="1362" t="s">
        <v>16</v>
      </c>
      <c r="G16" s="1363"/>
      <c r="H16" s="1380" t="s">
        <v>14</v>
      </c>
      <c r="I16" s="1381"/>
      <c r="J16" s="1362" t="s">
        <v>13</v>
      </c>
      <c r="K16" s="1363"/>
      <c r="L16" s="1373"/>
      <c r="M16" s="1376"/>
      <c r="N16" s="1377"/>
    </row>
    <row r="17" spans="1:14" ht="9.75" customHeight="1" thickBot="1" x14ac:dyDescent="0.25">
      <c r="A17" s="1373"/>
      <c r="B17" s="1364"/>
      <c r="C17" s="1365"/>
      <c r="D17" s="1364"/>
      <c r="E17" s="1365"/>
      <c r="F17" s="1364"/>
      <c r="G17" s="1365"/>
      <c r="H17" s="1382"/>
      <c r="I17" s="1383"/>
      <c r="J17" s="1364"/>
      <c r="K17" s="1365"/>
      <c r="L17" s="1373"/>
      <c r="M17" s="1376"/>
      <c r="N17" s="1377"/>
    </row>
    <row r="18" spans="1:14" ht="8.1" customHeight="1" thickBot="1" x14ac:dyDescent="0.4">
      <c r="A18" s="1373"/>
      <c r="B18" s="224"/>
      <c r="C18" s="226"/>
      <c r="D18" s="223"/>
      <c r="E18" s="226"/>
      <c r="F18" s="223"/>
      <c r="G18" s="226"/>
      <c r="H18" s="223"/>
      <c r="I18" s="226"/>
      <c r="J18" s="223"/>
      <c r="K18" s="224"/>
      <c r="L18" s="1373"/>
      <c r="M18" s="1376"/>
      <c r="N18" s="1377"/>
    </row>
    <row r="19" spans="1:14" ht="20.100000000000001" customHeight="1" x14ac:dyDescent="0.2">
      <c r="A19" s="1373"/>
      <c r="B19" s="1384"/>
      <c r="C19" s="1385"/>
      <c r="D19" s="1362" t="s">
        <v>30</v>
      </c>
      <c r="E19" s="1363"/>
      <c r="F19" s="1362" t="s">
        <v>99</v>
      </c>
      <c r="G19" s="1363"/>
      <c r="H19" s="1362" t="s">
        <v>19</v>
      </c>
      <c r="I19" s="1363"/>
      <c r="J19" s="1366"/>
      <c r="K19" s="1367"/>
      <c r="L19" s="1373"/>
      <c r="M19" s="1376"/>
      <c r="N19" s="1377"/>
    </row>
    <row r="20" spans="1:14" ht="10.5" customHeight="1" thickBot="1" x14ac:dyDescent="0.25">
      <c r="A20" s="1373"/>
      <c r="B20" s="1386"/>
      <c r="C20" s="1387"/>
      <c r="D20" s="1364"/>
      <c r="E20" s="1365"/>
      <c r="F20" s="1364"/>
      <c r="G20" s="1365"/>
      <c r="H20" s="1364"/>
      <c r="I20" s="1365"/>
      <c r="J20" s="1368"/>
      <c r="K20" s="1369"/>
      <c r="L20" s="1373"/>
      <c r="M20" s="1376"/>
      <c r="N20" s="1377"/>
    </row>
    <row r="21" spans="1:14" ht="8.1" customHeight="1" thickBot="1" x14ac:dyDescent="0.25">
      <c r="A21" s="1373"/>
      <c r="B21" s="234"/>
      <c r="C21" s="235"/>
      <c r="D21" s="230"/>
      <c r="E21" s="231"/>
      <c r="F21" s="236"/>
      <c r="G21" s="235"/>
      <c r="H21" s="236"/>
      <c r="I21" s="235"/>
      <c r="J21" s="236"/>
      <c r="K21" s="234"/>
      <c r="L21" s="1373"/>
      <c r="M21" s="1376"/>
      <c r="N21" s="1377"/>
    </row>
    <row r="22" spans="1:14" ht="8.1" customHeight="1" thickBot="1" x14ac:dyDescent="0.25">
      <c r="A22" s="1370"/>
      <c r="B22" s="237"/>
      <c r="C22" s="238"/>
      <c r="D22" s="216"/>
      <c r="E22" s="219"/>
      <c r="F22" s="215"/>
      <c r="G22" s="219"/>
      <c r="H22" s="215"/>
      <c r="I22" s="219"/>
      <c r="J22" s="215"/>
      <c r="K22" s="219"/>
      <c r="M22" s="1376"/>
      <c r="N22" s="1377"/>
    </row>
    <row r="23" spans="1:14" ht="20.100000000000001" customHeight="1" x14ac:dyDescent="0.2">
      <c r="A23" s="1370"/>
      <c r="B23" s="1355"/>
      <c r="C23" s="1356"/>
      <c r="D23" s="1371"/>
      <c r="E23" s="1356"/>
      <c r="F23" s="1355"/>
      <c r="G23" s="1356"/>
      <c r="H23" s="1355"/>
      <c r="I23" s="1356"/>
      <c r="J23" s="1355"/>
      <c r="K23" s="1356"/>
      <c r="M23" s="1376"/>
      <c r="N23" s="1377"/>
    </row>
    <row r="24" spans="1:14" ht="12" customHeight="1" thickBot="1" x14ac:dyDescent="0.25">
      <c r="A24" s="1370"/>
      <c r="B24" s="1357"/>
      <c r="C24" s="1358"/>
      <c r="D24" s="1372"/>
      <c r="E24" s="1358"/>
      <c r="F24" s="1357"/>
      <c r="G24" s="1358"/>
      <c r="H24" s="1357"/>
      <c r="I24" s="1358"/>
      <c r="J24" s="1357"/>
      <c r="K24" s="1358"/>
      <c r="M24" s="1376"/>
      <c r="N24" s="1377"/>
    </row>
    <row r="25" spans="1:14" ht="8.1" customHeight="1" thickBot="1" x14ac:dyDescent="0.25">
      <c r="A25" s="1370"/>
      <c r="B25" s="220"/>
      <c r="C25" s="214"/>
      <c r="D25" s="239"/>
      <c r="E25" s="240"/>
      <c r="F25" s="239"/>
      <c r="G25" s="240"/>
      <c r="H25" s="239"/>
      <c r="I25" s="240"/>
      <c r="J25" s="239"/>
      <c r="K25" s="240"/>
      <c r="M25" s="1376"/>
      <c r="N25" s="1377"/>
    </row>
    <row r="26" spans="1:14" ht="20.100000000000001" customHeight="1" x14ac:dyDescent="0.2">
      <c r="A26" s="241"/>
      <c r="B26" s="1355"/>
      <c r="C26" s="1356"/>
      <c r="D26" s="1355"/>
      <c r="E26" s="1356"/>
      <c r="F26" s="1355"/>
      <c r="G26" s="1356"/>
      <c r="H26" s="1355"/>
      <c r="I26" s="1356"/>
      <c r="J26" s="1355"/>
      <c r="K26" s="1356"/>
      <c r="M26" s="1376"/>
      <c r="N26" s="1377"/>
    </row>
    <row r="27" spans="1:14" ht="11.25" customHeight="1" thickBot="1" x14ac:dyDescent="0.25">
      <c r="A27" s="242"/>
      <c r="B27" s="1357"/>
      <c r="C27" s="1358"/>
      <c r="D27" s="1357"/>
      <c r="E27" s="1358"/>
      <c r="F27" s="1357"/>
      <c r="G27" s="1358"/>
      <c r="H27" s="1357"/>
      <c r="I27" s="1358"/>
      <c r="J27" s="1357"/>
      <c r="K27" s="1358"/>
      <c r="M27" s="1378"/>
      <c r="N27" s="1379"/>
    </row>
    <row r="28" spans="1:14" ht="32.25" customHeight="1" thickBot="1" x14ac:dyDescent="0.25"/>
    <row r="29" spans="1:14" ht="24" customHeight="1" thickBot="1" x14ac:dyDescent="0.3">
      <c r="A29" s="243"/>
      <c r="B29" s="1359" t="s">
        <v>100</v>
      </c>
      <c r="C29" s="1360"/>
      <c r="D29" s="1360"/>
      <c r="E29" s="1360"/>
      <c r="F29" s="1360"/>
      <c r="G29" s="1360"/>
      <c r="H29" s="1360"/>
      <c r="I29" s="1360"/>
      <c r="J29" s="1360"/>
      <c r="K29" s="1360"/>
      <c r="L29" s="1360"/>
      <c r="M29" s="1360"/>
      <c r="N29" s="1361"/>
    </row>
    <row r="30" spans="1:14" ht="20.100000000000001" customHeight="1" x14ac:dyDescent="0.2"/>
    <row r="31" spans="1:14" ht="20.100000000000001" customHeight="1" x14ac:dyDescent="0.2"/>
    <row r="32" spans="1:14" ht="20.100000000000001" customHeight="1" x14ac:dyDescent="0.2"/>
    <row r="33" ht="20.100000000000001" customHeight="1" x14ac:dyDescent="0.2"/>
    <row r="34" ht="20.100000000000001" customHeight="1" x14ac:dyDescent="0.2"/>
    <row r="35" ht="20.100000000000001" customHeight="1" x14ac:dyDescent="0.2"/>
    <row r="36" ht="20.100000000000001" customHeight="1" x14ac:dyDescent="0.2"/>
    <row r="37" ht="20.100000000000001" customHeight="1" x14ac:dyDescent="0.2"/>
    <row r="38" ht="20.100000000000001" customHeight="1" x14ac:dyDescent="0.2"/>
    <row r="39" ht="20.100000000000001" customHeight="1" x14ac:dyDescent="0.2"/>
    <row r="40" ht="20.100000000000001" customHeight="1" x14ac:dyDescent="0.2"/>
    <row r="41" ht="20.100000000000001" customHeight="1" x14ac:dyDescent="0.2"/>
    <row r="42" ht="20.100000000000001" customHeight="1" x14ac:dyDescent="0.2"/>
    <row r="43" ht="20.100000000000001" customHeight="1" x14ac:dyDescent="0.2"/>
    <row r="44" ht="20.100000000000001" customHeight="1" x14ac:dyDescent="0.2"/>
  </sheetData>
  <sheetProtection algorithmName="SHA-512" hashValue="c0hnrKOImpQ7q6Jzx2WCs/SYKgXRgkNxckFm3Abp6rLELHWhE2tQzweOmI/SS5sP4KXTpIEZTwDgwhcz51FG+w==" saltValue="JsFF4RmIZzZJk9t/Z/F62g==" spinCount="100000" sheet="1" objects="1" scenarios="1"/>
  <customSheetViews>
    <customSheetView guid="{DF4911F3-2F4F-4B50-83A2-B7C33E13824E}" scale="120" showGridLines="0" showRowCol="0">
      <selection activeCell="D2" sqref="D2:K3"/>
      <pageMargins left="1.5748031496062993" right="0" top="1.5748031496062993" bottom="0" header="0" footer="0"/>
      <pageSetup paperSize="9" scale="47" orientation="portrait" horizontalDpi="720" verticalDpi="720" r:id="rId1"/>
      <headerFooter alignWithMargins="0"/>
    </customSheetView>
  </customSheetViews>
  <mergeCells count="47">
    <mergeCell ref="B5:K6"/>
    <mergeCell ref="M5:N6"/>
    <mergeCell ref="B1:K1"/>
    <mergeCell ref="B2:C3"/>
    <mergeCell ref="D2:K3"/>
    <mergeCell ref="L2:L3"/>
    <mergeCell ref="M2:N3"/>
    <mergeCell ref="A7:A13"/>
    <mergeCell ref="L7:L13"/>
    <mergeCell ref="B8:C9"/>
    <mergeCell ref="D8:E9"/>
    <mergeCell ref="F8:G9"/>
    <mergeCell ref="H8:I9"/>
    <mergeCell ref="J8:K9"/>
    <mergeCell ref="F13:G13"/>
    <mergeCell ref="H16:I17"/>
    <mergeCell ref="J16:K17"/>
    <mergeCell ref="B19:C20"/>
    <mergeCell ref="D19:E20"/>
    <mergeCell ref="M8:N9"/>
    <mergeCell ref="B11:C12"/>
    <mergeCell ref="D11:E12"/>
    <mergeCell ref="F11:G12"/>
    <mergeCell ref="H11:I12"/>
    <mergeCell ref="J11:K12"/>
    <mergeCell ref="M11:N12"/>
    <mergeCell ref="B29:N29"/>
    <mergeCell ref="F19:G20"/>
    <mergeCell ref="H19:I20"/>
    <mergeCell ref="J19:K20"/>
    <mergeCell ref="A22:A25"/>
    <mergeCell ref="B23:C24"/>
    <mergeCell ref="D23:E24"/>
    <mergeCell ref="F23:G24"/>
    <mergeCell ref="H23:I24"/>
    <mergeCell ref="J23:K24"/>
    <mergeCell ref="A15:A21"/>
    <mergeCell ref="L15:L21"/>
    <mergeCell ref="M15:N27"/>
    <mergeCell ref="B16:C17"/>
    <mergeCell ref="D16:E17"/>
    <mergeCell ref="F16:G17"/>
    <mergeCell ref="B26:C27"/>
    <mergeCell ref="D26:E27"/>
    <mergeCell ref="F26:G27"/>
    <mergeCell ref="H26:I27"/>
    <mergeCell ref="J26:K27"/>
  </mergeCells>
  <pageMargins left="1.5748031496062993" right="0" top="1.5748031496062993" bottom="0" header="0" footer="0"/>
  <pageSetup paperSize="9" scale="47" orientation="portrait" horizontalDpi="720" verticalDpi="720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Bouton1_Cliquer">
                <anchor moveWithCells="1" siz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14</xdr:col>
                    <xdr:colOff>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6" name="Button 2">
              <controlPr defaultSize="0" print="0" autoFill="0" autoPict="0" macro="[0]!Bouton2_Cliquer">
                <anchor moveWithCells="1" sizeWithCells="1">
                  <from>
                    <xdr:col>12</xdr:col>
                    <xdr:colOff>9525</xdr:colOff>
                    <xdr:row>13</xdr:row>
                    <xdr:rowOff>76200</xdr:rowOff>
                  </from>
                  <to>
                    <xdr:col>13</xdr:col>
                    <xdr:colOff>809625</xdr:colOff>
                    <xdr:row>19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K70"/>
  <sheetViews>
    <sheetView view="pageBreakPreview" zoomScale="75" zoomScaleNormal="80" zoomScaleSheetLayoutView="75" zoomScalePageLayoutView="80" workbookViewId="0">
      <selection activeCell="E1" sqref="E1:H2"/>
    </sheetView>
  </sheetViews>
  <sheetFormatPr baseColWidth="10" defaultColWidth="11.42578125" defaultRowHeight="12.75" x14ac:dyDescent="0.2"/>
  <cols>
    <col min="1" max="1" width="29" style="1" customWidth="1"/>
    <col min="2" max="2" width="71" style="1" customWidth="1"/>
    <col min="3" max="3" width="5.7109375" style="1" customWidth="1"/>
    <col min="4" max="4" width="5.5703125" style="1" customWidth="1"/>
    <col min="5" max="5" width="8.28515625" style="1" customWidth="1"/>
    <col min="6" max="16384" width="11.42578125" style="1"/>
  </cols>
  <sheetData>
    <row r="1" spans="1:8" ht="12.75" customHeight="1" x14ac:dyDescent="0.2">
      <c r="A1" s="1463"/>
      <c r="B1" s="1466" t="s">
        <v>101</v>
      </c>
      <c r="C1" s="1467"/>
      <c r="D1" s="1468"/>
      <c r="E1" s="1475" t="s">
        <v>102</v>
      </c>
      <c r="F1" s="1476"/>
      <c r="G1" s="1476"/>
      <c r="H1" s="1477"/>
    </row>
    <row r="2" spans="1:8" ht="9.9499999999999993" customHeight="1" x14ac:dyDescent="0.2">
      <c r="A2" s="1464"/>
      <c r="B2" s="1469"/>
      <c r="C2" s="1470"/>
      <c r="D2" s="1471"/>
      <c r="E2" s="1478"/>
      <c r="F2" s="1479"/>
      <c r="G2" s="1479"/>
      <c r="H2" s="1480"/>
    </row>
    <row r="3" spans="1:8" ht="18.75" customHeight="1" x14ac:dyDescent="0.2">
      <c r="A3" s="1464"/>
      <c r="B3" s="1469"/>
      <c r="C3" s="1470"/>
      <c r="D3" s="1471"/>
      <c r="E3" s="1481" t="s">
        <v>103</v>
      </c>
      <c r="F3" s="1481"/>
      <c r="G3" s="1481"/>
      <c r="H3" s="1481"/>
    </row>
    <row r="4" spans="1:8" ht="25.5" customHeight="1" x14ac:dyDescent="0.2">
      <c r="A4" s="1464"/>
      <c r="B4" s="1469"/>
      <c r="C4" s="1470"/>
      <c r="D4" s="1471"/>
      <c r="E4" s="1481"/>
      <c r="F4" s="1481"/>
      <c r="G4" s="1481"/>
      <c r="H4" s="1481"/>
    </row>
    <row r="5" spans="1:8" ht="12.75" customHeight="1" x14ac:dyDescent="0.2">
      <c r="A5" s="1464"/>
      <c r="B5" s="1469"/>
      <c r="C5" s="1470"/>
      <c r="D5" s="1471"/>
      <c r="E5" s="1481" t="s">
        <v>104</v>
      </c>
      <c r="F5" s="1481"/>
      <c r="G5" s="1481"/>
      <c r="H5" s="1481"/>
    </row>
    <row r="6" spans="1:8" ht="15.95" customHeight="1" x14ac:dyDescent="0.2">
      <c r="A6" s="1464"/>
      <c r="B6" s="1469"/>
      <c r="C6" s="1470"/>
      <c r="D6" s="1471"/>
      <c r="E6" s="1481"/>
      <c r="F6" s="1481"/>
      <c r="G6" s="1481"/>
      <c r="H6" s="1481"/>
    </row>
    <row r="7" spans="1:8" ht="15.95" customHeight="1" x14ac:dyDescent="0.2">
      <c r="A7" s="1464"/>
      <c r="B7" s="1469"/>
      <c r="C7" s="1470"/>
      <c r="D7" s="1471"/>
      <c r="E7" s="1481" t="s">
        <v>105</v>
      </c>
      <c r="F7" s="1481"/>
      <c r="G7" s="1481"/>
      <c r="H7" s="1481"/>
    </row>
    <row r="8" spans="1:8" ht="15.95" customHeight="1" x14ac:dyDescent="0.2">
      <c r="A8" s="1465"/>
      <c r="B8" s="1472"/>
      <c r="C8" s="1473"/>
      <c r="D8" s="1474"/>
      <c r="E8" s="1481"/>
      <c r="F8" s="1481"/>
      <c r="G8" s="1481"/>
      <c r="H8" s="1481"/>
    </row>
    <row r="9" spans="1:8" ht="15.95" customHeight="1" x14ac:dyDescent="0.2">
      <c r="A9" s="1439" t="s">
        <v>106</v>
      </c>
      <c r="B9" s="1440"/>
      <c r="C9" s="1441">
        <f ca="1">WEEKNUM(E11,1)</f>
        <v>37</v>
      </c>
      <c r="D9" s="1442"/>
      <c r="E9" s="1445"/>
      <c r="F9" s="1446"/>
      <c r="G9" s="1446"/>
      <c r="H9" s="1447"/>
    </row>
    <row r="10" spans="1:8" ht="7.5" customHeight="1" thickBot="1" x14ac:dyDescent="0.25">
      <c r="A10" s="1416"/>
      <c r="B10" s="1418"/>
      <c r="C10" s="1443"/>
      <c r="D10" s="1444"/>
      <c r="E10" s="1445"/>
      <c r="F10" s="1446"/>
      <c r="G10" s="1446"/>
      <c r="H10" s="1447"/>
    </row>
    <row r="11" spans="1:8" ht="22.5" customHeight="1" thickBot="1" x14ac:dyDescent="0.25">
      <c r="A11" s="244" t="s">
        <v>107</v>
      </c>
      <c r="B11" s="245" t="s">
        <v>21</v>
      </c>
      <c r="C11" s="1448" t="s">
        <v>108</v>
      </c>
      <c r="D11" s="1449"/>
      <c r="E11" s="1450">
        <f ca="1">TODAY()+1</f>
        <v>43352</v>
      </c>
      <c r="F11" s="1450"/>
      <c r="G11" s="1450"/>
      <c r="H11" s="1450"/>
    </row>
    <row r="12" spans="1:8" ht="15.95" customHeight="1" thickBot="1" x14ac:dyDescent="0.3">
      <c r="A12" s="1451" t="s">
        <v>109</v>
      </c>
      <c r="B12" s="1452"/>
      <c r="C12" s="246" t="s">
        <v>83</v>
      </c>
      <c r="D12" s="246" t="s">
        <v>110</v>
      </c>
      <c r="E12" s="1453" t="s">
        <v>111</v>
      </c>
      <c r="F12" s="1454"/>
      <c r="G12" s="1454"/>
      <c r="H12" s="1455"/>
    </row>
    <row r="13" spans="1:8" ht="15.95" customHeight="1" thickBot="1" x14ac:dyDescent="0.25">
      <c r="A13" s="247" t="s">
        <v>112</v>
      </c>
      <c r="B13" s="248"/>
      <c r="C13" s="249"/>
      <c r="D13" s="249"/>
      <c r="E13" s="250"/>
      <c r="F13" s="251"/>
      <c r="G13" s="251"/>
      <c r="H13" s="252">
        <v>1</v>
      </c>
    </row>
    <row r="14" spans="1:8" ht="15.95" customHeight="1" thickBot="1" x14ac:dyDescent="0.3">
      <c r="A14" s="253"/>
      <c r="B14" s="254" t="s">
        <v>113</v>
      </c>
      <c r="C14" s="255"/>
      <c r="D14" s="255"/>
      <c r="E14" s="256" t="s">
        <v>114</v>
      </c>
      <c r="F14" s="242"/>
      <c r="G14" s="242"/>
      <c r="H14" s="257"/>
    </row>
    <row r="15" spans="1:8" ht="15.95" customHeight="1" thickBot="1" x14ac:dyDescent="0.3">
      <c r="A15" s="258"/>
      <c r="B15" s="259" t="s">
        <v>115</v>
      </c>
      <c r="C15" s="255"/>
      <c r="D15" s="255"/>
      <c r="E15" s="256" t="s">
        <v>114</v>
      </c>
      <c r="F15" s="242"/>
      <c r="G15" s="242"/>
      <c r="H15" s="257"/>
    </row>
    <row r="16" spans="1:8" ht="15.95" customHeight="1" thickBot="1" x14ac:dyDescent="0.3">
      <c r="A16" s="258"/>
      <c r="B16" s="260" t="s">
        <v>116</v>
      </c>
      <c r="C16" s="1437" t="s">
        <v>117</v>
      </c>
      <c r="D16" s="1438"/>
      <c r="E16" s="261"/>
      <c r="F16" s="213"/>
      <c r="G16" s="213"/>
      <c r="H16" s="214"/>
    </row>
    <row r="17" spans="1:8" ht="15.95" customHeight="1" thickBot="1" x14ac:dyDescent="0.3">
      <c r="A17" s="253"/>
      <c r="B17" s="254" t="s">
        <v>118</v>
      </c>
      <c r="C17" s="255"/>
      <c r="D17" s="255"/>
      <c r="E17" s="261"/>
      <c r="F17" s="213"/>
      <c r="G17" s="213"/>
      <c r="H17" s="214"/>
    </row>
    <row r="18" spans="1:8" ht="15.95" customHeight="1" thickBot="1" x14ac:dyDescent="0.3">
      <c r="A18" s="253"/>
      <c r="B18" s="254" t="s">
        <v>119</v>
      </c>
      <c r="C18" s="255"/>
      <c r="D18" s="255"/>
      <c r="E18" s="261"/>
      <c r="F18" s="213"/>
      <c r="G18" s="213"/>
      <c r="H18" s="214"/>
    </row>
    <row r="19" spans="1:8" ht="15.95" customHeight="1" thickBot="1" x14ac:dyDescent="0.3">
      <c r="A19" s="247" t="s">
        <v>120</v>
      </c>
      <c r="B19" s="248"/>
      <c r="C19" s="262"/>
      <c r="D19" s="263"/>
      <c r="E19" s="264"/>
      <c r="F19" s="265"/>
      <c r="G19" s="1116"/>
      <c r="H19" s="266"/>
    </row>
    <row r="20" spans="1:8" ht="20.25" customHeight="1" thickBot="1" x14ac:dyDescent="0.3">
      <c r="A20" s="267" t="s">
        <v>121</v>
      </c>
      <c r="B20" s="268" t="s">
        <v>122</v>
      </c>
      <c r="C20" s="255"/>
      <c r="D20" s="255"/>
      <c r="E20" s="261"/>
      <c r="F20" s="213"/>
      <c r="G20" s="213"/>
      <c r="H20" s="214"/>
    </row>
    <row r="21" spans="1:8" ht="20.25" customHeight="1" thickBot="1" x14ac:dyDescent="0.3">
      <c r="A21" s="267" t="s">
        <v>123</v>
      </c>
      <c r="B21" s="268" t="s">
        <v>124</v>
      </c>
      <c r="C21" s="255"/>
      <c r="D21" s="255"/>
      <c r="E21" s="261"/>
      <c r="F21" s="213"/>
      <c r="G21" s="213"/>
      <c r="H21" s="214"/>
    </row>
    <row r="22" spans="1:8" ht="15.95" customHeight="1" thickBot="1" x14ac:dyDescent="0.3">
      <c r="A22" s="269"/>
      <c r="B22" s="270" t="s">
        <v>125</v>
      </c>
      <c r="C22" s="255"/>
      <c r="D22" s="255"/>
      <c r="E22" s="261"/>
      <c r="F22" s="213"/>
      <c r="G22" s="213"/>
      <c r="H22" s="214"/>
    </row>
    <row r="23" spans="1:8" ht="23.25" customHeight="1" thickBot="1" x14ac:dyDescent="0.3">
      <c r="A23" s="269"/>
      <c r="B23" s="268" t="s">
        <v>126</v>
      </c>
      <c r="C23" s="255"/>
      <c r="D23" s="255"/>
      <c r="E23" s="261"/>
      <c r="F23" s="213"/>
      <c r="G23" s="213"/>
      <c r="H23" s="214"/>
    </row>
    <row r="24" spans="1:8" ht="15.95" customHeight="1" thickBot="1" x14ac:dyDescent="0.25">
      <c r="A24" s="267" t="s">
        <v>127</v>
      </c>
      <c r="B24" s="254" t="s">
        <v>128</v>
      </c>
      <c r="C24" s="255"/>
      <c r="D24" s="255"/>
      <c r="E24" s="271"/>
      <c r="F24" s="213"/>
      <c r="G24" s="213"/>
      <c r="H24" s="214"/>
    </row>
    <row r="25" spans="1:8" ht="18.75" thickBot="1" x14ac:dyDescent="0.3">
      <c r="A25" s="267" t="s">
        <v>129</v>
      </c>
      <c r="B25" s="272"/>
      <c r="C25" s="255"/>
      <c r="D25" s="255"/>
      <c r="E25" s="256" t="s">
        <v>130</v>
      </c>
      <c r="F25" s="242"/>
      <c r="G25" s="242"/>
      <c r="H25" s="257"/>
    </row>
    <row r="26" spans="1:8" ht="18.75" thickBot="1" x14ac:dyDescent="0.3">
      <c r="A26" s="267" t="s">
        <v>131</v>
      </c>
      <c r="B26" s="273"/>
      <c r="C26" s="274"/>
      <c r="D26" s="274"/>
      <c r="E26" s="261"/>
      <c r="F26" s="213"/>
      <c r="G26" s="213"/>
      <c r="H26" s="214"/>
    </row>
    <row r="27" spans="1:8" ht="18.75" thickBot="1" x14ac:dyDescent="0.25">
      <c r="A27" s="275" t="s">
        <v>132</v>
      </c>
      <c r="B27" s="276"/>
      <c r="C27" s="276"/>
      <c r="D27" s="276"/>
      <c r="E27" s="277"/>
      <c r="F27" s="265"/>
      <c r="G27" s="265"/>
      <c r="H27" s="266"/>
    </row>
    <row r="28" spans="1:8" ht="18.75" thickBot="1" x14ac:dyDescent="0.3">
      <c r="A28" s="278" t="s">
        <v>133</v>
      </c>
      <c r="B28" s="279"/>
      <c r="C28" s="280"/>
      <c r="D28" s="280"/>
      <c r="E28" s="271"/>
      <c r="F28" s="213"/>
      <c r="G28" s="213"/>
      <c r="H28" s="214"/>
    </row>
    <row r="29" spans="1:8" ht="18.75" thickBot="1" x14ac:dyDescent="0.3">
      <c r="A29" s="281" t="s">
        <v>134</v>
      </c>
      <c r="B29" s="279"/>
      <c r="C29" s="274"/>
      <c r="D29" s="274"/>
      <c r="E29" s="271"/>
      <c r="F29" s="213"/>
      <c r="G29" s="213"/>
      <c r="H29" s="214"/>
    </row>
    <row r="30" spans="1:8" ht="18.75" thickBot="1" x14ac:dyDescent="0.25">
      <c r="A30" s="275" t="s">
        <v>135</v>
      </c>
      <c r="B30" s="276"/>
      <c r="C30" s="276"/>
      <c r="D30" s="276"/>
      <c r="E30" s="277"/>
      <c r="F30" s="265"/>
      <c r="G30" s="265"/>
      <c r="H30" s="266"/>
    </row>
    <row r="31" spans="1:8" ht="24.75" customHeight="1" thickBot="1" x14ac:dyDescent="0.4">
      <c r="A31" s="1456" t="s">
        <v>136</v>
      </c>
      <c r="B31" s="1457"/>
      <c r="C31" s="280"/>
      <c r="D31" s="280"/>
      <c r="E31" s="282" t="s">
        <v>137</v>
      </c>
      <c r="F31" s="242"/>
      <c r="G31" s="242"/>
      <c r="H31" s="257"/>
    </row>
    <row r="32" spans="1:8" ht="20.25" customHeight="1" thickBot="1" x14ac:dyDescent="0.4">
      <c r="A32" s="283"/>
      <c r="B32" s="284" t="s">
        <v>138</v>
      </c>
      <c r="C32" s="255"/>
      <c r="D32" s="255"/>
      <c r="E32" s="282" t="s">
        <v>137</v>
      </c>
      <c r="F32" s="242"/>
      <c r="G32" s="242"/>
      <c r="H32" s="257"/>
    </row>
    <row r="33" spans="1:8" ht="38.25" thickBot="1" x14ac:dyDescent="0.25">
      <c r="A33" s="285" t="s">
        <v>139</v>
      </c>
      <c r="B33" s="286" t="s">
        <v>140</v>
      </c>
      <c r="C33" s="255"/>
      <c r="D33" s="255"/>
      <c r="E33" s="271"/>
      <c r="F33" s="213"/>
      <c r="G33" s="213"/>
      <c r="H33" s="214"/>
    </row>
    <row r="34" spans="1:8" ht="15.95" customHeight="1" thickBot="1" x14ac:dyDescent="0.25">
      <c r="A34" s="267" t="s">
        <v>141</v>
      </c>
      <c r="B34" s="287" t="s">
        <v>142</v>
      </c>
      <c r="C34" s="255"/>
      <c r="D34" s="255"/>
      <c r="E34" s="271"/>
      <c r="F34" s="213"/>
      <c r="G34" s="213"/>
      <c r="H34" s="214"/>
    </row>
    <row r="35" spans="1:8" ht="15.95" customHeight="1" thickBot="1" x14ac:dyDescent="0.3">
      <c r="A35" s="269"/>
      <c r="B35" s="287" t="s">
        <v>143</v>
      </c>
      <c r="C35" s="255"/>
      <c r="D35" s="255"/>
      <c r="E35" s="271"/>
      <c r="F35" s="213"/>
      <c r="G35" s="213"/>
      <c r="H35" s="214"/>
    </row>
    <row r="36" spans="1:8" ht="15" customHeight="1" thickBot="1" x14ac:dyDescent="0.3">
      <c r="A36" s="269"/>
      <c r="B36" s="287" t="s">
        <v>144</v>
      </c>
      <c r="C36" s="255"/>
      <c r="D36" s="255"/>
      <c r="E36" s="271"/>
      <c r="F36" s="213"/>
      <c r="G36" s="213"/>
      <c r="H36" s="214"/>
    </row>
    <row r="37" spans="1:8" ht="15" customHeight="1" thickBot="1" x14ac:dyDescent="0.3">
      <c r="A37" s="269"/>
      <c r="B37" s="288" t="s">
        <v>145</v>
      </c>
      <c r="C37" s="1437" t="s">
        <v>117</v>
      </c>
      <c r="D37" s="1438"/>
      <c r="E37" s="271"/>
      <c r="F37" s="213"/>
      <c r="G37" s="213"/>
      <c r="H37" s="214"/>
    </row>
    <row r="38" spans="1:8" ht="16.5" customHeight="1" thickBot="1" x14ac:dyDescent="0.25">
      <c r="A38" s="1458" t="s">
        <v>146</v>
      </c>
      <c r="B38" s="1459"/>
      <c r="C38" s="289"/>
      <c r="D38" s="290"/>
      <c r="E38" s="271"/>
      <c r="F38" s="213"/>
      <c r="G38" s="213"/>
      <c r="H38" s="214"/>
    </row>
    <row r="39" spans="1:8" ht="15.95" customHeight="1" thickBot="1" x14ac:dyDescent="0.3">
      <c r="A39" s="291"/>
      <c r="B39" s="292" t="s">
        <v>147</v>
      </c>
      <c r="C39" s="255"/>
      <c r="D39" s="255"/>
      <c r="E39" s="271"/>
      <c r="F39" s="213"/>
      <c r="G39" s="213"/>
      <c r="H39" s="214"/>
    </row>
    <row r="40" spans="1:8" ht="20.100000000000001" customHeight="1" thickBot="1" x14ac:dyDescent="0.3">
      <c r="A40" s="291"/>
      <c r="B40" s="259" t="s">
        <v>148</v>
      </c>
      <c r="C40" s="280"/>
      <c r="D40" s="280"/>
      <c r="E40" s="293"/>
      <c r="F40" s="213"/>
      <c r="G40" s="213"/>
      <c r="H40" s="214"/>
    </row>
    <row r="41" spans="1:8" ht="15.95" customHeight="1" thickBot="1" x14ac:dyDescent="0.25">
      <c r="A41" s="258"/>
      <c r="B41" s="259" t="s">
        <v>149</v>
      </c>
      <c r="C41" s="255"/>
      <c r="D41" s="255"/>
      <c r="E41" s="271"/>
      <c r="F41" s="213"/>
      <c r="G41" s="213"/>
      <c r="H41" s="214"/>
    </row>
    <row r="42" spans="1:8" ht="15.95" customHeight="1" thickBot="1" x14ac:dyDescent="0.3">
      <c r="A42" s="258"/>
      <c r="B42" s="259" t="s">
        <v>150</v>
      </c>
      <c r="C42" s="294"/>
      <c r="D42" s="295"/>
      <c r="E42" s="271"/>
      <c r="F42" s="213"/>
      <c r="G42" s="213"/>
      <c r="H42" s="214"/>
    </row>
    <row r="43" spans="1:8" ht="15.95" customHeight="1" thickBot="1" x14ac:dyDescent="0.25">
      <c r="A43" s="267" t="s">
        <v>151</v>
      </c>
      <c r="B43" s="254"/>
      <c r="C43" s="255"/>
      <c r="D43" s="255"/>
      <c r="E43" s="271"/>
      <c r="F43" s="213"/>
      <c r="G43" s="213"/>
      <c r="H43" s="214"/>
    </row>
    <row r="44" spans="1:8" ht="9.75" customHeight="1" thickBot="1" x14ac:dyDescent="0.25">
      <c r="A44" s="258"/>
      <c r="B44" s="272"/>
      <c r="C44" s="272"/>
      <c r="D44" s="272"/>
      <c r="E44" s="271"/>
      <c r="F44" s="213"/>
      <c r="G44" s="213"/>
      <c r="H44" s="214"/>
    </row>
    <row r="45" spans="1:8" ht="21" customHeight="1" thickBot="1" x14ac:dyDescent="0.25">
      <c r="A45" s="296" t="s">
        <v>152</v>
      </c>
      <c r="B45" s="273"/>
      <c r="C45" s="274"/>
      <c r="D45" s="274"/>
      <c r="E45" s="271"/>
      <c r="F45" s="213"/>
      <c r="G45" s="213"/>
      <c r="H45" s="214"/>
    </row>
    <row r="46" spans="1:8" ht="18.75" thickBot="1" x14ac:dyDescent="0.3">
      <c r="A46" s="297" t="s">
        <v>153</v>
      </c>
      <c r="B46" s="276"/>
      <c r="C46" s="298"/>
      <c r="D46" s="298"/>
      <c r="E46" s="276"/>
      <c r="F46" s="265"/>
      <c r="G46" s="265"/>
      <c r="H46" s="266"/>
    </row>
    <row r="47" spans="1:8" ht="69.75" customHeight="1" thickBot="1" x14ac:dyDescent="0.25">
      <c r="A47" s="299" t="s">
        <v>154</v>
      </c>
      <c r="B47" s="1460" t="s">
        <v>155</v>
      </c>
      <c r="C47" s="1461"/>
      <c r="D47" s="1461"/>
      <c r="E47" s="1461"/>
      <c r="F47" s="1461"/>
      <c r="G47" s="1461"/>
      <c r="H47" s="1462"/>
    </row>
    <row r="48" spans="1:8" ht="18.75" thickBot="1" x14ac:dyDescent="0.25">
      <c r="A48" s="253"/>
      <c r="B48" s="254" t="s">
        <v>156</v>
      </c>
      <c r="C48" s="280"/>
      <c r="D48" s="280"/>
      <c r="E48" s="272"/>
      <c r="F48" s="242"/>
      <c r="G48" s="242"/>
      <c r="H48" s="257"/>
    </row>
    <row r="49" spans="1:11" ht="18.75" thickBot="1" x14ac:dyDescent="0.25">
      <c r="A49" s="253"/>
      <c r="B49" s="259" t="s">
        <v>157</v>
      </c>
      <c r="C49" s="255"/>
      <c r="D49" s="255"/>
      <c r="E49" s="272"/>
      <c r="F49" s="242"/>
      <c r="G49" s="242"/>
      <c r="H49" s="257"/>
    </row>
    <row r="50" spans="1:11" ht="18.75" thickBot="1" x14ac:dyDescent="0.25">
      <c r="A50" s="253"/>
      <c r="B50" s="259" t="s">
        <v>158</v>
      </c>
      <c r="C50" s="255"/>
      <c r="D50" s="255"/>
      <c r="E50" s="272"/>
      <c r="F50" s="242"/>
      <c r="G50" s="242"/>
      <c r="H50" s="257"/>
    </row>
    <row r="51" spans="1:11" ht="18.75" thickBot="1" x14ac:dyDescent="0.25">
      <c r="A51" s="253"/>
      <c r="B51" s="259" t="s">
        <v>159</v>
      </c>
      <c r="C51" s="255"/>
      <c r="D51" s="255"/>
      <c r="E51" s="272"/>
      <c r="F51" s="242"/>
      <c r="G51" s="242"/>
      <c r="H51" s="257"/>
    </row>
    <row r="52" spans="1:11" ht="18.75" thickBot="1" x14ac:dyDescent="0.25">
      <c r="A52" s="253"/>
      <c r="B52" s="259" t="s">
        <v>160</v>
      </c>
      <c r="C52" s="255"/>
      <c r="D52" s="255"/>
      <c r="E52" s="272"/>
      <c r="F52" s="242"/>
      <c r="G52" s="242"/>
      <c r="H52" s="257"/>
    </row>
    <row r="53" spans="1:11" ht="18.75" thickBot="1" x14ac:dyDescent="0.25">
      <c r="A53" s="253"/>
      <c r="B53" s="259" t="s">
        <v>161</v>
      </c>
      <c r="C53" s="255"/>
      <c r="D53" s="255"/>
      <c r="E53" s="272"/>
      <c r="F53" s="242"/>
      <c r="G53" s="242"/>
      <c r="H53" s="257"/>
    </row>
    <row r="54" spans="1:11" ht="18.75" customHeight="1" thickBot="1" x14ac:dyDescent="0.25">
      <c r="A54" s="253"/>
      <c r="B54" s="259" t="s">
        <v>162</v>
      </c>
      <c r="C54" s="255"/>
      <c r="D54" s="255"/>
      <c r="E54" s="272"/>
      <c r="F54" s="242"/>
      <c r="G54" s="242"/>
      <c r="H54" s="257"/>
    </row>
    <row r="55" spans="1:11" ht="18.75" thickBot="1" x14ac:dyDescent="0.25">
      <c r="A55" s="274"/>
      <c r="B55" s="260" t="s">
        <v>163</v>
      </c>
      <c r="C55" s="1437" t="s">
        <v>117</v>
      </c>
      <c r="D55" s="1438"/>
      <c r="E55" s="272"/>
      <c r="F55" s="242"/>
      <c r="G55" s="242"/>
      <c r="H55" s="257"/>
    </row>
    <row r="56" spans="1:11" ht="18.75" customHeight="1" thickBot="1" x14ac:dyDescent="0.25">
      <c r="A56" s="1435" t="s">
        <v>164</v>
      </c>
      <c r="B56" s="259" t="s">
        <v>165</v>
      </c>
      <c r="C56" s="255"/>
      <c r="D56" s="255"/>
      <c r="E56" s="272"/>
      <c r="F56" s="242"/>
      <c r="G56" s="242"/>
      <c r="H56" s="257"/>
    </row>
    <row r="57" spans="1:11" ht="18.75" customHeight="1" thickBot="1" x14ac:dyDescent="0.25">
      <c r="A57" s="1435"/>
      <c r="B57" s="260" t="s">
        <v>166</v>
      </c>
      <c r="C57" s="1437" t="s">
        <v>117</v>
      </c>
      <c r="D57" s="1438"/>
      <c r="E57" s="272"/>
      <c r="F57" s="242"/>
      <c r="G57" s="242"/>
      <c r="H57" s="257"/>
    </row>
    <row r="58" spans="1:11" ht="18.75" thickBot="1" x14ac:dyDescent="0.25">
      <c r="A58" s="1435"/>
      <c r="B58" s="260" t="s">
        <v>167</v>
      </c>
      <c r="C58" s="1437" t="s">
        <v>117</v>
      </c>
      <c r="D58" s="1438"/>
      <c r="E58" s="272"/>
      <c r="F58" s="242"/>
      <c r="G58" s="242"/>
      <c r="H58" s="257"/>
    </row>
    <row r="59" spans="1:11" ht="18" customHeight="1" thickBot="1" x14ac:dyDescent="0.25">
      <c r="A59" s="1435"/>
      <c r="B59" s="260" t="s">
        <v>168</v>
      </c>
      <c r="C59" s="1437" t="s">
        <v>117</v>
      </c>
      <c r="D59" s="1438"/>
      <c r="E59" s="272"/>
      <c r="F59" s="272"/>
      <c r="G59" s="242"/>
      <c r="H59" s="257"/>
    </row>
    <row r="60" spans="1:11" ht="18.75" thickBot="1" x14ac:dyDescent="0.25">
      <c r="A60" s="1435"/>
      <c r="B60" s="260" t="s">
        <v>169</v>
      </c>
      <c r="C60" s="1437" t="s">
        <v>117</v>
      </c>
      <c r="D60" s="1438"/>
      <c r="E60" s="272"/>
      <c r="F60" s="242"/>
      <c r="G60" s="242"/>
      <c r="H60" s="257"/>
    </row>
    <row r="61" spans="1:11" ht="18" customHeight="1" thickBot="1" x14ac:dyDescent="0.25">
      <c r="A61" s="1435"/>
      <c r="B61" s="259" t="s">
        <v>170</v>
      </c>
      <c r="C61" s="255"/>
      <c r="D61" s="255"/>
      <c r="E61" s="272"/>
      <c r="F61" s="272"/>
      <c r="G61" s="242"/>
      <c r="H61" s="257"/>
    </row>
    <row r="62" spans="1:11" ht="18.75" customHeight="1" thickBot="1" x14ac:dyDescent="0.25">
      <c r="A62" s="1435"/>
      <c r="B62" s="260" t="s">
        <v>171</v>
      </c>
      <c r="C62" s="1437" t="s">
        <v>117</v>
      </c>
      <c r="D62" s="1438"/>
      <c r="E62" s="272"/>
      <c r="F62" s="242"/>
      <c r="G62" s="242"/>
      <c r="H62" s="257"/>
    </row>
    <row r="63" spans="1:11" ht="21" customHeight="1" thickBot="1" x14ac:dyDescent="0.25">
      <c r="A63" s="1436"/>
      <c r="B63" s="300" t="s">
        <v>172</v>
      </c>
      <c r="C63" s="255"/>
      <c r="D63" s="255"/>
      <c r="E63" s="1424" t="str">
        <f ca="1">IF(ISODD(C9)=TRUE,"SUR FLEXIBLE COURT","SUR FLEXIBLE LONG")</f>
        <v>SUR FLEXIBLE COURT</v>
      </c>
      <c r="F63" s="1425"/>
      <c r="G63" s="1425"/>
      <c r="H63" s="1426"/>
      <c r="K63" s="301"/>
    </row>
    <row r="64" spans="1:11" ht="3" customHeight="1" x14ac:dyDescent="0.25">
      <c r="A64" s="253"/>
      <c r="B64" s="302"/>
      <c r="C64" s="272"/>
      <c r="D64" s="272"/>
      <c r="E64" s="272"/>
      <c r="F64" s="272"/>
      <c r="G64" s="242"/>
      <c r="H64" s="257"/>
    </row>
    <row r="65" spans="1:8" ht="34.5" customHeight="1" thickBot="1" x14ac:dyDescent="0.25">
      <c r="A65" s="1427" t="s">
        <v>173</v>
      </c>
      <c r="B65" s="1428"/>
      <c r="C65" s="1428"/>
      <c r="D65" s="1428"/>
      <c r="E65" s="1428"/>
      <c r="F65" s="1428"/>
      <c r="G65" s="1428"/>
      <c r="H65" s="1429"/>
    </row>
    <row r="66" spans="1:8" ht="3.75" hidden="1" customHeight="1" x14ac:dyDescent="0.2">
      <c r="A66" s="303"/>
      <c r="B66" s="304"/>
      <c r="C66" s="305"/>
      <c r="D66" s="305"/>
      <c r="E66" s="306"/>
      <c r="F66" s="242"/>
      <c r="G66" s="242"/>
      <c r="H66" s="257"/>
    </row>
    <row r="67" spans="1:8" ht="87.75" customHeight="1" thickBot="1" x14ac:dyDescent="0.25">
      <c r="A67" s="1430" t="s">
        <v>174</v>
      </c>
      <c r="B67" s="1431"/>
      <c r="C67" s="1432" t="s">
        <v>175</v>
      </c>
      <c r="D67" s="1433"/>
      <c r="E67" s="1433"/>
      <c r="F67" s="1433"/>
      <c r="G67" s="1433"/>
      <c r="H67" s="1434"/>
    </row>
    <row r="69" spans="1:8" ht="15.75" x14ac:dyDescent="0.25">
      <c r="A69" s="307"/>
      <c r="B69" s="308"/>
      <c r="C69" s="309"/>
      <c r="D69" s="308"/>
      <c r="E69" s="308"/>
    </row>
    <row r="70" spans="1:8" ht="15" x14ac:dyDescent="0.25">
      <c r="A70" s="310"/>
    </row>
  </sheetData>
  <sheetProtection algorithmName="SHA-512" hashValue="cE7yKDzsXAXtBa+DiT0YhpIk79dLXFoHJkk4kl7ZuaUWbzP/Brfa2CRaeU/wjgWWr0ffWFnNMHAPPZgzIDtfZQ==" saltValue="v9lMewRhhybo/d0Hhr10yQ==" spinCount="100000" sheet="1" objects="1" scenarios="1"/>
  <customSheetViews>
    <customSheetView guid="{DF4911F3-2F4F-4B50-83A2-B7C33E13824E}" scale="80" hiddenRows="1">
      <selection activeCell="L18" sqref="L18"/>
      <pageMargins left="0" right="0" top="0" bottom="0" header="0" footer="0"/>
      <printOptions horizontalCentered="1" verticalCentered="1"/>
      <pageSetup paperSize="9" scale="65" orientation="portrait" r:id="rId1"/>
      <headerFooter alignWithMargins="0"/>
    </customSheetView>
  </customSheetViews>
  <mergeCells count="29">
    <mergeCell ref="A1:A8"/>
    <mergeCell ref="B1:D8"/>
    <mergeCell ref="E1:H2"/>
    <mergeCell ref="E3:H4"/>
    <mergeCell ref="E5:H6"/>
    <mergeCell ref="E7:H8"/>
    <mergeCell ref="C55:D55"/>
    <mergeCell ref="A9:B10"/>
    <mergeCell ref="C9:D10"/>
    <mergeCell ref="E9:H10"/>
    <mergeCell ref="C11:D11"/>
    <mergeCell ref="E11:H11"/>
    <mergeCell ref="A12:B12"/>
    <mergeCell ref="E12:H12"/>
    <mergeCell ref="C16:D16"/>
    <mergeCell ref="A31:B31"/>
    <mergeCell ref="C37:D37"/>
    <mergeCell ref="A38:B38"/>
    <mergeCell ref="B47:H47"/>
    <mergeCell ref="E63:H63"/>
    <mergeCell ref="A65:H65"/>
    <mergeCell ref="A67:B67"/>
    <mergeCell ref="C67:H67"/>
    <mergeCell ref="A56:A63"/>
    <mergeCell ref="C57:D57"/>
    <mergeCell ref="C58:D58"/>
    <mergeCell ref="C59:D59"/>
    <mergeCell ref="C60:D60"/>
    <mergeCell ref="C62:D62"/>
  </mergeCells>
  <printOptions horizontalCentered="1" verticalCentered="1"/>
  <pageMargins left="0" right="0" top="0" bottom="0" header="0" footer="0"/>
  <pageSetup paperSize="9" scale="65" orientation="portrait" r:id="rId2"/>
  <headerFooter alignWithMargins="0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H73"/>
  <sheetViews>
    <sheetView view="pageBreakPreview" zoomScale="75" zoomScaleNormal="75" zoomScaleSheetLayoutView="75" workbookViewId="0">
      <selection activeCell="C11" sqref="C11:E12"/>
    </sheetView>
  </sheetViews>
  <sheetFormatPr baseColWidth="10" defaultColWidth="11.42578125" defaultRowHeight="12.75" x14ac:dyDescent="0.2"/>
  <cols>
    <col min="1" max="1" width="29" style="1" customWidth="1"/>
    <col min="2" max="2" width="71" style="1" customWidth="1"/>
    <col min="3" max="3" width="5.7109375" style="1" customWidth="1"/>
    <col min="4" max="4" width="5.5703125" style="1" customWidth="1"/>
    <col min="5" max="5" width="44.7109375" style="1" customWidth="1"/>
    <col min="6" max="16384" width="11.42578125" style="1"/>
  </cols>
  <sheetData>
    <row r="1" spans="1:8" ht="12.75" customHeight="1" x14ac:dyDescent="0.2">
      <c r="A1" s="1501"/>
      <c r="B1" s="1504" t="s">
        <v>101</v>
      </c>
      <c r="C1" s="1505"/>
      <c r="D1" s="1506"/>
      <c r="E1" s="1507" t="s">
        <v>102</v>
      </c>
      <c r="F1" s="311"/>
      <c r="G1" s="311"/>
      <c r="H1" s="242"/>
    </row>
    <row r="2" spans="1:8" ht="9.9499999999999993" customHeight="1" x14ac:dyDescent="0.2">
      <c r="A2" s="1502"/>
      <c r="B2" s="1469"/>
      <c r="C2" s="1470"/>
      <c r="D2" s="1471"/>
      <c r="E2" s="1508"/>
      <c r="F2" s="312"/>
      <c r="G2" s="312"/>
      <c r="H2" s="242"/>
    </row>
    <row r="3" spans="1:8" ht="18.75" customHeight="1" x14ac:dyDescent="0.2">
      <c r="A3" s="1502"/>
      <c r="B3" s="1469"/>
      <c r="C3" s="1470"/>
      <c r="D3" s="1471"/>
      <c r="E3" s="1507" t="s">
        <v>103</v>
      </c>
      <c r="F3" s="312"/>
      <c r="G3" s="312"/>
      <c r="H3" s="242"/>
    </row>
    <row r="4" spans="1:8" ht="25.5" customHeight="1" x14ac:dyDescent="0.2">
      <c r="A4" s="1502"/>
      <c r="B4" s="1469"/>
      <c r="C4" s="1470"/>
      <c r="D4" s="1471"/>
      <c r="E4" s="1508"/>
      <c r="F4" s="312"/>
      <c r="G4" s="312"/>
      <c r="H4" s="242"/>
    </row>
    <row r="5" spans="1:8" ht="12.75" customHeight="1" x14ac:dyDescent="0.2">
      <c r="A5" s="1502"/>
      <c r="B5" s="1469"/>
      <c r="C5" s="1470"/>
      <c r="D5" s="1471"/>
      <c r="E5" s="1507" t="s">
        <v>104</v>
      </c>
      <c r="F5" s="312"/>
      <c r="G5" s="312"/>
      <c r="H5" s="242"/>
    </row>
    <row r="6" spans="1:8" ht="15.95" customHeight="1" x14ac:dyDescent="0.2">
      <c r="A6" s="1502"/>
      <c r="B6" s="1469"/>
      <c r="C6" s="1470"/>
      <c r="D6" s="1471"/>
      <c r="E6" s="1508"/>
      <c r="F6" s="312"/>
      <c r="G6" s="312"/>
      <c r="H6" s="242"/>
    </row>
    <row r="7" spans="1:8" ht="15.95" customHeight="1" x14ac:dyDescent="0.2">
      <c r="A7" s="1502"/>
      <c r="B7" s="1469"/>
      <c r="C7" s="1470"/>
      <c r="D7" s="1471"/>
      <c r="E7" s="1507" t="s">
        <v>105</v>
      </c>
      <c r="F7" s="312"/>
      <c r="G7" s="312"/>
      <c r="H7" s="242"/>
    </row>
    <row r="8" spans="1:8" ht="15.95" customHeight="1" x14ac:dyDescent="0.2">
      <c r="A8" s="1503"/>
      <c r="B8" s="1472"/>
      <c r="C8" s="1473"/>
      <c r="D8" s="1474"/>
      <c r="E8" s="1508"/>
      <c r="F8" s="312"/>
      <c r="G8" s="312"/>
      <c r="H8" s="242"/>
    </row>
    <row r="9" spans="1:8" ht="15.95" customHeight="1" x14ac:dyDescent="0.25">
      <c r="A9" s="1495" t="s">
        <v>106</v>
      </c>
      <c r="B9" s="1440"/>
      <c r="C9" s="1441">
        <f ca="1">WEEKNUM(E11,1)</f>
        <v>37</v>
      </c>
      <c r="D9" s="1442"/>
      <c r="E9" s="313"/>
    </row>
    <row r="10" spans="1:8" ht="7.5" customHeight="1" thickBot="1" x14ac:dyDescent="0.3">
      <c r="A10" s="1417"/>
      <c r="B10" s="1418"/>
      <c r="C10" s="1443"/>
      <c r="D10" s="1444"/>
      <c r="E10" s="314"/>
    </row>
    <row r="11" spans="1:8" ht="22.5" customHeight="1" thickBot="1" x14ac:dyDescent="0.25">
      <c r="A11" s="244" t="s">
        <v>107</v>
      </c>
      <c r="B11" s="245" t="s">
        <v>7</v>
      </c>
      <c r="C11" s="1448" t="s">
        <v>108</v>
      </c>
      <c r="D11" s="1496"/>
      <c r="E11" s="315">
        <f ca="1">TODAY()+1</f>
        <v>43352</v>
      </c>
      <c r="G11" s="316"/>
    </row>
    <row r="12" spans="1:8" ht="15.95" customHeight="1" thickBot="1" x14ac:dyDescent="0.3">
      <c r="A12" s="1451" t="s">
        <v>109</v>
      </c>
      <c r="B12" s="1452"/>
      <c r="C12" s="246" t="s">
        <v>83</v>
      </c>
      <c r="D12" s="246" t="s">
        <v>110</v>
      </c>
      <c r="E12" s="317" t="s">
        <v>111</v>
      </c>
    </row>
    <row r="13" spans="1:8" ht="15.95" customHeight="1" thickBot="1" x14ac:dyDescent="0.25">
      <c r="A13" s="247" t="s">
        <v>112</v>
      </c>
      <c r="B13" s="248"/>
      <c r="C13" s="318"/>
      <c r="D13" s="318"/>
      <c r="E13" s="263"/>
    </row>
    <row r="14" spans="1:8" ht="15.95" customHeight="1" thickBot="1" x14ac:dyDescent="0.3">
      <c r="A14" s="253"/>
      <c r="B14" s="254" t="s">
        <v>176</v>
      </c>
      <c r="C14" s="255"/>
      <c r="D14" s="255"/>
      <c r="E14" s="256" t="s">
        <v>114</v>
      </c>
    </row>
    <row r="15" spans="1:8" ht="15.95" customHeight="1" x14ac:dyDescent="0.2">
      <c r="A15" s="258"/>
      <c r="B15" s="259" t="s">
        <v>115</v>
      </c>
      <c r="C15" s="1497"/>
      <c r="D15" s="1499"/>
      <c r="E15" s="1491" t="s">
        <v>114</v>
      </c>
    </row>
    <row r="16" spans="1:8" ht="15.95" customHeight="1" thickBot="1" x14ac:dyDescent="0.25">
      <c r="A16" s="1492" t="s">
        <v>177</v>
      </c>
      <c r="B16" s="1493"/>
      <c r="C16" s="1498"/>
      <c r="D16" s="1500"/>
      <c r="E16" s="1491"/>
    </row>
    <row r="17" spans="1:5" ht="15.95" customHeight="1" thickBot="1" x14ac:dyDescent="0.3">
      <c r="A17" s="258"/>
      <c r="B17" s="260" t="s">
        <v>116</v>
      </c>
      <c r="C17" s="1437" t="s">
        <v>117</v>
      </c>
      <c r="D17" s="1438"/>
      <c r="E17" s="256"/>
    </row>
    <row r="18" spans="1:5" ht="15.95" customHeight="1" thickBot="1" x14ac:dyDescent="0.3">
      <c r="A18" s="253"/>
      <c r="B18" s="254" t="s">
        <v>118</v>
      </c>
      <c r="C18" s="255"/>
      <c r="D18" s="255"/>
      <c r="E18" s="256"/>
    </row>
    <row r="19" spans="1:5" ht="15.95" customHeight="1" thickBot="1" x14ac:dyDescent="0.3">
      <c r="A19" s="253"/>
      <c r="B19" s="254" t="s">
        <v>119</v>
      </c>
      <c r="C19" s="255"/>
      <c r="D19" s="255"/>
      <c r="E19" s="256"/>
    </row>
    <row r="20" spans="1:5" ht="15.95" customHeight="1" thickBot="1" x14ac:dyDescent="0.3">
      <c r="A20" s="247" t="s">
        <v>120</v>
      </c>
      <c r="B20" s="318"/>
      <c r="C20" s="318"/>
      <c r="D20" s="318"/>
      <c r="E20" s="319"/>
    </row>
    <row r="21" spans="1:5" ht="20.25" customHeight="1" thickBot="1" x14ac:dyDescent="0.3">
      <c r="A21" s="267" t="s">
        <v>121</v>
      </c>
      <c r="B21" s="268" t="s">
        <v>122</v>
      </c>
      <c r="C21" s="255"/>
      <c r="D21" s="255"/>
      <c r="E21" s="256"/>
    </row>
    <row r="22" spans="1:5" ht="20.25" customHeight="1" thickBot="1" x14ac:dyDescent="0.3">
      <c r="A22" s="267" t="s">
        <v>123</v>
      </c>
      <c r="B22" s="268" t="s">
        <v>124</v>
      </c>
      <c r="C22" s="255"/>
      <c r="D22" s="255"/>
      <c r="E22" s="256"/>
    </row>
    <row r="23" spans="1:5" ht="15.95" customHeight="1" thickBot="1" x14ac:dyDescent="0.3">
      <c r="A23" s="269"/>
      <c r="B23" s="270" t="s">
        <v>125</v>
      </c>
      <c r="C23" s="255"/>
      <c r="D23" s="255"/>
      <c r="E23" s="256"/>
    </row>
    <row r="24" spans="1:5" ht="23.25" customHeight="1" thickBot="1" x14ac:dyDescent="0.3">
      <c r="A24" s="269"/>
      <c r="B24" s="268" t="s">
        <v>126</v>
      </c>
      <c r="C24" s="255"/>
      <c r="D24" s="255"/>
      <c r="E24" s="256"/>
    </row>
    <row r="25" spans="1:5" ht="15.95" customHeight="1" thickBot="1" x14ac:dyDescent="0.25">
      <c r="A25" s="267" t="s">
        <v>127</v>
      </c>
      <c r="B25" s="254" t="s">
        <v>128</v>
      </c>
      <c r="C25" s="255"/>
      <c r="D25" s="255"/>
      <c r="E25" s="320"/>
    </row>
    <row r="26" spans="1:5" ht="18.75" thickBot="1" x14ac:dyDescent="0.3">
      <c r="A26" s="267" t="s">
        <v>129</v>
      </c>
      <c r="B26" s="272"/>
      <c r="C26" s="255"/>
      <c r="D26" s="255"/>
      <c r="E26" s="256" t="s">
        <v>130</v>
      </c>
    </row>
    <row r="27" spans="1:5" ht="18.75" thickBot="1" x14ac:dyDescent="0.3">
      <c r="A27" s="267" t="s">
        <v>131</v>
      </c>
      <c r="B27" s="273"/>
      <c r="C27" s="255"/>
      <c r="D27" s="255"/>
      <c r="E27" s="256"/>
    </row>
    <row r="28" spans="1:5" ht="18.75" thickBot="1" x14ac:dyDescent="0.25">
      <c r="A28" s="247" t="s">
        <v>132</v>
      </c>
      <c r="B28" s="248"/>
      <c r="C28" s="318"/>
      <c r="D28" s="318"/>
      <c r="E28" s="263"/>
    </row>
    <row r="29" spans="1:5" ht="18.75" thickBot="1" x14ac:dyDescent="0.3">
      <c r="A29" s="278" t="s">
        <v>133</v>
      </c>
      <c r="B29" s="279"/>
      <c r="C29" s="255"/>
      <c r="D29" s="255"/>
      <c r="E29" s="320"/>
    </row>
    <row r="30" spans="1:5" ht="18.75" thickBot="1" x14ac:dyDescent="0.3">
      <c r="A30" s="281" t="s">
        <v>134</v>
      </c>
      <c r="B30" s="279"/>
      <c r="C30" s="255"/>
      <c r="D30" s="255"/>
      <c r="E30" s="320"/>
    </row>
    <row r="31" spans="1:5" ht="18.75" thickBot="1" x14ac:dyDescent="0.25">
      <c r="A31" s="247" t="s">
        <v>135</v>
      </c>
      <c r="B31" s="318"/>
      <c r="C31" s="318"/>
      <c r="D31" s="318"/>
      <c r="E31" s="263"/>
    </row>
    <row r="32" spans="1:5" ht="24.75" customHeight="1" thickBot="1" x14ac:dyDescent="0.4">
      <c r="A32" s="1456" t="s">
        <v>136</v>
      </c>
      <c r="B32" s="1494"/>
      <c r="C32" s="255"/>
      <c r="D32" s="255"/>
      <c r="E32" s="282" t="s">
        <v>137</v>
      </c>
    </row>
    <row r="33" spans="1:5" ht="20.25" customHeight="1" thickBot="1" x14ac:dyDescent="0.4">
      <c r="A33" s="283"/>
      <c r="B33" s="284" t="s">
        <v>138</v>
      </c>
      <c r="C33" s="255"/>
      <c r="D33" s="255"/>
      <c r="E33" s="282" t="s">
        <v>137</v>
      </c>
    </row>
    <row r="34" spans="1:5" ht="38.25" thickBot="1" x14ac:dyDescent="0.25">
      <c r="A34" s="285" t="s">
        <v>139</v>
      </c>
      <c r="B34" s="286" t="s">
        <v>140</v>
      </c>
      <c r="C34" s="255"/>
      <c r="D34" s="255"/>
      <c r="E34" s="320"/>
    </row>
    <row r="35" spans="1:5" ht="15.95" customHeight="1" thickBot="1" x14ac:dyDescent="0.25">
      <c r="A35" s="267" t="s">
        <v>141</v>
      </c>
      <c r="B35" s="287" t="s">
        <v>142</v>
      </c>
      <c r="C35" s="255"/>
      <c r="D35" s="255"/>
      <c r="E35" s="320"/>
    </row>
    <row r="36" spans="1:5" ht="15.95" customHeight="1" thickBot="1" x14ac:dyDescent="0.3">
      <c r="A36" s="269"/>
      <c r="B36" s="287" t="s">
        <v>143</v>
      </c>
      <c r="C36" s="255"/>
      <c r="D36" s="255"/>
      <c r="E36" s="320"/>
    </row>
    <row r="37" spans="1:5" ht="15" customHeight="1" thickBot="1" x14ac:dyDescent="0.3">
      <c r="A37" s="269"/>
      <c r="B37" s="287" t="s">
        <v>144</v>
      </c>
      <c r="C37" s="255"/>
      <c r="D37" s="255"/>
      <c r="E37" s="320"/>
    </row>
    <row r="38" spans="1:5" ht="15" customHeight="1" thickBot="1" x14ac:dyDescent="0.3">
      <c r="A38" s="269"/>
      <c r="B38" s="288" t="s">
        <v>145</v>
      </c>
      <c r="C38" s="1488" t="s">
        <v>117</v>
      </c>
      <c r="D38" s="1489"/>
      <c r="E38" s="320"/>
    </row>
    <row r="39" spans="1:5" ht="16.5" customHeight="1" thickBot="1" x14ac:dyDescent="0.25">
      <c r="A39" s="1458" t="s">
        <v>146</v>
      </c>
      <c r="B39" s="1459"/>
      <c r="C39" s="321"/>
      <c r="D39" s="321"/>
      <c r="E39" s="320"/>
    </row>
    <row r="40" spans="1:5" ht="15.95" customHeight="1" thickBot="1" x14ac:dyDescent="0.3">
      <c r="A40" s="291"/>
      <c r="B40" s="292" t="s">
        <v>147</v>
      </c>
      <c r="C40" s="255"/>
      <c r="D40" s="255"/>
      <c r="E40" s="320"/>
    </row>
    <row r="41" spans="1:5" ht="20.100000000000001" customHeight="1" thickBot="1" x14ac:dyDescent="0.3">
      <c r="A41" s="291"/>
      <c r="B41" s="259" t="s">
        <v>148</v>
      </c>
      <c r="C41" s="280"/>
      <c r="D41" s="280"/>
      <c r="E41" s="322"/>
    </row>
    <row r="42" spans="1:5" ht="15.95" customHeight="1" thickBot="1" x14ac:dyDescent="0.25">
      <c r="A42" s="258"/>
      <c r="B42" s="259" t="s">
        <v>149</v>
      </c>
      <c r="C42" s="255"/>
      <c r="D42" s="255"/>
      <c r="E42" s="320"/>
    </row>
    <row r="43" spans="1:5" ht="15.95" customHeight="1" thickBot="1" x14ac:dyDescent="0.3">
      <c r="A43" s="258"/>
      <c r="B43" s="259" t="s">
        <v>150</v>
      </c>
      <c r="C43" s="294"/>
      <c r="D43" s="295"/>
      <c r="E43" s="320"/>
    </row>
    <row r="44" spans="1:5" ht="15.95" customHeight="1" thickBot="1" x14ac:dyDescent="0.25">
      <c r="A44" s="267" t="s">
        <v>151</v>
      </c>
      <c r="B44" s="254"/>
      <c r="C44" s="255"/>
      <c r="D44" s="255"/>
      <c r="E44" s="320"/>
    </row>
    <row r="45" spans="1:5" ht="9.75" customHeight="1" thickBot="1" x14ac:dyDescent="0.25">
      <c r="A45" s="258"/>
      <c r="B45" s="272"/>
      <c r="C45" s="272"/>
      <c r="D45" s="272"/>
      <c r="E45" s="320"/>
    </row>
    <row r="46" spans="1:5" ht="15" customHeight="1" thickBot="1" x14ac:dyDescent="0.25">
      <c r="A46" s="296" t="s">
        <v>152</v>
      </c>
      <c r="B46" s="273"/>
      <c r="C46" s="255"/>
      <c r="D46" s="255"/>
      <c r="E46" s="320"/>
    </row>
    <row r="47" spans="1:5" ht="3" customHeight="1" thickBot="1" x14ac:dyDescent="0.25">
      <c r="A47" s="253"/>
      <c r="B47" s="323"/>
      <c r="C47" s="272"/>
      <c r="D47" s="272"/>
      <c r="E47" s="320"/>
    </row>
    <row r="48" spans="1:5" ht="18.75" thickBot="1" x14ac:dyDescent="0.3">
      <c r="A48" s="324" t="s">
        <v>153</v>
      </c>
      <c r="B48" s="325"/>
      <c r="C48" s="326"/>
      <c r="D48" s="326"/>
      <c r="E48" s="327"/>
    </row>
    <row r="49" spans="1:6" ht="56.25" customHeight="1" thickBot="1" x14ac:dyDescent="0.25">
      <c r="A49" s="328" t="s">
        <v>154</v>
      </c>
      <c r="B49" s="1460" t="s">
        <v>178</v>
      </c>
      <c r="C49" s="1461"/>
      <c r="D49" s="1461"/>
      <c r="E49" s="1462"/>
    </row>
    <row r="50" spans="1:6" ht="13.5" hidden="1" customHeight="1" x14ac:dyDescent="0.2"/>
    <row r="51" spans="1:6" ht="18.75" thickBot="1" x14ac:dyDescent="0.25">
      <c r="A51" s="253"/>
      <c r="B51" s="254" t="s">
        <v>156</v>
      </c>
      <c r="C51" s="255"/>
      <c r="D51" s="255"/>
      <c r="E51" s="320"/>
    </row>
    <row r="52" spans="1:6" ht="18.75" thickBot="1" x14ac:dyDescent="0.25">
      <c r="A52" s="253"/>
      <c r="B52" s="259" t="s">
        <v>157</v>
      </c>
      <c r="C52" s="255"/>
      <c r="D52" s="255"/>
      <c r="E52" s="320"/>
    </row>
    <row r="53" spans="1:6" ht="18.75" thickBot="1" x14ac:dyDescent="0.25">
      <c r="A53" s="253"/>
      <c r="B53" s="259" t="s">
        <v>158</v>
      </c>
      <c r="C53" s="255"/>
      <c r="D53" s="255"/>
      <c r="E53" s="320"/>
    </row>
    <row r="54" spans="1:6" ht="18.75" thickBot="1" x14ac:dyDescent="0.25">
      <c r="A54" s="253"/>
      <c r="B54" s="259" t="s">
        <v>159</v>
      </c>
      <c r="C54" s="255"/>
      <c r="D54" s="255"/>
      <c r="E54" s="320"/>
    </row>
    <row r="55" spans="1:6" ht="18.75" thickBot="1" x14ac:dyDescent="0.25">
      <c r="A55" s="253"/>
      <c r="B55" s="259" t="s">
        <v>160</v>
      </c>
      <c r="C55" s="255"/>
      <c r="D55" s="255"/>
      <c r="E55" s="320"/>
    </row>
    <row r="56" spans="1:6" ht="18.75" thickBot="1" x14ac:dyDescent="0.25">
      <c r="A56" s="253"/>
      <c r="B56" s="259" t="s">
        <v>161</v>
      </c>
      <c r="C56" s="255"/>
      <c r="D56" s="255"/>
      <c r="E56" s="320"/>
    </row>
    <row r="57" spans="1:6" ht="18.75" customHeight="1" thickBot="1" x14ac:dyDescent="0.25">
      <c r="A57" s="253"/>
      <c r="B57" s="259" t="s">
        <v>162</v>
      </c>
      <c r="C57" s="255"/>
      <c r="D57" s="255"/>
      <c r="E57" s="320"/>
    </row>
    <row r="58" spans="1:6" ht="18.75" thickBot="1" x14ac:dyDescent="0.25">
      <c r="A58" s="253"/>
      <c r="B58" s="260" t="s">
        <v>163</v>
      </c>
      <c r="C58" s="1488" t="s">
        <v>117</v>
      </c>
      <c r="D58" s="1489"/>
      <c r="E58" s="320"/>
    </row>
    <row r="59" spans="1:6" ht="18.75" customHeight="1" thickBot="1" x14ac:dyDescent="0.25">
      <c r="A59" s="1490" t="s">
        <v>164</v>
      </c>
      <c r="B59" s="259" t="s">
        <v>165</v>
      </c>
      <c r="C59" s="255"/>
      <c r="D59" s="255"/>
      <c r="E59" s="320"/>
    </row>
    <row r="60" spans="1:6" ht="18.75" customHeight="1" thickBot="1" x14ac:dyDescent="0.25">
      <c r="A60" s="1490"/>
      <c r="B60" s="259" t="s">
        <v>166</v>
      </c>
      <c r="C60" s="255"/>
      <c r="D60" s="255"/>
      <c r="E60" s="320"/>
    </row>
    <row r="61" spans="1:6" ht="18.75" thickBot="1" x14ac:dyDescent="0.25">
      <c r="A61" s="1490"/>
      <c r="B61" s="259" t="s">
        <v>167</v>
      </c>
      <c r="C61" s="255"/>
      <c r="D61" s="255"/>
      <c r="E61" s="320"/>
    </row>
    <row r="62" spans="1:6" ht="18" customHeight="1" thickBot="1" x14ac:dyDescent="0.25">
      <c r="A62" s="1490"/>
      <c r="B62" s="260" t="s">
        <v>168</v>
      </c>
      <c r="C62" s="1488" t="s">
        <v>117</v>
      </c>
      <c r="D62" s="1489"/>
      <c r="E62" s="320"/>
      <c r="F62" s="272"/>
    </row>
    <row r="63" spans="1:6" ht="18.75" thickBot="1" x14ac:dyDescent="0.25">
      <c r="A63" s="1490"/>
      <c r="B63" s="260" t="s">
        <v>169</v>
      </c>
      <c r="C63" s="1488" t="s">
        <v>117</v>
      </c>
      <c r="D63" s="1489"/>
      <c r="E63" s="320"/>
    </row>
    <row r="64" spans="1:6" ht="18" customHeight="1" thickBot="1" x14ac:dyDescent="0.25">
      <c r="A64" s="1490"/>
      <c r="B64" s="260" t="s">
        <v>170</v>
      </c>
      <c r="C64" s="1488" t="s">
        <v>117</v>
      </c>
      <c r="D64" s="1489"/>
      <c r="E64" s="320"/>
      <c r="F64" s="272"/>
    </row>
    <row r="65" spans="1:6" ht="18.75" thickBot="1" x14ac:dyDescent="0.25">
      <c r="A65" s="1490"/>
      <c r="B65" s="260" t="s">
        <v>171</v>
      </c>
      <c r="C65" s="1488" t="s">
        <v>117</v>
      </c>
      <c r="D65" s="1489"/>
      <c r="E65" s="320"/>
    </row>
    <row r="66" spans="1:6" ht="15.75" customHeight="1" thickBot="1" x14ac:dyDescent="0.25">
      <c r="A66" s="1490"/>
      <c r="B66" s="329" t="s">
        <v>179</v>
      </c>
      <c r="C66" s="330"/>
      <c r="D66" s="330"/>
      <c r="E66" s="331" t="str">
        <f ca="1">IF(ISODD(C9)=TRUE,"SUR FLEXIBLE COURT","SUR FLEXIBLE LONG")</f>
        <v>SUR FLEXIBLE COURT</v>
      </c>
    </row>
    <row r="67" spans="1:6" ht="3" customHeight="1" thickBot="1" x14ac:dyDescent="0.3">
      <c r="A67" s="253"/>
      <c r="B67" s="302"/>
      <c r="C67" s="272"/>
      <c r="D67" s="272"/>
      <c r="E67" s="320"/>
      <c r="F67" s="272"/>
    </row>
    <row r="68" spans="1:6" ht="34.5" customHeight="1" thickBot="1" x14ac:dyDescent="0.25">
      <c r="A68" s="1482" t="s">
        <v>173</v>
      </c>
      <c r="B68" s="1483"/>
      <c r="C68" s="1483"/>
      <c r="D68" s="1483"/>
      <c r="E68" s="1484"/>
    </row>
    <row r="69" spans="1:6" ht="3.75" hidden="1" customHeight="1" x14ac:dyDescent="0.2">
      <c r="A69" s="304"/>
      <c r="B69" s="304"/>
      <c r="C69" s="305"/>
      <c r="D69" s="305"/>
      <c r="E69" s="306"/>
    </row>
    <row r="70" spans="1:6" ht="87.75" customHeight="1" thickBot="1" x14ac:dyDescent="0.25">
      <c r="A70" s="1430" t="s">
        <v>174</v>
      </c>
      <c r="B70" s="1431"/>
      <c r="C70" s="1485" t="s">
        <v>175</v>
      </c>
      <c r="D70" s="1486"/>
      <c r="E70" s="1487"/>
    </row>
    <row r="72" spans="1:6" ht="15.75" x14ac:dyDescent="0.25">
      <c r="A72" s="307"/>
      <c r="B72" s="308"/>
      <c r="C72" s="309"/>
      <c r="D72" s="308"/>
      <c r="E72" s="308"/>
    </row>
    <row r="73" spans="1:6" ht="15" x14ac:dyDescent="0.25">
      <c r="A73" s="310"/>
    </row>
  </sheetData>
  <customSheetViews>
    <customSheetView guid="{DF4911F3-2F4F-4B50-83A2-B7C33E13824E}" scale="75" showPageBreaks="1" hiddenRows="1" view="pageBreakPreview">
      <selection activeCell="C11" sqref="C11:E12"/>
      <pageMargins left="0" right="0" top="0" bottom="0" header="0" footer="0"/>
      <printOptions horizontalCentered="1" verticalCentered="1"/>
      <pageSetup paperSize="9" scale="56" orientation="portrait" r:id="rId1"/>
      <headerFooter alignWithMargins="0"/>
    </customSheetView>
  </customSheetViews>
  <mergeCells count="28">
    <mergeCell ref="A1:A8"/>
    <mergeCell ref="B1:D8"/>
    <mergeCell ref="E1:E2"/>
    <mergeCell ref="E3:E4"/>
    <mergeCell ref="E5:E6"/>
    <mergeCell ref="E7:E8"/>
    <mergeCell ref="A39:B39"/>
    <mergeCell ref="A9:B10"/>
    <mergeCell ref="C9:D10"/>
    <mergeCell ref="C11:D11"/>
    <mergeCell ref="A12:B12"/>
    <mergeCell ref="C15:C16"/>
    <mergeCell ref="D15:D16"/>
    <mergeCell ref="E15:E16"/>
    <mergeCell ref="A16:B16"/>
    <mergeCell ref="C17:D17"/>
    <mergeCell ref="A32:B32"/>
    <mergeCell ref="C38:D38"/>
    <mergeCell ref="A68:E68"/>
    <mergeCell ref="A70:B70"/>
    <mergeCell ref="C70:E70"/>
    <mergeCell ref="B49:E49"/>
    <mergeCell ref="C58:D58"/>
    <mergeCell ref="A59:A66"/>
    <mergeCell ref="C62:D62"/>
    <mergeCell ref="C63:D63"/>
    <mergeCell ref="C64:D64"/>
    <mergeCell ref="C65:D65"/>
  </mergeCells>
  <printOptions horizontalCentered="1" verticalCentered="1"/>
  <pageMargins left="0" right="0" top="0" bottom="0" header="0" footer="0"/>
  <pageSetup paperSize="9" scale="64" orientation="portrait" r:id="rId2"/>
  <headerFooter alignWithMargins="0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H72"/>
  <sheetViews>
    <sheetView view="pageBreakPreview" zoomScale="75" zoomScaleNormal="75" zoomScaleSheetLayoutView="75" workbookViewId="0">
      <selection activeCell="C11" sqref="C11:E12"/>
    </sheetView>
  </sheetViews>
  <sheetFormatPr baseColWidth="10" defaultColWidth="11.42578125" defaultRowHeight="12.75" x14ac:dyDescent="0.2"/>
  <cols>
    <col min="1" max="1" width="29" style="1" customWidth="1"/>
    <col min="2" max="2" width="71" style="1" customWidth="1"/>
    <col min="3" max="3" width="5.7109375" style="1" customWidth="1"/>
    <col min="4" max="4" width="5.5703125" style="1" customWidth="1"/>
    <col min="5" max="5" width="44.7109375" style="1" customWidth="1"/>
    <col min="6" max="16384" width="11.42578125" style="1"/>
  </cols>
  <sheetData>
    <row r="1" spans="1:8" ht="12.75" customHeight="1" x14ac:dyDescent="0.2">
      <c r="A1" s="1501"/>
      <c r="B1" s="1504" t="s">
        <v>101</v>
      </c>
      <c r="C1" s="1505"/>
      <c r="D1" s="1506"/>
      <c r="E1" s="1507" t="s">
        <v>102</v>
      </c>
      <c r="F1" s="311"/>
      <c r="G1" s="311"/>
      <c r="H1" s="242"/>
    </row>
    <row r="2" spans="1:8" ht="9.9499999999999993" customHeight="1" x14ac:dyDescent="0.2">
      <c r="A2" s="1502"/>
      <c r="B2" s="1469"/>
      <c r="C2" s="1470"/>
      <c r="D2" s="1471"/>
      <c r="E2" s="1508"/>
      <c r="F2" s="312"/>
      <c r="G2" s="312"/>
      <c r="H2" s="242"/>
    </row>
    <row r="3" spans="1:8" ht="18.75" customHeight="1" x14ac:dyDescent="0.2">
      <c r="A3" s="1502"/>
      <c r="B3" s="1469"/>
      <c r="C3" s="1470"/>
      <c r="D3" s="1471"/>
      <c r="E3" s="1507" t="s">
        <v>103</v>
      </c>
      <c r="F3" s="312"/>
      <c r="G3" s="312"/>
      <c r="H3" s="242"/>
    </row>
    <row r="4" spans="1:8" ht="25.5" customHeight="1" x14ac:dyDescent="0.2">
      <c r="A4" s="1502"/>
      <c r="B4" s="1469"/>
      <c r="C4" s="1470"/>
      <c r="D4" s="1471"/>
      <c r="E4" s="1508"/>
      <c r="F4" s="312"/>
      <c r="G4" s="312"/>
      <c r="H4" s="242"/>
    </row>
    <row r="5" spans="1:8" ht="12.75" customHeight="1" x14ac:dyDescent="0.2">
      <c r="A5" s="1502"/>
      <c r="B5" s="1469"/>
      <c r="C5" s="1470"/>
      <c r="D5" s="1471"/>
      <c r="E5" s="1507" t="s">
        <v>104</v>
      </c>
      <c r="F5" s="312"/>
      <c r="G5" s="312"/>
      <c r="H5" s="242"/>
    </row>
    <row r="6" spans="1:8" ht="15.95" customHeight="1" x14ac:dyDescent="0.2">
      <c r="A6" s="1502"/>
      <c r="B6" s="1469"/>
      <c r="C6" s="1470"/>
      <c r="D6" s="1471"/>
      <c r="E6" s="1508"/>
      <c r="F6" s="312"/>
      <c r="G6" s="312"/>
      <c r="H6" s="242"/>
    </row>
    <row r="7" spans="1:8" ht="15.95" customHeight="1" x14ac:dyDescent="0.2">
      <c r="A7" s="1502"/>
      <c r="B7" s="1469"/>
      <c r="C7" s="1470"/>
      <c r="D7" s="1471"/>
      <c r="E7" s="1507" t="s">
        <v>105</v>
      </c>
      <c r="F7" s="312"/>
      <c r="G7" s="312"/>
      <c r="H7" s="242"/>
    </row>
    <row r="8" spans="1:8" ht="15.95" customHeight="1" x14ac:dyDescent="0.2">
      <c r="A8" s="1503"/>
      <c r="B8" s="1472"/>
      <c r="C8" s="1473"/>
      <c r="D8" s="1474"/>
      <c r="E8" s="1508"/>
      <c r="F8" s="312"/>
      <c r="G8" s="312"/>
      <c r="H8" s="242"/>
    </row>
    <row r="9" spans="1:8" ht="15.95" customHeight="1" x14ac:dyDescent="0.25">
      <c r="A9" s="1495" t="s">
        <v>106</v>
      </c>
      <c r="B9" s="1440"/>
      <c r="C9" s="1441">
        <f ca="1">WEEKNUM(E11,1)</f>
        <v>37</v>
      </c>
      <c r="D9" s="1442"/>
      <c r="E9" s="313"/>
    </row>
    <row r="10" spans="1:8" ht="7.5" customHeight="1" thickBot="1" x14ac:dyDescent="0.3">
      <c r="A10" s="1417"/>
      <c r="B10" s="1418"/>
      <c r="C10" s="1443"/>
      <c r="D10" s="1444"/>
      <c r="E10" s="314"/>
    </row>
    <row r="11" spans="1:8" ht="22.5" customHeight="1" thickBot="1" x14ac:dyDescent="0.25">
      <c r="A11" s="244" t="s">
        <v>107</v>
      </c>
      <c r="B11" s="245" t="s">
        <v>11</v>
      </c>
      <c r="C11" s="1448" t="s">
        <v>108</v>
      </c>
      <c r="D11" s="1496"/>
      <c r="E11" s="315">
        <f ca="1">TODAY()+1</f>
        <v>43352</v>
      </c>
      <c r="G11" s="316"/>
    </row>
    <row r="12" spans="1:8" ht="15.95" customHeight="1" thickBot="1" x14ac:dyDescent="0.3">
      <c r="A12" s="1451" t="s">
        <v>109</v>
      </c>
      <c r="B12" s="1452"/>
      <c r="C12" s="246" t="s">
        <v>83</v>
      </c>
      <c r="D12" s="246" t="s">
        <v>110</v>
      </c>
      <c r="E12" s="317" t="s">
        <v>111</v>
      </c>
    </row>
    <row r="13" spans="1:8" ht="15.95" customHeight="1" thickBot="1" x14ac:dyDescent="0.25">
      <c r="A13" s="247" t="s">
        <v>112</v>
      </c>
      <c r="B13" s="248"/>
      <c r="C13" s="318"/>
      <c r="D13" s="318"/>
      <c r="E13" s="263"/>
    </row>
    <row r="14" spans="1:8" ht="15.95" customHeight="1" thickBot="1" x14ac:dyDescent="0.3">
      <c r="A14" s="253"/>
      <c r="B14" s="254" t="s">
        <v>180</v>
      </c>
      <c r="C14" s="255"/>
      <c r="D14" s="255"/>
      <c r="E14" s="256" t="s">
        <v>114</v>
      </c>
    </row>
    <row r="15" spans="1:8" ht="15.95" customHeight="1" thickBot="1" x14ac:dyDescent="0.3">
      <c r="A15" s="258"/>
      <c r="B15" s="259" t="s">
        <v>115</v>
      </c>
      <c r="C15" s="255"/>
      <c r="D15" s="255"/>
      <c r="E15" s="256" t="s">
        <v>114</v>
      </c>
    </row>
    <row r="16" spans="1:8" ht="15.95" customHeight="1" thickBot="1" x14ac:dyDescent="0.3">
      <c r="A16" s="258"/>
      <c r="B16" s="259" t="s">
        <v>116</v>
      </c>
      <c r="C16" s="255"/>
      <c r="D16" s="255"/>
      <c r="E16" s="256"/>
    </row>
    <row r="17" spans="1:5" ht="15.95" customHeight="1" thickBot="1" x14ac:dyDescent="0.3">
      <c r="A17" s="253"/>
      <c r="B17" s="254" t="s">
        <v>118</v>
      </c>
      <c r="C17" s="255"/>
      <c r="D17" s="255"/>
      <c r="E17" s="256"/>
    </row>
    <row r="18" spans="1:5" ht="15.95" customHeight="1" thickBot="1" x14ac:dyDescent="0.3">
      <c r="A18" s="253"/>
      <c r="B18" s="254" t="s">
        <v>119</v>
      </c>
      <c r="C18" s="255"/>
      <c r="D18" s="255"/>
      <c r="E18" s="256"/>
    </row>
    <row r="19" spans="1:5" ht="15.95" customHeight="1" thickBot="1" x14ac:dyDescent="0.3">
      <c r="A19" s="247" t="s">
        <v>120</v>
      </c>
      <c r="B19" s="318"/>
      <c r="C19" s="318"/>
      <c r="D19" s="318"/>
      <c r="E19" s="319"/>
    </row>
    <row r="20" spans="1:5" ht="20.25" customHeight="1" thickBot="1" x14ac:dyDescent="0.3">
      <c r="A20" s="267" t="s">
        <v>121</v>
      </c>
      <c r="B20" s="268" t="s">
        <v>122</v>
      </c>
      <c r="C20" s="255"/>
      <c r="D20" s="255"/>
      <c r="E20" s="256"/>
    </row>
    <row r="21" spans="1:5" ht="20.25" customHeight="1" thickBot="1" x14ac:dyDescent="0.3">
      <c r="A21" s="267" t="s">
        <v>123</v>
      </c>
      <c r="B21" s="268" t="s">
        <v>124</v>
      </c>
      <c r="C21" s="255"/>
      <c r="D21" s="255"/>
      <c r="E21" s="256"/>
    </row>
    <row r="22" spans="1:5" ht="15.95" customHeight="1" thickBot="1" x14ac:dyDescent="0.3">
      <c r="A22" s="269"/>
      <c r="B22" s="270" t="s">
        <v>125</v>
      </c>
      <c r="C22" s="255"/>
      <c r="D22" s="255"/>
      <c r="E22" s="256"/>
    </row>
    <row r="23" spans="1:5" ht="23.25" customHeight="1" thickBot="1" x14ac:dyDescent="0.3">
      <c r="A23" s="269"/>
      <c r="B23" s="268" t="s">
        <v>126</v>
      </c>
      <c r="C23" s="255"/>
      <c r="D23" s="255"/>
      <c r="E23" s="256"/>
    </row>
    <row r="24" spans="1:5" ht="15.95" customHeight="1" thickBot="1" x14ac:dyDescent="0.25">
      <c r="A24" s="267" t="s">
        <v>127</v>
      </c>
      <c r="B24" s="254" t="s">
        <v>128</v>
      </c>
      <c r="C24" s="255"/>
      <c r="D24" s="255"/>
      <c r="E24" s="320"/>
    </row>
    <row r="25" spans="1:5" ht="18.75" thickBot="1" x14ac:dyDescent="0.3">
      <c r="A25" s="267" t="s">
        <v>129</v>
      </c>
      <c r="B25" s="272"/>
      <c r="C25" s="255"/>
      <c r="D25" s="255"/>
      <c r="E25" s="256" t="s">
        <v>130</v>
      </c>
    </row>
    <row r="26" spans="1:5" ht="18.75" thickBot="1" x14ac:dyDescent="0.3">
      <c r="A26" s="267" t="s">
        <v>131</v>
      </c>
      <c r="B26" s="273"/>
      <c r="C26" s="255"/>
      <c r="D26" s="255"/>
      <c r="E26" s="256"/>
    </row>
    <row r="27" spans="1:5" ht="18.75" thickBot="1" x14ac:dyDescent="0.25">
      <c r="A27" s="247" t="s">
        <v>132</v>
      </c>
      <c r="B27" s="248"/>
      <c r="C27" s="318"/>
      <c r="D27" s="318"/>
      <c r="E27" s="263"/>
    </row>
    <row r="28" spans="1:5" ht="18.75" thickBot="1" x14ac:dyDescent="0.3">
      <c r="A28" s="278" t="s">
        <v>133</v>
      </c>
      <c r="B28" s="279"/>
      <c r="C28" s="255"/>
      <c r="D28" s="255"/>
      <c r="E28" s="320"/>
    </row>
    <row r="29" spans="1:5" ht="18.75" thickBot="1" x14ac:dyDescent="0.3">
      <c r="A29" s="281" t="s">
        <v>134</v>
      </c>
      <c r="B29" s="279"/>
      <c r="C29" s="255"/>
      <c r="D29" s="255"/>
      <c r="E29" s="320"/>
    </row>
    <row r="30" spans="1:5" ht="18.75" thickBot="1" x14ac:dyDescent="0.25">
      <c r="A30" s="247" t="s">
        <v>135</v>
      </c>
      <c r="B30" s="318"/>
      <c r="C30" s="318"/>
      <c r="D30" s="318"/>
      <c r="E30" s="263"/>
    </row>
    <row r="31" spans="1:5" ht="24.75" customHeight="1" thickBot="1" x14ac:dyDescent="0.4">
      <c r="A31" s="1456" t="s">
        <v>107</v>
      </c>
      <c r="B31" s="1494"/>
      <c r="C31" s="255"/>
      <c r="D31" s="255"/>
      <c r="E31" s="282" t="s">
        <v>137</v>
      </c>
    </row>
    <row r="32" spans="1:5" ht="20.25" customHeight="1" thickBot="1" x14ac:dyDescent="0.4">
      <c r="A32" s="283"/>
      <c r="B32" s="284" t="s">
        <v>138</v>
      </c>
      <c r="C32" s="255"/>
      <c r="D32" s="255"/>
      <c r="E32" s="282" t="s">
        <v>137</v>
      </c>
    </row>
    <row r="33" spans="1:5" ht="38.25" thickBot="1" x14ac:dyDescent="0.25">
      <c r="A33" s="285" t="s">
        <v>139</v>
      </c>
      <c r="B33" s="286" t="s">
        <v>140</v>
      </c>
      <c r="C33" s="255"/>
      <c r="D33" s="255"/>
      <c r="E33" s="320"/>
    </row>
    <row r="34" spans="1:5" ht="15.95" customHeight="1" thickBot="1" x14ac:dyDescent="0.25">
      <c r="A34" s="267" t="s">
        <v>141</v>
      </c>
      <c r="B34" s="287" t="s">
        <v>142</v>
      </c>
      <c r="C34" s="255"/>
      <c r="D34" s="255"/>
      <c r="E34" s="320"/>
    </row>
    <row r="35" spans="1:5" ht="15.95" customHeight="1" thickBot="1" x14ac:dyDescent="0.3">
      <c r="A35" s="269"/>
      <c r="B35" s="287" t="s">
        <v>143</v>
      </c>
      <c r="C35" s="255"/>
      <c r="D35" s="255"/>
      <c r="E35" s="320"/>
    </row>
    <row r="36" spans="1:5" ht="15" customHeight="1" thickBot="1" x14ac:dyDescent="0.3">
      <c r="A36" s="269"/>
      <c r="B36" s="287" t="s">
        <v>144</v>
      </c>
      <c r="C36" s="255"/>
      <c r="D36" s="255"/>
      <c r="E36" s="320"/>
    </row>
    <row r="37" spans="1:5" ht="15" customHeight="1" thickBot="1" x14ac:dyDescent="0.3">
      <c r="A37" s="269"/>
      <c r="B37" s="287" t="s">
        <v>145</v>
      </c>
      <c r="C37" s="255"/>
      <c r="D37" s="255"/>
      <c r="E37" s="320"/>
    </row>
    <row r="38" spans="1:5" ht="16.5" customHeight="1" thickBot="1" x14ac:dyDescent="0.25">
      <c r="A38" s="1458" t="s">
        <v>146</v>
      </c>
      <c r="B38" s="1459"/>
      <c r="C38" s="321"/>
      <c r="D38" s="321"/>
      <c r="E38" s="320"/>
    </row>
    <row r="39" spans="1:5" ht="15.95" customHeight="1" thickBot="1" x14ac:dyDescent="0.3">
      <c r="A39" s="291"/>
      <c r="B39" s="292" t="s">
        <v>147</v>
      </c>
      <c r="C39" s="255"/>
      <c r="D39" s="255"/>
      <c r="E39" s="320"/>
    </row>
    <row r="40" spans="1:5" ht="20.100000000000001" customHeight="1" thickBot="1" x14ac:dyDescent="0.3">
      <c r="A40" s="291"/>
      <c r="B40" s="259" t="s">
        <v>148</v>
      </c>
      <c r="C40" s="280"/>
      <c r="D40" s="280"/>
      <c r="E40" s="322"/>
    </row>
    <row r="41" spans="1:5" ht="15.95" customHeight="1" thickBot="1" x14ac:dyDescent="0.25">
      <c r="A41" s="258"/>
      <c r="B41" s="259" t="s">
        <v>149</v>
      </c>
      <c r="C41" s="255"/>
      <c r="D41" s="255"/>
      <c r="E41" s="320"/>
    </row>
    <row r="42" spans="1:5" ht="15.95" customHeight="1" thickBot="1" x14ac:dyDescent="0.3">
      <c r="A42" s="258"/>
      <c r="B42" s="259" t="s">
        <v>150</v>
      </c>
      <c r="C42" s="294"/>
      <c r="D42" s="295"/>
      <c r="E42" s="320"/>
    </row>
    <row r="43" spans="1:5" ht="15.95" customHeight="1" thickBot="1" x14ac:dyDescent="0.25">
      <c r="A43" s="267" t="s">
        <v>151</v>
      </c>
      <c r="B43" s="254"/>
      <c r="C43" s="255"/>
      <c r="D43" s="255"/>
      <c r="E43" s="320"/>
    </row>
    <row r="44" spans="1:5" ht="9.75" customHeight="1" thickBot="1" x14ac:dyDescent="0.25">
      <c r="A44" s="258"/>
      <c r="B44" s="272"/>
      <c r="C44" s="272"/>
      <c r="D44" s="272"/>
      <c r="E44" s="320"/>
    </row>
    <row r="45" spans="1:5" ht="15" customHeight="1" thickBot="1" x14ac:dyDescent="0.25">
      <c r="A45" s="296" t="s">
        <v>152</v>
      </c>
      <c r="B45" s="273"/>
      <c r="C45" s="255"/>
      <c r="D45" s="255"/>
      <c r="E45" s="320"/>
    </row>
    <row r="46" spans="1:5" ht="3" customHeight="1" thickBot="1" x14ac:dyDescent="0.25">
      <c r="A46" s="253"/>
      <c r="B46" s="323"/>
      <c r="C46" s="272"/>
      <c r="D46" s="272"/>
      <c r="E46" s="320"/>
    </row>
    <row r="47" spans="1:5" ht="18.75" thickBot="1" x14ac:dyDescent="0.3">
      <c r="A47" s="324" t="s">
        <v>153</v>
      </c>
      <c r="B47" s="325"/>
      <c r="C47" s="326"/>
      <c r="D47" s="326"/>
      <c r="E47" s="327"/>
    </row>
    <row r="48" spans="1:5" ht="56.25" customHeight="1" thickBot="1" x14ac:dyDescent="0.25">
      <c r="A48" s="328" t="s">
        <v>154</v>
      </c>
      <c r="B48" s="1460" t="s">
        <v>178</v>
      </c>
      <c r="C48" s="1461"/>
      <c r="D48" s="1461"/>
      <c r="E48" s="1462"/>
    </row>
    <row r="49" spans="1:6" ht="13.5" hidden="1" customHeight="1" x14ac:dyDescent="0.2"/>
    <row r="50" spans="1:6" ht="18.75" thickBot="1" x14ac:dyDescent="0.25">
      <c r="A50" s="253"/>
      <c r="B50" s="254" t="s">
        <v>156</v>
      </c>
      <c r="C50" s="255"/>
      <c r="D50" s="255"/>
      <c r="E50" s="320"/>
    </row>
    <row r="51" spans="1:6" ht="18.75" thickBot="1" x14ac:dyDescent="0.25">
      <c r="A51" s="253"/>
      <c r="B51" s="259" t="s">
        <v>157</v>
      </c>
      <c r="C51" s="255"/>
      <c r="D51" s="255"/>
      <c r="E51" s="320"/>
    </row>
    <row r="52" spans="1:6" ht="18.75" thickBot="1" x14ac:dyDescent="0.25">
      <c r="A52" s="253"/>
      <c r="B52" s="259" t="s">
        <v>158</v>
      </c>
      <c r="C52" s="255"/>
      <c r="D52" s="255"/>
      <c r="E52" s="320"/>
    </row>
    <row r="53" spans="1:6" ht="18.75" thickBot="1" x14ac:dyDescent="0.25">
      <c r="A53" s="253"/>
      <c r="B53" s="259" t="s">
        <v>159</v>
      </c>
      <c r="C53" s="255"/>
      <c r="D53" s="255"/>
      <c r="E53" s="320"/>
    </row>
    <row r="54" spans="1:6" ht="18.75" thickBot="1" x14ac:dyDescent="0.25">
      <c r="A54" s="253"/>
      <c r="B54" s="259" t="s">
        <v>160</v>
      </c>
      <c r="C54" s="255"/>
      <c r="D54" s="255"/>
      <c r="E54" s="320"/>
    </row>
    <row r="55" spans="1:6" ht="18.75" thickBot="1" x14ac:dyDescent="0.25">
      <c r="A55" s="253"/>
      <c r="B55" s="260" t="s">
        <v>161</v>
      </c>
      <c r="C55" s="1488" t="s">
        <v>117</v>
      </c>
      <c r="D55" s="1489"/>
      <c r="E55" s="320"/>
    </row>
    <row r="56" spans="1:6" ht="18.75" customHeight="1" thickBot="1" x14ac:dyDescent="0.25">
      <c r="A56" s="253"/>
      <c r="B56" s="259" t="s">
        <v>162</v>
      </c>
      <c r="C56" s="255"/>
      <c r="D56" s="255"/>
      <c r="E56" s="320"/>
    </row>
    <row r="57" spans="1:6" ht="18.75" thickBot="1" x14ac:dyDescent="0.25">
      <c r="A57" s="253"/>
      <c r="B57" s="260" t="s">
        <v>163</v>
      </c>
      <c r="C57" s="1488" t="s">
        <v>117</v>
      </c>
      <c r="D57" s="1489"/>
      <c r="E57" s="320"/>
    </row>
    <row r="58" spans="1:6" ht="18.75" customHeight="1" thickBot="1" x14ac:dyDescent="0.25">
      <c r="A58" s="1490" t="s">
        <v>164</v>
      </c>
      <c r="B58" s="259" t="s">
        <v>165</v>
      </c>
      <c r="C58" s="255"/>
      <c r="D58" s="255"/>
      <c r="E58" s="320"/>
    </row>
    <row r="59" spans="1:6" ht="18.75" customHeight="1" thickBot="1" x14ac:dyDescent="0.25">
      <c r="A59" s="1490"/>
      <c r="B59" s="260" t="s">
        <v>166</v>
      </c>
      <c r="C59" s="1488" t="s">
        <v>117</v>
      </c>
      <c r="D59" s="1489"/>
      <c r="E59" s="320"/>
    </row>
    <row r="60" spans="1:6" ht="18.75" thickBot="1" x14ac:dyDescent="0.25">
      <c r="A60" s="1490"/>
      <c r="B60" s="260" t="s">
        <v>167</v>
      </c>
      <c r="C60" s="1488" t="s">
        <v>117</v>
      </c>
      <c r="D60" s="1489"/>
      <c r="E60" s="320"/>
    </row>
    <row r="61" spans="1:6" ht="18" customHeight="1" thickBot="1" x14ac:dyDescent="0.25">
      <c r="A61" s="1490"/>
      <c r="B61" s="260" t="s">
        <v>168</v>
      </c>
      <c r="C61" s="1488" t="s">
        <v>117</v>
      </c>
      <c r="D61" s="1489"/>
      <c r="E61" s="320"/>
      <c r="F61" s="272"/>
    </row>
    <row r="62" spans="1:6" ht="18.75" thickBot="1" x14ac:dyDescent="0.25">
      <c r="A62" s="1490"/>
      <c r="B62" s="259" t="s">
        <v>169</v>
      </c>
      <c r="C62" s="255"/>
      <c r="D62" s="255"/>
      <c r="E62" s="320"/>
    </row>
    <row r="63" spans="1:6" ht="18" customHeight="1" thickBot="1" x14ac:dyDescent="0.25">
      <c r="A63" s="1490"/>
      <c r="B63" s="260" t="s">
        <v>170</v>
      </c>
      <c r="C63" s="1488" t="s">
        <v>117</v>
      </c>
      <c r="D63" s="1489"/>
      <c r="E63" s="320"/>
      <c r="F63" s="272"/>
    </row>
    <row r="64" spans="1:6" ht="18.75" thickBot="1" x14ac:dyDescent="0.25">
      <c r="A64" s="1490"/>
      <c r="B64" s="260" t="s">
        <v>171</v>
      </c>
      <c r="C64" s="1488" t="s">
        <v>117</v>
      </c>
      <c r="D64" s="1489"/>
      <c r="E64" s="320"/>
    </row>
    <row r="65" spans="1:6" ht="15.75" customHeight="1" thickBot="1" x14ac:dyDescent="0.25">
      <c r="A65" s="1490"/>
      <c r="B65" s="332" t="s">
        <v>181</v>
      </c>
      <c r="C65" s="330"/>
      <c r="D65" s="330"/>
      <c r="E65" s="331" t="str">
        <f ca="1">IF(ISODD(C9)=TRUE,"SUR FLEXIBLE COURT","SUR FLEXIBLE LONG")</f>
        <v>SUR FLEXIBLE COURT</v>
      </c>
    </row>
    <row r="66" spans="1:6" ht="3" customHeight="1" thickBot="1" x14ac:dyDescent="0.3">
      <c r="A66" s="253"/>
      <c r="B66" s="302"/>
      <c r="C66" s="272"/>
      <c r="D66" s="272"/>
      <c r="E66" s="320"/>
      <c r="F66" s="272"/>
    </row>
    <row r="67" spans="1:6" ht="34.5" customHeight="1" thickBot="1" x14ac:dyDescent="0.25">
      <c r="A67" s="1482" t="s">
        <v>173</v>
      </c>
      <c r="B67" s="1483"/>
      <c r="C67" s="1483"/>
      <c r="D67" s="1483"/>
      <c r="E67" s="1484"/>
    </row>
    <row r="68" spans="1:6" ht="3.75" hidden="1" customHeight="1" x14ac:dyDescent="0.2">
      <c r="A68" s="304"/>
      <c r="B68" s="304"/>
      <c r="C68" s="305"/>
      <c r="D68" s="305"/>
      <c r="E68" s="306"/>
    </row>
    <row r="69" spans="1:6" ht="87.75" customHeight="1" thickBot="1" x14ac:dyDescent="0.25">
      <c r="A69" s="1430" t="s">
        <v>174</v>
      </c>
      <c r="B69" s="1431"/>
      <c r="C69" s="1485" t="s">
        <v>175</v>
      </c>
      <c r="D69" s="1486"/>
      <c r="E69" s="1487"/>
    </row>
    <row r="71" spans="1:6" ht="15.75" x14ac:dyDescent="0.25">
      <c r="A71" s="307"/>
      <c r="B71" s="308"/>
      <c r="C71" s="309"/>
      <c r="D71" s="308"/>
      <c r="E71" s="308"/>
    </row>
    <row r="72" spans="1:6" ht="15" x14ac:dyDescent="0.25">
      <c r="A72" s="310"/>
    </row>
  </sheetData>
  <sheetProtection algorithmName="SHA-512" hashValue="Y2lBMVHR2v9x6/mij/JprLuhSX3M62sJD33/at7wKYbDQ+/EdGQTQJTCO7nbxyOwz1jYnZoFeXXGXHcd4/1KUQ==" saltValue="8+9Iz4S40GoOpIfdSRxFeA==" spinCount="100000" sheet="1" objects="1" scenarios="1"/>
  <customSheetViews>
    <customSheetView guid="{DF4911F3-2F4F-4B50-83A2-B7C33E13824E}" scale="75" showPageBreaks="1" hiddenRows="1" view="pageBreakPreview" topLeftCell="A16">
      <selection activeCell="C11" sqref="C11:E12"/>
      <colBreaks count="1" manualBreakCount="1">
        <brk id="9" max="1048575" man="1"/>
      </colBreaks>
      <pageMargins left="0" right="0" top="0" bottom="0" header="0" footer="0"/>
      <printOptions horizontalCentered="1" verticalCentered="1"/>
      <pageSetup paperSize="9" scale="56" orientation="portrait" r:id="rId1"/>
      <headerFooter alignWithMargins="0"/>
    </customSheetView>
  </customSheetViews>
  <mergeCells count="24">
    <mergeCell ref="A38:B38"/>
    <mergeCell ref="A1:A8"/>
    <mergeCell ref="B1:D8"/>
    <mergeCell ref="E1:E2"/>
    <mergeCell ref="E3:E4"/>
    <mergeCell ref="E5:E6"/>
    <mergeCell ref="E7:E8"/>
    <mergeCell ref="A9:B10"/>
    <mergeCell ref="C9:D10"/>
    <mergeCell ref="C11:D11"/>
    <mergeCell ref="A12:B12"/>
    <mergeCell ref="A31:B31"/>
    <mergeCell ref="A67:E67"/>
    <mergeCell ref="A69:B69"/>
    <mergeCell ref="C69:E69"/>
    <mergeCell ref="B48:E48"/>
    <mergeCell ref="C55:D55"/>
    <mergeCell ref="C57:D57"/>
    <mergeCell ref="A58:A65"/>
    <mergeCell ref="C59:D59"/>
    <mergeCell ref="C60:D60"/>
    <mergeCell ref="C61:D61"/>
    <mergeCell ref="C63:D63"/>
    <mergeCell ref="C64:D64"/>
  </mergeCells>
  <printOptions horizontalCentered="1" verticalCentered="1"/>
  <pageMargins left="0" right="0" top="0" bottom="0" header="0" footer="0"/>
  <pageSetup paperSize="9" scale="64" orientation="portrait" r:id="rId2"/>
  <headerFooter alignWithMargins="0"/>
  <colBreaks count="1" manualBreakCount="1">
    <brk id="9" max="1048575" man="1"/>
  </colBreaks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pageSetUpPr fitToPage="1"/>
  </sheetPr>
  <dimension ref="A1:H72"/>
  <sheetViews>
    <sheetView view="pageBreakPreview" zoomScale="75" zoomScaleNormal="75" zoomScaleSheetLayoutView="75" workbookViewId="0">
      <selection activeCell="H11" sqref="H11"/>
    </sheetView>
  </sheetViews>
  <sheetFormatPr baseColWidth="10" defaultColWidth="11.42578125" defaultRowHeight="12.75" x14ac:dyDescent="0.2"/>
  <cols>
    <col min="1" max="1" width="29" style="1" customWidth="1"/>
    <col min="2" max="2" width="71" style="1" customWidth="1"/>
    <col min="3" max="3" width="5.7109375" style="1" customWidth="1"/>
    <col min="4" max="4" width="5.5703125" style="1" customWidth="1"/>
    <col min="5" max="5" width="44.7109375" style="1" customWidth="1"/>
    <col min="6" max="16384" width="11.42578125" style="1"/>
  </cols>
  <sheetData>
    <row r="1" spans="1:8" ht="12.75" customHeight="1" x14ac:dyDescent="0.2">
      <c r="A1" s="1463"/>
      <c r="B1" s="1466" t="s">
        <v>101</v>
      </c>
      <c r="C1" s="1467"/>
      <c r="D1" s="1468"/>
      <c r="E1" s="1509" t="s">
        <v>102</v>
      </c>
      <c r="F1" s="311"/>
      <c r="G1" s="311"/>
      <c r="H1" s="242"/>
    </row>
    <row r="2" spans="1:8" ht="9.9499999999999993" customHeight="1" x14ac:dyDescent="0.2">
      <c r="A2" s="1464"/>
      <c r="B2" s="1469"/>
      <c r="C2" s="1470"/>
      <c r="D2" s="1471"/>
      <c r="E2" s="1510"/>
      <c r="F2" s="312"/>
      <c r="G2" s="312"/>
      <c r="H2" s="242"/>
    </row>
    <row r="3" spans="1:8" ht="18.75" customHeight="1" x14ac:dyDescent="0.2">
      <c r="A3" s="1464"/>
      <c r="B3" s="1469"/>
      <c r="C3" s="1470"/>
      <c r="D3" s="1471"/>
      <c r="E3" s="1511" t="s">
        <v>103</v>
      </c>
      <c r="F3" s="312"/>
      <c r="G3" s="312"/>
      <c r="H3" s="242"/>
    </row>
    <row r="4" spans="1:8" ht="25.5" customHeight="1" x14ac:dyDescent="0.2">
      <c r="A4" s="1464"/>
      <c r="B4" s="1469"/>
      <c r="C4" s="1470"/>
      <c r="D4" s="1471"/>
      <c r="E4" s="1510"/>
      <c r="F4" s="312"/>
      <c r="G4" s="312"/>
      <c r="H4" s="242"/>
    </row>
    <row r="5" spans="1:8" ht="12.75" customHeight="1" x14ac:dyDescent="0.2">
      <c r="A5" s="1464"/>
      <c r="B5" s="1469"/>
      <c r="C5" s="1470"/>
      <c r="D5" s="1471"/>
      <c r="E5" s="1511" t="s">
        <v>104</v>
      </c>
      <c r="F5" s="312"/>
      <c r="G5" s="312"/>
      <c r="H5" s="242"/>
    </row>
    <row r="6" spans="1:8" ht="15.95" customHeight="1" x14ac:dyDescent="0.2">
      <c r="A6" s="1464"/>
      <c r="B6" s="1469"/>
      <c r="C6" s="1470"/>
      <c r="D6" s="1471"/>
      <c r="E6" s="1510"/>
      <c r="F6" s="312"/>
      <c r="G6" s="312"/>
      <c r="H6" s="242"/>
    </row>
    <row r="7" spans="1:8" ht="15.95" customHeight="1" x14ac:dyDescent="0.2">
      <c r="A7" s="1464"/>
      <c r="B7" s="1469"/>
      <c r="C7" s="1470"/>
      <c r="D7" s="1471"/>
      <c r="E7" s="1511" t="s">
        <v>105</v>
      </c>
      <c r="F7" s="312"/>
      <c r="G7" s="312"/>
      <c r="H7" s="242"/>
    </row>
    <row r="8" spans="1:8" ht="15.95" customHeight="1" x14ac:dyDescent="0.2">
      <c r="A8" s="1465"/>
      <c r="B8" s="1472"/>
      <c r="C8" s="1473"/>
      <c r="D8" s="1474"/>
      <c r="E8" s="1510"/>
      <c r="F8" s="312"/>
      <c r="G8" s="312"/>
      <c r="H8" s="242"/>
    </row>
    <row r="9" spans="1:8" ht="15.95" customHeight="1" x14ac:dyDescent="0.25">
      <c r="A9" s="1439" t="s">
        <v>106</v>
      </c>
      <c r="B9" s="1440"/>
      <c r="C9" s="1441">
        <f ca="1">WEEKNUM(E11,1)</f>
        <v>37</v>
      </c>
      <c r="D9" s="1442"/>
      <c r="E9" s="256"/>
    </row>
    <row r="10" spans="1:8" ht="7.5" customHeight="1" thickBot="1" x14ac:dyDescent="0.3">
      <c r="A10" s="1416"/>
      <c r="B10" s="1418"/>
      <c r="C10" s="1443"/>
      <c r="D10" s="1444"/>
      <c r="E10" s="1101"/>
    </row>
    <row r="11" spans="1:8" ht="22.5" customHeight="1" thickBot="1" x14ac:dyDescent="0.25">
      <c r="A11" s="244" t="s">
        <v>107</v>
      </c>
      <c r="B11" s="245" t="s">
        <v>13</v>
      </c>
      <c r="C11" s="1448" t="s">
        <v>108</v>
      </c>
      <c r="D11" s="1496"/>
      <c r="E11" s="315">
        <f ca="1">TODAY()+1</f>
        <v>43352</v>
      </c>
      <c r="G11" s="316"/>
    </row>
    <row r="12" spans="1:8" ht="15.95" customHeight="1" thickBot="1" x14ac:dyDescent="0.3">
      <c r="A12" s="1451" t="s">
        <v>109</v>
      </c>
      <c r="B12" s="1452"/>
      <c r="C12" s="246" t="s">
        <v>83</v>
      </c>
      <c r="D12" s="246" t="s">
        <v>110</v>
      </c>
      <c r="E12" s="317" t="s">
        <v>111</v>
      </c>
    </row>
    <row r="13" spans="1:8" ht="15.95" customHeight="1" thickBot="1" x14ac:dyDescent="0.25">
      <c r="A13" s="247" t="s">
        <v>112</v>
      </c>
      <c r="B13" s="248"/>
      <c r="C13" s="318"/>
      <c r="D13" s="318"/>
      <c r="E13" s="263"/>
    </row>
    <row r="14" spans="1:8" ht="15.95" customHeight="1" thickBot="1" x14ac:dyDescent="0.3">
      <c r="A14" s="253"/>
      <c r="B14" s="254" t="s">
        <v>182</v>
      </c>
      <c r="C14" s="255"/>
      <c r="D14" s="255"/>
      <c r="E14" s="256" t="s">
        <v>114</v>
      </c>
    </row>
    <row r="15" spans="1:8" ht="15.95" customHeight="1" thickBot="1" x14ac:dyDescent="0.3">
      <c r="A15" s="258"/>
      <c r="B15" s="259" t="s">
        <v>115</v>
      </c>
      <c r="C15" s="255"/>
      <c r="D15" s="255"/>
      <c r="E15" s="256" t="s">
        <v>114</v>
      </c>
    </row>
    <row r="16" spans="1:8" ht="15.95" customHeight="1" thickBot="1" x14ac:dyDescent="0.3">
      <c r="A16" s="258"/>
      <c r="B16" s="260" t="s">
        <v>116</v>
      </c>
      <c r="C16" s="1488" t="s">
        <v>117</v>
      </c>
      <c r="D16" s="1489"/>
      <c r="E16" s="256"/>
    </row>
    <row r="17" spans="1:5" ht="15.95" customHeight="1" thickBot="1" x14ac:dyDescent="0.3">
      <c r="A17" s="253"/>
      <c r="B17" s="254" t="s">
        <v>118</v>
      </c>
      <c r="C17" s="255"/>
      <c r="D17" s="255"/>
      <c r="E17" s="256"/>
    </row>
    <row r="18" spans="1:5" ht="15.95" customHeight="1" thickBot="1" x14ac:dyDescent="0.3">
      <c r="A18" s="253"/>
      <c r="B18" s="254" t="s">
        <v>119</v>
      </c>
      <c r="C18" s="255"/>
      <c r="D18" s="255"/>
      <c r="E18" s="256"/>
    </row>
    <row r="19" spans="1:5" ht="15.95" customHeight="1" thickBot="1" x14ac:dyDescent="0.3">
      <c r="A19" s="247" t="s">
        <v>120</v>
      </c>
      <c r="B19" s="318"/>
      <c r="C19" s="318"/>
      <c r="D19" s="318"/>
      <c r="E19" s="319"/>
    </row>
    <row r="20" spans="1:5" ht="20.25" customHeight="1" thickBot="1" x14ac:dyDescent="0.3">
      <c r="A20" s="267" t="s">
        <v>121</v>
      </c>
      <c r="B20" s="268" t="s">
        <v>122</v>
      </c>
      <c r="C20" s="255"/>
      <c r="D20" s="255"/>
      <c r="E20" s="256"/>
    </row>
    <row r="21" spans="1:5" ht="20.25" customHeight="1" thickBot="1" x14ac:dyDescent="0.3">
      <c r="A21" s="267" t="s">
        <v>123</v>
      </c>
      <c r="B21" s="268" t="s">
        <v>124</v>
      </c>
      <c r="C21" s="255"/>
      <c r="D21" s="255"/>
      <c r="E21" s="256"/>
    </row>
    <row r="22" spans="1:5" ht="15.95" customHeight="1" thickBot="1" x14ac:dyDescent="0.3">
      <c r="A22" s="269"/>
      <c r="B22" s="270" t="s">
        <v>125</v>
      </c>
      <c r="C22" s="255"/>
      <c r="D22" s="255"/>
      <c r="E22" s="256"/>
    </row>
    <row r="23" spans="1:5" ht="23.25" customHeight="1" thickBot="1" x14ac:dyDescent="0.3">
      <c r="A23" s="269"/>
      <c r="B23" s="268" t="s">
        <v>126</v>
      </c>
      <c r="C23" s="255"/>
      <c r="D23" s="255"/>
      <c r="E23" s="256"/>
    </row>
    <row r="24" spans="1:5" ht="15.95" customHeight="1" thickBot="1" x14ac:dyDescent="0.25">
      <c r="A24" s="267" t="s">
        <v>127</v>
      </c>
      <c r="B24" s="254" t="s">
        <v>128</v>
      </c>
      <c r="C24" s="255"/>
      <c r="D24" s="255"/>
      <c r="E24" s="320"/>
    </row>
    <row r="25" spans="1:5" ht="18.75" thickBot="1" x14ac:dyDescent="0.3">
      <c r="A25" s="267" t="s">
        <v>129</v>
      </c>
      <c r="B25" s="272"/>
      <c r="C25" s="255"/>
      <c r="D25" s="255"/>
      <c r="E25" s="256" t="s">
        <v>130</v>
      </c>
    </row>
    <row r="26" spans="1:5" ht="18.75" thickBot="1" x14ac:dyDescent="0.3">
      <c r="A26" s="267" t="s">
        <v>131</v>
      </c>
      <c r="B26" s="273"/>
      <c r="C26" s="255"/>
      <c r="D26" s="255"/>
      <c r="E26" s="256"/>
    </row>
    <row r="27" spans="1:5" ht="18.75" thickBot="1" x14ac:dyDescent="0.25">
      <c r="A27" s="247" t="s">
        <v>132</v>
      </c>
      <c r="B27" s="248"/>
      <c r="C27" s="318"/>
      <c r="D27" s="318"/>
      <c r="E27" s="263"/>
    </row>
    <row r="28" spans="1:5" ht="18.75" thickBot="1" x14ac:dyDescent="0.3">
      <c r="A28" s="278" t="s">
        <v>133</v>
      </c>
      <c r="B28" s="279"/>
      <c r="C28" s="255"/>
      <c r="D28" s="255"/>
      <c r="E28" s="320"/>
    </row>
    <row r="29" spans="1:5" ht="18.75" thickBot="1" x14ac:dyDescent="0.3">
      <c r="A29" s="281" t="s">
        <v>134</v>
      </c>
      <c r="B29" s="279"/>
      <c r="C29" s="255"/>
      <c r="D29" s="255"/>
      <c r="E29" s="320"/>
    </row>
    <row r="30" spans="1:5" ht="18.75" thickBot="1" x14ac:dyDescent="0.25">
      <c r="A30" s="247" t="s">
        <v>135</v>
      </c>
      <c r="B30" s="318"/>
      <c r="C30" s="318"/>
      <c r="D30" s="318"/>
      <c r="E30" s="263"/>
    </row>
    <row r="31" spans="1:5" ht="24.75" customHeight="1" thickBot="1" x14ac:dyDescent="0.4">
      <c r="A31" s="1456" t="s">
        <v>136</v>
      </c>
      <c r="B31" s="1494"/>
      <c r="C31" s="255"/>
      <c r="D31" s="255"/>
      <c r="E31" s="282" t="s">
        <v>137</v>
      </c>
    </row>
    <row r="32" spans="1:5" ht="20.25" customHeight="1" thickBot="1" x14ac:dyDescent="0.4">
      <c r="A32" s="283"/>
      <c r="B32" s="284" t="s">
        <v>138</v>
      </c>
      <c r="C32" s="255"/>
      <c r="D32" s="255"/>
      <c r="E32" s="282" t="s">
        <v>137</v>
      </c>
    </row>
    <row r="33" spans="1:5" ht="38.25" thickBot="1" x14ac:dyDescent="0.25">
      <c r="A33" s="285" t="s">
        <v>139</v>
      </c>
      <c r="B33" s="286" t="s">
        <v>140</v>
      </c>
      <c r="C33" s="255"/>
      <c r="D33" s="255"/>
      <c r="E33" s="320"/>
    </row>
    <row r="34" spans="1:5" ht="15.95" customHeight="1" thickBot="1" x14ac:dyDescent="0.25">
      <c r="A34" s="267" t="s">
        <v>141</v>
      </c>
      <c r="B34" s="287" t="s">
        <v>142</v>
      </c>
      <c r="C34" s="255"/>
      <c r="D34" s="255"/>
      <c r="E34" s="320"/>
    </row>
    <row r="35" spans="1:5" ht="15.95" customHeight="1" thickBot="1" x14ac:dyDescent="0.3">
      <c r="A35" s="269"/>
      <c r="B35" s="287" t="s">
        <v>143</v>
      </c>
      <c r="C35" s="255"/>
      <c r="D35" s="255"/>
      <c r="E35" s="320"/>
    </row>
    <row r="36" spans="1:5" ht="15" customHeight="1" thickBot="1" x14ac:dyDescent="0.3">
      <c r="A36" s="269"/>
      <c r="B36" s="287" t="s">
        <v>144</v>
      </c>
      <c r="C36" s="255"/>
      <c r="D36" s="255"/>
      <c r="E36" s="320"/>
    </row>
    <row r="37" spans="1:5" ht="15" customHeight="1" thickBot="1" x14ac:dyDescent="0.3">
      <c r="A37" s="269"/>
      <c r="B37" s="288" t="s">
        <v>145</v>
      </c>
      <c r="C37" s="1488" t="s">
        <v>117</v>
      </c>
      <c r="D37" s="1489"/>
      <c r="E37" s="320"/>
    </row>
    <row r="38" spans="1:5" ht="16.5" customHeight="1" thickBot="1" x14ac:dyDescent="0.25">
      <c r="A38" s="1458" t="s">
        <v>146</v>
      </c>
      <c r="B38" s="1459"/>
      <c r="C38" s="321"/>
      <c r="D38" s="321"/>
      <c r="E38" s="320"/>
    </row>
    <row r="39" spans="1:5" ht="15.95" customHeight="1" thickBot="1" x14ac:dyDescent="0.3">
      <c r="A39" s="291"/>
      <c r="B39" s="292" t="s">
        <v>147</v>
      </c>
      <c r="C39" s="255"/>
      <c r="D39" s="255"/>
      <c r="E39" s="320"/>
    </row>
    <row r="40" spans="1:5" ht="20.100000000000001" customHeight="1" thickBot="1" x14ac:dyDescent="0.3">
      <c r="A40" s="291"/>
      <c r="B40" s="259" t="s">
        <v>148</v>
      </c>
      <c r="C40" s="280"/>
      <c r="D40" s="280"/>
      <c r="E40" s="322"/>
    </row>
    <row r="41" spans="1:5" ht="15.95" customHeight="1" thickBot="1" x14ac:dyDescent="0.25">
      <c r="A41" s="258"/>
      <c r="B41" s="259" t="s">
        <v>149</v>
      </c>
      <c r="C41" s="255"/>
      <c r="D41" s="255"/>
      <c r="E41" s="320"/>
    </row>
    <row r="42" spans="1:5" ht="15.95" customHeight="1" thickBot="1" x14ac:dyDescent="0.3">
      <c r="A42" s="258"/>
      <c r="B42" s="259" t="s">
        <v>150</v>
      </c>
      <c r="C42" s="294"/>
      <c r="D42" s="295"/>
      <c r="E42" s="320"/>
    </row>
    <row r="43" spans="1:5" ht="15.95" customHeight="1" thickBot="1" x14ac:dyDescent="0.25">
      <c r="A43" s="267" t="s">
        <v>151</v>
      </c>
      <c r="B43" s="254"/>
      <c r="C43" s="255"/>
      <c r="D43" s="255"/>
      <c r="E43" s="320"/>
    </row>
    <row r="44" spans="1:5" ht="9.75" customHeight="1" thickBot="1" x14ac:dyDescent="0.25">
      <c r="A44" s="258"/>
      <c r="B44" s="272"/>
      <c r="C44" s="272"/>
      <c r="D44" s="272"/>
      <c r="E44" s="320"/>
    </row>
    <row r="45" spans="1:5" ht="15" customHeight="1" thickBot="1" x14ac:dyDescent="0.25">
      <c r="A45" s="296" t="s">
        <v>152</v>
      </c>
      <c r="B45" s="273"/>
      <c r="C45" s="255"/>
      <c r="D45" s="255"/>
      <c r="E45" s="320"/>
    </row>
    <row r="46" spans="1:5" ht="3" customHeight="1" thickBot="1" x14ac:dyDescent="0.25">
      <c r="A46" s="253"/>
      <c r="B46" s="323"/>
      <c r="C46" s="272"/>
      <c r="D46" s="272"/>
      <c r="E46" s="320"/>
    </row>
    <row r="47" spans="1:5" ht="18.75" thickBot="1" x14ac:dyDescent="0.3">
      <c r="A47" s="324" t="s">
        <v>153</v>
      </c>
      <c r="B47" s="325"/>
      <c r="C47" s="326"/>
      <c r="D47" s="326"/>
      <c r="E47" s="327"/>
    </row>
    <row r="48" spans="1:5" ht="56.25" customHeight="1" thickBot="1" x14ac:dyDescent="0.25">
      <c r="A48" s="328" t="s">
        <v>154</v>
      </c>
      <c r="B48" s="1460" t="s">
        <v>178</v>
      </c>
      <c r="C48" s="1461"/>
      <c r="D48" s="1461"/>
      <c r="E48" s="1462"/>
    </row>
    <row r="49" spans="1:6" ht="13.5" hidden="1" customHeight="1" x14ac:dyDescent="0.2"/>
    <row r="50" spans="1:6" ht="18.75" thickBot="1" x14ac:dyDescent="0.25">
      <c r="A50" s="253"/>
      <c r="B50" s="254" t="s">
        <v>156</v>
      </c>
      <c r="C50" s="255"/>
      <c r="D50" s="255"/>
      <c r="E50" s="320"/>
    </row>
    <row r="51" spans="1:6" ht="18.75" thickBot="1" x14ac:dyDescent="0.25">
      <c r="A51" s="253"/>
      <c r="B51" s="259" t="s">
        <v>157</v>
      </c>
      <c r="C51" s="255"/>
      <c r="D51" s="255"/>
      <c r="E51" s="320"/>
    </row>
    <row r="52" spans="1:6" ht="18.75" thickBot="1" x14ac:dyDescent="0.25">
      <c r="A52" s="253"/>
      <c r="B52" s="259" t="s">
        <v>158</v>
      </c>
      <c r="C52" s="255"/>
      <c r="D52" s="255"/>
      <c r="E52" s="320"/>
    </row>
    <row r="53" spans="1:6" ht="18.75" thickBot="1" x14ac:dyDescent="0.25">
      <c r="A53" s="253"/>
      <c r="B53" s="259" t="s">
        <v>159</v>
      </c>
      <c r="C53" s="255"/>
      <c r="D53" s="255"/>
      <c r="E53" s="320"/>
    </row>
    <row r="54" spans="1:6" ht="18.75" thickBot="1" x14ac:dyDescent="0.25">
      <c r="A54" s="253"/>
      <c r="B54" s="259" t="s">
        <v>160</v>
      </c>
      <c r="C54" s="255"/>
      <c r="D54" s="255"/>
      <c r="E54" s="320"/>
    </row>
    <row r="55" spans="1:6" ht="18.75" thickBot="1" x14ac:dyDescent="0.25">
      <c r="A55" s="253"/>
      <c r="B55" s="259" t="s">
        <v>161</v>
      </c>
      <c r="C55" s="255"/>
      <c r="D55" s="255"/>
      <c r="E55" s="320"/>
    </row>
    <row r="56" spans="1:6" ht="18.75" customHeight="1" thickBot="1" x14ac:dyDescent="0.25">
      <c r="A56" s="253"/>
      <c r="B56" s="259" t="s">
        <v>162</v>
      </c>
      <c r="C56" s="255"/>
      <c r="D56" s="255"/>
      <c r="E56" s="320"/>
    </row>
    <row r="57" spans="1:6" ht="18.75" thickBot="1" x14ac:dyDescent="0.25">
      <c r="A57" s="253"/>
      <c r="B57" s="260" t="s">
        <v>163</v>
      </c>
      <c r="C57" s="1488" t="s">
        <v>117</v>
      </c>
      <c r="D57" s="1489"/>
      <c r="E57" s="320"/>
    </row>
    <row r="58" spans="1:6" ht="18.75" customHeight="1" thickBot="1" x14ac:dyDescent="0.25">
      <c r="A58" s="1490" t="s">
        <v>164</v>
      </c>
      <c r="B58" s="259" t="s">
        <v>165</v>
      </c>
      <c r="C58" s="255"/>
      <c r="D58" s="255"/>
      <c r="E58" s="320"/>
    </row>
    <row r="59" spans="1:6" ht="18.75" customHeight="1" thickBot="1" x14ac:dyDescent="0.25">
      <c r="A59" s="1490"/>
      <c r="B59" s="260" t="s">
        <v>166</v>
      </c>
      <c r="C59" s="1488" t="s">
        <v>117</v>
      </c>
      <c r="D59" s="1489"/>
      <c r="E59" s="320"/>
    </row>
    <row r="60" spans="1:6" ht="18.75" thickBot="1" x14ac:dyDescent="0.25">
      <c r="A60" s="1490"/>
      <c r="B60" s="259" t="s">
        <v>167</v>
      </c>
      <c r="C60" s="255"/>
      <c r="D60" s="255"/>
      <c r="E60" s="320"/>
    </row>
    <row r="61" spans="1:6" ht="18" customHeight="1" thickBot="1" x14ac:dyDescent="0.25">
      <c r="A61" s="1490"/>
      <c r="B61" s="260" t="s">
        <v>168</v>
      </c>
      <c r="C61" s="1488" t="s">
        <v>117</v>
      </c>
      <c r="D61" s="1489"/>
      <c r="E61" s="320"/>
      <c r="F61" s="272"/>
    </row>
    <row r="62" spans="1:6" ht="18.75" thickBot="1" x14ac:dyDescent="0.25">
      <c r="A62" s="1490"/>
      <c r="B62" s="260" t="s">
        <v>169</v>
      </c>
      <c r="C62" s="1488" t="s">
        <v>117</v>
      </c>
      <c r="D62" s="1489"/>
      <c r="E62" s="320"/>
    </row>
    <row r="63" spans="1:6" ht="18" customHeight="1" thickBot="1" x14ac:dyDescent="0.25">
      <c r="A63" s="1490"/>
      <c r="B63" s="260" t="s">
        <v>170</v>
      </c>
      <c r="C63" s="1488" t="s">
        <v>117</v>
      </c>
      <c r="D63" s="1489"/>
      <c r="E63" s="320"/>
      <c r="F63" s="272"/>
    </row>
    <row r="64" spans="1:6" ht="18.75" thickBot="1" x14ac:dyDescent="0.25">
      <c r="A64" s="1490"/>
      <c r="B64" s="260" t="s">
        <v>171</v>
      </c>
      <c r="C64" s="1488" t="s">
        <v>117</v>
      </c>
      <c r="D64" s="1489"/>
      <c r="E64" s="320"/>
    </row>
    <row r="65" spans="1:6" ht="15.75" customHeight="1" thickBot="1" x14ac:dyDescent="0.25">
      <c r="A65" s="1490"/>
      <c r="B65" s="332" t="s">
        <v>181</v>
      </c>
      <c r="C65" s="330"/>
      <c r="D65" s="330"/>
      <c r="E65" s="331" t="str">
        <f ca="1">IF(ISODD(C9)=TRUE,"SUR FLEXIBLE COURT","SUR FLEXIBLE LONG")</f>
        <v>SUR FLEXIBLE COURT</v>
      </c>
    </row>
    <row r="66" spans="1:6" ht="3" customHeight="1" thickBot="1" x14ac:dyDescent="0.3">
      <c r="A66" s="253"/>
      <c r="B66" s="302"/>
      <c r="C66" s="272"/>
      <c r="D66" s="272"/>
      <c r="E66" s="320"/>
      <c r="F66" s="272"/>
    </row>
    <row r="67" spans="1:6" ht="34.5" customHeight="1" thickBot="1" x14ac:dyDescent="0.25">
      <c r="A67" s="1482" t="s">
        <v>173</v>
      </c>
      <c r="B67" s="1483"/>
      <c r="C67" s="1483"/>
      <c r="D67" s="1483"/>
      <c r="E67" s="1484"/>
    </row>
    <row r="68" spans="1:6" ht="3.75" hidden="1" customHeight="1" x14ac:dyDescent="0.2">
      <c r="A68" s="304"/>
      <c r="B68" s="304"/>
      <c r="C68" s="305"/>
      <c r="D68" s="305"/>
      <c r="E68" s="306"/>
    </row>
    <row r="69" spans="1:6" ht="87.75" customHeight="1" thickBot="1" x14ac:dyDescent="0.25">
      <c r="A69" s="1430" t="s">
        <v>174</v>
      </c>
      <c r="B69" s="1431"/>
      <c r="C69" s="1485" t="s">
        <v>175</v>
      </c>
      <c r="D69" s="1486"/>
      <c r="E69" s="1487"/>
    </row>
    <row r="71" spans="1:6" ht="15.75" x14ac:dyDescent="0.25">
      <c r="A71" s="307"/>
      <c r="B71" s="308"/>
      <c r="C71" s="309"/>
      <c r="D71" s="308"/>
      <c r="E71" s="308"/>
    </row>
    <row r="72" spans="1:6" ht="15" x14ac:dyDescent="0.25">
      <c r="A72" s="310"/>
    </row>
  </sheetData>
  <sheetProtection algorithmName="SHA-512" hashValue="vaJiUfkYsF44goV+O8IFvPdZlEd8tRo/jcDQxzKt4qO/XyMXQKTHTIGU7H/e4/EqTzYv2VvhrdkA3AesOyQR9w==" saltValue="0QlGIRkcIkwHznTU9o0OWw==" spinCount="100000" sheet="1" objects="1" scenarios="1"/>
  <customSheetViews>
    <customSheetView guid="{DF4911F3-2F4F-4B50-83A2-B7C33E13824E}" scale="75" showPageBreaks="1" hiddenRows="1" view="pageBreakPreview" topLeftCell="A50">
      <selection activeCell="C11" sqref="C11:E12"/>
      <pageMargins left="0" right="0" top="0" bottom="0" header="0" footer="0"/>
      <printOptions horizontalCentered="1" verticalCentered="1"/>
      <pageSetup paperSize="9" scale="56" orientation="portrait" r:id="rId1"/>
      <headerFooter alignWithMargins="0"/>
    </customSheetView>
  </customSheetViews>
  <mergeCells count="25">
    <mergeCell ref="A31:B31"/>
    <mergeCell ref="A1:A8"/>
    <mergeCell ref="B1:D8"/>
    <mergeCell ref="E1:E2"/>
    <mergeCell ref="E3:E4"/>
    <mergeCell ref="E5:E6"/>
    <mergeCell ref="E7:E8"/>
    <mergeCell ref="A9:B10"/>
    <mergeCell ref="C9:D10"/>
    <mergeCell ref="C11:D11"/>
    <mergeCell ref="A12:B12"/>
    <mergeCell ref="C16:D16"/>
    <mergeCell ref="A67:E67"/>
    <mergeCell ref="A69:B69"/>
    <mergeCell ref="C69:E69"/>
    <mergeCell ref="C37:D37"/>
    <mergeCell ref="A38:B38"/>
    <mergeCell ref="B48:E48"/>
    <mergeCell ref="C57:D57"/>
    <mergeCell ref="A58:A65"/>
    <mergeCell ref="C59:D59"/>
    <mergeCell ref="C61:D61"/>
    <mergeCell ref="C62:D62"/>
    <mergeCell ref="C63:D63"/>
    <mergeCell ref="C64:D64"/>
  </mergeCells>
  <printOptions horizontalCentered="1" verticalCentered="1"/>
  <pageMargins left="0" right="0" top="0" bottom="0" header="0" footer="0"/>
  <pageSetup paperSize="9" scale="64" orientation="portrait" r:id="rId2"/>
  <headerFooter alignWithMargins="0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pageSetUpPr fitToPage="1"/>
  </sheetPr>
  <dimension ref="A1:H72"/>
  <sheetViews>
    <sheetView view="pageBreakPreview" zoomScale="75" zoomScaleNormal="75" zoomScaleSheetLayoutView="75" workbookViewId="0">
      <selection activeCell="E1" sqref="A1:E10"/>
    </sheetView>
  </sheetViews>
  <sheetFormatPr baseColWidth="10" defaultColWidth="11.42578125" defaultRowHeight="12.75" x14ac:dyDescent="0.2"/>
  <cols>
    <col min="1" max="1" width="29" style="1" customWidth="1"/>
    <col min="2" max="2" width="71" style="1" customWidth="1"/>
    <col min="3" max="3" width="5.7109375" style="1" customWidth="1"/>
    <col min="4" max="4" width="5.5703125" style="1" customWidth="1"/>
    <col min="5" max="5" width="44.7109375" style="1" customWidth="1"/>
    <col min="6" max="16384" width="11.42578125" style="1"/>
  </cols>
  <sheetData>
    <row r="1" spans="1:8" ht="12.75" customHeight="1" x14ac:dyDescent="0.2">
      <c r="A1" s="1463"/>
      <c r="B1" s="1466" t="s">
        <v>101</v>
      </c>
      <c r="C1" s="1467"/>
      <c r="D1" s="1468"/>
      <c r="E1" s="1509" t="s">
        <v>102</v>
      </c>
      <c r="F1" s="311"/>
      <c r="G1" s="311"/>
      <c r="H1" s="242"/>
    </row>
    <row r="2" spans="1:8" ht="9.9499999999999993" customHeight="1" x14ac:dyDescent="0.2">
      <c r="A2" s="1464"/>
      <c r="B2" s="1469"/>
      <c r="C2" s="1470"/>
      <c r="D2" s="1471"/>
      <c r="E2" s="1510"/>
      <c r="F2" s="312"/>
      <c r="G2" s="312"/>
      <c r="H2" s="242"/>
    </row>
    <row r="3" spans="1:8" ht="18.75" customHeight="1" x14ac:dyDescent="0.2">
      <c r="A3" s="1464"/>
      <c r="B3" s="1469"/>
      <c r="C3" s="1470"/>
      <c r="D3" s="1471"/>
      <c r="E3" s="1511" t="s">
        <v>103</v>
      </c>
      <c r="F3" s="312"/>
      <c r="G3" s="312"/>
      <c r="H3" s="242"/>
    </row>
    <row r="4" spans="1:8" ht="25.5" customHeight="1" x14ac:dyDescent="0.2">
      <c r="A4" s="1464"/>
      <c r="B4" s="1469"/>
      <c r="C4" s="1470"/>
      <c r="D4" s="1471"/>
      <c r="E4" s="1510"/>
      <c r="F4" s="312"/>
      <c r="G4" s="312"/>
      <c r="H4" s="242"/>
    </row>
    <row r="5" spans="1:8" ht="12.75" customHeight="1" x14ac:dyDescent="0.2">
      <c r="A5" s="1464"/>
      <c r="B5" s="1469"/>
      <c r="C5" s="1470"/>
      <c r="D5" s="1471"/>
      <c r="E5" s="1511" t="s">
        <v>104</v>
      </c>
      <c r="F5" s="312"/>
      <c r="G5" s="312"/>
      <c r="H5" s="242"/>
    </row>
    <row r="6" spans="1:8" ht="15.95" customHeight="1" x14ac:dyDescent="0.2">
      <c r="A6" s="1464"/>
      <c r="B6" s="1469"/>
      <c r="C6" s="1470"/>
      <c r="D6" s="1471"/>
      <c r="E6" s="1510"/>
      <c r="F6" s="312"/>
      <c r="G6" s="312"/>
      <c r="H6" s="242"/>
    </row>
    <row r="7" spans="1:8" ht="15.95" customHeight="1" x14ac:dyDescent="0.2">
      <c r="A7" s="1464"/>
      <c r="B7" s="1469"/>
      <c r="C7" s="1470"/>
      <c r="D7" s="1471"/>
      <c r="E7" s="1511" t="s">
        <v>105</v>
      </c>
      <c r="F7" s="312"/>
      <c r="G7" s="312"/>
      <c r="H7" s="242"/>
    </row>
    <row r="8" spans="1:8" ht="15.95" customHeight="1" x14ac:dyDescent="0.2">
      <c r="A8" s="1465"/>
      <c r="B8" s="1472"/>
      <c r="C8" s="1473"/>
      <c r="D8" s="1474"/>
      <c r="E8" s="1510"/>
      <c r="F8" s="312"/>
      <c r="G8" s="312"/>
      <c r="H8" s="242"/>
    </row>
    <row r="9" spans="1:8" ht="15.95" customHeight="1" x14ac:dyDescent="0.25">
      <c r="A9" s="1439" t="s">
        <v>106</v>
      </c>
      <c r="B9" s="1440"/>
      <c r="C9" s="1441">
        <f ca="1">WEEKNUM(E11,1)</f>
        <v>37</v>
      </c>
      <c r="D9" s="1442"/>
      <c r="E9" s="256"/>
    </row>
    <row r="10" spans="1:8" ht="7.5" customHeight="1" thickBot="1" x14ac:dyDescent="0.3">
      <c r="A10" s="1416"/>
      <c r="B10" s="1418"/>
      <c r="C10" s="1443"/>
      <c r="D10" s="1444"/>
      <c r="E10" s="1101"/>
    </row>
    <row r="11" spans="1:8" ht="22.5" customHeight="1" thickBot="1" x14ac:dyDescent="0.25">
      <c r="A11" s="244" t="s">
        <v>107</v>
      </c>
      <c r="B11" s="245" t="s">
        <v>16</v>
      </c>
      <c r="C11" s="1448" t="s">
        <v>108</v>
      </c>
      <c r="D11" s="1496"/>
      <c r="E11" s="315">
        <f ca="1">TODAY()+1</f>
        <v>43352</v>
      </c>
      <c r="G11" s="316"/>
    </row>
    <row r="12" spans="1:8" ht="15.95" customHeight="1" thickBot="1" x14ac:dyDescent="0.3">
      <c r="A12" s="1451" t="s">
        <v>109</v>
      </c>
      <c r="B12" s="1452"/>
      <c r="C12" s="246" t="s">
        <v>83</v>
      </c>
      <c r="D12" s="246" t="s">
        <v>110</v>
      </c>
      <c r="E12" s="317" t="s">
        <v>111</v>
      </c>
    </row>
    <row r="13" spans="1:8" ht="15.95" customHeight="1" thickBot="1" x14ac:dyDescent="0.25">
      <c r="A13" s="247" t="s">
        <v>112</v>
      </c>
      <c r="B13" s="248"/>
      <c r="C13" s="318"/>
      <c r="D13" s="318"/>
      <c r="E13" s="263"/>
    </row>
    <row r="14" spans="1:8" ht="15.95" customHeight="1" thickBot="1" x14ac:dyDescent="0.3">
      <c r="A14" s="253"/>
      <c r="B14" s="254" t="s">
        <v>180</v>
      </c>
      <c r="C14" s="255"/>
      <c r="D14" s="255"/>
      <c r="E14" s="256" t="s">
        <v>114</v>
      </c>
    </row>
    <row r="15" spans="1:8" ht="15.95" customHeight="1" thickBot="1" x14ac:dyDescent="0.3">
      <c r="A15" s="258"/>
      <c r="B15" s="259" t="s">
        <v>115</v>
      </c>
      <c r="C15" s="255"/>
      <c r="D15" s="255"/>
      <c r="E15" s="256" t="s">
        <v>114</v>
      </c>
    </row>
    <row r="16" spans="1:8" ht="15.95" customHeight="1" thickBot="1" x14ac:dyDescent="0.3">
      <c r="A16" s="258"/>
      <c r="B16" s="259" t="s">
        <v>116</v>
      </c>
      <c r="C16" s="255"/>
      <c r="D16" s="255"/>
      <c r="E16" s="256"/>
    </row>
    <row r="17" spans="1:5" ht="15.95" customHeight="1" thickBot="1" x14ac:dyDescent="0.3">
      <c r="A17" s="253"/>
      <c r="B17" s="254" t="s">
        <v>118</v>
      </c>
      <c r="C17" s="255"/>
      <c r="D17" s="255"/>
      <c r="E17" s="256"/>
    </row>
    <row r="18" spans="1:5" ht="15.95" customHeight="1" thickBot="1" x14ac:dyDescent="0.3">
      <c r="A18" s="253"/>
      <c r="B18" s="254" t="s">
        <v>119</v>
      </c>
      <c r="C18" s="255"/>
      <c r="D18" s="255"/>
      <c r="E18" s="256"/>
    </row>
    <row r="19" spans="1:5" ht="15.95" customHeight="1" thickBot="1" x14ac:dyDescent="0.3">
      <c r="A19" s="247" t="s">
        <v>120</v>
      </c>
      <c r="B19" s="318"/>
      <c r="C19" s="318"/>
      <c r="D19" s="318"/>
      <c r="E19" s="319"/>
    </row>
    <row r="20" spans="1:5" ht="20.25" customHeight="1" thickBot="1" x14ac:dyDescent="0.3">
      <c r="A20" s="267" t="s">
        <v>121</v>
      </c>
      <c r="B20" s="268" t="s">
        <v>122</v>
      </c>
      <c r="C20" s="255"/>
      <c r="D20" s="255"/>
      <c r="E20" s="256"/>
    </row>
    <row r="21" spans="1:5" ht="20.25" customHeight="1" thickBot="1" x14ac:dyDescent="0.3">
      <c r="A21" s="267" t="s">
        <v>123</v>
      </c>
      <c r="B21" s="268" t="s">
        <v>124</v>
      </c>
      <c r="C21" s="255"/>
      <c r="D21" s="255"/>
      <c r="E21" s="256"/>
    </row>
    <row r="22" spans="1:5" ht="15.95" customHeight="1" thickBot="1" x14ac:dyDescent="0.3">
      <c r="A22" s="269"/>
      <c r="B22" s="270" t="s">
        <v>125</v>
      </c>
      <c r="C22" s="255"/>
      <c r="D22" s="255"/>
      <c r="E22" s="256"/>
    </row>
    <row r="23" spans="1:5" ht="23.25" customHeight="1" thickBot="1" x14ac:dyDescent="0.3">
      <c r="A23" s="269"/>
      <c r="B23" s="268" t="s">
        <v>126</v>
      </c>
      <c r="C23" s="255"/>
      <c r="D23" s="255"/>
      <c r="E23" s="256"/>
    </row>
    <row r="24" spans="1:5" ht="15.95" customHeight="1" thickBot="1" x14ac:dyDescent="0.25">
      <c r="A24" s="267" t="s">
        <v>127</v>
      </c>
      <c r="B24" s="254" t="s">
        <v>183</v>
      </c>
      <c r="C24" s="255"/>
      <c r="D24" s="255"/>
      <c r="E24" s="320"/>
    </row>
    <row r="25" spans="1:5" ht="18.75" thickBot="1" x14ac:dyDescent="0.3">
      <c r="A25" s="267" t="s">
        <v>129</v>
      </c>
      <c r="B25" s="272"/>
      <c r="C25" s="255"/>
      <c r="D25" s="255"/>
      <c r="E25" s="256" t="s">
        <v>130</v>
      </c>
    </row>
    <row r="26" spans="1:5" ht="18.75" thickBot="1" x14ac:dyDescent="0.3">
      <c r="A26" s="267" t="s">
        <v>131</v>
      </c>
      <c r="B26" s="273"/>
      <c r="C26" s="255"/>
      <c r="D26" s="255"/>
      <c r="E26" s="256"/>
    </row>
    <row r="27" spans="1:5" ht="18.75" thickBot="1" x14ac:dyDescent="0.25">
      <c r="A27" s="247" t="s">
        <v>132</v>
      </c>
      <c r="B27" s="248"/>
      <c r="C27" s="318"/>
      <c r="D27" s="318"/>
      <c r="E27" s="263"/>
    </row>
    <row r="28" spans="1:5" ht="18.75" thickBot="1" x14ac:dyDescent="0.3">
      <c r="A28" s="278" t="s">
        <v>133</v>
      </c>
      <c r="B28" s="279"/>
      <c r="C28" s="255"/>
      <c r="D28" s="255"/>
      <c r="E28" s="320"/>
    </row>
    <row r="29" spans="1:5" ht="18.75" thickBot="1" x14ac:dyDescent="0.3">
      <c r="A29" s="281" t="s">
        <v>134</v>
      </c>
      <c r="B29" s="279"/>
      <c r="C29" s="255"/>
      <c r="D29" s="255"/>
      <c r="E29" s="320"/>
    </row>
    <row r="30" spans="1:5" ht="18.75" thickBot="1" x14ac:dyDescent="0.25">
      <c r="A30" s="247" t="s">
        <v>135</v>
      </c>
      <c r="B30" s="318"/>
      <c r="C30" s="318"/>
      <c r="D30" s="318"/>
      <c r="E30" s="263"/>
    </row>
    <row r="31" spans="1:5" ht="24.75" customHeight="1" thickBot="1" x14ac:dyDescent="0.4">
      <c r="A31" s="1456" t="s">
        <v>136</v>
      </c>
      <c r="B31" s="1494"/>
      <c r="C31" s="255"/>
      <c r="D31" s="255"/>
      <c r="E31" s="282" t="s">
        <v>137</v>
      </c>
    </row>
    <row r="32" spans="1:5" ht="20.25" customHeight="1" thickBot="1" x14ac:dyDescent="0.4">
      <c r="A32" s="283"/>
      <c r="B32" s="284" t="s">
        <v>138</v>
      </c>
      <c r="C32" s="255"/>
      <c r="D32" s="255"/>
      <c r="E32" s="282" t="s">
        <v>137</v>
      </c>
    </row>
    <row r="33" spans="1:5" ht="38.25" thickBot="1" x14ac:dyDescent="0.25">
      <c r="A33" s="285" t="s">
        <v>139</v>
      </c>
      <c r="B33" s="286" t="s">
        <v>140</v>
      </c>
      <c r="C33" s="255"/>
      <c r="D33" s="255"/>
      <c r="E33" s="320"/>
    </row>
    <row r="34" spans="1:5" ht="15.95" customHeight="1" thickBot="1" x14ac:dyDescent="0.25">
      <c r="A34" s="267" t="s">
        <v>141</v>
      </c>
      <c r="B34" s="287" t="s">
        <v>142</v>
      </c>
      <c r="C34" s="255"/>
      <c r="D34" s="255"/>
      <c r="E34" s="320"/>
    </row>
    <row r="35" spans="1:5" ht="15.95" customHeight="1" thickBot="1" x14ac:dyDescent="0.3">
      <c r="A35" s="269"/>
      <c r="B35" s="287" t="s">
        <v>143</v>
      </c>
      <c r="C35" s="255"/>
      <c r="D35" s="255"/>
      <c r="E35" s="320"/>
    </row>
    <row r="36" spans="1:5" ht="15" customHeight="1" thickBot="1" x14ac:dyDescent="0.3">
      <c r="A36" s="269"/>
      <c r="B36" s="287" t="s">
        <v>144</v>
      </c>
      <c r="C36" s="255"/>
      <c r="D36" s="255"/>
      <c r="E36" s="320"/>
    </row>
    <row r="37" spans="1:5" ht="15" customHeight="1" thickBot="1" x14ac:dyDescent="0.3">
      <c r="A37" s="269"/>
      <c r="B37" s="287" t="s">
        <v>145</v>
      </c>
      <c r="C37" s="255"/>
      <c r="D37" s="255"/>
      <c r="E37" s="320"/>
    </row>
    <row r="38" spans="1:5" ht="16.5" customHeight="1" thickBot="1" x14ac:dyDescent="0.25">
      <c r="A38" s="1458" t="s">
        <v>146</v>
      </c>
      <c r="B38" s="1459"/>
      <c r="C38" s="321"/>
      <c r="D38" s="321"/>
      <c r="E38" s="320"/>
    </row>
    <row r="39" spans="1:5" ht="15.95" customHeight="1" thickBot="1" x14ac:dyDescent="0.3">
      <c r="A39" s="291"/>
      <c r="B39" s="292" t="s">
        <v>147</v>
      </c>
      <c r="C39" s="255"/>
      <c r="D39" s="255"/>
      <c r="E39" s="320"/>
    </row>
    <row r="40" spans="1:5" ht="20.100000000000001" customHeight="1" thickBot="1" x14ac:dyDescent="0.3">
      <c r="A40" s="291"/>
      <c r="B40" s="259" t="s">
        <v>148</v>
      </c>
      <c r="C40" s="280"/>
      <c r="D40" s="280"/>
      <c r="E40" s="322"/>
    </row>
    <row r="41" spans="1:5" ht="15.95" customHeight="1" thickBot="1" x14ac:dyDescent="0.25">
      <c r="A41" s="258"/>
      <c r="B41" s="259" t="s">
        <v>149</v>
      </c>
      <c r="C41" s="255"/>
      <c r="D41" s="255"/>
      <c r="E41" s="320"/>
    </row>
    <row r="42" spans="1:5" ht="15.95" customHeight="1" thickBot="1" x14ac:dyDescent="0.3">
      <c r="A42" s="258"/>
      <c r="B42" s="259" t="s">
        <v>150</v>
      </c>
      <c r="C42" s="294"/>
      <c r="D42" s="295"/>
      <c r="E42" s="320"/>
    </row>
    <row r="43" spans="1:5" ht="15.95" customHeight="1" thickBot="1" x14ac:dyDescent="0.25">
      <c r="A43" s="267" t="s">
        <v>151</v>
      </c>
      <c r="B43" s="254"/>
      <c r="C43" s="255"/>
      <c r="D43" s="255"/>
      <c r="E43" s="320"/>
    </row>
    <row r="44" spans="1:5" ht="9.75" customHeight="1" thickBot="1" x14ac:dyDescent="0.25">
      <c r="A44" s="258"/>
      <c r="B44" s="272"/>
      <c r="C44" s="272"/>
      <c r="D44" s="272"/>
      <c r="E44" s="320"/>
    </row>
    <row r="45" spans="1:5" ht="15" customHeight="1" thickBot="1" x14ac:dyDescent="0.25">
      <c r="A45" s="296" t="s">
        <v>152</v>
      </c>
      <c r="B45" s="273"/>
      <c r="C45" s="255"/>
      <c r="D45" s="255"/>
      <c r="E45" s="320"/>
    </row>
    <row r="46" spans="1:5" ht="3" customHeight="1" thickBot="1" x14ac:dyDescent="0.25">
      <c r="A46" s="253"/>
      <c r="B46" s="323"/>
      <c r="C46" s="272"/>
      <c r="D46" s="272"/>
      <c r="E46" s="320"/>
    </row>
    <row r="47" spans="1:5" ht="18.75" thickBot="1" x14ac:dyDescent="0.3">
      <c r="A47" s="324" t="s">
        <v>153</v>
      </c>
      <c r="B47" s="325"/>
      <c r="C47" s="326"/>
      <c r="D47" s="326"/>
      <c r="E47" s="327"/>
    </row>
    <row r="48" spans="1:5" ht="56.25" customHeight="1" thickBot="1" x14ac:dyDescent="0.25">
      <c r="A48" s="328" t="s">
        <v>154</v>
      </c>
      <c r="B48" s="1460" t="s">
        <v>178</v>
      </c>
      <c r="C48" s="1461"/>
      <c r="D48" s="1461"/>
      <c r="E48" s="1462"/>
    </row>
    <row r="49" spans="1:6" ht="13.5" hidden="1" customHeight="1" x14ac:dyDescent="0.2"/>
    <row r="50" spans="1:6" ht="18.75" thickBot="1" x14ac:dyDescent="0.25">
      <c r="A50" s="253"/>
      <c r="B50" s="254" t="s">
        <v>156</v>
      </c>
      <c r="C50" s="255"/>
      <c r="D50" s="255"/>
      <c r="E50" s="320"/>
    </row>
    <row r="51" spans="1:6" ht="18.75" thickBot="1" x14ac:dyDescent="0.25">
      <c r="A51" s="253"/>
      <c r="B51" s="259" t="s">
        <v>157</v>
      </c>
      <c r="C51" s="255"/>
      <c r="D51" s="255"/>
      <c r="E51" s="320"/>
    </row>
    <row r="52" spans="1:6" ht="18.75" thickBot="1" x14ac:dyDescent="0.25">
      <c r="A52" s="253"/>
      <c r="B52" s="259" t="s">
        <v>158</v>
      </c>
      <c r="C52" s="255"/>
      <c r="D52" s="255"/>
      <c r="E52" s="320"/>
    </row>
    <row r="53" spans="1:6" ht="18.75" thickBot="1" x14ac:dyDescent="0.25">
      <c r="A53" s="253"/>
      <c r="B53" s="259" t="s">
        <v>159</v>
      </c>
      <c r="C53" s="255"/>
      <c r="D53" s="255"/>
      <c r="E53" s="320"/>
    </row>
    <row r="54" spans="1:6" ht="18.75" thickBot="1" x14ac:dyDescent="0.25">
      <c r="A54" s="253"/>
      <c r="B54" s="259" t="s">
        <v>160</v>
      </c>
      <c r="C54" s="1488" t="s">
        <v>117</v>
      </c>
      <c r="D54" s="1489"/>
      <c r="E54" s="320"/>
    </row>
    <row r="55" spans="1:6" ht="18.75" thickBot="1" x14ac:dyDescent="0.25">
      <c r="A55" s="253"/>
      <c r="B55" s="259" t="s">
        <v>161</v>
      </c>
      <c r="C55" s="255"/>
      <c r="D55" s="255"/>
      <c r="E55" s="320"/>
    </row>
    <row r="56" spans="1:6" ht="18.75" customHeight="1" thickBot="1" x14ac:dyDescent="0.25">
      <c r="A56" s="253"/>
      <c r="B56" s="259" t="s">
        <v>162</v>
      </c>
      <c r="C56" s="255"/>
      <c r="D56" s="255"/>
      <c r="E56" s="320"/>
    </row>
    <row r="57" spans="1:6" ht="18.75" thickBot="1" x14ac:dyDescent="0.25">
      <c r="A57" s="253"/>
      <c r="B57" s="259" t="s">
        <v>163</v>
      </c>
      <c r="C57" s="1512" t="s">
        <v>117</v>
      </c>
      <c r="D57" s="1513"/>
      <c r="E57" s="320"/>
    </row>
    <row r="58" spans="1:6" ht="18.75" customHeight="1" thickBot="1" x14ac:dyDescent="0.25">
      <c r="A58" s="1490" t="s">
        <v>164</v>
      </c>
      <c r="B58" s="259" t="s">
        <v>165</v>
      </c>
      <c r="C58" s="255"/>
      <c r="D58" s="255"/>
      <c r="E58" s="320"/>
    </row>
    <row r="59" spans="1:6" ht="18.75" customHeight="1" thickBot="1" x14ac:dyDescent="0.25">
      <c r="A59" s="1490"/>
      <c r="B59" s="259" t="s">
        <v>166</v>
      </c>
      <c r="C59" s="255"/>
      <c r="D59" s="255"/>
      <c r="E59" s="320"/>
    </row>
    <row r="60" spans="1:6" ht="18.75" thickBot="1" x14ac:dyDescent="0.25">
      <c r="A60" s="1490"/>
      <c r="B60" s="259" t="s">
        <v>167</v>
      </c>
      <c r="C60" s="255"/>
      <c r="D60" s="255"/>
      <c r="E60" s="320"/>
    </row>
    <row r="61" spans="1:6" ht="18" customHeight="1" thickBot="1" x14ac:dyDescent="0.25">
      <c r="A61" s="1490"/>
      <c r="B61" s="260" t="s">
        <v>168</v>
      </c>
      <c r="C61" s="1488" t="s">
        <v>117</v>
      </c>
      <c r="D61" s="1489"/>
      <c r="E61" s="320"/>
      <c r="F61" s="272"/>
    </row>
    <row r="62" spans="1:6" ht="18.75" thickBot="1" x14ac:dyDescent="0.25">
      <c r="A62" s="1490"/>
      <c r="B62" s="260" t="s">
        <v>169</v>
      </c>
      <c r="C62" s="1488" t="s">
        <v>117</v>
      </c>
      <c r="D62" s="1489"/>
      <c r="E62" s="320"/>
    </row>
    <row r="63" spans="1:6" ht="18" customHeight="1" thickBot="1" x14ac:dyDescent="0.25">
      <c r="A63" s="1490"/>
      <c r="B63" s="260" t="s">
        <v>170</v>
      </c>
      <c r="C63" s="1488" t="s">
        <v>117</v>
      </c>
      <c r="D63" s="1489"/>
      <c r="E63" s="320"/>
      <c r="F63" s="272"/>
    </row>
    <row r="64" spans="1:6" ht="18.75" thickBot="1" x14ac:dyDescent="0.25">
      <c r="A64" s="1490"/>
      <c r="B64" s="260" t="s">
        <v>171</v>
      </c>
      <c r="C64" s="1488" t="s">
        <v>117</v>
      </c>
      <c r="D64" s="1489"/>
      <c r="E64" s="320"/>
    </row>
    <row r="65" spans="1:6" ht="15.75" customHeight="1" thickBot="1" x14ac:dyDescent="0.25">
      <c r="A65" s="1490"/>
      <c r="B65" s="332" t="s">
        <v>181</v>
      </c>
      <c r="C65" s="255"/>
      <c r="D65" s="255"/>
      <c r="E65" s="331" t="str">
        <f ca="1">IF(ISODD(C9)=TRUE,"SUR FLEXIBLE COURT","SUR FLEXIBLE LONG")</f>
        <v>SUR FLEXIBLE COURT</v>
      </c>
    </row>
    <row r="66" spans="1:6" ht="3" customHeight="1" thickBot="1" x14ac:dyDescent="0.3">
      <c r="A66" s="253"/>
      <c r="B66" s="302"/>
      <c r="C66" s="272"/>
      <c r="D66" s="272"/>
      <c r="E66" s="320"/>
      <c r="F66" s="272"/>
    </row>
    <row r="67" spans="1:6" ht="34.5" customHeight="1" thickBot="1" x14ac:dyDescent="0.25">
      <c r="A67" s="1482" t="s">
        <v>173</v>
      </c>
      <c r="B67" s="1483"/>
      <c r="C67" s="1483"/>
      <c r="D67" s="1483"/>
      <c r="E67" s="1484"/>
    </row>
    <row r="68" spans="1:6" ht="3.75" hidden="1" customHeight="1" x14ac:dyDescent="0.2">
      <c r="A68" s="304"/>
      <c r="B68" s="304"/>
      <c r="C68" s="305"/>
      <c r="D68" s="305"/>
      <c r="E68" s="306"/>
    </row>
    <row r="69" spans="1:6" ht="87.75" customHeight="1" thickBot="1" x14ac:dyDescent="0.25">
      <c r="A69" s="1430" t="s">
        <v>174</v>
      </c>
      <c r="B69" s="1431"/>
      <c r="C69" s="1485" t="s">
        <v>175</v>
      </c>
      <c r="D69" s="1486"/>
      <c r="E69" s="1487"/>
    </row>
    <row r="71" spans="1:6" ht="15.75" x14ac:dyDescent="0.25">
      <c r="A71" s="307"/>
      <c r="B71" s="308"/>
      <c r="C71" s="309"/>
      <c r="D71" s="308"/>
      <c r="E71" s="308"/>
    </row>
    <row r="72" spans="1:6" ht="15" x14ac:dyDescent="0.25">
      <c r="A72" s="310"/>
    </row>
  </sheetData>
  <sheetProtection algorithmName="SHA-512" hashValue="uU2HCgzFd0IzfTwVgr6TIsSIcyBrrBNcIJ7PhdwiF6YUqss458gzCcW5t3fjxLyzoSFKZghr59hWXs/RZQ9mow==" saltValue="1FAViu3rEzWR32yugNHnog==" spinCount="100000" sheet="1" objects="1" scenarios="1"/>
  <customSheetViews>
    <customSheetView guid="{DF4911F3-2F4F-4B50-83A2-B7C33E13824E}" scale="75" showPageBreaks="1" hiddenRows="1" view="pageBreakPreview" topLeftCell="A53">
      <selection activeCell="C11" sqref="C11:E12"/>
      <pageMargins left="0" right="0" top="0" bottom="0" header="0" footer="0"/>
      <printOptions horizontalCentered="1" verticalCentered="1"/>
      <pageSetup paperSize="9" scale="56" orientation="portrait" r:id="rId1"/>
      <headerFooter alignWithMargins="0"/>
    </customSheetView>
  </customSheetViews>
  <mergeCells count="23">
    <mergeCell ref="A38:B38"/>
    <mergeCell ref="A1:A8"/>
    <mergeCell ref="B1:D8"/>
    <mergeCell ref="E1:E2"/>
    <mergeCell ref="E3:E4"/>
    <mergeCell ref="E5:E6"/>
    <mergeCell ref="E7:E8"/>
    <mergeCell ref="A9:B10"/>
    <mergeCell ref="C9:D10"/>
    <mergeCell ref="C11:D11"/>
    <mergeCell ref="A12:B12"/>
    <mergeCell ref="A31:B31"/>
    <mergeCell ref="A67:E67"/>
    <mergeCell ref="A69:B69"/>
    <mergeCell ref="C69:E69"/>
    <mergeCell ref="B48:E48"/>
    <mergeCell ref="C54:D54"/>
    <mergeCell ref="C57:D57"/>
    <mergeCell ref="A58:A65"/>
    <mergeCell ref="C61:D61"/>
    <mergeCell ref="C62:D62"/>
    <mergeCell ref="C63:D63"/>
    <mergeCell ref="C64:D64"/>
  </mergeCells>
  <printOptions horizontalCentered="1" verticalCentered="1"/>
  <pageMargins left="0" right="0" top="0" bottom="0" header="0" footer="0"/>
  <pageSetup paperSize="9" scale="64" orientation="portrait" r:id="rId2"/>
  <headerFooter alignWithMargins="0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pageSetUpPr fitToPage="1"/>
  </sheetPr>
  <dimension ref="A1:H72"/>
  <sheetViews>
    <sheetView view="pageBreakPreview" zoomScale="75" zoomScaleNormal="75" zoomScaleSheetLayoutView="75" workbookViewId="0">
      <selection activeCell="G9" sqref="G9"/>
    </sheetView>
  </sheetViews>
  <sheetFormatPr baseColWidth="10" defaultColWidth="11.42578125" defaultRowHeight="12.75" x14ac:dyDescent="0.2"/>
  <cols>
    <col min="1" max="1" width="29" style="1" customWidth="1"/>
    <col min="2" max="2" width="71" style="1" customWidth="1"/>
    <col min="3" max="3" width="5.7109375" style="1" customWidth="1"/>
    <col min="4" max="4" width="5.5703125" style="1" customWidth="1"/>
    <col min="5" max="5" width="44.7109375" style="1" customWidth="1"/>
    <col min="6" max="16384" width="11.42578125" style="1"/>
  </cols>
  <sheetData>
    <row r="1" spans="1:8" ht="12.75" customHeight="1" x14ac:dyDescent="0.2">
      <c r="A1" s="1463"/>
      <c r="B1" s="1466" t="s">
        <v>101</v>
      </c>
      <c r="C1" s="1467"/>
      <c r="D1" s="1468"/>
      <c r="E1" s="1509" t="s">
        <v>102</v>
      </c>
      <c r="F1" s="311"/>
      <c r="G1" s="311"/>
      <c r="H1" s="242"/>
    </row>
    <row r="2" spans="1:8" ht="9.9499999999999993" customHeight="1" x14ac:dyDescent="0.2">
      <c r="A2" s="1464"/>
      <c r="B2" s="1469"/>
      <c r="C2" s="1470"/>
      <c r="D2" s="1471"/>
      <c r="E2" s="1510"/>
      <c r="F2" s="312"/>
      <c r="G2" s="312"/>
      <c r="H2" s="242"/>
    </row>
    <row r="3" spans="1:8" ht="18.75" customHeight="1" x14ac:dyDescent="0.2">
      <c r="A3" s="1464"/>
      <c r="B3" s="1469"/>
      <c r="C3" s="1470"/>
      <c r="D3" s="1471"/>
      <c r="E3" s="1511" t="s">
        <v>103</v>
      </c>
      <c r="F3" s="312"/>
      <c r="G3" s="312"/>
      <c r="H3" s="242"/>
    </row>
    <row r="4" spans="1:8" ht="25.5" customHeight="1" x14ac:dyDescent="0.2">
      <c r="A4" s="1464"/>
      <c r="B4" s="1469"/>
      <c r="C4" s="1470"/>
      <c r="D4" s="1471"/>
      <c r="E4" s="1510"/>
      <c r="F4" s="312"/>
      <c r="G4" s="312"/>
      <c r="H4" s="242"/>
    </row>
    <row r="5" spans="1:8" ht="12.75" customHeight="1" x14ac:dyDescent="0.2">
      <c r="A5" s="1464"/>
      <c r="B5" s="1469"/>
      <c r="C5" s="1470"/>
      <c r="D5" s="1471"/>
      <c r="E5" s="1511" t="s">
        <v>104</v>
      </c>
      <c r="F5" s="312"/>
      <c r="G5" s="312"/>
      <c r="H5" s="242"/>
    </row>
    <row r="6" spans="1:8" ht="15.95" customHeight="1" x14ac:dyDescent="0.2">
      <c r="A6" s="1464"/>
      <c r="B6" s="1469"/>
      <c r="C6" s="1470"/>
      <c r="D6" s="1471"/>
      <c r="E6" s="1510"/>
      <c r="F6" s="312"/>
      <c r="G6" s="312"/>
      <c r="H6" s="242"/>
    </row>
    <row r="7" spans="1:8" ht="15.95" customHeight="1" x14ac:dyDescent="0.2">
      <c r="A7" s="1464"/>
      <c r="B7" s="1469"/>
      <c r="C7" s="1470"/>
      <c r="D7" s="1471"/>
      <c r="E7" s="1511" t="s">
        <v>105</v>
      </c>
      <c r="F7" s="312"/>
      <c r="G7" s="312"/>
      <c r="H7" s="242"/>
    </row>
    <row r="8" spans="1:8" ht="15.95" customHeight="1" x14ac:dyDescent="0.2">
      <c r="A8" s="1465"/>
      <c r="B8" s="1472"/>
      <c r="C8" s="1473"/>
      <c r="D8" s="1474"/>
      <c r="E8" s="1510"/>
      <c r="F8" s="312"/>
      <c r="G8" s="312"/>
      <c r="H8" s="242"/>
    </row>
    <row r="9" spans="1:8" ht="15.95" customHeight="1" x14ac:dyDescent="0.25">
      <c r="A9" s="1439" t="s">
        <v>106</v>
      </c>
      <c r="B9" s="1440"/>
      <c r="C9" s="1441">
        <f ca="1">WEEKNUM(E11,1)</f>
        <v>37</v>
      </c>
      <c r="D9" s="1442"/>
      <c r="E9" s="256"/>
    </row>
    <row r="10" spans="1:8" ht="7.5" customHeight="1" thickBot="1" x14ac:dyDescent="0.3">
      <c r="A10" s="1416"/>
      <c r="B10" s="1418"/>
      <c r="C10" s="1443"/>
      <c r="D10" s="1444"/>
      <c r="E10" s="1101"/>
    </row>
    <row r="11" spans="1:8" ht="22.5" customHeight="1" thickBot="1" x14ac:dyDescent="0.25">
      <c r="A11" s="244" t="s">
        <v>107</v>
      </c>
      <c r="B11" s="245" t="s">
        <v>19</v>
      </c>
      <c r="C11" s="1448" t="s">
        <v>108</v>
      </c>
      <c r="D11" s="1496"/>
      <c r="E11" s="315">
        <f ca="1">TODAY()+1</f>
        <v>43352</v>
      </c>
      <c r="G11" s="316"/>
    </row>
    <row r="12" spans="1:8" ht="15.95" customHeight="1" thickBot="1" x14ac:dyDescent="0.3">
      <c r="A12" s="1451" t="s">
        <v>109</v>
      </c>
      <c r="B12" s="1452"/>
      <c r="C12" s="246" t="s">
        <v>83</v>
      </c>
      <c r="D12" s="246" t="s">
        <v>110</v>
      </c>
      <c r="E12" s="317" t="s">
        <v>111</v>
      </c>
    </row>
    <row r="13" spans="1:8" ht="15.95" customHeight="1" thickBot="1" x14ac:dyDescent="0.25">
      <c r="A13" s="247" t="s">
        <v>112</v>
      </c>
      <c r="B13" s="248"/>
      <c r="C13" s="318"/>
      <c r="D13" s="318"/>
      <c r="E13" s="263"/>
    </row>
    <row r="14" spans="1:8" ht="15.95" customHeight="1" thickBot="1" x14ac:dyDescent="0.3">
      <c r="A14" s="253"/>
      <c r="B14" s="254" t="s">
        <v>180</v>
      </c>
      <c r="C14" s="255"/>
      <c r="D14" s="255"/>
      <c r="E14" s="256" t="s">
        <v>114</v>
      </c>
    </row>
    <row r="15" spans="1:8" ht="15.95" customHeight="1" thickBot="1" x14ac:dyDescent="0.3">
      <c r="A15" s="258"/>
      <c r="B15" s="259" t="s">
        <v>115</v>
      </c>
      <c r="C15" s="255"/>
      <c r="D15" s="255"/>
      <c r="E15" s="256" t="s">
        <v>114</v>
      </c>
    </row>
    <row r="16" spans="1:8" ht="15.95" customHeight="1" thickBot="1" x14ac:dyDescent="0.3">
      <c r="A16" s="258"/>
      <c r="B16" s="259" t="s">
        <v>116</v>
      </c>
      <c r="C16" s="255"/>
      <c r="D16" s="255"/>
      <c r="E16" s="256"/>
    </row>
    <row r="17" spans="1:5" ht="15.95" customHeight="1" thickBot="1" x14ac:dyDescent="0.3">
      <c r="A17" s="253"/>
      <c r="B17" s="254" t="s">
        <v>118</v>
      </c>
      <c r="C17" s="255"/>
      <c r="D17" s="255"/>
      <c r="E17" s="256"/>
    </row>
    <row r="18" spans="1:5" ht="15.95" customHeight="1" thickBot="1" x14ac:dyDescent="0.3">
      <c r="A18" s="253"/>
      <c r="B18" s="254" t="s">
        <v>119</v>
      </c>
      <c r="C18" s="255"/>
      <c r="D18" s="255"/>
      <c r="E18" s="256"/>
    </row>
    <row r="19" spans="1:5" ht="15.95" customHeight="1" thickBot="1" x14ac:dyDescent="0.3">
      <c r="A19" s="247" t="s">
        <v>120</v>
      </c>
      <c r="B19" s="318"/>
      <c r="C19" s="318"/>
      <c r="D19" s="318"/>
      <c r="E19" s="319"/>
    </row>
    <row r="20" spans="1:5" ht="20.25" customHeight="1" thickBot="1" x14ac:dyDescent="0.3">
      <c r="A20" s="267" t="s">
        <v>121</v>
      </c>
      <c r="B20" s="268" t="s">
        <v>122</v>
      </c>
      <c r="C20" s="255"/>
      <c r="D20" s="255"/>
      <c r="E20" s="256"/>
    </row>
    <row r="21" spans="1:5" ht="20.25" customHeight="1" thickBot="1" x14ac:dyDescent="0.3">
      <c r="A21" s="267" t="s">
        <v>123</v>
      </c>
      <c r="B21" s="268" t="s">
        <v>124</v>
      </c>
      <c r="C21" s="255"/>
      <c r="D21" s="255"/>
      <c r="E21" s="256"/>
    </row>
    <row r="22" spans="1:5" ht="15.95" customHeight="1" thickBot="1" x14ac:dyDescent="0.3">
      <c r="A22" s="269"/>
      <c r="B22" s="270" t="s">
        <v>125</v>
      </c>
      <c r="C22" s="255"/>
      <c r="D22" s="255"/>
      <c r="E22" s="256"/>
    </row>
    <row r="23" spans="1:5" ht="23.25" customHeight="1" thickBot="1" x14ac:dyDescent="0.3">
      <c r="A23" s="269"/>
      <c r="B23" s="268" t="s">
        <v>126</v>
      </c>
      <c r="C23" s="255"/>
      <c r="D23" s="255"/>
      <c r="E23" s="256"/>
    </row>
    <row r="24" spans="1:5" ht="15.95" customHeight="1" thickBot="1" x14ac:dyDescent="0.25">
      <c r="A24" s="267" t="s">
        <v>127</v>
      </c>
      <c r="B24" s="254" t="s">
        <v>128</v>
      </c>
      <c r="C24" s="255"/>
      <c r="D24" s="255"/>
      <c r="E24" s="320"/>
    </row>
    <row r="25" spans="1:5" ht="18.75" thickBot="1" x14ac:dyDescent="0.3">
      <c r="A25" s="267" t="s">
        <v>129</v>
      </c>
      <c r="B25" s="272"/>
      <c r="C25" s="255"/>
      <c r="D25" s="255"/>
      <c r="E25" s="256" t="s">
        <v>130</v>
      </c>
    </row>
    <row r="26" spans="1:5" ht="18.75" thickBot="1" x14ac:dyDescent="0.3">
      <c r="A26" s="267" t="s">
        <v>131</v>
      </c>
      <c r="B26" s="273"/>
      <c r="C26" s="255"/>
      <c r="D26" s="255"/>
      <c r="E26" s="256"/>
    </row>
    <row r="27" spans="1:5" ht="18.75" thickBot="1" x14ac:dyDescent="0.25">
      <c r="A27" s="247" t="s">
        <v>132</v>
      </c>
      <c r="B27" s="248"/>
      <c r="C27" s="318"/>
      <c r="D27" s="318"/>
      <c r="E27" s="263"/>
    </row>
    <row r="28" spans="1:5" ht="18.75" thickBot="1" x14ac:dyDescent="0.3">
      <c r="A28" s="278" t="s">
        <v>133</v>
      </c>
      <c r="B28" s="279"/>
      <c r="C28" s="255"/>
      <c r="D28" s="255"/>
      <c r="E28" s="320"/>
    </row>
    <row r="29" spans="1:5" ht="18.75" thickBot="1" x14ac:dyDescent="0.3">
      <c r="A29" s="281" t="s">
        <v>134</v>
      </c>
      <c r="B29" s="279"/>
      <c r="C29" s="255"/>
      <c r="D29" s="255"/>
      <c r="E29" s="320"/>
    </row>
    <row r="30" spans="1:5" ht="18.75" thickBot="1" x14ac:dyDescent="0.25">
      <c r="A30" s="247" t="s">
        <v>135</v>
      </c>
      <c r="B30" s="318"/>
      <c r="C30" s="318"/>
      <c r="D30" s="318"/>
      <c r="E30" s="263"/>
    </row>
    <row r="31" spans="1:5" ht="24.75" customHeight="1" thickBot="1" x14ac:dyDescent="0.4">
      <c r="A31" s="1456" t="s">
        <v>136</v>
      </c>
      <c r="B31" s="1494"/>
      <c r="C31" s="255"/>
      <c r="D31" s="255"/>
      <c r="E31" s="282" t="s">
        <v>137</v>
      </c>
    </row>
    <row r="32" spans="1:5" ht="20.25" customHeight="1" thickBot="1" x14ac:dyDescent="0.4">
      <c r="A32" s="283"/>
      <c r="B32" s="284" t="s">
        <v>138</v>
      </c>
      <c r="C32" s="255"/>
      <c r="D32" s="255"/>
      <c r="E32" s="282" t="s">
        <v>137</v>
      </c>
    </row>
    <row r="33" spans="1:5" ht="38.25" thickBot="1" x14ac:dyDescent="0.25">
      <c r="A33" s="285" t="s">
        <v>139</v>
      </c>
      <c r="B33" s="286" t="s">
        <v>140</v>
      </c>
      <c r="C33" s="255"/>
      <c r="D33" s="255"/>
      <c r="E33" s="320"/>
    </row>
    <row r="34" spans="1:5" ht="15.95" customHeight="1" thickBot="1" x14ac:dyDescent="0.25">
      <c r="A34" s="267" t="s">
        <v>141</v>
      </c>
      <c r="B34" s="287" t="s">
        <v>142</v>
      </c>
      <c r="C34" s="255"/>
      <c r="D34" s="255"/>
      <c r="E34" s="320"/>
    </row>
    <row r="35" spans="1:5" ht="15.95" customHeight="1" thickBot="1" x14ac:dyDescent="0.3">
      <c r="A35" s="269"/>
      <c r="B35" s="287" t="s">
        <v>143</v>
      </c>
      <c r="C35" s="255"/>
      <c r="D35" s="255"/>
      <c r="E35" s="320"/>
    </row>
    <row r="36" spans="1:5" ht="15" customHeight="1" thickBot="1" x14ac:dyDescent="0.3">
      <c r="A36" s="269"/>
      <c r="B36" s="287" t="s">
        <v>144</v>
      </c>
      <c r="C36" s="255"/>
      <c r="D36" s="255"/>
      <c r="E36" s="320"/>
    </row>
    <row r="37" spans="1:5" ht="15" customHeight="1" thickBot="1" x14ac:dyDescent="0.3">
      <c r="A37" s="269"/>
      <c r="B37" s="287" t="s">
        <v>145</v>
      </c>
      <c r="C37" s="255"/>
      <c r="D37" s="255"/>
      <c r="E37" s="320"/>
    </row>
    <row r="38" spans="1:5" ht="16.5" customHeight="1" thickBot="1" x14ac:dyDescent="0.25">
      <c r="A38" s="1458" t="s">
        <v>146</v>
      </c>
      <c r="B38" s="1459"/>
      <c r="C38" s="321"/>
      <c r="D38" s="321"/>
      <c r="E38" s="320"/>
    </row>
    <row r="39" spans="1:5" ht="15.95" customHeight="1" thickBot="1" x14ac:dyDescent="0.3">
      <c r="A39" s="291"/>
      <c r="B39" s="292" t="s">
        <v>147</v>
      </c>
      <c r="C39" s="255"/>
      <c r="D39" s="255"/>
      <c r="E39" s="320"/>
    </row>
    <row r="40" spans="1:5" ht="20.100000000000001" customHeight="1" thickBot="1" x14ac:dyDescent="0.3">
      <c r="A40" s="291"/>
      <c r="B40" s="259" t="s">
        <v>148</v>
      </c>
      <c r="C40" s="280"/>
      <c r="D40" s="280"/>
      <c r="E40" s="322"/>
    </row>
    <row r="41" spans="1:5" ht="15.95" customHeight="1" thickBot="1" x14ac:dyDescent="0.25">
      <c r="A41" s="258"/>
      <c r="B41" s="259" t="s">
        <v>149</v>
      </c>
      <c r="C41" s="255"/>
      <c r="D41" s="255"/>
      <c r="E41" s="320"/>
    </row>
    <row r="42" spans="1:5" ht="15.95" customHeight="1" thickBot="1" x14ac:dyDescent="0.3">
      <c r="A42" s="258"/>
      <c r="B42" s="259" t="s">
        <v>150</v>
      </c>
      <c r="C42" s="294"/>
      <c r="D42" s="295"/>
      <c r="E42" s="320"/>
    </row>
    <row r="43" spans="1:5" ht="15.95" customHeight="1" thickBot="1" x14ac:dyDescent="0.25">
      <c r="A43" s="267" t="s">
        <v>151</v>
      </c>
      <c r="B43" s="254"/>
      <c r="C43" s="255"/>
      <c r="D43" s="255"/>
      <c r="E43" s="320"/>
    </row>
    <row r="44" spans="1:5" ht="9.75" customHeight="1" thickBot="1" x14ac:dyDescent="0.25">
      <c r="A44" s="258"/>
      <c r="B44" s="272"/>
      <c r="C44" s="272"/>
      <c r="D44" s="272"/>
      <c r="E44" s="320"/>
    </row>
    <row r="45" spans="1:5" ht="15" customHeight="1" thickBot="1" x14ac:dyDescent="0.25">
      <c r="A45" s="296" t="s">
        <v>152</v>
      </c>
      <c r="B45" s="273"/>
      <c r="C45" s="255"/>
      <c r="D45" s="255"/>
      <c r="E45" s="320"/>
    </row>
    <row r="46" spans="1:5" ht="3" customHeight="1" thickBot="1" x14ac:dyDescent="0.25">
      <c r="A46" s="253"/>
      <c r="B46" s="323"/>
      <c r="C46" s="272"/>
      <c r="D46" s="272"/>
      <c r="E46" s="320"/>
    </row>
    <row r="47" spans="1:5" ht="18.75" thickBot="1" x14ac:dyDescent="0.3">
      <c r="A47" s="324" t="s">
        <v>153</v>
      </c>
      <c r="B47" s="325"/>
      <c r="C47" s="326"/>
      <c r="D47" s="326"/>
      <c r="E47" s="327"/>
    </row>
    <row r="48" spans="1:5" ht="56.25" customHeight="1" thickBot="1" x14ac:dyDescent="0.25">
      <c r="A48" s="328" t="s">
        <v>154</v>
      </c>
      <c r="B48" s="1460" t="s">
        <v>178</v>
      </c>
      <c r="C48" s="1461"/>
      <c r="D48" s="1461"/>
      <c r="E48" s="1462"/>
    </row>
    <row r="49" spans="1:6" ht="13.5" hidden="1" customHeight="1" x14ac:dyDescent="0.2"/>
    <row r="50" spans="1:6" ht="18.75" thickBot="1" x14ac:dyDescent="0.25">
      <c r="A50" s="253"/>
      <c r="B50" s="254" t="s">
        <v>156</v>
      </c>
      <c r="C50" s="255"/>
      <c r="D50" s="255"/>
      <c r="E50" s="320"/>
    </row>
    <row r="51" spans="1:6" ht="18.75" thickBot="1" x14ac:dyDescent="0.25">
      <c r="A51" s="253"/>
      <c r="B51" s="259" t="s">
        <v>157</v>
      </c>
      <c r="C51" s="255"/>
      <c r="D51" s="255"/>
      <c r="E51" s="320"/>
    </row>
    <row r="52" spans="1:6" ht="18.75" thickBot="1" x14ac:dyDescent="0.25">
      <c r="A52" s="253"/>
      <c r="B52" s="259" t="s">
        <v>158</v>
      </c>
      <c r="C52" s="255"/>
      <c r="D52" s="255"/>
      <c r="E52" s="320"/>
    </row>
    <row r="53" spans="1:6" ht="18.75" thickBot="1" x14ac:dyDescent="0.25">
      <c r="A53" s="253"/>
      <c r="B53" s="259" t="s">
        <v>159</v>
      </c>
      <c r="C53" s="255"/>
      <c r="D53" s="255"/>
      <c r="E53" s="320"/>
    </row>
    <row r="54" spans="1:6" ht="18.75" thickBot="1" x14ac:dyDescent="0.25">
      <c r="A54" s="253"/>
      <c r="B54" s="260" t="s">
        <v>160</v>
      </c>
      <c r="C54" s="1488" t="s">
        <v>117</v>
      </c>
      <c r="D54" s="1489"/>
      <c r="E54" s="320"/>
    </row>
    <row r="55" spans="1:6" ht="18.75" thickBot="1" x14ac:dyDescent="0.25">
      <c r="A55" s="253"/>
      <c r="B55" s="259" t="s">
        <v>161</v>
      </c>
      <c r="C55" s="255"/>
      <c r="D55" s="255"/>
      <c r="E55" s="320"/>
    </row>
    <row r="56" spans="1:6" ht="18.75" customHeight="1" thickBot="1" x14ac:dyDescent="0.25">
      <c r="A56" s="253"/>
      <c r="B56" s="259" t="s">
        <v>162</v>
      </c>
      <c r="C56" s="255"/>
      <c r="D56" s="255"/>
      <c r="E56" s="320"/>
    </row>
    <row r="57" spans="1:6" ht="18.75" thickBot="1" x14ac:dyDescent="0.25">
      <c r="A57" s="253"/>
      <c r="B57" s="260" t="s">
        <v>163</v>
      </c>
      <c r="C57" s="1488" t="s">
        <v>117</v>
      </c>
      <c r="D57" s="1489"/>
      <c r="E57" s="320"/>
    </row>
    <row r="58" spans="1:6" ht="18.75" customHeight="1" thickBot="1" x14ac:dyDescent="0.25">
      <c r="A58" s="1490" t="s">
        <v>164</v>
      </c>
      <c r="B58" s="259" t="s">
        <v>165</v>
      </c>
      <c r="C58" s="255"/>
      <c r="D58" s="255"/>
      <c r="E58" s="320"/>
    </row>
    <row r="59" spans="1:6" ht="18.75" customHeight="1" thickBot="1" x14ac:dyDescent="0.25">
      <c r="A59" s="1490"/>
      <c r="B59" s="259" t="s">
        <v>166</v>
      </c>
      <c r="C59" s="255"/>
      <c r="D59" s="255"/>
      <c r="E59" s="320"/>
    </row>
    <row r="60" spans="1:6" ht="18.75" thickBot="1" x14ac:dyDescent="0.25">
      <c r="A60" s="1490"/>
      <c r="B60" s="259" t="s">
        <v>167</v>
      </c>
      <c r="C60" s="255"/>
      <c r="D60" s="255"/>
      <c r="E60" s="320"/>
    </row>
    <row r="61" spans="1:6" ht="18" customHeight="1" thickBot="1" x14ac:dyDescent="0.25">
      <c r="A61" s="1490"/>
      <c r="B61" s="260" t="s">
        <v>168</v>
      </c>
      <c r="C61" s="1488" t="s">
        <v>117</v>
      </c>
      <c r="D61" s="1489"/>
      <c r="E61" s="320"/>
      <c r="F61" s="272"/>
    </row>
    <row r="62" spans="1:6" ht="18.75" thickBot="1" x14ac:dyDescent="0.25">
      <c r="A62" s="1490"/>
      <c r="B62" s="260" t="s">
        <v>169</v>
      </c>
      <c r="C62" s="1488" t="s">
        <v>117</v>
      </c>
      <c r="D62" s="1489"/>
      <c r="E62" s="320"/>
    </row>
    <row r="63" spans="1:6" ht="18" customHeight="1" thickBot="1" x14ac:dyDescent="0.25">
      <c r="A63" s="1490"/>
      <c r="B63" s="260" t="s">
        <v>170</v>
      </c>
      <c r="C63" s="1488" t="s">
        <v>117</v>
      </c>
      <c r="D63" s="1489"/>
      <c r="E63" s="320"/>
      <c r="F63" s="272"/>
    </row>
    <row r="64" spans="1:6" ht="18.75" thickBot="1" x14ac:dyDescent="0.25">
      <c r="A64" s="1490"/>
      <c r="B64" s="260" t="s">
        <v>171</v>
      </c>
      <c r="C64" s="1488" t="s">
        <v>117</v>
      </c>
      <c r="D64" s="1489"/>
      <c r="E64" s="320"/>
    </row>
    <row r="65" spans="1:6" ht="15.75" customHeight="1" thickBot="1" x14ac:dyDescent="0.25">
      <c r="A65" s="1490"/>
      <c r="B65" s="332" t="s">
        <v>181</v>
      </c>
      <c r="C65" s="255"/>
      <c r="D65" s="255"/>
      <c r="E65" s="331" t="str">
        <f ca="1">IF(ISODD(C9)=TRUE,"SUR FLEXIBLE COURT","SUR FLEXIBLE LONG")</f>
        <v>SUR FLEXIBLE COURT</v>
      </c>
    </row>
    <row r="66" spans="1:6" ht="3" customHeight="1" thickBot="1" x14ac:dyDescent="0.3">
      <c r="A66" s="253"/>
      <c r="B66" s="333"/>
      <c r="C66" s="272"/>
      <c r="D66" s="272"/>
      <c r="E66" s="320"/>
      <c r="F66" s="272"/>
    </row>
    <row r="67" spans="1:6" ht="34.5" customHeight="1" thickBot="1" x14ac:dyDescent="0.25">
      <c r="A67" s="1482" t="s">
        <v>173</v>
      </c>
      <c r="B67" s="1483"/>
      <c r="C67" s="1483"/>
      <c r="D67" s="1483"/>
      <c r="E67" s="1484"/>
    </row>
    <row r="68" spans="1:6" ht="3.75" hidden="1" customHeight="1" x14ac:dyDescent="0.2">
      <c r="A68" s="304"/>
      <c r="B68" s="304"/>
      <c r="C68" s="305"/>
      <c r="D68" s="305"/>
      <c r="E68" s="306"/>
    </row>
    <row r="69" spans="1:6" ht="87.75" customHeight="1" thickBot="1" x14ac:dyDescent="0.25">
      <c r="A69" s="1430" t="s">
        <v>174</v>
      </c>
      <c r="B69" s="1431"/>
      <c r="C69" s="1485" t="s">
        <v>175</v>
      </c>
      <c r="D69" s="1486"/>
      <c r="E69" s="1487"/>
    </row>
    <row r="71" spans="1:6" ht="15.75" x14ac:dyDescent="0.25">
      <c r="A71" s="307"/>
      <c r="B71" s="308"/>
      <c r="C71" s="309"/>
      <c r="D71" s="308"/>
      <c r="E71" s="308"/>
    </row>
    <row r="72" spans="1:6" ht="15" x14ac:dyDescent="0.25">
      <c r="A72" s="310"/>
    </row>
  </sheetData>
  <sheetProtection algorithmName="SHA-512" hashValue="ZQNOazhx1qsAXPr88SzP91jSujN5UZMriQcegA2ztLtuUBmCl1B96t234c2SMUHZ51ikxXrTIFHB2I9O8lrQJA==" saltValue="fjqQlmyHpX0rQRIZdroGSg==" spinCount="100000" sheet="1" objects="1" scenarios="1"/>
  <customSheetViews>
    <customSheetView guid="{DF4911F3-2F4F-4B50-83A2-B7C33E13824E}" scale="75" showPageBreaks="1" hiddenRows="1" view="pageBreakPreview" topLeftCell="A44">
      <selection activeCell="C11" sqref="C11:E12"/>
      <pageMargins left="0" right="0" top="0" bottom="0" header="0" footer="0"/>
      <printOptions horizontalCentered="1" verticalCentered="1"/>
      <pageSetup paperSize="9" scale="56" orientation="portrait" r:id="rId1"/>
      <headerFooter alignWithMargins="0"/>
    </customSheetView>
  </customSheetViews>
  <mergeCells count="23">
    <mergeCell ref="A38:B38"/>
    <mergeCell ref="A1:A8"/>
    <mergeCell ref="B1:D8"/>
    <mergeCell ref="E1:E2"/>
    <mergeCell ref="E3:E4"/>
    <mergeCell ref="E5:E6"/>
    <mergeCell ref="E7:E8"/>
    <mergeCell ref="A9:B10"/>
    <mergeCell ref="C9:D10"/>
    <mergeCell ref="C11:D11"/>
    <mergeCell ref="A12:B12"/>
    <mergeCell ref="A31:B31"/>
    <mergeCell ref="A67:E67"/>
    <mergeCell ref="A69:B69"/>
    <mergeCell ref="C69:E69"/>
    <mergeCell ref="B48:E48"/>
    <mergeCell ref="C54:D54"/>
    <mergeCell ref="C57:D57"/>
    <mergeCell ref="A58:A65"/>
    <mergeCell ref="C61:D61"/>
    <mergeCell ref="C62:D62"/>
    <mergeCell ref="C63:D63"/>
    <mergeCell ref="C64:D64"/>
  </mergeCells>
  <printOptions horizontalCentered="1" verticalCentered="1"/>
  <pageMargins left="0" right="0" top="0" bottom="0" header="0" footer="0"/>
  <pageSetup paperSize="9" scale="64" orientation="portrait" r:id="rId2"/>
  <headerFooter alignWithMargins="0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pageSetUpPr fitToPage="1"/>
  </sheetPr>
  <dimension ref="A1:H72"/>
  <sheetViews>
    <sheetView view="pageBreakPreview" zoomScale="75" zoomScaleNormal="75" zoomScaleSheetLayoutView="75" workbookViewId="0">
      <selection activeCell="G18" sqref="G18"/>
    </sheetView>
  </sheetViews>
  <sheetFormatPr baseColWidth="10" defaultColWidth="11.42578125" defaultRowHeight="12.75" x14ac:dyDescent="0.2"/>
  <cols>
    <col min="1" max="1" width="29" style="1" customWidth="1"/>
    <col min="2" max="2" width="71" style="1" customWidth="1"/>
    <col min="3" max="3" width="5.7109375" style="1" customWidth="1"/>
    <col min="4" max="4" width="5.5703125" style="1" customWidth="1"/>
    <col min="5" max="5" width="44.7109375" style="1" customWidth="1"/>
    <col min="6" max="16384" width="11.42578125" style="1"/>
  </cols>
  <sheetData>
    <row r="1" spans="1:8" ht="12.75" customHeight="1" x14ac:dyDescent="0.2">
      <c r="A1" s="1463"/>
      <c r="B1" s="1466" t="s">
        <v>101</v>
      </c>
      <c r="C1" s="1467"/>
      <c r="D1" s="1468"/>
      <c r="E1" s="1509" t="s">
        <v>102</v>
      </c>
      <c r="F1" s="312"/>
      <c r="G1" s="312"/>
      <c r="H1" s="242"/>
    </row>
    <row r="2" spans="1:8" ht="9.9499999999999993" customHeight="1" x14ac:dyDescent="0.2">
      <c r="A2" s="1464"/>
      <c r="B2" s="1469"/>
      <c r="C2" s="1470"/>
      <c r="D2" s="1471"/>
      <c r="E2" s="1510"/>
      <c r="F2" s="312"/>
      <c r="G2" s="312"/>
      <c r="H2" s="242"/>
    </row>
    <row r="3" spans="1:8" ht="18.75" customHeight="1" x14ac:dyDescent="0.2">
      <c r="A3" s="1464"/>
      <c r="B3" s="1469"/>
      <c r="C3" s="1470"/>
      <c r="D3" s="1471"/>
      <c r="E3" s="1511" t="s">
        <v>103</v>
      </c>
      <c r="F3" s="312"/>
      <c r="G3" s="312"/>
      <c r="H3" s="242"/>
    </row>
    <row r="4" spans="1:8" ht="25.5" customHeight="1" x14ac:dyDescent="0.2">
      <c r="A4" s="1464"/>
      <c r="B4" s="1469"/>
      <c r="C4" s="1470"/>
      <c r="D4" s="1471"/>
      <c r="E4" s="1510"/>
      <c r="F4" s="312"/>
      <c r="G4" s="312"/>
      <c r="H4" s="242"/>
    </row>
    <row r="5" spans="1:8" ht="12.75" customHeight="1" x14ac:dyDescent="0.2">
      <c r="A5" s="1464"/>
      <c r="B5" s="1469"/>
      <c r="C5" s="1470"/>
      <c r="D5" s="1471"/>
      <c r="E5" s="1511" t="s">
        <v>104</v>
      </c>
      <c r="F5" s="312"/>
      <c r="G5" s="312"/>
      <c r="H5" s="242"/>
    </row>
    <row r="6" spans="1:8" ht="15.95" customHeight="1" x14ac:dyDescent="0.2">
      <c r="A6" s="1464"/>
      <c r="B6" s="1469"/>
      <c r="C6" s="1470"/>
      <c r="D6" s="1471"/>
      <c r="E6" s="1510"/>
      <c r="F6" s="312"/>
      <c r="G6" s="312"/>
      <c r="H6" s="242"/>
    </row>
    <row r="7" spans="1:8" ht="15.95" customHeight="1" x14ac:dyDescent="0.2">
      <c r="A7" s="1464"/>
      <c r="B7" s="1469"/>
      <c r="C7" s="1470"/>
      <c r="D7" s="1471"/>
      <c r="E7" s="1511" t="s">
        <v>105</v>
      </c>
      <c r="F7" s="312"/>
      <c r="G7" s="312"/>
      <c r="H7" s="242"/>
    </row>
    <row r="8" spans="1:8" ht="15.95" customHeight="1" x14ac:dyDescent="0.2">
      <c r="A8" s="1465"/>
      <c r="B8" s="1472"/>
      <c r="C8" s="1473"/>
      <c r="D8" s="1474"/>
      <c r="E8" s="1510"/>
      <c r="F8" s="312"/>
      <c r="G8" s="312"/>
      <c r="H8" s="242"/>
    </row>
    <row r="9" spans="1:8" ht="15.95" customHeight="1" x14ac:dyDescent="0.25">
      <c r="A9" s="1439" t="s">
        <v>106</v>
      </c>
      <c r="B9" s="1440"/>
      <c r="C9" s="1441">
        <f ca="1">WEEKNUM(E11,1)</f>
        <v>37</v>
      </c>
      <c r="D9" s="1442"/>
      <c r="E9" s="256"/>
    </row>
    <row r="10" spans="1:8" ht="7.5" customHeight="1" thickBot="1" x14ac:dyDescent="0.3">
      <c r="A10" s="1416"/>
      <c r="B10" s="1418"/>
      <c r="C10" s="1443"/>
      <c r="D10" s="1444"/>
      <c r="E10" s="1106"/>
    </row>
    <row r="11" spans="1:8" ht="22.5" customHeight="1" thickBot="1" x14ac:dyDescent="0.25">
      <c r="A11" s="244" t="s">
        <v>107</v>
      </c>
      <c r="B11" s="245" t="s">
        <v>12</v>
      </c>
      <c r="C11" s="1448" t="s">
        <v>108</v>
      </c>
      <c r="D11" s="1496"/>
      <c r="E11" s="315">
        <f ca="1">TODAY()+1</f>
        <v>43352</v>
      </c>
      <c r="G11" s="316"/>
    </row>
    <row r="12" spans="1:8" ht="15.95" customHeight="1" thickBot="1" x14ac:dyDescent="0.3">
      <c r="A12" s="1451" t="s">
        <v>109</v>
      </c>
      <c r="B12" s="1452"/>
      <c r="C12" s="246" t="s">
        <v>83</v>
      </c>
      <c r="D12" s="246" t="s">
        <v>110</v>
      </c>
      <c r="E12" s="317" t="s">
        <v>111</v>
      </c>
    </row>
    <row r="13" spans="1:8" ht="15.95" customHeight="1" thickBot="1" x14ac:dyDescent="0.25">
      <c r="A13" s="247" t="s">
        <v>112</v>
      </c>
      <c r="B13" s="248"/>
      <c r="C13" s="318"/>
      <c r="D13" s="318"/>
      <c r="E13" s="263"/>
    </row>
    <row r="14" spans="1:8" ht="15.95" customHeight="1" thickBot="1" x14ac:dyDescent="0.3">
      <c r="A14" s="253"/>
      <c r="B14" s="254" t="s">
        <v>184</v>
      </c>
      <c r="C14" s="255"/>
      <c r="D14" s="255"/>
      <c r="E14" s="256" t="s">
        <v>114</v>
      </c>
    </row>
    <row r="15" spans="1:8" ht="15.95" customHeight="1" thickBot="1" x14ac:dyDescent="0.3">
      <c r="A15" s="258"/>
      <c r="B15" s="259" t="s">
        <v>115</v>
      </c>
      <c r="C15" s="255"/>
      <c r="D15" s="255"/>
      <c r="E15" s="256" t="s">
        <v>114</v>
      </c>
    </row>
    <row r="16" spans="1:8" ht="15.95" customHeight="1" thickBot="1" x14ac:dyDescent="0.3">
      <c r="A16" s="258"/>
      <c r="B16" s="260" t="s">
        <v>116</v>
      </c>
      <c r="C16" s="1488" t="s">
        <v>117</v>
      </c>
      <c r="D16" s="1489"/>
      <c r="E16" s="256"/>
    </row>
    <row r="17" spans="1:5" ht="15.95" customHeight="1" thickBot="1" x14ac:dyDescent="0.3">
      <c r="A17" s="253"/>
      <c r="B17" s="254" t="s">
        <v>118</v>
      </c>
      <c r="C17" s="255"/>
      <c r="D17" s="255"/>
      <c r="E17" s="256"/>
    </row>
    <row r="18" spans="1:5" ht="15.95" customHeight="1" thickBot="1" x14ac:dyDescent="0.3">
      <c r="A18" s="253"/>
      <c r="B18" s="254" t="s">
        <v>119</v>
      </c>
      <c r="C18" s="255"/>
      <c r="D18" s="255"/>
      <c r="E18" s="256"/>
    </row>
    <row r="19" spans="1:5" ht="15.95" customHeight="1" thickBot="1" x14ac:dyDescent="0.3">
      <c r="A19" s="247" t="s">
        <v>120</v>
      </c>
      <c r="B19" s="318"/>
      <c r="C19" s="318"/>
      <c r="D19" s="318"/>
      <c r="E19" s="319"/>
    </row>
    <row r="20" spans="1:5" ht="20.25" customHeight="1" thickBot="1" x14ac:dyDescent="0.3">
      <c r="A20" s="267" t="s">
        <v>121</v>
      </c>
      <c r="B20" s="268" t="s">
        <v>122</v>
      </c>
      <c r="C20" s="255"/>
      <c r="D20" s="255"/>
      <c r="E20" s="256"/>
    </row>
    <row r="21" spans="1:5" ht="20.25" customHeight="1" thickBot="1" x14ac:dyDescent="0.3">
      <c r="A21" s="267" t="s">
        <v>123</v>
      </c>
      <c r="B21" s="268" t="s">
        <v>124</v>
      </c>
      <c r="C21" s="255"/>
      <c r="D21" s="255"/>
      <c r="E21" s="256"/>
    </row>
    <row r="22" spans="1:5" ht="15.95" customHeight="1" thickBot="1" x14ac:dyDescent="0.3">
      <c r="A22" s="269"/>
      <c r="B22" s="270" t="s">
        <v>125</v>
      </c>
      <c r="C22" s="255"/>
      <c r="D22" s="255"/>
      <c r="E22" s="256"/>
    </row>
    <row r="23" spans="1:5" ht="23.25" customHeight="1" thickBot="1" x14ac:dyDescent="0.3">
      <c r="A23" s="269"/>
      <c r="B23" s="268" t="s">
        <v>126</v>
      </c>
      <c r="C23" s="255"/>
      <c r="D23" s="255"/>
      <c r="E23" s="256"/>
    </row>
    <row r="24" spans="1:5" ht="15.95" customHeight="1" thickBot="1" x14ac:dyDescent="0.25">
      <c r="A24" s="267" t="s">
        <v>127</v>
      </c>
      <c r="B24" s="254" t="s">
        <v>128</v>
      </c>
      <c r="C24" s="255"/>
      <c r="D24" s="255"/>
      <c r="E24" s="320"/>
    </row>
    <row r="25" spans="1:5" ht="18.75" thickBot="1" x14ac:dyDescent="0.3">
      <c r="A25" s="267" t="s">
        <v>129</v>
      </c>
      <c r="B25" s="272"/>
      <c r="C25" s="255"/>
      <c r="D25" s="255"/>
      <c r="E25" s="256" t="s">
        <v>130</v>
      </c>
    </row>
    <row r="26" spans="1:5" ht="18.75" thickBot="1" x14ac:dyDescent="0.3">
      <c r="A26" s="267" t="s">
        <v>131</v>
      </c>
      <c r="B26" s="273"/>
      <c r="C26" s="255"/>
      <c r="D26" s="255"/>
      <c r="E26" s="256"/>
    </row>
    <row r="27" spans="1:5" ht="18.75" thickBot="1" x14ac:dyDescent="0.25">
      <c r="A27" s="247" t="s">
        <v>132</v>
      </c>
      <c r="B27" s="248"/>
      <c r="C27" s="318"/>
      <c r="D27" s="318"/>
      <c r="E27" s="263"/>
    </row>
    <row r="28" spans="1:5" ht="18.75" thickBot="1" x14ac:dyDescent="0.3">
      <c r="A28" s="278" t="s">
        <v>133</v>
      </c>
      <c r="B28" s="279"/>
      <c r="C28" s="255"/>
      <c r="D28" s="255"/>
      <c r="E28" s="320"/>
    </row>
    <row r="29" spans="1:5" ht="18.75" thickBot="1" x14ac:dyDescent="0.3">
      <c r="A29" s="281" t="s">
        <v>134</v>
      </c>
      <c r="B29" s="279"/>
      <c r="C29" s="255"/>
      <c r="D29" s="255"/>
      <c r="E29" s="320"/>
    </row>
    <row r="30" spans="1:5" ht="18.75" thickBot="1" x14ac:dyDescent="0.25">
      <c r="A30" s="247" t="s">
        <v>135</v>
      </c>
      <c r="B30" s="318"/>
      <c r="C30" s="318"/>
      <c r="D30" s="318"/>
      <c r="E30" s="263"/>
    </row>
    <row r="31" spans="1:5" ht="24.75" customHeight="1" thickBot="1" x14ac:dyDescent="0.4">
      <c r="A31" s="1456" t="s">
        <v>136</v>
      </c>
      <c r="B31" s="1494"/>
      <c r="C31" s="255"/>
      <c r="D31" s="255"/>
      <c r="E31" s="282" t="s">
        <v>137</v>
      </c>
    </row>
    <row r="32" spans="1:5" ht="20.25" customHeight="1" thickBot="1" x14ac:dyDescent="0.4">
      <c r="A32" s="283"/>
      <c r="B32" s="284" t="s">
        <v>138</v>
      </c>
      <c r="C32" s="255"/>
      <c r="D32" s="255"/>
      <c r="E32" s="282" t="s">
        <v>137</v>
      </c>
    </row>
    <row r="33" spans="1:5" ht="38.25" thickBot="1" x14ac:dyDescent="0.25">
      <c r="A33" s="285" t="s">
        <v>139</v>
      </c>
      <c r="B33" s="286" t="s">
        <v>140</v>
      </c>
      <c r="C33" s="255"/>
      <c r="D33" s="255"/>
      <c r="E33" s="320"/>
    </row>
    <row r="34" spans="1:5" ht="15.95" customHeight="1" thickBot="1" x14ac:dyDescent="0.25">
      <c r="A34" s="267" t="s">
        <v>141</v>
      </c>
      <c r="B34" s="287" t="s">
        <v>142</v>
      </c>
      <c r="C34" s="255"/>
      <c r="D34" s="255"/>
      <c r="E34" s="320"/>
    </row>
    <row r="35" spans="1:5" ht="15.95" customHeight="1" thickBot="1" x14ac:dyDescent="0.3">
      <c r="A35" s="269"/>
      <c r="B35" s="287" t="s">
        <v>143</v>
      </c>
      <c r="C35" s="255"/>
      <c r="D35" s="255"/>
      <c r="E35" s="320"/>
    </row>
    <row r="36" spans="1:5" ht="15" customHeight="1" thickBot="1" x14ac:dyDescent="0.3">
      <c r="A36" s="269"/>
      <c r="B36" s="287" t="s">
        <v>144</v>
      </c>
      <c r="C36" s="255"/>
      <c r="D36" s="255"/>
      <c r="E36" s="320"/>
    </row>
    <row r="37" spans="1:5" ht="15" customHeight="1" thickBot="1" x14ac:dyDescent="0.3">
      <c r="A37" s="269"/>
      <c r="B37" s="288" t="s">
        <v>145</v>
      </c>
      <c r="C37" s="1488" t="s">
        <v>117</v>
      </c>
      <c r="D37" s="1489"/>
      <c r="E37" s="320"/>
    </row>
    <row r="38" spans="1:5" ht="16.5" customHeight="1" thickBot="1" x14ac:dyDescent="0.25">
      <c r="A38" s="1458" t="s">
        <v>146</v>
      </c>
      <c r="B38" s="1459"/>
      <c r="C38" s="321"/>
      <c r="D38" s="321"/>
      <c r="E38" s="320"/>
    </row>
    <row r="39" spans="1:5" ht="15.95" customHeight="1" thickBot="1" x14ac:dyDescent="0.3">
      <c r="A39" s="291"/>
      <c r="B39" s="292" t="s">
        <v>147</v>
      </c>
      <c r="C39" s="255"/>
      <c r="D39" s="255"/>
      <c r="E39" s="320"/>
    </row>
    <row r="40" spans="1:5" ht="20.100000000000001" customHeight="1" thickBot="1" x14ac:dyDescent="0.3">
      <c r="A40" s="291"/>
      <c r="B40" s="259" t="s">
        <v>148</v>
      </c>
      <c r="C40" s="280"/>
      <c r="D40" s="280"/>
      <c r="E40" s="322"/>
    </row>
    <row r="41" spans="1:5" ht="15.95" customHeight="1" thickBot="1" x14ac:dyDescent="0.25">
      <c r="A41" s="258"/>
      <c r="B41" s="259" t="s">
        <v>149</v>
      </c>
      <c r="C41" s="255"/>
      <c r="D41" s="255"/>
      <c r="E41" s="320"/>
    </row>
    <row r="42" spans="1:5" ht="15.95" customHeight="1" thickBot="1" x14ac:dyDescent="0.3">
      <c r="A42" s="258"/>
      <c r="B42" s="259" t="s">
        <v>150</v>
      </c>
      <c r="C42" s="294"/>
      <c r="D42" s="295"/>
      <c r="E42" s="320"/>
    </row>
    <row r="43" spans="1:5" ht="15.95" customHeight="1" thickBot="1" x14ac:dyDescent="0.25">
      <c r="A43" s="267" t="s">
        <v>151</v>
      </c>
      <c r="B43" s="254"/>
      <c r="C43" s="255"/>
      <c r="D43" s="255"/>
      <c r="E43" s="320"/>
    </row>
    <row r="44" spans="1:5" ht="9.75" customHeight="1" thickBot="1" x14ac:dyDescent="0.25">
      <c r="A44" s="258"/>
      <c r="B44" s="272"/>
      <c r="C44" s="272"/>
      <c r="D44" s="272"/>
      <c r="E44" s="320"/>
    </row>
    <row r="45" spans="1:5" ht="15" customHeight="1" thickBot="1" x14ac:dyDescent="0.25">
      <c r="A45" s="296" t="s">
        <v>152</v>
      </c>
      <c r="B45" s="273"/>
      <c r="C45" s="255"/>
      <c r="D45" s="255"/>
      <c r="E45" s="320"/>
    </row>
    <row r="46" spans="1:5" ht="3" customHeight="1" thickBot="1" x14ac:dyDescent="0.25">
      <c r="A46" s="253"/>
      <c r="B46" s="323"/>
      <c r="C46" s="272"/>
      <c r="D46" s="272"/>
      <c r="E46" s="320"/>
    </row>
    <row r="47" spans="1:5" ht="18.75" thickBot="1" x14ac:dyDescent="0.3">
      <c r="A47" s="324" t="s">
        <v>153</v>
      </c>
      <c r="B47" s="325"/>
      <c r="C47" s="326"/>
      <c r="D47" s="326"/>
      <c r="E47" s="327"/>
    </row>
    <row r="48" spans="1:5" ht="56.25" customHeight="1" thickBot="1" x14ac:dyDescent="0.25">
      <c r="A48" s="328" t="s">
        <v>154</v>
      </c>
      <c r="B48" s="1460" t="s">
        <v>178</v>
      </c>
      <c r="C48" s="1461"/>
      <c r="D48" s="1461"/>
      <c r="E48" s="1462"/>
    </row>
    <row r="49" spans="1:6" ht="13.5" hidden="1" customHeight="1" x14ac:dyDescent="0.2"/>
    <row r="50" spans="1:6" ht="18.75" thickBot="1" x14ac:dyDescent="0.25">
      <c r="A50" s="253"/>
      <c r="B50" s="254" t="s">
        <v>156</v>
      </c>
      <c r="C50" s="255"/>
      <c r="D50" s="255"/>
      <c r="E50" s="320"/>
    </row>
    <row r="51" spans="1:6" ht="18.75" thickBot="1" x14ac:dyDescent="0.25">
      <c r="A51" s="253"/>
      <c r="B51" s="259" t="s">
        <v>157</v>
      </c>
      <c r="C51" s="255"/>
      <c r="D51" s="255"/>
      <c r="E51" s="320"/>
    </row>
    <row r="52" spans="1:6" ht="18.75" thickBot="1" x14ac:dyDescent="0.25">
      <c r="A52" s="253"/>
      <c r="B52" s="259" t="s">
        <v>158</v>
      </c>
      <c r="C52" s="255"/>
      <c r="D52" s="255"/>
      <c r="E52" s="320"/>
    </row>
    <row r="53" spans="1:6" ht="18.75" thickBot="1" x14ac:dyDescent="0.25">
      <c r="A53" s="253"/>
      <c r="B53" s="259" t="s">
        <v>159</v>
      </c>
      <c r="C53" s="255"/>
      <c r="D53" s="255"/>
      <c r="E53" s="320"/>
    </row>
    <row r="54" spans="1:6" ht="18.75" thickBot="1" x14ac:dyDescent="0.25">
      <c r="A54" s="253"/>
      <c r="B54" s="259" t="s">
        <v>160</v>
      </c>
      <c r="C54" s="255"/>
      <c r="D54" s="255"/>
      <c r="E54" s="320"/>
    </row>
    <row r="55" spans="1:6" ht="18.75" thickBot="1" x14ac:dyDescent="0.25">
      <c r="A55" s="253"/>
      <c r="B55" s="259" t="s">
        <v>161</v>
      </c>
      <c r="C55" s="255"/>
      <c r="D55" s="255"/>
      <c r="E55" s="320"/>
    </row>
    <row r="56" spans="1:6" ht="18.75" customHeight="1" thickBot="1" x14ac:dyDescent="0.25">
      <c r="A56" s="253"/>
      <c r="B56" s="259" t="s">
        <v>162</v>
      </c>
      <c r="C56" s="255"/>
      <c r="D56" s="255"/>
      <c r="E56" s="320"/>
    </row>
    <row r="57" spans="1:6" ht="18.75" thickBot="1" x14ac:dyDescent="0.25">
      <c r="A57" s="253"/>
      <c r="B57" s="260" t="s">
        <v>163</v>
      </c>
      <c r="C57" s="1488" t="s">
        <v>117</v>
      </c>
      <c r="D57" s="1489"/>
      <c r="E57" s="320"/>
    </row>
    <row r="58" spans="1:6" ht="18.75" customHeight="1" thickBot="1" x14ac:dyDescent="0.25">
      <c r="A58" s="1490" t="s">
        <v>164</v>
      </c>
      <c r="B58" s="259" t="s">
        <v>165</v>
      </c>
      <c r="C58" s="255"/>
      <c r="D58" s="255"/>
      <c r="E58" s="320"/>
    </row>
    <row r="59" spans="1:6" ht="18.75" customHeight="1" thickBot="1" x14ac:dyDescent="0.25">
      <c r="A59" s="1490"/>
      <c r="B59" s="259" t="s">
        <v>166</v>
      </c>
      <c r="C59" s="255"/>
      <c r="D59" s="255"/>
      <c r="E59" s="320"/>
    </row>
    <row r="60" spans="1:6" ht="18.75" thickBot="1" x14ac:dyDescent="0.25">
      <c r="A60" s="1490"/>
      <c r="B60" s="259" t="s">
        <v>167</v>
      </c>
      <c r="C60" s="255"/>
      <c r="D60" s="255"/>
      <c r="E60" s="320"/>
    </row>
    <row r="61" spans="1:6" ht="18" customHeight="1" thickBot="1" x14ac:dyDescent="0.25">
      <c r="A61" s="1490"/>
      <c r="B61" s="259" t="s">
        <v>168</v>
      </c>
      <c r="C61" s="334"/>
      <c r="D61" s="335"/>
      <c r="E61" s="320"/>
      <c r="F61" s="272"/>
    </row>
    <row r="62" spans="1:6" ht="18.75" thickBot="1" x14ac:dyDescent="0.25">
      <c r="A62" s="1490"/>
      <c r="B62" s="260" t="s">
        <v>169</v>
      </c>
      <c r="C62" s="1488" t="s">
        <v>117</v>
      </c>
      <c r="D62" s="1489"/>
      <c r="E62" s="320"/>
    </row>
    <row r="63" spans="1:6" ht="18" customHeight="1" thickBot="1" x14ac:dyDescent="0.25">
      <c r="A63" s="1490"/>
      <c r="B63" s="260" t="s">
        <v>170</v>
      </c>
      <c r="C63" s="1488" t="s">
        <v>117</v>
      </c>
      <c r="D63" s="1489"/>
      <c r="E63" s="320"/>
      <c r="F63" s="272"/>
    </row>
    <row r="64" spans="1:6" ht="18.75" thickBot="1" x14ac:dyDescent="0.25">
      <c r="A64" s="1490"/>
      <c r="B64" s="260" t="s">
        <v>171</v>
      </c>
      <c r="C64" s="1488" t="s">
        <v>117</v>
      </c>
      <c r="D64" s="1489"/>
      <c r="E64" s="320"/>
    </row>
    <row r="65" spans="1:6" ht="15.75" customHeight="1" thickBot="1" x14ac:dyDescent="0.25">
      <c r="A65" s="1490"/>
      <c r="B65" s="332" t="s">
        <v>181</v>
      </c>
      <c r="C65" s="255"/>
      <c r="D65" s="255"/>
      <c r="E65" s="331" t="str">
        <f ca="1">IF(ISODD(C9)=TRUE,"SUR FLEXIBLE COURT","SUR FLEXIBLE LONG")</f>
        <v>SUR FLEXIBLE COURT</v>
      </c>
    </row>
    <row r="66" spans="1:6" ht="3" customHeight="1" thickBot="1" x14ac:dyDescent="0.3">
      <c r="A66" s="253"/>
      <c r="B66" s="302"/>
      <c r="C66" s="272"/>
      <c r="D66" s="272"/>
      <c r="E66" s="320"/>
      <c r="F66" s="272"/>
    </row>
    <row r="67" spans="1:6" ht="34.5" customHeight="1" thickBot="1" x14ac:dyDescent="0.25">
      <c r="A67" s="1482" t="s">
        <v>173</v>
      </c>
      <c r="B67" s="1483"/>
      <c r="C67" s="1483"/>
      <c r="D67" s="1483"/>
      <c r="E67" s="1484"/>
    </row>
    <row r="68" spans="1:6" ht="3.75" hidden="1" customHeight="1" x14ac:dyDescent="0.2">
      <c r="A68" s="304"/>
      <c r="B68" s="304"/>
      <c r="C68" s="305"/>
      <c r="D68" s="305"/>
      <c r="E68" s="306"/>
    </row>
    <row r="69" spans="1:6" ht="87.75" customHeight="1" thickBot="1" x14ac:dyDescent="0.25">
      <c r="A69" s="1430" t="s">
        <v>174</v>
      </c>
      <c r="B69" s="1431"/>
      <c r="C69" s="1485" t="s">
        <v>175</v>
      </c>
      <c r="D69" s="1486"/>
      <c r="E69" s="1487"/>
    </row>
    <row r="71" spans="1:6" ht="15.75" x14ac:dyDescent="0.25">
      <c r="A71" s="307"/>
      <c r="B71" s="308"/>
      <c r="C71" s="309"/>
      <c r="D71" s="308"/>
      <c r="E71" s="308"/>
    </row>
    <row r="72" spans="1:6" ht="15" x14ac:dyDescent="0.25">
      <c r="A72" s="310"/>
    </row>
  </sheetData>
  <sheetProtection algorithmName="SHA-512" hashValue="u9bbkRhJHeJThNQMRNYQvYYachSIn5obCwb3cjdjoeGq2W1vc0ECG+djrN+i2iy0V7qc4qFaYpkyXHsdxpascA==" saltValue="/oebuWWpi3/tio1oX8MiVA==" spinCount="100000" sheet="1" objects="1" scenarios="1"/>
  <customSheetViews>
    <customSheetView guid="{DF4911F3-2F4F-4B50-83A2-B7C33E13824E}" scale="75" showPageBreaks="1" hiddenRows="1" view="pageBreakPreview" topLeftCell="A31">
      <selection activeCell="C11" sqref="C11:E12"/>
      <pageMargins left="0" right="0" top="0" bottom="0" header="0" footer="0"/>
      <printOptions horizontalCentered="1" verticalCentered="1"/>
      <pageSetup paperSize="9" scale="56" orientation="portrait" r:id="rId1"/>
      <headerFooter alignWithMargins="0"/>
    </customSheetView>
  </customSheetViews>
  <mergeCells count="23">
    <mergeCell ref="A31:B31"/>
    <mergeCell ref="A1:A8"/>
    <mergeCell ref="B1:D8"/>
    <mergeCell ref="E1:E2"/>
    <mergeCell ref="E3:E4"/>
    <mergeCell ref="E5:E6"/>
    <mergeCell ref="E7:E8"/>
    <mergeCell ref="A9:B10"/>
    <mergeCell ref="C9:D10"/>
    <mergeCell ref="C11:D11"/>
    <mergeCell ref="A12:B12"/>
    <mergeCell ref="C16:D16"/>
    <mergeCell ref="A67:E67"/>
    <mergeCell ref="A69:B69"/>
    <mergeCell ref="C69:E69"/>
    <mergeCell ref="C37:D37"/>
    <mergeCell ref="A38:B38"/>
    <mergeCell ref="B48:E48"/>
    <mergeCell ref="C57:D57"/>
    <mergeCell ref="A58:A65"/>
    <mergeCell ref="C62:D62"/>
    <mergeCell ref="C63:D63"/>
    <mergeCell ref="C64:D64"/>
  </mergeCells>
  <printOptions horizontalCentered="1" verticalCentered="1"/>
  <pageMargins left="0" right="0" top="0" bottom="0" header="0" footer="0"/>
  <pageSetup paperSize="9" scale="64" orientation="portrait" r:id="rId2"/>
  <headerFooter alignWithMargins="0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H72"/>
  <sheetViews>
    <sheetView view="pageBreakPreview" zoomScale="75" zoomScaleNormal="75" zoomScaleSheetLayoutView="75" workbookViewId="0">
      <selection activeCell="E1" sqref="A1:E10"/>
    </sheetView>
  </sheetViews>
  <sheetFormatPr baseColWidth="10" defaultColWidth="11.42578125" defaultRowHeight="12.75" x14ac:dyDescent="0.2"/>
  <cols>
    <col min="1" max="1" width="29" style="1" customWidth="1"/>
    <col min="2" max="2" width="71" style="1" customWidth="1"/>
    <col min="3" max="3" width="5.7109375" style="1" customWidth="1"/>
    <col min="4" max="4" width="5.5703125" style="1" customWidth="1"/>
    <col min="5" max="5" width="44.7109375" style="1" customWidth="1"/>
    <col min="6" max="16384" width="11.42578125" style="1"/>
  </cols>
  <sheetData>
    <row r="1" spans="1:8" ht="12.75" customHeight="1" x14ac:dyDescent="0.2">
      <c r="A1" s="1463"/>
      <c r="B1" s="1466" t="s">
        <v>101</v>
      </c>
      <c r="C1" s="1467"/>
      <c r="D1" s="1468"/>
      <c r="E1" s="1509" t="s">
        <v>102</v>
      </c>
      <c r="F1" s="311"/>
      <c r="G1" s="311"/>
      <c r="H1" s="242"/>
    </row>
    <row r="2" spans="1:8" ht="9.9499999999999993" customHeight="1" x14ac:dyDescent="0.2">
      <c r="A2" s="1464"/>
      <c r="B2" s="1469"/>
      <c r="C2" s="1470"/>
      <c r="D2" s="1471"/>
      <c r="E2" s="1510"/>
      <c r="F2" s="312"/>
      <c r="G2" s="312"/>
      <c r="H2" s="242"/>
    </row>
    <row r="3" spans="1:8" ht="18.75" customHeight="1" x14ac:dyDescent="0.2">
      <c r="A3" s="1464"/>
      <c r="B3" s="1469"/>
      <c r="C3" s="1470"/>
      <c r="D3" s="1471"/>
      <c r="E3" s="1511" t="s">
        <v>103</v>
      </c>
      <c r="F3" s="312"/>
      <c r="G3" s="312"/>
      <c r="H3" s="242"/>
    </row>
    <row r="4" spans="1:8" ht="25.5" customHeight="1" x14ac:dyDescent="0.2">
      <c r="A4" s="1464"/>
      <c r="B4" s="1469"/>
      <c r="C4" s="1470"/>
      <c r="D4" s="1471"/>
      <c r="E4" s="1510"/>
      <c r="F4" s="312"/>
      <c r="G4" s="312"/>
      <c r="H4" s="242"/>
    </row>
    <row r="5" spans="1:8" ht="12.75" customHeight="1" x14ac:dyDescent="0.2">
      <c r="A5" s="1464"/>
      <c r="B5" s="1469"/>
      <c r="C5" s="1470"/>
      <c r="D5" s="1471"/>
      <c r="E5" s="1511" t="s">
        <v>104</v>
      </c>
      <c r="F5" s="312"/>
      <c r="G5" s="312"/>
      <c r="H5" s="242"/>
    </row>
    <row r="6" spans="1:8" ht="15.95" customHeight="1" x14ac:dyDescent="0.2">
      <c r="A6" s="1464"/>
      <c r="B6" s="1469"/>
      <c r="C6" s="1470"/>
      <c r="D6" s="1471"/>
      <c r="E6" s="1510"/>
      <c r="F6" s="312"/>
      <c r="G6" s="312"/>
      <c r="H6" s="242"/>
    </row>
    <row r="7" spans="1:8" ht="15.95" customHeight="1" x14ac:dyDescent="0.2">
      <c r="A7" s="1464"/>
      <c r="B7" s="1469"/>
      <c r="C7" s="1470"/>
      <c r="D7" s="1471"/>
      <c r="E7" s="1511" t="s">
        <v>105</v>
      </c>
      <c r="F7" s="312"/>
      <c r="G7" s="312"/>
      <c r="H7" s="242"/>
    </row>
    <row r="8" spans="1:8" ht="15.95" customHeight="1" x14ac:dyDescent="0.2">
      <c r="A8" s="1465"/>
      <c r="B8" s="1472"/>
      <c r="C8" s="1473"/>
      <c r="D8" s="1474"/>
      <c r="E8" s="1510"/>
      <c r="F8" s="312"/>
      <c r="G8" s="312"/>
      <c r="H8" s="242"/>
    </row>
    <row r="9" spans="1:8" ht="15.95" customHeight="1" x14ac:dyDescent="0.25">
      <c r="A9" s="1439" t="s">
        <v>106</v>
      </c>
      <c r="B9" s="1440"/>
      <c r="C9" s="1441">
        <f ca="1">WEEKNUM(E11,1)</f>
        <v>37</v>
      </c>
      <c r="D9" s="1442"/>
      <c r="E9" s="256"/>
    </row>
    <row r="10" spans="1:8" ht="7.5" customHeight="1" thickBot="1" x14ac:dyDescent="0.3">
      <c r="A10" s="1416"/>
      <c r="B10" s="1418"/>
      <c r="C10" s="1443"/>
      <c r="D10" s="1444"/>
      <c r="E10" s="1106"/>
    </row>
    <row r="11" spans="1:8" ht="22.5" customHeight="1" thickBot="1" x14ac:dyDescent="0.25">
      <c r="A11" s="244" t="s">
        <v>107</v>
      </c>
      <c r="B11" s="245" t="s">
        <v>23</v>
      </c>
      <c r="C11" s="1448" t="s">
        <v>108</v>
      </c>
      <c r="D11" s="1496"/>
      <c r="E11" s="315">
        <f ca="1">TODAY()+1</f>
        <v>43352</v>
      </c>
      <c r="G11" s="316"/>
    </row>
    <row r="12" spans="1:8" ht="15.95" customHeight="1" thickBot="1" x14ac:dyDescent="0.3">
      <c r="A12" s="1451" t="s">
        <v>109</v>
      </c>
      <c r="B12" s="1452"/>
      <c r="C12" s="246" t="s">
        <v>83</v>
      </c>
      <c r="D12" s="246" t="s">
        <v>110</v>
      </c>
      <c r="E12" s="317" t="s">
        <v>111</v>
      </c>
    </row>
    <row r="13" spans="1:8" ht="15.95" customHeight="1" thickBot="1" x14ac:dyDescent="0.25">
      <c r="A13" s="247" t="s">
        <v>112</v>
      </c>
      <c r="B13" s="248"/>
      <c r="C13" s="318"/>
      <c r="D13" s="318"/>
      <c r="E13" s="263"/>
    </row>
    <row r="14" spans="1:8" ht="15.95" customHeight="1" thickBot="1" x14ac:dyDescent="0.3">
      <c r="A14" s="253"/>
      <c r="B14" s="254" t="s">
        <v>180</v>
      </c>
      <c r="C14" s="255"/>
      <c r="D14" s="255"/>
      <c r="E14" s="256" t="s">
        <v>114</v>
      </c>
    </row>
    <row r="15" spans="1:8" ht="15.95" customHeight="1" thickBot="1" x14ac:dyDescent="0.3">
      <c r="A15" s="258"/>
      <c r="B15" s="259" t="s">
        <v>115</v>
      </c>
      <c r="C15" s="255"/>
      <c r="D15" s="255"/>
      <c r="E15" s="256" t="s">
        <v>114</v>
      </c>
    </row>
    <row r="16" spans="1:8" ht="15.95" customHeight="1" thickBot="1" x14ac:dyDescent="0.3">
      <c r="A16" s="258"/>
      <c r="B16" s="260" t="s">
        <v>116</v>
      </c>
      <c r="C16" s="1488" t="s">
        <v>117</v>
      </c>
      <c r="D16" s="1489"/>
      <c r="E16" s="256"/>
    </row>
    <row r="17" spans="1:5" ht="15.95" customHeight="1" thickBot="1" x14ac:dyDescent="0.3">
      <c r="A17" s="253"/>
      <c r="B17" s="254" t="s">
        <v>118</v>
      </c>
      <c r="C17" s="255"/>
      <c r="D17" s="255"/>
      <c r="E17" s="256"/>
    </row>
    <row r="18" spans="1:5" ht="15.95" customHeight="1" thickBot="1" x14ac:dyDescent="0.3">
      <c r="A18" s="253"/>
      <c r="B18" s="254" t="s">
        <v>119</v>
      </c>
      <c r="C18" s="255"/>
      <c r="D18" s="255"/>
      <c r="E18" s="256"/>
    </row>
    <row r="19" spans="1:5" ht="15.95" customHeight="1" thickBot="1" x14ac:dyDescent="0.3">
      <c r="A19" s="247" t="s">
        <v>120</v>
      </c>
      <c r="B19" s="318"/>
      <c r="C19" s="318"/>
      <c r="D19" s="318"/>
      <c r="E19" s="319"/>
    </row>
    <row r="20" spans="1:5" ht="20.25" customHeight="1" thickBot="1" x14ac:dyDescent="0.3">
      <c r="A20" s="267" t="s">
        <v>121</v>
      </c>
      <c r="B20" s="268" t="s">
        <v>122</v>
      </c>
      <c r="C20" s="255"/>
      <c r="D20" s="255"/>
      <c r="E20" s="256"/>
    </row>
    <row r="21" spans="1:5" ht="20.25" customHeight="1" thickBot="1" x14ac:dyDescent="0.3">
      <c r="A21" s="267" t="s">
        <v>123</v>
      </c>
      <c r="B21" s="268" t="s">
        <v>124</v>
      </c>
      <c r="C21" s="255"/>
      <c r="D21" s="255"/>
      <c r="E21" s="256"/>
    </row>
    <row r="22" spans="1:5" ht="15.95" customHeight="1" thickBot="1" x14ac:dyDescent="0.3">
      <c r="A22" s="269"/>
      <c r="B22" s="270" t="s">
        <v>125</v>
      </c>
      <c r="C22" s="255"/>
      <c r="D22" s="255"/>
      <c r="E22" s="256"/>
    </row>
    <row r="23" spans="1:5" ht="23.25" customHeight="1" thickBot="1" x14ac:dyDescent="0.3">
      <c r="A23" s="269"/>
      <c r="B23" s="268" t="s">
        <v>126</v>
      </c>
      <c r="C23" s="255"/>
      <c r="D23" s="255"/>
      <c r="E23" s="256"/>
    </row>
    <row r="24" spans="1:5" ht="15.95" customHeight="1" thickBot="1" x14ac:dyDescent="0.25">
      <c r="A24" s="267" t="s">
        <v>127</v>
      </c>
      <c r="B24" s="254" t="s">
        <v>128</v>
      </c>
      <c r="C24" s="255"/>
      <c r="D24" s="255"/>
      <c r="E24" s="320"/>
    </row>
    <row r="25" spans="1:5" ht="18.75" thickBot="1" x14ac:dyDescent="0.3">
      <c r="A25" s="267" t="s">
        <v>129</v>
      </c>
      <c r="B25" s="272"/>
      <c r="C25" s="255"/>
      <c r="D25" s="255"/>
      <c r="E25" s="256" t="s">
        <v>130</v>
      </c>
    </row>
    <row r="26" spans="1:5" ht="18.75" thickBot="1" x14ac:dyDescent="0.3">
      <c r="A26" s="267" t="s">
        <v>131</v>
      </c>
      <c r="B26" s="273"/>
      <c r="C26" s="255"/>
      <c r="D26" s="255"/>
      <c r="E26" s="256"/>
    </row>
    <row r="27" spans="1:5" ht="18.75" thickBot="1" x14ac:dyDescent="0.25">
      <c r="A27" s="247" t="s">
        <v>132</v>
      </c>
      <c r="B27" s="248"/>
      <c r="C27" s="318"/>
      <c r="D27" s="318"/>
      <c r="E27" s="263"/>
    </row>
    <row r="28" spans="1:5" ht="18.75" thickBot="1" x14ac:dyDescent="0.3">
      <c r="A28" s="278" t="s">
        <v>133</v>
      </c>
      <c r="B28" s="279"/>
      <c r="C28" s="255"/>
      <c r="D28" s="255"/>
      <c r="E28" s="320"/>
    </row>
    <row r="29" spans="1:5" ht="18.75" thickBot="1" x14ac:dyDescent="0.3">
      <c r="A29" s="281" t="s">
        <v>134</v>
      </c>
      <c r="B29" s="279"/>
      <c r="C29" s="255"/>
      <c r="D29" s="255"/>
      <c r="E29" s="320"/>
    </row>
    <row r="30" spans="1:5" ht="18.75" thickBot="1" x14ac:dyDescent="0.25">
      <c r="A30" s="247" t="s">
        <v>135</v>
      </c>
      <c r="B30" s="318"/>
      <c r="C30" s="318"/>
      <c r="D30" s="318"/>
      <c r="E30" s="263"/>
    </row>
    <row r="31" spans="1:5" ht="24.75" customHeight="1" thickBot="1" x14ac:dyDescent="0.4">
      <c r="A31" s="1456" t="s">
        <v>136</v>
      </c>
      <c r="B31" s="1494"/>
      <c r="C31" s="255"/>
      <c r="D31" s="255"/>
      <c r="E31" s="282" t="s">
        <v>137</v>
      </c>
    </row>
    <row r="32" spans="1:5" ht="20.25" customHeight="1" thickBot="1" x14ac:dyDescent="0.4">
      <c r="A32" s="283"/>
      <c r="B32" s="284" t="s">
        <v>138</v>
      </c>
      <c r="C32" s="255"/>
      <c r="D32" s="255"/>
      <c r="E32" s="282" t="s">
        <v>137</v>
      </c>
    </row>
    <row r="33" spans="1:5" ht="38.25" thickBot="1" x14ac:dyDescent="0.25">
      <c r="A33" s="285" t="s">
        <v>139</v>
      </c>
      <c r="B33" s="286" t="s">
        <v>140</v>
      </c>
      <c r="C33" s="255"/>
      <c r="D33" s="255"/>
      <c r="E33" s="320"/>
    </row>
    <row r="34" spans="1:5" ht="15.95" customHeight="1" thickBot="1" x14ac:dyDescent="0.25">
      <c r="A34" s="267" t="s">
        <v>141</v>
      </c>
      <c r="B34" s="287" t="s">
        <v>142</v>
      </c>
      <c r="C34" s="255"/>
      <c r="D34" s="255"/>
      <c r="E34" s="320"/>
    </row>
    <row r="35" spans="1:5" ht="15.95" customHeight="1" thickBot="1" x14ac:dyDescent="0.3">
      <c r="A35" s="269"/>
      <c r="B35" s="287" t="s">
        <v>143</v>
      </c>
      <c r="C35" s="255"/>
      <c r="D35" s="255"/>
      <c r="E35" s="320"/>
    </row>
    <row r="36" spans="1:5" ht="15" customHeight="1" thickBot="1" x14ac:dyDescent="0.3">
      <c r="A36" s="269"/>
      <c r="B36" s="287" t="s">
        <v>144</v>
      </c>
      <c r="C36" s="255"/>
      <c r="D36" s="255"/>
      <c r="E36" s="320"/>
    </row>
    <row r="37" spans="1:5" ht="15" customHeight="1" thickBot="1" x14ac:dyDescent="0.3">
      <c r="A37" s="269"/>
      <c r="B37" s="288" t="s">
        <v>145</v>
      </c>
      <c r="C37" s="1488" t="s">
        <v>117</v>
      </c>
      <c r="D37" s="1489"/>
      <c r="E37" s="320"/>
    </row>
    <row r="38" spans="1:5" ht="16.5" customHeight="1" thickBot="1" x14ac:dyDescent="0.25">
      <c r="A38" s="1458" t="s">
        <v>146</v>
      </c>
      <c r="B38" s="1459"/>
      <c r="C38" s="321"/>
      <c r="D38" s="321"/>
      <c r="E38" s="320"/>
    </row>
    <row r="39" spans="1:5" ht="15.95" customHeight="1" thickBot="1" x14ac:dyDescent="0.3">
      <c r="A39" s="291"/>
      <c r="B39" s="292" t="s">
        <v>147</v>
      </c>
      <c r="C39" s="255"/>
      <c r="D39" s="255"/>
      <c r="E39" s="320"/>
    </row>
    <row r="40" spans="1:5" ht="20.100000000000001" customHeight="1" thickBot="1" x14ac:dyDescent="0.3">
      <c r="A40" s="291"/>
      <c r="B40" s="259" t="s">
        <v>148</v>
      </c>
      <c r="C40" s="280"/>
      <c r="D40" s="280"/>
      <c r="E40" s="322"/>
    </row>
    <row r="41" spans="1:5" ht="15.95" customHeight="1" thickBot="1" x14ac:dyDescent="0.25">
      <c r="A41" s="258"/>
      <c r="B41" s="259" t="s">
        <v>149</v>
      </c>
      <c r="C41" s="255"/>
      <c r="D41" s="255"/>
      <c r="E41" s="320"/>
    </row>
    <row r="42" spans="1:5" ht="15.95" customHeight="1" thickBot="1" x14ac:dyDescent="0.25">
      <c r="A42" s="258"/>
      <c r="B42" s="260" t="s">
        <v>185</v>
      </c>
      <c r="C42" s="1488" t="s">
        <v>117</v>
      </c>
      <c r="D42" s="1489"/>
      <c r="E42" s="320"/>
    </row>
    <row r="43" spans="1:5" ht="15.95" customHeight="1" thickBot="1" x14ac:dyDescent="0.25">
      <c r="A43" s="267" t="s">
        <v>151</v>
      </c>
      <c r="B43" s="254"/>
      <c r="C43" s="255"/>
      <c r="D43" s="255"/>
      <c r="E43" s="320"/>
    </row>
    <row r="44" spans="1:5" ht="9.75" customHeight="1" thickBot="1" x14ac:dyDescent="0.25">
      <c r="A44" s="258"/>
      <c r="B44" s="272"/>
      <c r="C44" s="272"/>
      <c r="D44" s="272"/>
      <c r="E44" s="320"/>
    </row>
    <row r="45" spans="1:5" ht="15" customHeight="1" thickBot="1" x14ac:dyDescent="0.25">
      <c r="A45" s="296" t="s">
        <v>152</v>
      </c>
      <c r="B45" s="273"/>
      <c r="C45" s="255"/>
      <c r="D45" s="255"/>
      <c r="E45" s="320"/>
    </row>
    <row r="46" spans="1:5" ht="3" customHeight="1" thickBot="1" x14ac:dyDescent="0.25">
      <c r="A46" s="253"/>
      <c r="B46" s="323"/>
      <c r="C46" s="272"/>
      <c r="D46" s="272"/>
      <c r="E46" s="320"/>
    </row>
    <row r="47" spans="1:5" ht="18.75" thickBot="1" x14ac:dyDescent="0.3">
      <c r="A47" s="324" t="s">
        <v>153</v>
      </c>
      <c r="B47" s="325"/>
      <c r="C47" s="326"/>
      <c r="D47" s="326"/>
      <c r="E47" s="327"/>
    </row>
    <row r="48" spans="1:5" ht="56.25" customHeight="1" thickBot="1" x14ac:dyDescent="0.25">
      <c r="A48" s="328" t="s">
        <v>154</v>
      </c>
      <c r="B48" s="1460" t="s">
        <v>178</v>
      </c>
      <c r="C48" s="1461"/>
      <c r="D48" s="1461"/>
      <c r="E48" s="1462"/>
    </row>
    <row r="49" spans="1:6" ht="13.5" hidden="1" customHeight="1" x14ac:dyDescent="0.2"/>
    <row r="50" spans="1:6" ht="18.75" thickBot="1" x14ac:dyDescent="0.25">
      <c r="A50" s="253"/>
      <c r="B50" s="254" t="s">
        <v>156</v>
      </c>
      <c r="C50" s="255"/>
      <c r="D50" s="255"/>
      <c r="E50" s="320"/>
    </row>
    <row r="51" spans="1:6" ht="18.75" thickBot="1" x14ac:dyDescent="0.25">
      <c r="A51" s="253"/>
      <c r="B51" s="259" t="s">
        <v>157</v>
      </c>
      <c r="C51" s="255"/>
      <c r="D51" s="255"/>
      <c r="E51" s="320"/>
    </row>
    <row r="52" spans="1:6" ht="18.75" thickBot="1" x14ac:dyDescent="0.25">
      <c r="A52" s="253"/>
      <c r="B52" s="259" t="s">
        <v>158</v>
      </c>
      <c r="C52" s="255"/>
      <c r="D52" s="255"/>
      <c r="E52" s="320"/>
    </row>
    <row r="53" spans="1:6" ht="18.75" thickBot="1" x14ac:dyDescent="0.25">
      <c r="A53" s="253"/>
      <c r="B53" s="259" t="s">
        <v>159</v>
      </c>
      <c r="C53" s="255"/>
      <c r="D53" s="255"/>
      <c r="E53" s="320"/>
    </row>
    <row r="54" spans="1:6" ht="18.75" thickBot="1" x14ac:dyDescent="0.25">
      <c r="A54" s="253"/>
      <c r="B54" s="259" t="s">
        <v>160</v>
      </c>
      <c r="C54" s="255"/>
      <c r="D54" s="255"/>
      <c r="E54" s="320"/>
    </row>
    <row r="55" spans="1:6" ht="18.75" thickBot="1" x14ac:dyDescent="0.25">
      <c r="A55" s="253"/>
      <c r="B55" s="259" t="s">
        <v>161</v>
      </c>
      <c r="C55" s="255"/>
      <c r="D55" s="255"/>
      <c r="E55" s="320"/>
    </row>
    <row r="56" spans="1:6" ht="18.75" customHeight="1" thickBot="1" x14ac:dyDescent="0.25">
      <c r="A56" s="253"/>
      <c r="B56" s="259" t="s">
        <v>162</v>
      </c>
      <c r="C56" s="255"/>
      <c r="D56" s="255"/>
      <c r="E56" s="320"/>
    </row>
    <row r="57" spans="1:6" ht="18.75" thickBot="1" x14ac:dyDescent="0.25">
      <c r="A57" s="253"/>
      <c r="B57" s="260" t="s">
        <v>163</v>
      </c>
      <c r="C57" s="1488" t="s">
        <v>117</v>
      </c>
      <c r="D57" s="1489"/>
      <c r="E57" s="320"/>
    </row>
    <row r="58" spans="1:6" ht="18.75" customHeight="1" thickBot="1" x14ac:dyDescent="0.25">
      <c r="A58" s="1490" t="s">
        <v>164</v>
      </c>
      <c r="B58" s="259" t="s">
        <v>165</v>
      </c>
      <c r="C58" s="255"/>
      <c r="D58" s="255"/>
      <c r="E58" s="320"/>
    </row>
    <row r="59" spans="1:6" ht="18.75" customHeight="1" thickBot="1" x14ac:dyDescent="0.25">
      <c r="A59" s="1490"/>
      <c r="B59" s="260" t="s">
        <v>166</v>
      </c>
      <c r="C59" s="1488" t="s">
        <v>117</v>
      </c>
      <c r="D59" s="1489"/>
      <c r="E59" s="320"/>
    </row>
    <row r="60" spans="1:6" ht="18.75" thickBot="1" x14ac:dyDescent="0.25">
      <c r="A60" s="1490"/>
      <c r="B60" s="259" t="s">
        <v>167</v>
      </c>
      <c r="C60" s="255"/>
      <c r="D60" s="255"/>
      <c r="E60" s="320"/>
    </row>
    <row r="61" spans="1:6" ht="18" customHeight="1" thickBot="1" x14ac:dyDescent="0.25">
      <c r="A61" s="1490"/>
      <c r="B61" s="259" t="s">
        <v>168</v>
      </c>
      <c r="C61" s="1488" t="s">
        <v>117</v>
      </c>
      <c r="D61" s="1489"/>
      <c r="E61" s="320"/>
      <c r="F61" s="272"/>
    </row>
    <row r="62" spans="1:6" ht="18.75" thickBot="1" x14ac:dyDescent="0.25">
      <c r="A62" s="1490"/>
      <c r="B62" s="259" t="s">
        <v>169</v>
      </c>
      <c r="C62" s="1488" t="s">
        <v>117</v>
      </c>
      <c r="D62" s="1489"/>
      <c r="E62" s="320"/>
    </row>
    <row r="63" spans="1:6" ht="18" customHeight="1" thickBot="1" x14ac:dyDescent="0.25">
      <c r="A63" s="1490"/>
      <c r="B63" s="259" t="s">
        <v>170</v>
      </c>
      <c r="C63" s="1488" t="s">
        <v>117</v>
      </c>
      <c r="D63" s="1489"/>
      <c r="E63" s="320"/>
      <c r="F63" s="272"/>
    </row>
    <row r="64" spans="1:6" ht="18.75" thickBot="1" x14ac:dyDescent="0.25">
      <c r="A64" s="1490"/>
      <c r="B64" s="259" t="s">
        <v>171</v>
      </c>
      <c r="C64" s="1488" t="s">
        <v>117</v>
      </c>
      <c r="D64" s="1489"/>
      <c r="E64" s="320"/>
    </row>
    <row r="65" spans="1:6" ht="15.75" customHeight="1" thickBot="1" x14ac:dyDescent="0.25">
      <c r="A65" s="1490"/>
      <c r="B65" s="332" t="s">
        <v>181</v>
      </c>
      <c r="C65" s="255"/>
      <c r="D65" s="255"/>
      <c r="E65" s="331" t="str">
        <f ca="1">IF(ISODD(C9)=TRUE,"SUR FLEXIBLE COURT","SUR FLEXIBLE LONG")</f>
        <v>SUR FLEXIBLE COURT</v>
      </c>
    </row>
    <row r="66" spans="1:6" ht="3" customHeight="1" thickBot="1" x14ac:dyDescent="0.3">
      <c r="A66" s="253"/>
      <c r="B66" s="302"/>
      <c r="C66" s="272"/>
      <c r="D66" s="272"/>
      <c r="E66" s="320"/>
      <c r="F66" s="272"/>
    </row>
    <row r="67" spans="1:6" ht="34.5" customHeight="1" thickBot="1" x14ac:dyDescent="0.25">
      <c r="A67" s="1482" t="s">
        <v>173</v>
      </c>
      <c r="B67" s="1483"/>
      <c r="C67" s="1483"/>
      <c r="D67" s="1483"/>
      <c r="E67" s="1484"/>
    </row>
    <row r="68" spans="1:6" ht="3.75" hidden="1" customHeight="1" x14ac:dyDescent="0.2">
      <c r="A68" s="304"/>
      <c r="B68" s="304"/>
      <c r="C68" s="305"/>
      <c r="D68" s="305"/>
      <c r="E68" s="306"/>
    </row>
    <row r="69" spans="1:6" ht="87.75" customHeight="1" thickBot="1" x14ac:dyDescent="0.25">
      <c r="A69" s="1430" t="s">
        <v>174</v>
      </c>
      <c r="B69" s="1431"/>
      <c r="C69" s="1485" t="s">
        <v>175</v>
      </c>
      <c r="D69" s="1486"/>
      <c r="E69" s="1487"/>
    </row>
    <row r="71" spans="1:6" ht="15.75" x14ac:dyDescent="0.25">
      <c r="A71" s="307"/>
      <c r="B71" s="308"/>
      <c r="C71" s="309"/>
      <c r="D71" s="308"/>
      <c r="E71" s="308"/>
    </row>
    <row r="72" spans="1:6" ht="15" x14ac:dyDescent="0.25">
      <c r="A72" s="310"/>
    </row>
  </sheetData>
  <sheetProtection algorithmName="SHA-512" hashValue="IEwrvREhpUq0Ha/46tL8QU6ZrlhJvwAbscjqP0xq6LhFbAw/gwLXcAe69ockLdPknIVNSAc78eHzvtRVkLScCA==" saltValue="XYbOVBjL2mrKqXuhBkLRbg==" spinCount="100000" sheet="1" objects="1" scenarios="1"/>
  <customSheetViews>
    <customSheetView guid="{DF4911F3-2F4F-4B50-83A2-B7C33E13824E}" scale="75" showPageBreaks="1" hiddenRows="1" view="pageBreakPreview" topLeftCell="A40">
      <selection activeCell="C11" sqref="C11:E12"/>
      <pageMargins left="0" right="0" top="0" bottom="0" header="0" footer="0"/>
      <printOptions horizontalCentered="1" verticalCentered="1"/>
      <pageSetup paperSize="9" scale="56" orientation="portrait" r:id="rId1"/>
      <headerFooter alignWithMargins="0"/>
    </customSheetView>
  </customSheetViews>
  <mergeCells count="26">
    <mergeCell ref="A31:B31"/>
    <mergeCell ref="A1:A8"/>
    <mergeCell ref="B1:D8"/>
    <mergeCell ref="E1:E2"/>
    <mergeCell ref="E3:E4"/>
    <mergeCell ref="E5:E6"/>
    <mergeCell ref="E7:E8"/>
    <mergeCell ref="A9:B10"/>
    <mergeCell ref="C9:D10"/>
    <mergeCell ref="C11:D11"/>
    <mergeCell ref="A12:B12"/>
    <mergeCell ref="C16:D16"/>
    <mergeCell ref="C64:D64"/>
    <mergeCell ref="A67:E67"/>
    <mergeCell ref="A69:B69"/>
    <mergeCell ref="C69:E69"/>
    <mergeCell ref="C37:D37"/>
    <mergeCell ref="A38:B38"/>
    <mergeCell ref="C42:D42"/>
    <mergeCell ref="B48:E48"/>
    <mergeCell ref="C57:D57"/>
    <mergeCell ref="A58:A65"/>
    <mergeCell ref="C59:D59"/>
    <mergeCell ref="C61:D61"/>
    <mergeCell ref="C62:D62"/>
    <mergeCell ref="C63:D63"/>
  </mergeCells>
  <printOptions horizontalCentered="1" verticalCentered="1"/>
  <pageMargins left="0" right="0" top="0" bottom="0" header="0" footer="0"/>
  <pageSetup paperSize="9" scale="64" orientation="portrait" r:id="rId2"/>
  <headerFooter alignWithMargins="0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H72"/>
  <sheetViews>
    <sheetView view="pageBreakPreview" zoomScale="75" zoomScaleNormal="75" zoomScaleSheetLayoutView="75" workbookViewId="0">
      <selection activeCell="E1" sqref="A1:E10"/>
    </sheetView>
  </sheetViews>
  <sheetFormatPr baseColWidth="10" defaultColWidth="11.42578125" defaultRowHeight="12.75" x14ac:dyDescent="0.2"/>
  <cols>
    <col min="1" max="1" width="29" style="1" customWidth="1"/>
    <col min="2" max="2" width="71" style="1" customWidth="1"/>
    <col min="3" max="3" width="5.7109375" style="1" customWidth="1"/>
    <col min="4" max="4" width="5.5703125" style="1" customWidth="1"/>
    <col min="5" max="5" width="44.7109375" style="1" customWidth="1"/>
    <col min="6" max="16384" width="11.42578125" style="1"/>
  </cols>
  <sheetData>
    <row r="1" spans="1:8" ht="12.75" customHeight="1" x14ac:dyDescent="0.2">
      <c r="A1" s="1463"/>
      <c r="B1" s="1466" t="s">
        <v>101</v>
      </c>
      <c r="C1" s="1467"/>
      <c r="D1" s="1468"/>
      <c r="E1" s="1509" t="s">
        <v>102</v>
      </c>
      <c r="F1" s="311"/>
      <c r="G1" s="311"/>
      <c r="H1" s="242"/>
    </row>
    <row r="2" spans="1:8" ht="9.9499999999999993" customHeight="1" x14ac:dyDescent="0.2">
      <c r="A2" s="1464"/>
      <c r="B2" s="1469"/>
      <c r="C2" s="1470"/>
      <c r="D2" s="1471"/>
      <c r="E2" s="1510"/>
      <c r="F2" s="312"/>
      <c r="G2" s="312"/>
      <c r="H2" s="242"/>
    </row>
    <row r="3" spans="1:8" ht="18.75" customHeight="1" x14ac:dyDescent="0.2">
      <c r="A3" s="1464"/>
      <c r="B3" s="1469"/>
      <c r="C3" s="1470"/>
      <c r="D3" s="1471"/>
      <c r="E3" s="1511" t="s">
        <v>103</v>
      </c>
      <c r="F3" s="312"/>
      <c r="G3" s="312"/>
      <c r="H3" s="242"/>
    </row>
    <row r="4" spans="1:8" ht="25.5" customHeight="1" x14ac:dyDescent="0.2">
      <c r="A4" s="1464"/>
      <c r="B4" s="1469"/>
      <c r="C4" s="1470"/>
      <c r="D4" s="1471"/>
      <c r="E4" s="1510"/>
      <c r="F4" s="312"/>
      <c r="G4" s="312"/>
      <c r="H4" s="242"/>
    </row>
    <row r="5" spans="1:8" ht="12.75" customHeight="1" x14ac:dyDescent="0.2">
      <c r="A5" s="1464"/>
      <c r="B5" s="1469"/>
      <c r="C5" s="1470"/>
      <c r="D5" s="1471"/>
      <c r="E5" s="1511" t="s">
        <v>104</v>
      </c>
      <c r="F5" s="312"/>
      <c r="G5" s="312"/>
      <c r="H5" s="242"/>
    </row>
    <row r="6" spans="1:8" ht="15.95" customHeight="1" x14ac:dyDescent="0.2">
      <c r="A6" s="1464"/>
      <c r="B6" s="1469"/>
      <c r="C6" s="1470"/>
      <c r="D6" s="1471"/>
      <c r="E6" s="1510"/>
      <c r="F6" s="312"/>
      <c r="G6" s="312"/>
      <c r="H6" s="242"/>
    </row>
    <row r="7" spans="1:8" ht="15.95" customHeight="1" x14ac:dyDescent="0.2">
      <c r="A7" s="1464"/>
      <c r="B7" s="1469"/>
      <c r="C7" s="1470"/>
      <c r="D7" s="1471"/>
      <c r="E7" s="1511" t="s">
        <v>105</v>
      </c>
      <c r="F7" s="312"/>
      <c r="G7" s="312"/>
      <c r="H7" s="242"/>
    </row>
    <row r="8" spans="1:8" ht="15.95" customHeight="1" x14ac:dyDescent="0.2">
      <c r="A8" s="1465"/>
      <c r="B8" s="1472"/>
      <c r="C8" s="1473"/>
      <c r="D8" s="1474"/>
      <c r="E8" s="1510"/>
      <c r="F8" s="312"/>
      <c r="G8" s="312"/>
      <c r="H8" s="242"/>
    </row>
    <row r="9" spans="1:8" ht="15.95" customHeight="1" x14ac:dyDescent="0.25">
      <c r="A9" s="1439" t="s">
        <v>106</v>
      </c>
      <c r="B9" s="1440"/>
      <c r="C9" s="1441">
        <f ca="1">WEEKNUM(E11,1)</f>
        <v>37</v>
      </c>
      <c r="D9" s="1442"/>
      <c r="E9" s="256"/>
    </row>
    <row r="10" spans="1:8" ht="7.5" customHeight="1" thickBot="1" x14ac:dyDescent="0.3">
      <c r="A10" s="1416"/>
      <c r="B10" s="1418"/>
      <c r="C10" s="1443"/>
      <c r="D10" s="1444"/>
      <c r="E10" s="1106"/>
    </row>
    <row r="11" spans="1:8" ht="22.5" customHeight="1" thickBot="1" x14ac:dyDescent="0.25">
      <c r="A11" s="244" t="s">
        <v>107</v>
      </c>
      <c r="B11" s="245" t="s">
        <v>24</v>
      </c>
      <c r="C11" s="1448" t="s">
        <v>108</v>
      </c>
      <c r="D11" s="1496"/>
      <c r="E11" s="315">
        <f ca="1">TODAY()+1</f>
        <v>43352</v>
      </c>
      <c r="G11" s="316"/>
    </row>
    <row r="12" spans="1:8" ht="15.95" customHeight="1" thickBot="1" x14ac:dyDescent="0.3">
      <c r="A12" s="1451" t="s">
        <v>109</v>
      </c>
      <c r="B12" s="1452"/>
      <c r="C12" s="246" t="s">
        <v>83</v>
      </c>
      <c r="D12" s="246" t="s">
        <v>110</v>
      </c>
      <c r="E12" s="317" t="s">
        <v>111</v>
      </c>
    </row>
    <row r="13" spans="1:8" ht="15.95" customHeight="1" thickBot="1" x14ac:dyDescent="0.25">
      <c r="A13" s="247" t="s">
        <v>112</v>
      </c>
      <c r="B13" s="248"/>
      <c r="C13" s="318"/>
      <c r="D13" s="318"/>
      <c r="E13" s="263"/>
    </row>
    <row r="14" spans="1:8" ht="15.95" customHeight="1" thickBot="1" x14ac:dyDescent="0.3">
      <c r="A14" s="253"/>
      <c r="B14" s="254" t="s">
        <v>180</v>
      </c>
      <c r="C14" s="255"/>
      <c r="D14" s="255"/>
      <c r="E14" s="256" t="s">
        <v>114</v>
      </c>
    </row>
    <row r="15" spans="1:8" ht="15.95" customHeight="1" thickBot="1" x14ac:dyDescent="0.3">
      <c r="A15" s="258"/>
      <c r="B15" s="259" t="s">
        <v>115</v>
      </c>
      <c r="C15" s="255"/>
      <c r="D15" s="255"/>
      <c r="E15" s="256" t="s">
        <v>114</v>
      </c>
    </row>
    <row r="16" spans="1:8" ht="15.95" customHeight="1" thickBot="1" x14ac:dyDescent="0.3">
      <c r="A16" s="258"/>
      <c r="B16" s="260" t="s">
        <v>116</v>
      </c>
      <c r="C16" s="1488" t="s">
        <v>117</v>
      </c>
      <c r="D16" s="1489"/>
      <c r="E16" s="256"/>
    </row>
    <row r="17" spans="1:5" ht="15.95" customHeight="1" thickBot="1" x14ac:dyDescent="0.3">
      <c r="A17" s="253"/>
      <c r="B17" s="254" t="s">
        <v>118</v>
      </c>
      <c r="C17" s="255"/>
      <c r="D17" s="255"/>
      <c r="E17" s="256"/>
    </row>
    <row r="18" spans="1:5" ht="15.95" customHeight="1" thickBot="1" x14ac:dyDescent="0.3">
      <c r="A18" s="253"/>
      <c r="B18" s="254" t="s">
        <v>119</v>
      </c>
      <c r="C18" s="255"/>
      <c r="D18" s="255"/>
      <c r="E18" s="256"/>
    </row>
    <row r="19" spans="1:5" ht="15.95" customHeight="1" thickBot="1" x14ac:dyDescent="0.3">
      <c r="A19" s="247" t="s">
        <v>120</v>
      </c>
      <c r="B19" s="318"/>
      <c r="C19" s="318"/>
      <c r="D19" s="318"/>
      <c r="E19" s="319"/>
    </row>
    <row r="20" spans="1:5" ht="20.25" customHeight="1" thickBot="1" x14ac:dyDescent="0.3">
      <c r="A20" s="267" t="s">
        <v>121</v>
      </c>
      <c r="B20" s="268" t="s">
        <v>122</v>
      </c>
      <c r="C20" s="255"/>
      <c r="D20" s="255"/>
      <c r="E20" s="256"/>
    </row>
    <row r="21" spans="1:5" ht="20.25" customHeight="1" thickBot="1" x14ac:dyDescent="0.3">
      <c r="A21" s="267" t="s">
        <v>123</v>
      </c>
      <c r="B21" s="268" t="s">
        <v>124</v>
      </c>
      <c r="C21" s="255"/>
      <c r="D21" s="255"/>
      <c r="E21" s="256"/>
    </row>
    <row r="22" spans="1:5" ht="15.95" customHeight="1" thickBot="1" x14ac:dyDescent="0.3">
      <c r="A22" s="269"/>
      <c r="B22" s="270" t="s">
        <v>125</v>
      </c>
      <c r="C22" s="255"/>
      <c r="D22" s="255"/>
      <c r="E22" s="256"/>
    </row>
    <row r="23" spans="1:5" ht="23.25" customHeight="1" thickBot="1" x14ac:dyDescent="0.3">
      <c r="A23" s="269"/>
      <c r="B23" s="268" t="s">
        <v>126</v>
      </c>
      <c r="C23" s="255"/>
      <c r="D23" s="255"/>
      <c r="E23" s="256"/>
    </row>
    <row r="24" spans="1:5" ht="15.95" customHeight="1" thickBot="1" x14ac:dyDescent="0.25">
      <c r="A24" s="267" t="s">
        <v>127</v>
      </c>
      <c r="B24" s="254" t="s">
        <v>128</v>
      </c>
      <c r="C24" s="255"/>
      <c r="D24" s="255"/>
      <c r="E24" s="320"/>
    </row>
    <row r="25" spans="1:5" ht="18.75" thickBot="1" x14ac:dyDescent="0.3">
      <c r="A25" s="267" t="s">
        <v>129</v>
      </c>
      <c r="B25" s="272"/>
      <c r="C25" s="255"/>
      <c r="D25" s="255"/>
      <c r="E25" s="256" t="s">
        <v>130</v>
      </c>
    </row>
    <row r="26" spans="1:5" ht="18.75" thickBot="1" x14ac:dyDescent="0.3">
      <c r="A26" s="267" t="s">
        <v>131</v>
      </c>
      <c r="B26" s="273"/>
      <c r="C26" s="255"/>
      <c r="D26" s="255"/>
      <c r="E26" s="256"/>
    </row>
    <row r="27" spans="1:5" ht="18.75" thickBot="1" x14ac:dyDescent="0.25">
      <c r="A27" s="247" t="s">
        <v>132</v>
      </c>
      <c r="B27" s="248"/>
      <c r="C27" s="318"/>
      <c r="D27" s="318"/>
      <c r="E27" s="263"/>
    </row>
    <row r="28" spans="1:5" ht="18.75" thickBot="1" x14ac:dyDescent="0.3">
      <c r="A28" s="278" t="s">
        <v>133</v>
      </c>
      <c r="B28" s="279"/>
      <c r="C28" s="255"/>
      <c r="D28" s="255"/>
      <c r="E28" s="320"/>
    </row>
    <row r="29" spans="1:5" ht="18.75" thickBot="1" x14ac:dyDescent="0.3">
      <c r="A29" s="281" t="s">
        <v>134</v>
      </c>
      <c r="B29" s="279"/>
      <c r="C29" s="255"/>
      <c r="D29" s="255"/>
      <c r="E29" s="320"/>
    </row>
    <row r="30" spans="1:5" ht="18.75" thickBot="1" x14ac:dyDescent="0.25">
      <c r="A30" s="247" t="s">
        <v>135</v>
      </c>
      <c r="B30" s="318"/>
      <c r="C30" s="318"/>
      <c r="D30" s="318"/>
      <c r="E30" s="263"/>
    </row>
    <row r="31" spans="1:5" ht="24.75" customHeight="1" thickBot="1" x14ac:dyDescent="0.4">
      <c r="A31" s="1456" t="s">
        <v>136</v>
      </c>
      <c r="B31" s="1494"/>
      <c r="C31" s="255"/>
      <c r="D31" s="255"/>
      <c r="E31" s="282" t="s">
        <v>137</v>
      </c>
    </row>
    <row r="32" spans="1:5" ht="20.25" customHeight="1" thickBot="1" x14ac:dyDescent="0.4">
      <c r="A32" s="283"/>
      <c r="B32" s="284" t="s">
        <v>138</v>
      </c>
      <c r="C32" s="255"/>
      <c r="D32" s="255"/>
      <c r="E32" s="282" t="s">
        <v>137</v>
      </c>
    </row>
    <row r="33" spans="1:5" ht="38.25" thickBot="1" x14ac:dyDescent="0.25">
      <c r="A33" s="285" t="s">
        <v>139</v>
      </c>
      <c r="B33" s="286" t="s">
        <v>140</v>
      </c>
      <c r="C33" s="255"/>
      <c r="D33" s="255"/>
      <c r="E33" s="320"/>
    </row>
    <row r="34" spans="1:5" ht="15.95" customHeight="1" thickBot="1" x14ac:dyDescent="0.25">
      <c r="A34" s="267" t="s">
        <v>141</v>
      </c>
      <c r="B34" s="287" t="s">
        <v>142</v>
      </c>
      <c r="C34" s="255"/>
      <c r="D34" s="255"/>
      <c r="E34" s="320"/>
    </row>
    <row r="35" spans="1:5" ht="15.95" customHeight="1" thickBot="1" x14ac:dyDescent="0.3">
      <c r="A35" s="269"/>
      <c r="B35" s="287" t="s">
        <v>143</v>
      </c>
      <c r="C35" s="255"/>
      <c r="D35" s="255"/>
      <c r="E35" s="320"/>
    </row>
    <row r="36" spans="1:5" ht="15" customHeight="1" thickBot="1" x14ac:dyDescent="0.3">
      <c r="A36" s="269"/>
      <c r="B36" s="287" t="s">
        <v>144</v>
      </c>
      <c r="C36" s="255"/>
      <c r="D36" s="255"/>
      <c r="E36" s="320"/>
    </row>
    <row r="37" spans="1:5" ht="15" customHeight="1" thickBot="1" x14ac:dyDescent="0.3">
      <c r="A37" s="269"/>
      <c r="B37" s="288" t="s">
        <v>145</v>
      </c>
      <c r="C37" s="1488" t="s">
        <v>117</v>
      </c>
      <c r="D37" s="1489"/>
      <c r="E37" s="320"/>
    </row>
    <row r="38" spans="1:5" ht="16.5" customHeight="1" thickBot="1" x14ac:dyDescent="0.25">
      <c r="A38" s="1458" t="s">
        <v>146</v>
      </c>
      <c r="B38" s="1459"/>
      <c r="C38" s="321"/>
      <c r="D38" s="321"/>
      <c r="E38" s="320"/>
    </row>
    <row r="39" spans="1:5" ht="15.95" customHeight="1" thickBot="1" x14ac:dyDescent="0.3">
      <c r="A39" s="291"/>
      <c r="B39" s="292" t="s">
        <v>147</v>
      </c>
      <c r="C39" s="255"/>
      <c r="D39" s="255"/>
      <c r="E39" s="320"/>
    </row>
    <row r="40" spans="1:5" ht="20.100000000000001" customHeight="1" thickBot="1" x14ac:dyDescent="0.3">
      <c r="A40" s="291"/>
      <c r="B40" s="259" t="s">
        <v>148</v>
      </c>
      <c r="C40" s="280"/>
      <c r="D40" s="280"/>
      <c r="E40" s="322"/>
    </row>
    <row r="41" spans="1:5" ht="15.95" customHeight="1" thickBot="1" x14ac:dyDescent="0.25">
      <c r="A41" s="258"/>
      <c r="B41" s="259" t="s">
        <v>149</v>
      </c>
      <c r="C41" s="255"/>
      <c r="D41" s="255"/>
      <c r="E41" s="320"/>
    </row>
    <row r="42" spans="1:5" ht="15.95" customHeight="1" thickBot="1" x14ac:dyDescent="0.3">
      <c r="A42" s="258"/>
      <c r="B42" s="259" t="s">
        <v>150</v>
      </c>
      <c r="C42" s="294"/>
      <c r="D42" s="295"/>
      <c r="E42" s="320"/>
    </row>
    <row r="43" spans="1:5" ht="15.95" customHeight="1" thickBot="1" x14ac:dyDescent="0.25">
      <c r="A43" s="267" t="s">
        <v>151</v>
      </c>
      <c r="B43" s="254"/>
      <c r="C43" s="255"/>
      <c r="D43" s="255"/>
      <c r="E43" s="320"/>
    </row>
    <row r="44" spans="1:5" ht="9.75" customHeight="1" thickBot="1" x14ac:dyDescent="0.25">
      <c r="A44" s="258"/>
      <c r="B44" s="272"/>
      <c r="C44" s="272"/>
      <c r="D44" s="272"/>
      <c r="E44" s="320"/>
    </row>
    <row r="45" spans="1:5" ht="15" customHeight="1" thickBot="1" x14ac:dyDescent="0.25">
      <c r="A45" s="296" t="s">
        <v>152</v>
      </c>
      <c r="B45" s="273"/>
      <c r="C45" s="255"/>
      <c r="D45" s="255"/>
      <c r="E45" s="320"/>
    </row>
    <row r="46" spans="1:5" ht="3" customHeight="1" thickBot="1" x14ac:dyDescent="0.25">
      <c r="A46" s="253"/>
      <c r="B46" s="323"/>
      <c r="C46" s="272"/>
      <c r="D46" s="272"/>
      <c r="E46" s="320"/>
    </row>
    <row r="47" spans="1:5" ht="18.75" thickBot="1" x14ac:dyDescent="0.3">
      <c r="A47" s="324" t="s">
        <v>153</v>
      </c>
      <c r="B47" s="325"/>
      <c r="C47" s="326"/>
      <c r="D47" s="326"/>
      <c r="E47" s="327"/>
    </row>
    <row r="48" spans="1:5" ht="56.25" customHeight="1" thickBot="1" x14ac:dyDescent="0.25">
      <c r="A48" s="328" t="s">
        <v>154</v>
      </c>
      <c r="B48" s="1460" t="s">
        <v>178</v>
      </c>
      <c r="C48" s="1461"/>
      <c r="D48" s="1461"/>
      <c r="E48" s="1462"/>
    </row>
    <row r="49" spans="1:6" ht="13.5" hidden="1" customHeight="1" x14ac:dyDescent="0.2"/>
    <row r="50" spans="1:6" ht="18.75" thickBot="1" x14ac:dyDescent="0.25">
      <c r="A50" s="253"/>
      <c r="B50" s="254" t="s">
        <v>156</v>
      </c>
      <c r="C50" s="255"/>
      <c r="D50" s="255"/>
      <c r="E50" s="320"/>
    </row>
    <row r="51" spans="1:6" ht="18.75" thickBot="1" x14ac:dyDescent="0.25">
      <c r="A51" s="253"/>
      <c r="B51" s="259" t="s">
        <v>157</v>
      </c>
      <c r="C51" s="255"/>
      <c r="D51" s="255"/>
      <c r="E51" s="320"/>
    </row>
    <row r="52" spans="1:6" ht="18.75" thickBot="1" x14ac:dyDescent="0.25">
      <c r="A52" s="253"/>
      <c r="B52" s="259" t="s">
        <v>158</v>
      </c>
      <c r="C52" s="255"/>
      <c r="D52" s="255"/>
      <c r="E52" s="320"/>
    </row>
    <row r="53" spans="1:6" ht="18.75" thickBot="1" x14ac:dyDescent="0.25">
      <c r="A53" s="253"/>
      <c r="B53" s="259" t="s">
        <v>159</v>
      </c>
      <c r="C53" s="255"/>
      <c r="D53" s="255"/>
      <c r="E53" s="320"/>
    </row>
    <row r="54" spans="1:6" ht="18.75" thickBot="1" x14ac:dyDescent="0.25">
      <c r="A54" s="253"/>
      <c r="B54" s="259" t="s">
        <v>160</v>
      </c>
      <c r="C54" s="255"/>
      <c r="D54" s="255"/>
      <c r="E54" s="320"/>
    </row>
    <row r="55" spans="1:6" ht="18.75" thickBot="1" x14ac:dyDescent="0.25">
      <c r="A55" s="253"/>
      <c r="B55" s="259" t="s">
        <v>161</v>
      </c>
      <c r="C55" s="255"/>
      <c r="D55" s="255"/>
      <c r="E55" s="320"/>
    </row>
    <row r="56" spans="1:6" ht="18.75" customHeight="1" thickBot="1" x14ac:dyDescent="0.25">
      <c r="A56" s="253"/>
      <c r="B56" s="259" t="s">
        <v>162</v>
      </c>
      <c r="C56" s="255"/>
      <c r="D56" s="255"/>
      <c r="E56" s="320"/>
    </row>
    <row r="57" spans="1:6" ht="18.75" thickBot="1" x14ac:dyDescent="0.25">
      <c r="A57" s="253"/>
      <c r="B57" s="260" t="s">
        <v>163</v>
      </c>
      <c r="C57" s="1488" t="s">
        <v>117</v>
      </c>
      <c r="D57" s="1489"/>
      <c r="E57" s="320"/>
    </row>
    <row r="58" spans="1:6" ht="18.75" customHeight="1" thickBot="1" x14ac:dyDescent="0.25">
      <c r="A58" s="1490" t="s">
        <v>164</v>
      </c>
      <c r="B58" s="259" t="s">
        <v>165</v>
      </c>
      <c r="C58" s="255"/>
      <c r="D58" s="255"/>
      <c r="E58" s="320"/>
    </row>
    <row r="59" spans="1:6" ht="18.75" customHeight="1" thickBot="1" x14ac:dyDescent="0.25">
      <c r="A59" s="1490"/>
      <c r="B59" s="260" t="s">
        <v>166</v>
      </c>
      <c r="C59" s="1488" t="s">
        <v>117</v>
      </c>
      <c r="D59" s="1489"/>
      <c r="E59" s="320"/>
    </row>
    <row r="60" spans="1:6" ht="18.75" thickBot="1" x14ac:dyDescent="0.25">
      <c r="A60" s="1490"/>
      <c r="B60" s="259" t="s">
        <v>167</v>
      </c>
      <c r="C60" s="255"/>
      <c r="D60" s="255"/>
      <c r="E60" s="320"/>
    </row>
    <row r="61" spans="1:6" ht="18" customHeight="1" thickBot="1" x14ac:dyDescent="0.25">
      <c r="A61" s="1490"/>
      <c r="B61" s="260" t="s">
        <v>168</v>
      </c>
      <c r="C61" s="1488" t="s">
        <v>117</v>
      </c>
      <c r="D61" s="1489"/>
      <c r="E61" s="320"/>
      <c r="F61" s="272"/>
    </row>
    <row r="62" spans="1:6" ht="18.75" thickBot="1" x14ac:dyDescent="0.25">
      <c r="A62" s="1490"/>
      <c r="B62" s="260" t="s">
        <v>169</v>
      </c>
      <c r="C62" s="1488" t="s">
        <v>117</v>
      </c>
      <c r="D62" s="1489"/>
      <c r="E62" s="320"/>
    </row>
    <row r="63" spans="1:6" ht="18" customHeight="1" thickBot="1" x14ac:dyDescent="0.25">
      <c r="A63" s="1490"/>
      <c r="B63" s="260" t="s">
        <v>170</v>
      </c>
      <c r="C63" s="1488" t="s">
        <v>117</v>
      </c>
      <c r="D63" s="1489"/>
      <c r="E63" s="320"/>
      <c r="F63" s="272"/>
    </row>
    <row r="64" spans="1:6" ht="18.75" thickBot="1" x14ac:dyDescent="0.25">
      <c r="A64" s="1490"/>
      <c r="B64" s="260" t="s">
        <v>171</v>
      </c>
      <c r="C64" s="1488" t="s">
        <v>117</v>
      </c>
      <c r="D64" s="1489"/>
      <c r="E64" s="320"/>
    </row>
    <row r="65" spans="1:6" ht="15.75" customHeight="1" thickBot="1" x14ac:dyDescent="0.25">
      <c r="A65" s="1490"/>
      <c r="B65" s="336" t="s">
        <v>186</v>
      </c>
      <c r="C65" s="255"/>
      <c r="D65" s="255"/>
      <c r="E65" s="331" t="str">
        <f ca="1">IF(ISODD(C9)=TRUE,"SUR FLEXIBLE COURT","SUR FLEXIBLE LONG")</f>
        <v>SUR FLEXIBLE COURT</v>
      </c>
    </row>
    <row r="66" spans="1:6" ht="3" customHeight="1" thickBot="1" x14ac:dyDescent="0.3">
      <c r="A66" s="253"/>
      <c r="B66" s="302"/>
      <c r="C66" s="272"/>
      <c r="D66" s="272"/>
      <c r="E66" s="320"/>
      <c r="F66" s="272"/>
    </row>
    <row r="67" spans="1:6" ht="34.5" customHeight="1" thickBot="1" x14ac:dyDescent="0.25">
      <c r="A67" s="1482" t="s">
        <v>173</v>
      </c>
      <c r="B67" s="1483"/>
      <c r="C67" s="1483"/>
      <c r="D67" s="1483"/>
      <c r="E67" s="1484"/>
    </row>
    <row r="68" spans="1:6" ht="3.75" hidden="1" customHeight="1" x14ac:dyDescent="0.2">
      <c r="A68" s="304"/>
      <c r="B68" s="304"/>
      <c r="C68" s="305"/>
      <c r="D68" s="305"/>
      <c r="E68" s="306"/>
    </row>
    <row r="69" spans="1:6" ht="87.75" customHeight="1" thickBot="1" x14ac:dyDescent="0.25">
      <c r="A69" s="1430" t="s">
        <v>174</v>
      </c>
      <c r="B69" s="1431"/>
      <c r="C69" s="1485" t="s">
        <v>175</v>
      </c>
      <c r="D69" s="1486"/>
      <c r="E69" s="1487"/>
    </row>
    <row r="71" spans="1:6" ht="15.75" x14ac:dyDescent="0.25">
      <c r="A71" s="307"/>
      <c r="B71" s="308"/>
      <c r="C71" s="309"/>
      <c r="D71" s="308"/>
      <c r="E71" s="308"/>
    </row>
    <row r="72" spans="1:6" ht="15" x14ac:dyDescent="0.25">
      <c r="A72" s="310"/>
    </row>
  </sheetData>
  <sheetProtection algorithmName="SHA-512" hashValue="tV01MgdOzRIam82ROxVEdY86NYxW7ZLASU4teJojB2BKnK5ADJL4Ohyvs6VSysnFhDSpWpMJIeAdUVJiUsnu4g==" saltValue="k5FQsjuLdAyxHgkXKgZiNg==" spinCount="100000" sheet="1" objects="1" scenarios="1"/>
  <customSheetViews>
    <customSheetView guid="{DF4911F3-2F4F-4B50-83A2-B7C33E13824E}" scale="75" showPageBreaks="1" hiddenRows="1" view="pageBreakPreview" topLeftCell="A8">
      <selection activeCell="C11" sqref="C11:E12"/>
      <pageMargins left="0" right="0" top="0" bottom="0" header="0" footer="0"/>
      <printOptions horizontalCentered="1" verticalCentered="1"/>
      <pageSetup paperSize="9" scale="56" orientation="portrait" r:id="rId1"/>
      <headerFooter alignWithMargins="0"/>
    </customSheetView>
  </customSheetViews>
  <mergeCells count="25">
    <mergeCell ref="A31:B31"/>
    <mergeCell ref="A1:A8"/>
    <mergeCell ref="B1:D8"/>
    <mergeCell ref="E1:E2"/>
    <mergeCell ref="E3:E4"/>
    <mergeCell ref="E5:E6"/>
    <mergeCell ref="E7:E8"/>
    <mergeCell ref="A9:B10"/>
    <mergeCell ref="C9:D10"/>
    <mergeCell ref="C11:D11"/>
    <mergeCell ref="A12:B12"/>
    <mergeCell ref="C16:D16"/>
    <mergeCell ref="A67:E67"/>
    <mergeCell ref="A69:B69"/>
    <mergeCell ref="C69:E69"/>
    <mergeCell ref="C37:D37"/>
    <mergeCell ref="A38:B38"/>
    <mergeCell ref="B48:E48"/>
    <mergeCell ref="C57:D57"/>
    <mergeCell ref="A58:A65"/>
    <mergeCell ref="C59:D59"/>
    <mergeCell ref="C61:D61"/>
    <mergeCell ref="C62:D62"/>
    <mergeCell ref="C63:D63"/>
    <mergeCell ref="C64:D64"/>
  </mergeCells>
  <printOptions horizontalCentered="1" verticalCentered="1"/>
  <pageMargins left="0" right="0" top="0" bottom="0" header="0" footer="0"/>
  <pageSetup paperSize="9" scale="64" orientation="portrait" r:id="rId2"/>
  <headerFooter alignWithMargins="0"/>
  <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H72"/>
  <sheetViews>
    <sheetView view="pageBreakPreview" zoomScale="75" zoomScaleNormal="75" zoomScaleSheetLayoutView="75" workbookViewId="0">
      <selection activeCell="C11" sqref="C11:E12"/>
    </sheetView>
  </sheetViews>
  <sheetFormatPr baseColWidth="10" defaultColWidth="11.42578125" defaultRowHeight="12.75" x14ac:dyDescent="0.2"/>
  <cols>
    <col min="1" max="1" width="29" style="1" customWidth="1"/>
    <col min="2" max="2" width="71" style="1" customWidth="1"/>
    <col min="3" max="3" width="5.7109375" style="1" customWidth="1"/>
    <col min="4" max="4" width="5.5703125" style="1" customWidth="1"/>
    <col min="5" max="5" width="44.7109375" style="1" customWidth="1"/>
    <col min="6" max="16384" width="11.42578125" style="1"/>
  </cols>
  <sheetData>
    <row r="1" spans="1:8" ht="12.75" customHeight="1" x14ac:dyDescent="0.2">
      <c r="A1" s="1463"/>
      <c r="B1" s="1466" t="s">
        <v>101</v>
      </c>
      <c r="C1" s="1467"/>
      <c r="D1" s="1468"/>
      <c r="E1" s="1509" t="s">
        <v>102</v>
      </c>
      <c r="F1" s="311"/>
      <c r="G1" s="311"/>
      <c r="H1" s="242"/>
    </row>
    <row r="2" spans="1:8" ht="9.9499999999999993" customHeight="1" x14ac:dyDescent="0.2">
      <c r="A2" s="1464"/>
      <c r="B2" s="1469"/>
      <c r="C2" s="1470"/>
      <c r="D2" s="1471"/>
      <c r="E2" s="1510"/>
      <c r="F2" s="312"/>
      <c r="G2" s="312"/>
      <c r="H2" s="242"/>
    </row>
    <row r="3" spans="1:8" ht="18.75" customHeight="1" x14ac:dyDescent="0.2">
      <c r="A3" s="1464"/>
      <c r="B3" s="1469"/>
      <c r="C3" s="1470"/>
      <c r="D3" s="1471"/>
      <c r="E3" s="1511" t="s">
        <v>103</v>
      </c>
      <c r="F3" s="312"/>
      <c r="G3" s="312"/>
      <c r="H3" s="242"/>
    </row>
    <row r="4" spans="1:8" ht="25.5" customHeight="1" x14ac:dyDescent="0.2">
      <c r="A4" s="1464"/>
      <c r="B4" s="1469"/>
      <c r="C4" s="1470"/>
      <c r="D4" s="1471"/>
      <c r="E4" s="1510"/>
      <c r="F4" s="312"/>
      <c r="G4" s="312"/>
      <c r="H4" s="242"/>
    </row>
    <row r="5" spans="1:8" ht="12.75" customHeight="1" x14ac:dyDescent="0.2">
      <c r="A5" s="1464"/>
      <c r="B5" s="1469"/>
      <c r="C5" s="1470"/>
      <c r="D5" s="1471"/>
      <c r="E5" s="1511" t="s">
        <v>104</v>
      </c>
      <c r="F5" s="312"/>
      <c r="G5" s="312"/>
      <c r="H5" s="242"/>
    </row>
    <row r="6" spans="1:8" ht="15.95" customHeight="1" x14ac:dyDescent="0.2">
      <c r="A6" s="1464"/>
      <c r="B6" s="1469"/>
      <c r="C6" s="1470"/>
      <c r="D6" s="1471"/>
      <c r="E6" s="1510"/>
      <c r="F6" s="312"/>
      <c r="G6" s="312"/>
      <c r="H6" s="242"/>
    </row>
    <row r="7" spans="1:8" ht="15.95" customHeight="1" x14ac:dyDescent="0.2">
      <c r="A7" s="1464"/>
      <c r="B7" s="1469"/>
      <c r="C7" s="1470"/>
      <c r="D7" s="1471"/>
      <c r="E7" s="1511" t="s">
        <v>105</v>
      </c>
      <c r="F7" s="312"/>
      <c r="G7" s="312"/>
      <c r="H7" s="242"/>
    </row>
    <row r="8" spans="1:8" ht="15.95" customHeight="1" thickBot="1" x14ac:dyDescent="0.25">
      <c r="A8" s="1516"/>
      <c r="B8" s="1517"/>
      <c r="C8" s="1518"/>
      <c r="D8" s="1519"/>
      <c r="E8" s="1520"/>
      <c r="F8" s="312"/>
      <c r="G8" s="312"/>
      <c r="H8" s="242"/>
    </row>
    <row r="9" spans="1:8" ht="15.95" customHeight="1" x14ac:dyDescent="0.25">
      <c r="A9" s="1428" t="s">
        <v>106</v>
      </c>
      <c r="B9" s="1429"/>
      <c r="C9" s="1521">
        <f ca="1">WEEKNUM(E11,1)</f>
        <v>37</v>
      </c>
      <c r="D9" s="1522"/>
      <c r="E9" s="313"/>
    </row>
    <row r="10" spans="1:8" ht="7.5" customHeight="1" thickBot="1" x14ac:dyDescent="0.3">
      <c r="A10" s="1417"/>
      <c r="B10" s="1418"/>
      <c r="C10" s="1443"/>
      <c r="D10" s="1444"/>
      <c r="E10" s="314"/>
    </row>
    <row r="11" spans="1:8" ht="22.5" customHeight="1" thickBot="1" x14ac:dyDescent="0.25">
      <c r="A11" s="244" t="s">
        <v>107</v>
      </c>
      <c r="B11" s="245" t="s">
        <v>25</v>
      </c>
      <c r="C11" s="1448" t="s">
        <v>108</v>
      </c>
      <c r="D11" s="1496"/>
      <c r="E11" s="315">
        <f ca="1">TODAY()+1</f>
        <v>43352</v>
      </c>
      <c r="G11" s="316"/>
    </row>
    <row r="12" spans="1:8" ht="15.95" customHeight="1" thickBot="1" x14ac:dyDescent="0.3">
      <c r="A12" s="1451" t="s">
        <v>109</v>
      </c>
      <c r="B12" s="1452"/>
      <c r="C12" s="246" t="s">
        <v>83</v>
      </c>
      <c r="D12" s="246" t="s">
        <v>110</v>
      </c>
      <c r="E12" s="317" t="s">
        <v>111</v>
      </c>
    </row>
    <row r="13" spans="1:8" ht="15.95" customHeight="1" thickBot="1" x14ac:dyDescent="0.25">
      <c r="A13" s="247" t="s">
        <v>112</v>
      </c>
      <c r="B13" s="248"/>
      <c r="C13" s="318"/>
      <c r="D13" s="318"/>
      <c r="E13" s="263"/>
    </row>
    <row r="14" spans="1:8" ht="15.95" customHeight="1" thickBot="1" x14ac:dyDescent="0.3">
      <c r="A14" s="253"/>
      <c r="B14" s="254" t="s">
        <v>180</v>
      </c>
      <c r="C14" s="255"/>
      <c r="D14" s="255"/>
      <c r="E14" s="256" t="s">
        <v>114</v>
      </c>
    </row>
    <row r="15" spans="1:8" ht="15.95" customHeight="1" thickBot="1" x14ac:dyDescent="0.3">
      <c r="A15" s="258"/>
      <c r="B15" s="259" t="s">
        <v>115</v>
      </c>
      <c r="C15" s="255"/>
      <c r="D15" s="255"/>
      <c r="E15" s="256" t="s">
        <v>114</v>
      </c>
    </row>
    <row r="16" spans="1:8" ht="15.95" customHeight="1" thickBot="1" x14ac:dyDescent="0.3">
      <c r="A16" s="258"/>
      <c r="B16" s="260" t="s">
        <v>116</v>
      </c>
      <c r="C16" s="1488" t="s">
        <v>117</v>
      </c>
      <c r="D16" s="1489"/>
      <c r="E16" s="256"/>
    </row>
    <row r="17" spans="1:5" ht="15.95" customHeight="1" thickBot="1" x14ac:dyDescent="0.3">
      <c r="A17" s="253"/>
      <c r="B17" s="254" t="s">
        <v>118</v>
      </c>
      <c r="C17" s="255"/>
      <c r="D17" s="255"/>
      <c r="E17" s="256"/>
    </row>
    <row r="18" spans="1:5" ht="15.95" customHeight="1" thickBot="1" x14ac:dyDescent="0.3">
      <c r="A18" s="253"/>
      <c r="B18" s="254" t="s">
        <v>119</v>
      </c>
      <c r="C18" s="255"/>
      <c r="D18" s="255"/>
      <c r="E18" s="256"/>
    </row>
    <row r="19" spans="1:5" ht="15.95" customHeight="1" thickBot="1" x14ac:dyDescent="0.3">
      <c r="A19" s="247" t="s">
        <v>120</v>
      </c>
      <c r="B19" s="318"/>
      <c r="C19" s="318"/>
      <c r="D19" s="318"/>
      <c r="E19" s="319"/>
    </row>
    <row r="20" spans="1:5" ht="20.25" customHeight="1" thickBot="1" x14ac:dyDescent="0.3">
      <c r="A20" s="267" t="s">
        <v>121</v>
      </c>
      <c r="B20" s="268" t="s">
        <v>122</v>
      </c>
      <c r="C20" s="255"/>
      <c r="D20" s="255"/>
      <c r="E20" s="256"/>
    </row>
    <row r="21" spans="1:5" ht="20.25" customHeight="1" thickBot="1" x14ac:dyDescent="0.3">
      <c r="A21" s="267" t="s">
        <v>123</v>
      </c>
      <c r="B21" s="268" t="s">
        <v>124</v>
      </c>
      <c r="C21" s="255"/>
      <c r="D21" s="255"/>
      <c r="E21" s="256"/>
    </row>
    <row r="22" spans="1:5" ht="15.95" customHeight="1" thickBot="1" x14ac:dyDescent="0.3">
      <c r="A22" s="269"/>
      <c r="B22" s="270" t="s">
        <v>125</v>
      </c>
      <c r="C22" s="255"/>
      <c r="D22" s="255"/>
      <c r="E22" s="256"/>
    </row>
    <row r="23" spans="1:5" ht="23.25" customHeight="1" thickBot="1" x14ac:dyDescent="0.3">
      <c r="A23" s="269"/>
      <c r="B23" s="337" t="s">
        <v>126</v>
      </c>
      <c r="C23" s="255"/>
      <c r="D23" s="255"/>
      <c r="E23" s="256"/>
    </row>
    <row r="24" spans="1:5" ht="15.95" customHeight="1" thickBot="1" x14ac:dyDescent="0.25">
      <c r="A24" s="267" t="s">
        <v>127</v>
      </c>
      <c r="B24" s="254" t="s">
        <v>128</v>
      </c>
      <c r="C24" s="255"/>
      <c r="D24" s="255"/>
      <c r="E24" s="320"/>
    </row>
    <row r="25" spans="1:5" ht="18.75" thickBot="1" x14ac:dyDescent="0.3">
      <c r="A25" s="267" t="s">
        <v>129</v>
      </c>
      <c r="B25" s="272"/>
      <c r="C25" s="255"/>
      <c r="D25" s="255"/>
      <c r="E25" s="256" t="s">
        <v>130</v>
      </c>
    </row>
    <row r="26" spans="1:5" ht="18.75" thickBot="1" x14ac:dyDescent="0.3">
      <c r="A26" s="267" t="s">
        <v>131</v>
      </c>
      <c r="B26" s="273"/>
      <c r="C26" s="255"/>
      <c r="D26" s="255"/>
      <c r="E26" s="256"/>
    </row>
    <row r="27" spans="1:5" ht="18.75" thickBot="1" x14ac:dyDescent="0.25">
      <c r="A27" s="247" t="s">
        <v>132</v>
      </c>
      <c r="B27" s="248"/>
      <c r="C27" s="318"/>
      <c r="D27" s="318"/>
      <c r="E27" s="263"/>
    </row>
    <row r="28" spans="1:5" ht="18.75" thickBot="1" x14ac:dyDescent="0.3">
      <c r="A28" s="278" t="s">
        <v>133</v>
      </c>
      <c r="B28" s="279"/>
      <c r="C28" s="255"/>
      <c r="D28" s="255"/>
      <c r="E28" s="320"/>
    </row>
    <row r="29" spans="1:5" ht="18.75" thickBot="1" x14ac:dyDescent="0.3">
      <c r="A29" s="281" t="s">
        <v>134</v>
      </c>
      <c r="B29" s="279"/>
      <c r="C29" s="255"/>
      <c r="D29" s="255"/>
      <c r="E29" s="320"/>
    </row>
    <row r="30" spans="1:5" ht="18.75" thickBot="1" x14ac:dyDescent="0.25">
      <c r="A30" s="247" t="s">
        <v>135</v>
      </c>
      <c r="B30" s="318"/>
      <c r="C30" s="318"/>
      <c r="D30" s="318"/>
      <c r="E30" s="263"/>
    </row>
    <row r="31" spans="1:5" ht="24.75" customHeight="1" thickBot="1" x14ac:dyDescent="0.4">
      <c r="A31" s="1456" t="s">
        <v>136</v>
      </c>
      <c r="B31" s="1494"/>
      <c r="C31" s="255"/>
      <c r="D31" s="255"/>
      <c r="E31" s="282" t="s">
        <v>137</v>
      </c>
    </row>
    <row r="32" spans="1:5" ht="20.25" customHeight="1" thickBot="1" x14ac:dyDescent="0.4">
      <c r="A32" s="283"/>
      <c r="B32" s="284" t="s">
        <v>138</v>
      </c>
      <c r="C32" s="255"/>
      <c r="D32" s="255"/>
      <c r="E32" s="282" t="s">
        <v>137</v>
      </c>
    </row>
    <row r="33" spans="1:5" ht="38.25" thickBot="1" x14ac:dyDescent="0.25">
      <c r="A33" s="285" t="s">
        <v>139</v>
      </c>
      <c r="B33" s="286" t="s">
        <v>140</v>
      </c>
      <c r="C33" s="255"/>
      <c r="D33" s="255"/>
      <c r="E33" s="320"/>
    </row>
    <row r="34" spans="1:5" ht="15.95" customHeight="1" thickBot="1" x14ac:dyDescent="0.25">
      <c r="A34" s="267" t="s">
        <v>141</v>
      </c>
      <c r="B34" s="287" t="s">
        <v>142</v>
      </c>
      <c r="C34" s="255"/>
      <c r="D34" s="255"/>
      <c r="E34" s="320"/>
    </row>
    <row r="35" spans="1:5" ht="15.95" customHeight="1" thickBot="1" x14ac:dyDescent="0.3">
      <c r="A35" s="269"/>
      <c r="B35" s="287" t="s">
        <v>143</v>
      </c>
      <c r="C35" s="255"/>
      <c r="D35" s="255"/>
      <c r="E35" s="320"/>
    </row>
    <row r="36" spans="1:5" ht="15" customHeight="1" thickBot="1" x14ac:dyDescent="0.3">
      <c r="A36" s="269"/>
      <c r="B36" s="287" t="s">
        <v>144</v>
      </c>
      <c r="C36" s="255"/>
      <c r="D36" s="255"/>
      <c r="E36" s="320"/>
    </row>
    <row r="37" spans="1:5" ht="15" customHeight="1" thickBot="1" x14ac:dyDescent="0.3">
      <c r="A37" s="269"/>
      <c r="B37" s="288" t="s">
        <v>145</v>
      </c>
      <c r="C37" s="1488" t="s">
        <v>117</v>
      </c>
      <c r="D37" s="1489"/>
      <c r="E37" s="320"/>
    </row>
    <row r="38" spans="1:5" ht="16.5" customHeight="1" thickBot="1" x14ac:dyDescent="0.25">
      <c r="A38" s="1458" t="s">
        <v>146</v>
      </c>
      <c r="B38" s="1459"/>
      <c r="C38" s="321"/>
      <c r="D38" s="321"/>
      <c r="E38" s="320"/>
    </row>
    <row r="39" spans="1:5" ht="15.95" customHeight="1" thickBot="1" x14ac:dyDescent="0.3">
      <c r="A39" s="291"/>
      <c r="B39" s="292" t="s">
        <v>147</v>
      </c>
      <c r="C39" s="255"/>
      <c r="D39" s="255"/>
      <c r="E39" s="320"/>
    </row>
    <row r="40" spans="1:5" ht="20.100000000000001" customHeight="1" thickBot="1" x14ac:dyDescent="0.3">
      <c r="A40" s="291"/>
      <c r="B40" s="259" t="s">
        <v>148</v>
      </c>
      <c r="C40" s="280"/>
      <c r="D40" s="280"/>
      <c r="E40" s="322"/>
    </row>
    <row r="41" spans="1:5" ht="15.95" customHeight="1" thickBot="1" x14ac:dyDescent="0.25">
      <c r="A41" s="258"/>
      <c r="B41" s="259" t="s">
        <v>149</v>
      </c>
      <c r="C41" s="255"/>
      <c r="D41" s="255"/>
      <c r="E41" s="320"/>
    </row>
    <row r="42" spans="1:5" ht="15.95" customHeight="1" thickBot="1" x14ac:dyDescent="0.3">
      <c r="A42" s="258"/>
      <c r="B42" s="259" t="s">
        <v>150</v>
      </c>
      <c r="C42" s="1514" t="s">
        <v>117</v>
      </c>
      <c r="D42" s="1515"/>
      <c r="E42" s="320"/>
    </row>
    <row r="43" spans="1:5" ht="15.95" customHeight="1" thickBot="1" x14ac:dyDescent="0.25">
      <c r="A43" s="267" t="s">
        <v>151</v>
      </c>
      <c r="B43" s="254"/>
      <c r="C43" s="255"/>
      <c r="D43" s="255"/>
      <c r="E43" s="320"/>
    </row>
    <row r="44" spans="1:5" ht="9.75" customHeight="1" thickBot="1" x14ac:dyDescent="0.25">
      <c r="A44" s="258"/>
      <c r="B44" s="272"/>
      <c r="C44" s="272"/>
      <c r="D44" s="272"/>
      <c r="E44" s="320"/>
    </row>
    <row r="45" spans="1:5" ht="15" customHeight="1" thickBot="1" x14ac:dyDescent="0.25">
      <c r="A45" s="296" t="s">
        <v>152</v>
      </c>
      <c r="B45" s="273"/>
      <c r="C45" s="255"/>
      <c r="D45" s="255"/>
      <c r="E45" s="320"/>
    </row>
    <row r="46" spans="1:5" ht="3" customHeight="1" thickBot="1" x14ac:dyDescent="0.25">
      <c r="A46" s="253"/>
      <c r="B46" s="323"/>
      <c r="C46" s="272"/>
      <c r="D46" s="272"/>
      <c r="E46" s="320"/>
    </row>
    <row r="47" spans="1:5" ht="18.75" thickBot="1" x14ac:dyDescent="0.3">
      <c r="A47" s="324" t="s">
        <v>153</v>
      </c>
      <c r="B47" s="325"/>
      <c r="C47" s="326"/>
      <c r="D47" s="326"/>
      <c r="E47" s="327"/>
    </row>
    <row r="48" spans="1:5" ht="56.25" customHeight="1" thickBot="1" x14ac:dyDescent="0.25">
      <c r="A48" s="328" t="s">
        <v>154</v>
      </c>
      <c r="B48" s="1460" t="s">
        <v>178</v>
      </c>
      <c r="C48" s="1461"/>
      <c r="D48" s="1461"/>
      <c r="E48" s="1462"/>
    </row>
    <row r="49" spans="1:6" ht="13.5" hidden="1" customHeight="1" x14ac:dyDescent="0.2"/>
    <row r="50" spans="1:6" ht="18.75" thickBot="1" x14ac:dyDescent="0.25">
      <c r="A50" s="253"/>
      <c r="B50" s="254" t="s">
        <v>156</v>
      </c>
      <c r="C50" s="255"/>
      <c r="D50" s="255"/>
      <c r="E50" s="320"/>
    </row>
    <row r="51" spans="1:6" ht="18.75" thickBot="1" x14ac:dyDescent="0.25">
      <c r="A51" s="253"/>
      <c r="B51" s="259" t="s">
        <v>157</v>
      </c>
      <c r="C51" s="255"/>
      <c r="D51" s="255"/>
      <c r="E51" s="320"/>
    </row>
    <row r="52" spans="1:6" ht="18.75" thickBot="1" x14ac:dyDescent="0.25">
      <c r="A52" s="253"/>
      <c r="B52" s="259" t="s">
        <v>158</v>
      </c>
      <c r="C52" s="255"/>
      <c r="D52" s="255"/>
      <c r="E52" s="320"/>
    </row>
    <row r="53" spans="1:6" ht="18.75" thickBot="1" x14ac:dyDescent="0.25">
      <c r="A53" s="253"/>
      <c r="B53" s="259" t="s">
        <v>159</v>
      </c>
      <c r="C53" s="255"/>
      <c r="D53" s="255"/>
      <c r="E53" s="320"/>
    </row>
    <row r="54" spans="1:6" ht="18.75" thickBot="1" x14ac:dyDescent="0.25">
      <c r="A54" s="253"/>
      <c r="B54" s="259" t="s">
        <v>160</v>
      </c>
      <c r="C54" s="255"/>
      <c r="D54" s="255"/>
      <c r="E54" s="320"/>
    </row>
    <row r="55" spans="1:6" ht="18.75" thickBot="1" x14ac:dyDescent="0.25">
      <c r="A55" s="253"/>
      <c r="B55" s="259" t="s">
        <v>161</v>
      </c>
      <c r="C55" s="255"/>
      <c r="D55" s="255"/>
      <c r="E55" s="320"/>
    </row>
    <row r="56" spans="1:6" ht="18.75" customHeight="1" thickBot="1" x14ac:dyDescent="0.25">
      <c r="A56" s="253"/>
      <c r="B56" s="259" t="s">
        <v>162</v>
      </c>
      <c r="C56" s="255"/>
      <c r="D56" s="255"/>
      <c r="E56" s="320"/>
    </row>
    <row r="57" spans="1:6" ht="18.75" thickBot="1" x14ac:dyDescent="0.25">
      <c r="A57" s="253"/>
      <c r="B57" s="260" t="s">
        <v>163</v>
      </c>
      <c r="C57" s="1488" t="s">
        <v>117</v>
      </c>
      <c r="D57" s="1489"/>
      <c r="E57" s="320"/>
    </row>
    <row r="58" spans="1:6" ht="18.75" customHeight="1" thickBot="1" x14ac:dyDescent="0.25">
      <c r="A58" s="1490" t="s">
        <v>164</v>
      </c>
      <c r="B58" s="259" t="s">
        <v>165</v>
      </c>
      <c r="C58" s="255"/>
      <c r="D58" s="255"/>
      <c r="E58" s="320"/>
    </row>
    <row r="59" spans="1:6" ht="18.75" customHeight="1" thickBot="1" x14ac:dyDescent="0.25">
      <c r="A59" s="1490"/>
      <c r="B59" s="260" t="s">
        <v>166</v>
      </c>
      <c r="C59" s="1488" t="s">
        <v>117</v>
      </c>
      <c r="D59" s="1489"/>
      <c r="E59" s="320"/>
    </row>
    <row r="60" spans="1:6" ht="18.75" thickBot="1" x14ac:dyDescent="0.25">
      <c r="A60" s="1490"/>
      <c r="B60" s="259" t="s">
        <v>167</v>
      </c>
      <c r="C60" s="255"/>
      <c r="D60" s="255"/>
      <c r="E60" s="320"/>
    </row>
    <row r="61" spans="1:6" ht="18" customHeight="1" thickBot="1" x14ac:dyDescent="0.25">
      <c r="A61" s="1490"/>
      <c r="B61" s="260" t="s">
        <v>168</v>
      </c>
      <c r="C61" s="1488" t="s">
        <v>117</v>
      </c>
      <c r="D61" s="1489"/>
      <c r="E61" s="320"/>
      <c r="F61" s="272"/>
    </row>
    <row r="62" spans="1:6" ht="18.75" thickBot="1" x14ac:dyDescent="0.25">
      <c r="A62" s="1490"/>
      <c r="B62" s="260" t="s">
        <v>169</v>
      </c>
      <c r="C62" s="1488" t="s">
        <v>117</v>
      </c>
      <c r="D62" s="1489"/>
      <c r="E62" s="320"/>
    </row>
    <row r="63" spans="1:6" ht="18" customHeight="1" thickBot="1" x14ac:dyDescent="0.25">
      <c r="A63" s="1490"/>
      <c r="B63" s="260" t="s">
        <v>170</v>
      </c>
      <c r="C63" s="1488" t="s">
        <v>117</v>
      </c>
      <c r="D63" s="1489"/>
      <c r="E63" s="320"/>
      <c r="F63" s="272"/>
    </row>
    <row r="64" spans="1:6" ht="18.75" thickBot="1" x14ac:dyDescent="0.25">
      <c r="A64" s="1490"/>
      <c r="B64" s="260" t="s">
        <v>171</v>
      </c>
      <c r="C64" s="1488" t="s">
        <v>117</v>
      </c>
      <c r="D64" s="1489"/>
      <c r="E64" s="320"/>
    </row>
    <row r="65" spans="1:6" ht="15.75" customHeight="1" thickBot="1" x14ac:dyDescent="0.25">
      <c r="A65" s="1490"/>
      <c r="B65" s="336" t="s">
        <v>186</v>
      </c>
      <c r="C65" s="255"/>
      <c r="D65" s="255"/>
      <c r="E65" s="331" t="str">
        <f ca="1">IF(ISODD(C9)=TRUE,"SUR FLEXIBLE COURT","SUR FLEXIBLE LONG")</f>
        <v>SUR FLEXIBLE COURT</v>
      </c>
    </row>
    <row r="66" spans="1:6" ht="3" customHeight="1" thickBot="1" x14ac:dyDescent="0.3">
      <c r="A66" s="253"/>
      <c r="B66" s="338"/>
      <c r="C66" s="272"/>
      <c r="D66" s="272"/>
      <c r="E66" s="320"/>
      <c r="F66" s="272"/>
    </row>
    <row r="67" spans="1:6" ht="34.5" customHeight="1" thickBot="1" x14ac:dyDescent="0.25">
      <c r="A67" s="1482" t="s">
        <v>173</v>
      </c>
      <c r="B67" s="1483"/>
      <c r="C67" s="1483"/>
      <c r="D67" s="1483"/>
      <c r="E67" s="1484"/>
    </row>
    <row r="68" spans="1:6" ht="3.75" hidden="1" customHeight="1" x14ac:dyDescent="0.2">
      <c r="A68" s="304"/>
      <c r="B68" s="304"/>
      <c r="C68" s="305"/>
      <c r="D68" s="305"/>
      <c r="E68" s="306"/>
    </row>
    <row r="69" spans="1:6" ht="87.75" customHeight="1" thickBot="1" x14ac:dyDescent="0.25">
      <c r="A69" s="1430" t="s">
        <v>174</v>
      </c>
      <c r="B69" s="1431"/>
      <c r="C69" s="1485" t="s">
        <v>175</v>
      </c>
      <c r="D69" s="1486"/>
      <c r="E69" s="1487"/>
    </row>
    <row r="71" spans="1:6" ht="15.75" x14ac:dyDescent="0.25">
      <c r="A71" s="307"/>
      <c r="B71" s="308"/>
      <c r="C71" s="309"/>
      <c r="D71" s="308"/>
      <c r="E71" s="308"/>
    </row>
    <row r="72" spans="1:6" ht="15" x14ac:dyDescent="0.25">
      <c r="A72" s="310"/>
    </row>
  </sheetData>
  <sheetProtection algorithmName="SHA-512" hashValue="cV4QiAlTewHMIC6o9GOKhtVqWst5WjDmo+iMC59TTTZwUIRmZggE4iTVuy7LPHve95bkE59X6jKL9RJllYKkDw==" saltValue="Zo/G7punEG6R5v3NOoI6SA==" spinCount="100000" sheet="1" objects="1" scenarios="1"/>
  <customSheetViews>
    <customSheetView guid="{DF4911F3-2F4F-4B50-83A2-B7C33E13824E}" scale="75" showPageBreaks="1" hiddenRows="1" view="pageBreakPreview" topLeftCell="A16">
      <selection activeCell="C11" sqref="C11:E12"/>
      <pageMargins left="0" right="0" top="0" bottom="0" header="0" footer="0"/>
      <printOptions horizontalCentered="1" verticalCentered="1"/>
      <pageSetup paperSize="9" scale="56" orientation="portrait" r:id="rId1"/>
      <headerFooter alignWithMargins="0"/>
    </customSheetView>
  </customSheetViews>
  <mergeCells count="26">
    <mergeCell ref="A31:B31"/>
    <mergeCell ref="A1:A8"/>
    <mergeCell ref="B1:D8"/>
    <mergeCell ref="E1:E2"/>
    <mergeCell ref="E3:E4"/>
    <mergeCell ref="E5:E6"/>
    <mergeCell ref="E7:E8"/>
    <mergeCell ref="A9:B10"/>
    <mergeCell ref="C9:D10"/>
    <mergeCell ref="C11:D11"/>
    <mergeCell ref="A12:B12"/>
    <mergeCell ref="C16:D16"/>
    <mergeCell ref="C64:D64"/>
    <mergeCell ref="A67:E67"/>
    <mergeCell ref="A69:B69"/>
    <mergeCell ref="C69:E69"/>
    <mergeCell ref="C37:D37"/>
    <mergeCell ref="A38:B38"/>
    <mergeCell ref="C42:D42"/>
    <mergeCell ref="B48:E48"/>
    <mergeCell ref="C57:D57"/>
    <mergeCell ref="A58:A65"/>
    <mergeCell ref="C59:D59"/>
    <mergeCell ref="C61:D61"/>
    <mergeCell ref="C62:D62"/>
    <mergeCell ref="C63:D63"/>
  </mergeCells>
  <printOptions horizontalCentered="1" verticalCentered="1"/>
  <pageMargins left="0" right="0" top="0" bottom="0" header="0" footer="0"/>
  <pageSetup paperSize="9" scale="64" orientation="portrait" r:id="rId2"/>
  <headerFooter alignWithMargins="0"/>
  <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:I72"/>
  <sheetViews>
    <sheetView view="pageBreakPreview" zoomScale="75" zoomScaleNormal="75" zoomScaleSheetLayoutView="75" workbookViewId="0">
      <selection activeCell="G17" sqref="G17"/>
    </sheetView>
  </sheetViews>
  <sheetFormatPr baseColWidth="10" defaultColWidth="11.42578125" defaultRowHeight="12.75" x14ac:dyDescent="0.2"/>
  <cols>
    <col min="1" max="1" width="29" style="1" customWidth="1"/>
    <col min="2" max="2" width="71" style="1" customWidth="1"/>
    <col min="3" max="3" width="5.7109375" style="1" customWidth="1"/>
    <col min="4" max="4" width="5.5703125" style="1" customWidth="1"/>
    <col min="5" max="5" width="44.7109375" style="1" customWidth="1"/>
    <col min="6" max="16384" width="11.42578125" style="1"/>
  </cols>
  <sheetData>
    <row r="1" spans="1:8" ht="12.75" customHeight="1" x14ac:dyDescent="0.2">
      <c r="A1" s="1463"/>
      <c r="B1" s="1466" t="s">
        <v>101</v>
      </c>
      <c r="C1" s="1467"/>
      <c r="D1" s="1468"/>
      <c r="E1" s="1509" t="s">
        <v>102</v>
      </c>
      <c r="F1" s="312"/>
      <c r="G1" s="312"/>
      <c r="H1" s="242"/>
    </row>
    <row r="2" spans="1:8" ht="9.9499999999999993" customHeight="1" x14ac:dyDescent="0.2">
      <c r="A2" s="1464"/>
      <c r="B2" s="1469"/>
      <c r="C2" s="1470"/>
      <c r="D2" s="1471"/>
      <c r="E2" s="1510"/>
      <c r="F2" s="312"/>
      <c r="G2" s="312"/>
      <c r="H2" s="242"/>
    </row>
    <row r="3" spans="1:8" ht="18.75" customHeight="1" x14ac:dyDescent="0.2">
      <c r="A3" s="1464"/>
      <c r="B3" s="1469"/>
      <c r="C3" s="1470"/>
      <c r="D3" s="1471"/>
      <c r="E3" s="1511" t="s">
        <v>103</v>
      </c>
      <c r="F3" s="312"/>
      <c r="G3" s="312"/>
      <c r="H3" s="242"/>
    </row>
    <row r="4" spans="1:8" ht="25.5" customHeight="1" x14ac:dyDescent="0.2">
      <c r="A4" s="1464"/>
      <c r="B4" s="1469"/>
      <c r="C4" s="1470"/>
      <c r="D4" s="1471"/>
      <c r="E4" s="1510"/>
      <c r="F4" s="312"/>
      <c r="G4" s="312"/>
      <c r="H4" s="242"/>
    </row>
    <row r="5" spans="1:8" ht="12.75" customHeight="1" x14ac:dyDescent="0.2">
      <c r="A5" s="1464"/>
      <c r="B5" s="1469"/>
      <c r="C5" s="1470"/>
      <c r="D5" s="1471"/>
      <c r="E5" s="1511" t="s">
        <v>104</v>
      </c>
      <c r="F5" s="312"/>
      <c r="G5" s="312"/>
      <c r="H5" s="242"/>
    </row>
    <row r="6" spans="1:8" ht="15.95" customHeight="1" x14ac:dyDescent="0.2">
      <c r="A6" s="1464"/>
      <c r="B6" s="1469"/>
      <c r="C6" s="1470"/>
      <c r="D6" s="1471"/>
      <c r="E6" s="1510"/>
      <c r="F6" s="312"/>
      <c r="G6" s="312"/>
      <c r="H6" s="242"/>
    </row>
    <row r="7" spans="1:8" ht="15.95" customHeight="1" x14ac:dyDescent="0.2">
      <c r="A7" s="1464"/>
      <c r="B7" s="1469"/>
      <c r="C7" s="1470"/>
      <c r="D7" s="1471"/>
      <c r="E7" s="1511" t="s">
        <v>105</v>
      </c>
      <c r="F7" s="312"/>
      <c r="G7" s="312"/>
      <c r="H7" s="242"/>
    </row>
    <row r="8" spans="1:8" ht="15.95" customHeight="1" thickBot="1" x14ac:dyDescent="0.25">
      <c r="A8" s="1516"/>
      <c r="B8" s="1517"/>
      <c r="C8" s="1518"/>
      <c r="D8" s="1519"/>
      <c r="E8" s="1520"/>
      <c r="F8" s="312"/>
      <c r="G8" s="312"/>
      <c r="H8" s="242"/>
    </row>
    <row r="9" spans="1:8" ht="15.95" customHeight="1" x14ac:dyDescent="0.25">
      <c r="A9" s="1428" t="s">
        <v>106</v>
      </c>
      <c r="B9" s="1429"/>
      <c r="C9" s="1521">
        <f ca="1">WEEKNUM(E11,1)</f>
        <v>37</v>
      </c>
      <c r="D9" s="1522"/>
      <c r="E9" s="313"/>
    </row>
    <row r="10" spans="1:8" ht="7.5" customHeight="1" thickBot="1" x14ac:dyDescent="0.3">
      <c r="A10" s="1417"/>
      <c r="B10" s="1418"/>
      <c r="C10" s="1443"/>
      <c r="D10" s="1444"/>
      <c r="E10" s="314"/>
    </row>
    <row r="11" spans="1:8" ht="22.5" customHeight="1" thickBot="1" x14ac:dyDescent="0.25">
      <c r="A11" s="244" t="s">
        <v>107</v>
      </c>
      <c r="B11" s="245" t="s">
        <v>26</v>
      </c>
      <c r="C11" s="1448" t="s">
        <v>108</v>
      </c>
      <c r="D11" s="1496"/>
      <c r="E11" s="315">
        <f ca="1">TODAY()+1</f>
        <v>43352</v>
      </c>
      <c r="G11" s="316"/>
    </row>
    <row r="12" spans="1:8" ht="15.95" customHeight="1" thickBot="1" x14ac:dyDescent="0.3">
      <c r="A12" s="1451" t="s">
        <v>109</v>
      </c>
      <c r="B12" s="1452"/>
      <c r="C12" s="246" t="s">
        <v>83</v>
      </c>
      <c r="D12" s="246" t="s">
        <v>110</v>
      </c>
      <c r="E12" s="317" t="s">
        <v>111</v>
      </c>
    </row>
    <row r="13" spans="1:8" ht="15.95" customHeight="1" thickBot="1" x14ac:dyDescent="0.25">
      <c r="A13" s="247" t="s">
        <v>112</v>
      </c>
      <c r="B13" s="248"/>
      <c r="C13" s="318"/>
      <c r="D13" s="318"/>
      <c r="E13" s="263"/>
    </row>
    <row r="14" spans="1:8" ht="15.95" customHeight="1" thickBot="1" x14ac:dyDescent="0.3">
      <c r="A14" s="253"/>
      <c r="B14" s="254" t="s">
        <v>184</v>
      </c>
      <c r="C14" s="255"/>
      <c r="D14" s="255"/>
      <c r="E14" s="256" t="s">
        <v>114</v>
      </c>
    </row>
    <row r="15" spans="1:8" ht="15.95" customHeight="1" thickBot="1" x14ac:dyDescent="0.3">
      <c r="A15" s="258"/>
      <c r="B15" s="259" t="s">
        <v>115</v>
      </c>
      <c r="C15" s="255"/>
      <c r="D15" s="255"/>
      <c r="E15" s="256" t="s">
        <v>114</v>
      </c>
    </row>
    <row r="16" spans="1:8" ht="15.95" customHeight="1" thickBot="1" x14ac:dyDescent="0.3">
      <c r="A16" s="258"/>
      <c r="B16" s="259" t="s">
        <v>116</v>
      </c>
      <c r="C16" s="255"/>
      <c r="D16" s="255"/>
      <c r="E16" s="256"/>
    </row>
    <row r="17" spans="1:5" ht="15.95" customHeight="1" thickBot="1" x14ac:dyDescent="0.3">
      <c r="A17" s="253"/>
      <c r="B17" s="254" t="s">
        <v>118</v>
      </c>
      <c r="C17" s="255"/>
      <c r="D17" s="255"/>
      <c r="E17" s="256"/>
    </row>
    <row r="18" spans="1:5" ht="15.95" customHeight="1" thickBot="1" x14ac:dyDescent="0.3">
      <c r="A18" s="253"/>
      <c r="B18" s="254" t="s">
        <v>119</v>
      </c>
      <c r="C18" s="255"/>
      <c r="D18" s="255"/>
      <c r="E18" s="256"/>
    </row>
    <row r="19" spans="1:5" ht="15.95" customHeight="1" thickBot="1" x14ac:dyDescent="0.3">
      <c r="A19" s="247" t="s">
        <v>120</v>
      </c>
      <c r="B19" s="318"/>
      <c r="C19" s="318"/>
      <c r="D19" s="318"/>
      <c r="E19" s="319"/>
    </row>
    <row r="20" spans="1:5" ht="20.25" customHeight="1" thickBot="1" x14ac:dyDescent="0.3">
      <c r="A20" s="267" t="s">
        <v>121</v>
      </c>
      <c r="B20" s="268" t="s">
        <v>122</v>
      </c>
      <c r="C20" s="255"/>
      <c r="D20" s="255"/>
      <c r="E20" s="256"/>
    </row>
    <row r="21" spans="1:5" ht="20.25" customHeight="1" thickBot="1" x14ac:dyDescent="0.3">
      <c r="A21" s="267" t="s">
        <v>123</v>
      </c>
      <c r="B21" s="268" t="s">
        <v>124</v>
      </c>
      <c r="C21" s="255"/>
      <c r="D21" s="255"/>
      <c r="E21" s="256"/>
    </row>
    <row r="22" spans="1:5" ht="15.95" customHeight="1" thickBot="1" x14ac:dyDescent="0.3">
      <c r="A22" s="269"/>
      <c r="B22" s="270" t="s">
        <v>125</v>
      </c>
      <c r="C22" s="255"/>
      <c r="D22" s="255"/>
      <c r="E22" s="256"/>
    </row>
    <row r="23" spans="1:5" ht="23.25" customHeight="1" thickBot="1" x14ac:dyDescent="0.3">
      <c r="A23" s="269"/>
      <c r="B23" s="268" t="s">
        <v>126</v>
      </c>
      <c r="C23" s="255"/>
      <c r="D23" s="255"/>
      <c r="E23" s="256"/>
    </row>
    <row r="24" spans="1:5" ht="15.95" customHeight="1" thickBot="1" x14ac:dyDescent="0.25">
      <c r="A24" s="267" t="s">
        <v>127</v>
      </c>
      <c r="B24" s="254" t="s">
        <v>128</v>
      </c>
      <c r="C24" s="255"/>
      <c r="D24" s="255"/>
      <c r="E24" s="320"/>
    </row>
    <row r="25" spans="1:5" ht="18.75" thickBot="1" x14ac:dyDescent="0.3">
      <c r="A25" s="267" t="s">
        <v>129</v>
      </c>
      <c r="B25" s="272"/>
      <c r="C25" s="255"/>
      <c r="D25" s="255"/>
      <c r="E25" s="256" t="s">
        <v>130</v>
      </c>
    </row>
    <row r="26" spans="1:5" ht="18.75" thickBot="1" x14ac:dyDescent="0.3">
      <c r="A26" s="267" t="s">
        <v>131</v>
      </c>
      <c r="B26" s="273"/>
      <c r="C26" s="255"/>
      <c r="D26" s="255"/>
      <c r="E26" s="256"/>
    </row>
    <row r="27" spans="1:5" ht="18.75" thickBot="1" x14ac:dyDescent="0.25">
      <c r="A27" s="247" t="s">
        <v>132</v>
      </c>
      <c r="B27" s="248"/>
      <c r="C27" s="318"/>
      <c r="D27" s="318"/>
      <c r="E27" s="263"/>
    </row>
    <row r="28" spans="1:5" ht="18.75" thickBot="1" x14ac:dyDescent="0.3">
      <c r="A28" s="278" t="s">
        <v>133</v>
      </c>
      <c r="B28" s="279"/>
      <c r="C28" s="255"/>
      <c r="D28" s="255"/>
      <c r="E28" s="320"/>
    </row>
    <row r="29" spans="1:5" ht="18.75" thickBot="1" x14ac:dyDescent="0.3">
      <c r="A29" s="281" t="s">
        <v>134</v>
      </c>
      <c r="B29" s="279"/>
      <c r="C29" s="255"/>
      <c r="D29" s="255"/>
      <c r="E29" s="320"/>
    </row>
    <row r="30" spans="1:5" ht="18.75" thickBot="1" x14ac:dyDescent="0.25">
      <c r="A30" s="247" t="s">
        <v>135</v>
      </c>
      <c r="B30" s="318"/>
      <c r="C30" s="318"/>
      <c r="D30" s="318"/>
      <c r="E30" s="263"/>
    </row>
    <row r="31" spans="1:5" ht="24.75" customHeight="1" thickBot="1" x14ac:dyDescent="0.4">
      <c r="A31" s="1456" t="s">
        <v>136</v>
      </c>
      <c r="B31" s="1494"/>
      <c r="C31" s="255"/>
      <c r="D31" s="255"/>
      <c r="E31" s="282" t="s">
        <v>137</v>
      </c>
    </row>
    <row r="32" spans="1:5" ht="20.25" customHeight="1" thickBot="1" x14ac:dyDescent="0.4">
      <c r="A32" s="283"/>
      <c r="B32" s="284" t="s">
        <v>138</v>
      </c>
      <c r="C32" s="255"/>
      <c r="D32" s="255"/>
      <c r="E32" s="282" t="s">
        <v>137</v>
      </c>
    </row>
    <row r="33" spans="1:5" ht="38.25" thickBot="1" x14ac:dyDescent="0.25">
      <c r="A33" s="285" t="s">
        <v>139</v>
      </c>
      <c r="B33" s="286" t="s">
        <v>140</v>
      </c>
      <c r="C33" s="255"/>
      <c r="D33" s="255"/>
      <c r="E33" s="320"/>
    </row>
    <row r="34" spans="1:5" ht="15.95" customHeight="1" thickBot="1" x14ac:dyDescent="0.25">
      <c r="A34" s="267" t="s">
        <v>141</v>
      </c>
      <c r="B34" s="287" t="s">
        <v>142</v>
      </c>
      <c r="C34" s="255"/>
      <c r="D34" s="255"/>
      <c r="E34" s="320"/>
    </row>
    <row r="35" spans="1:5" ht="15.95" customHeight="1" thickBot="1" x14ac:dyDescent="0.3">
      <c r="A35" s="269"/>
      <c r="B35" s="287" t="s">
        <v>143</v>
      </c>
      <c r="C35" s="255"/>
      <c r="D35" s="255"/>
      <c r="E35" s="320"/>
    </row>
    <row r="36" spans="1:5" ht="15" customHeight="1" thickBot="1" x14ac:dyDescent="0.3">
      <c r="A36" s="269"/>
      <c r="B36" s="287" t="s">
        <v>144</v>
      </c>
      <c r="C36" s="255"/>
      <c r="D36" s="255"/>
      <c r="E36" s="320"/>
    </row>
    <row r="37" spans="1:5" ht="15" customHeight="1" thickBot="1" x14ac:dyDescent="0.3">
      <c r="A37" s="269"/>
      <c r="B37" s="287" t="s">
        <v>145</v>
      </c>
      <c r="C37" s="255"/>
      <c r="D37" s="255"/>
      <c r="E37" s="320"/>
    </row>
    <row r="38" spans="1:5" ht="16.5" customHeight="1" thickBot="1" x14ac:dyDescent="0.25">
      <c r="A38" s="1458" t="s">
        <v>146</v>
      </c>
      <c r="B38" s="1459"/>
      <c r="C38" s="321"/>
      <c r="D38" s="321"/>
      <c r="E38" s="320"/>
    </row>
    <row r="39" spans="1:5" ht="15.95" customHeight="1" thickBot="1" x14ac:dyDescent="0.3">
      <c r="A39" s="291"/>
      <c r="B39" s="292" t="s">
        <v>147</v>
      </c>
      <c r="C39" s="255"/>
      <c r="D39" s="255"/>
      <c r="E39" s="320"/>
    </row>
    <row r="40" spans="1:5" ht="20.100000000000001" customHeight="1" thickBot="1" x14ac:dyDescent="0.3">
      <c r="A40" s="291"/>
      <c r="B40" s="259" t="s">
        <v>148</v>
      </c>
      <c r="C40" s="280"/>
      <c r="D40" s="280"/>
      <c r="E40" s="322"/>
    </row>
    <row r="41" spans="1:5" ht="15.95" customHeight="1" thickBot="1" x14ac:dyDescent="0.25">
      <c r="A41" s="258"/>
      <c r="B41" s="259" t="s">
        <v>149</v>
      </c>
      <c r="C41" s="255"/>
      <c r="D41" s="255"/>
      <c r="E41" s="320"/>
    </row>
    <row r="42" spans="1:5" ht="15.95" customHeight="1" thickBot="1" x14ac:dyDescent="0.3">
      <c r="A42" s="258"/>
      <c r="B42" s="260" t="s">
        <v>150</v>
      </c>
      <c r="C42" s="1523" t="s">
        <v>117</v>
      </c>
      <c r="D42" s="1524"/>
      <c r="E42" s="320"/>
    </row>
    <row r="43" spans="1:5" ht="15.95" customHeight="1" thickBot="1" x14ac:dyDescent="0.25">
      <c r="A43" s="267" t="s">
        <v>151</v>
      </c>
      <c r="B43" s="254"/>
      <c r="C43" s="255"/>
      <c r="D43" s="255"/>
      <c r="E43" s="320"/>
    </row>
    <row r="44" spans="1:5" ht="9.75" customHeight="1" thickBot="1" x14ac:dyDescent="0.25">
      <c r="A44" s="258"/>
      <c r="B44" s="272"/>
      <c r="C44" s="272"/>
      <c r="D44" s="272"/>
      <c r="E44" s="320"/>
    </row>
    <row r="45" spans="1:5" ht="15" customHeight="1" thickBot="1" x14ac:dyDescent="0.25">
      <c r="A45" s="296" t="s">
        <v>152</v>
      </c>
      <c r="B45" s="273"/>
      <c r="C45" s="255"/>
      <c r="D45" s="255"/>
      <c r="E45" s="320"/>
    </row>
    <row r="46" spans="1:5" ht="3" customHeight="1" thickBot="1" x14ac:dyDescent="0.25">
      <c r="A46" s="253"/>
      <c r="B46" s="323"/>
      <c r="C46" s="272"/>
      <c r="D46" s="272"/>
      <c r="E46" s="320"/>
    </row>
    <row r="47" spans="1:5" ht="18.75" thickBot="1" x14ac:dyDescent="0.3">
      <c r="A47" s="324" t="s">
        <v>153</v>
      </c>
      <c r="B47" s="325"/>
      <c r="C47" s="326"/>
      <c r="D47" s="326"/>
      <c r="E47" s="327"/>
    </row>
    <row r="48" spans="1:5" ht="56.25" customHeight="1" thickBot="1" x14ac:dyDescent="0.25">
      <c r="A48" s="328" t="s">
        <v>154</v>
      </c>
      <c r="B48" s="1460" t="s">
        <v>178</v>
      </c>
      <c r="C48" s="1461"/>
      <c r="D48" s="1461"/>
      <c r="E48" s="1462"/>
    </row>
    <row r="49" spans="1:9" ht="13.5" hidden="1" customHeight="1" x14ac:dyDescent="0.2"/>
    <row r="50" spans="1:9" ht="18.75" thickBot="1" x14ac:dyDescent="0.3">
      <c r="A50" s="253"/>
      <c r="B50" s="254" t="s">
        <v>156</v>
      </c>
      <c r="C50" s="339"/>
      <c r="D50" s="339"/>
      <c r="E50" s="320"/>
      <c r="I50" s="340"/>
    </row>
    <row r="51" spans="1:9" ht="18.75" thickBot="1" x14ac:dyDescent="0.3">
      <c r="A51" s="253"/>
      <c r="B51" s="259" t="s">
        <v>157</v>
      </c>
      <c r="C51" s="339"/>
      <c r="D51" s="339"/>
      <c r="E51" s="320"/>
    </row>
    <row r="52" spans="1:9" ht="18.75" thickBot="1" x14ac:dyDescent="0.3">
      <c r="A52" s="253"/>
      <c r="B52" s="259" t="s">
        <v>158</v>
      </c>
      <c r="C52" s="339"/>
      <c r="D52" s="339"/>
      <c r="E52" s="320"/>
    </row>
    <row r="53" spans="1:9" ht="18.75" thickBot="1" x14ac:dyDescent="0.3">
      <c r="A53" s="253"/>
      <c r="B53" s="259" t="s">
        <v>159</v>
      </c>
      <c r="C53" s="339"/>
      <c r="D53" s="339"/>
      <c r="E53" s="320"/>
    </row>
    <row r="54" spans="1:9" ht="18.75" thickBot="1" x14ac:dyDescent="0.3">
      <c r="A54" s="253"/>
      <c r="B54" s="259" t="s">
        <v>160</v>
      </c>
      <c r="C54" s="339"/>
      <c r="D54" s="339"/>
      <c r="E54" s="320"/>
    </row>
    <row r="55" spans="1:9" ht="18.75" thickBot="1" x14ac:dyDescent="0.3">
      <c r="A55" s="253"/>
      <c r="B55" s="259" t="s">
        <v>161</v>
      </c>
      <c r="C55" s="339"/>
      <c r="D55" s="339"/>
      <c r="E55" s="320"/>
    </row>
    <row r="56" spans="1:9" ht="18.75" customHeight="1" thickBot="1" x14ac:dyDescent="0.3">
      <c r="A56" s="253"/>
      <c r="B56" s="259" t="s">
        <v>162</v>
      </c>
      <c r="C56" s="339"/>
      <c r="D56" s="339"/>
      <c r="E56" s="320"/>
    </row>
    <row r="57" spans="1:9" ht="18.75" thickBot="1" x14ac:dyDescent="0.3">
      <c r="A57" s="253"/>
      <c r="B57" s="259" t="s">
        <v>163</v>
      </c>
      <c r="C57" s="1523" t="s">
        <v>117</v>
      </c>
      <c r="D57" s="1524"/>
      <c r="E57" s="320"/>
    </row>
    <row r="58" spans="1:9" ht="18.75" customHeight="1" thickBot="1" x14ac:dyDescent="0.3">
      <c r="A58" s="1490" t="s">
        <v>164</v>
      </c>
      <c r="B58" s="259" t="s">
        <v>165</v>
      </c>
      <c r="C58" s="339"/>
      <c r="D58" s="339"/>
      <c r="E58" s="320"/>
    </row>
    <row r="59" spans="1:9" ht="18.75" customHeight="1" thickBot="1" x14ac:dyDescent="0.3">
      <c r="A59" s="1490"/>
      <c r="B59" s="259" t="s">
        <v>166</v>
      </c>
      <c r="C59" s="339"/>
      <c r="D59" s="339"/>
      <c r="E59" s="320"/>
    </row>
    <row r="60" spans="1:9" ht="18.75" thickBot="1" x14ac:dyDescent="0.3">
      <c r="A60" s="1490"/>
      <c r="B60" s="259" t="s">
        <v>167</v>
      </c>
      <c r="C60" s="339"/>
      <c r="D60" s="339"/>
      <c r="E60" s="320"/>
    </row>
    <row r="61" spans="1:9" ht="18" customHeight="1" thickBot="1" x14ac:dyDescent="0.3">
      <c r="A61" s="1490"/>
      <c r="B61" s="260" t="s">
        <v>168</v>
      </c>
      <c r="C61" s="1523" t="s">
        <v>117</v>
      </c>
      <c r="D61" s="1524"/>
      <c r="E61" s="320"/>
      <c r="F61" s="272"/>
    </row>
    <row r="62" spans="1:9" ht="18.75" thickBot="1" x14ac:dyDescent="0.3">
      <c r="A62" s="1490"/>
      <c r="B62" s="260" t="s">
        <v>169</v>
      </c>
      <c r="C62" s="1523" t="s">
        <v>117</v>
      </c>
      <c r="D62" s="1524"/>
      <c r="E62" s="320"/>
    </row>
    <row r="63" spans="1:9" ht="18" customHeight="1" thickBot="1" x14ac:dyDescent="0.3">
      <c r="A63" s="1490"/>
      <c r="B63" s="260" t="s">
        <v>170</v>
      </c>
      <c r="C63" s="1523" t="s">
        <v>117</v>
      </c>
      <c r="D63" s="1524"/>
      <c r="E63" s="320"/>
      <c r="F63" s="272"/>
    </row>
    <row r="64" spans="1:9" ht="18.75" thickBot="1" x14ac:dyDescent="0.3">
      <c r="A64" s="1490"/>
      <c r="B64" s="259" t="s">
        <v>171</v>
      </c>
      <c r="C64" s="339"/>
      <c r="D64" s="339"/>
      <c r="E64" s="320"/>
    </row>
    <row r="65" spans="1:6" ht="15.75" customHeight="1" thickBot="1" x14ac:dyDescent="0.3">
      <c r="A65" s="1490"/>
      <c r="B65" s="336" t="s">
        <v>186</v>
      </c>
      <c r="C65" s="339"/>
      <c r="D65" s="339"/>
      <c r="E65" s="331" t="str">
        <f ca="1">IF(ISODD(C9)=TRUE,"SUR FLEXIBLE COURT","SUR FLEXIBLE LONG")</f>
        <v>SUR FLEXIBLE COURT</v>
      </c>
    </row>
    <row r="66" spans="1:6" ht="3" customHeight="1" thickBot="1" x14ac:dyDescent="0.3">
      <c r="A66" s="253"/>
      <c r="B66" s="338"/>
      <c r="C66" s="272"/>
      <c r="D66" s="272"/>
      <c r="E66" s="320"/>
      <c r="F66" s="272"/>
    </row>
    <row r="67" spans="1:6" ht="34.5" customHeight="1" thickBot="1" x14ac:dyDescent="0.25">
      <c r="A67" s="1482" t="s">
        <v>173</v>
      </c>
      <c r="B67" s="1483"/>
      <c r="C67" s="1483"/>
      <c r="D67" s="1483"/>
      <c r="E67" s="1484"/>
    </row>
    <row r="68" spans="1:6" ht="3.75" hidden="1" customHeight="1" x14ac:dyDescent="0.2">
      <c r="A68" s="304"/>
      <c r="B68" s="304"/>
      <c r="C68" s="305"/>
      <c r="D68" s="305"/>
      <c r="E68" s="306"/>
    </row>
    <row r="69" spans="1:6" ht="87.75" customHeight="1" thickBot="1" x14ac:dyDescent="0.25">
      <c r="A69" s="1430" t="s">
        <v>174</v>
      </c>
      <c r="B69" s="1431"/>
      <c r="C69" s="1485" t="s">
        <v>175</v>
      </c>
      <c r="D69" s="1486"/>
      <c r="E69" s="1487"/>
    </row>
    <row r="71" spans="1:6" ht="15.75" x14ac:dyDescent="0.25">
      <c r="A71" s="307"/>
      <c r="B71" s="308"/>
      <c r="C71" s="309"/>
      <c r="D71" s="308"/>
      <c r="E71" s="308"/>
    </row>
    <row r="72" spans="1:6" ht="15" x14ac:dyDescent="0.25">
      <c r="A72" s="310"/>
    </row>
  </sheetData>
  <sheetProtection algorithmName="SHA-512" hashValue="q5OzR4o/mA6BB9fNxXH9ZPNEdhLAhnTuF9ri1jxxK842P3JsAjWpUtw03oJdC2H2ycA4HD3ldzN4qyMMuc+8ZQ==" saltValue="IYv6OPVtBZIzNyZWbi95rA==" spinCount="100000" sheet="1" objects="1" scenarios="1"/>
  <customSheetViews>
    <customSheetView guid="{DF4911F3-2F4F-4B50-83A2-B7C33E13824E}" scale="75" showPageBreaks="1" hiddenRows="1" view="pageBreakPreview" topLeftCell="A44">
      <selection activeCell="C11" sqref="C11:E12"/>
      <pageMargins left="0" right="0" top="0" bottom="0" header="0" footer="0"/>
      <printOptions horizontalCentered="1" verticalCentered="1"/>
      <pageSetup paperSize="9" scale="49" orientation="portrait" r:id="rId1"/>
      <headerFooter alignWithMargins="0"/>
    </customSheetView>
  </customSheetViews>
  <mergeCells count="22">
    <mergeCell ref="A38:B38"/>
    <mergeCell ref="A1:A8"/>
    <mergeCell ref="B1:D8"/>
    <mergeCell ref="E1:E2"/>
    <mergeCell ref="E3:E4"/>
    <mergeCell ref="E5:E6"/>
    <mergeCell ref="E7:E8"/>
    <mergeCell ref="A9:B10"/>
    <mergeCell ref="C9:D10"/>
    <mergeCell ref="C11:D11"/>
    <mergeCell ref="A12:B12"/>
    <mergeCell ref="A31:B31"/>
    <mergeCell ref="A67:E67"/>
    <mergeCell ref="A69:B69"/>
    <mergeCell ref="C69:E69"/>
    <mergeCell ref="C42:D42"/>
    <mergeCell ref="B48:E48"/>
    <mergeCell ref="C57:D57"/>
    <mergeCell ref="A58:A65"/>
    <mergeCell ref="C61:D61"/>
    <mergeCell ref="C62:D62"/>
    <mergeCell ref="C63:D63"/>
  </mergeCells>
  <printOptions horizontalCentered="1" verticalCentered="1"/>
  <pageMargins left="0" right="0" top="0" bottom="0" header="0" footer="0"/>
  <pageSetup paperSize="9" scale="64" orientation="portrait" r:id="rId2"/>
  <headerFooter alignWithMargins="0"/>
  <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I72"/>
  <sheetViews>
    <sheetView view="pageBreakPreview" zoomScale="75" zoomScaleNormal="75" zoomScaleSheetLayoutView="75" zoomScalePageLayoutView="70" workbookViewId="0">
      <selection activeCell="F11" sqref="F11"/>
    </sheetView>
  </sheetViews>
  <sheetFormatPr baseColWidth="10" defaultColWidth="11.42578125" defaultRowHeight="12.75" x14ac:dyDescent="0.2"/>
  <cols>
    <col min="1" max="1" width="29" style="1" customWidth="1"/>
    <col min="2" max="2" width="71" style="1" customWidth="1"/>
    <col min="3" max="3" width="5.7109375" style="1" customWidth="1"/>
    <col min="4" max="4" width="5.5703125" style="1" customWidth="1"/>
    <col min="5" max="5" width="44.7109375" style="1" customWidth="1"/>
    <col min="6" max="16384" width="11.42578125" style="1"/>
  </cols>
  <sheetData>
    <row r="1" spans="1:8" ht="12.75" customHeight="1" x14ac:dyDescent="0.2">
      <c r="A1" s="1463"/>
      <c r="B1" s="1466" t="s">
        <v>101</v>
      </c>
      <c r="C1" s="1467"/>
      <c r="D1" s="1468"/>
      <c r="E1" s="1509" t="s">
        <v>102</v>
      </c>
      <c r="F1" s="311"/>
      <c r="G1" s="311"/>
      <c r="H1" s="242"/>
    </row>
    <row r="2" spans="1:8" ht="9.9499999999999993" customHeight="1" x14ac:dyDescent="0.2">
      <c r="A2" s="1464"/>
      <c r="B2" s="1469"/>
      <c r="C2" s="1470"/>
      <c r="D2" s="1471"/>
      <c r="E2" s="1510"/>
      <c r="F2" s="312"/>
      <c r="G2" s="312"/>
      <c r="H2" s="242"/>
    </row>
    <row r="3" spans="1:8" ht="18.75" customHeight="1" x14ac:dyDescent="0.2">
      <c r="A3" s="1464"/>
      <c r="B3" s="1469"/>
      <c r="C3" s="1470"/>
      <c r="D3" s="1471"/>
      <c r="E3" s="1511" t="s">
        <v>103</v>
      </c>
      <c r="F3" s="312"/>
      <c r="G3" s="312"/>
      <c r="H3" s="242"/>
    </row>
    <row r="4" spans="1:8" ht="25.5" customHeight="1" x14ac:dyDescent="0.2">
      <c r="A4" s="1464"/>
      <c r="B4" s="1469"/>
      <c r="C4" s="1470"/>
      <c r="D4" s="1471"/>
      <c r="E4" s="1510"/>
      <c r="F4" s="312"/>
      <c r="G4" s="312"/>
      <c r="H4" s="242"/>
    </row>
    <row r="5" spans="1:8" ht="12.75" customHeight="1" x14ac:dyDescent="0.2">
      <c r="A5" s="1464"/>
      <c r="B5" s="1469"/>
      <c r="C5" s="1470"/>
      <c r="D5" s="1471"/>
      <c r="E5" s="1511" t="s">
        <v>104</v>
      </c>
      <c r="F5" s="312"/>
      <c r="G5" s="312"/>
      <c r="H5" s="242"/>
    </row>
    <row r="6" spans="1:8" ht="15.95" customHeight="1" x14ac:dyDescent="0.2">
      <c r="A6" s="1464"/>
      <c r="B6" s="1469"/>
      <c r="C6" s="1470"/>
      <c r="D6" s="1471"/>
      <c r="E6" s="1510"/>
      <c r="F6" s="312"/>
      <c r="G6" s="312"/>
      <c r="H6" s="242"/>
    </row>
    <row r="7" spans="1:8" ht="15.95" customHeight="1" x14ac:dyDescent="0.2">
      <c r="A7" s="1464"/>
      <c r="B7" s="1469"/>
      <c r="C7" s="1470"/>
      <c r="D7" s="1471"/>
      <c r="E7" s="1511" t="s">
        <v>105</v>
      </c>
      <c r="F7" s="312"/>
      <c r="G7" s="312"/>
      <c r="H7" s="242"/>
    </row>
    <row r="8" spans="1:8" ht="15.95" customHeight="1" x14ac:dyDescent="0.2">
      <c r="A8" s="1465"/>
      <c r="B8" s="1472"/>
      <c r="C8" s="1473"/>
      <c r="D8" s="1474"/>
      <c r="E8" s="1510"/>
      <c r="F8" s="312"/>
      <c r="G8" s="312"/>
      <c r="H8" s="242"/>
    </row>
    <row r="9" spans="1:8" ht="15.95" customHeight="1" x14ac:dyDescent="0.25">
      <c r="A9" s="1439" t="s">
        <v>106</v>
      </c>
      <c r="B9" s="1440"/>
      <c r="C9" s="1441">
        <f ca="1">WEEKNUM(E11,1)</f>
        <v>37</v>
      </c>
      <c r="D9" s="1442"/>
      <c r="E9" s="256"/>
    </row>
    <row r="10" spans="1:8" ht="7.5" customHeight="1" thickBot="1" x14ac:dyDescent="0.3">
      <c r="A10" s="1416"/>
      <c r="B10" s="1418"/>
      <c r="C10" s="1443"/>
      <c r="D10" s="1444"/>
      <c r="E10" s="1106"/>
    </row>
    <row r="11" spans="1:8" ht="22.5" customHeight="1" thickBot="1" x14ac:dyDescent="0.25">
      <c r="A11" s="244" t="s">
        <v>107</v>
      </c>
      <c r="B11" s="245" t="s">
        <v>27</v>
      </c>
      <c r="C11" s="1448" t="s">
        <v>108</v>
      </c>
      <c r="D11" s="1496"/>
      <c r="E11" s="315">
        <f ca="1">TODAY()+1</f>
        <v>43352</v>
      </c>
      <c r="G11" s="316"/>
    </row>
    <row r="12" spans="1:8" ht="15.95" customHeight="1" thickBot="1" x14ac:dyDescent="0.3">
      <c r="A12" s="1451" t="s">
        <v>109</v>
      </c>
      <c r="B12" s="1452"/>
      <c r="C12" s="246" t="s">
        <v>83</v>
      </c>
      <c r="D12" s="246" t="s">
        <v>110</v>
      </c>
      <c r="E12" s="317" t="s">
        <v>111</v>
      </c>
    </row>
    <row r="13" spans="1:8" ht="15.95" customHeight="1" thickBot="1" x14ac:dyDescent="0.25">
      <c r="A13" s="247" t="s">
        <v>112</v>
      </c>
      <c r="B13" s="248"/>
      <c r="C13" s="318"/>
      <c r="D13" s="318"/>
      <c r="E13" s="263"/>
    </row>
    <row r="14" spans="1:8" ht="15.95" customHeight="1" thickBot="1" x14ac:dyDescent="0.3">
      <c r="A14" s="253"/>
      <c r="B14" s="254" t="s">
        <v>184</v>
      </c>
      <c r="C14" s="255"/>
      <c r="D14" s="255"/>
      <c r="E14" s="256" t="s">
        <v>114</v>
      </c>
    </row>
    <row r="15" spans="1:8" ht="15.95" customHeight="1" thickBot="1" x14ac:dyDescent="0.3">
      <c r="A15" s="258"/>
      <c r="B15" s="259" t="s">
        <v>115</v>
      </c>
      <c r="C15" s="255"/>
      <c r="D15" s="255"/>
      <c r="E15" s="256" t="s">
        <v>114</v>
      </c>
    </row>
    <row r="16" spans="1:8" ht="15.95" customHeight="1" thickBot="1" x14ac:dyDescent="0.3">
      <c r="A16" s="258"/>
      <c r="B16" s="260" t="s">
        <v>116</v>
      </c>
      <c r="C16" s="1523" t="s">
        <v>117</v>
      </c>
      <c r="D16" s="1524"/>
      <c r="E16" s="256"/>
    </row>
    <row r="17" spans="1:5" ht="15.95" customHeight="1" thickBot="1" x14ac:dyDescent="0.3">
      <c r="A17" s="253"/>
      <c r="B17" s="254" t="s">
        <v>118</v>
      </c>
      <c r="C17" s="255"/>
      <c r="D17" s="255"/>
      <c r="E17" s="256"/>
    </row>
    <row r="18" spans="1:5" ht="15.95" customHeight="1" thickBot="1" x14ac:dyDescent="0.3">
      <c r="A18" s="253"/>
      <c r="B18" s="254" t="s">
        <v>119</v>
      </c>
      <c r="C18" s="255"/>
      <c r="D18" s="255"/>
      <c r="E18" s="256"/>
    </row>
    <row r="19" spans="1:5" ht="15.95" customHeight="1" thickBot="1" x14ac:dyDescent="0.3">
      <c r="A19" s="247" t="s">
        <v>120</v>
      </c>
      <c r="B19" s="318"/>
      <c r="C19" s="318"/>
      <c r="D19" s="318"/>
      <c r="E19" s="319"/>
    </row>
    <row r="20" spans="1:5" ht="20.25" customHeight="1" thickBot="1" x14ac:dyDescent="0.3">
      <c r="A20" s="267" t="s">
        <v>121</v>
      </c>
      <c r="B20" s="268" t="s">
        <v>122</v>
      </c>
      <c r="C20" s="255"/>
      <c r="D20" s="255"/>
      <c r="E20" s="256"/>
    </row>
    <row r="21" spans="1:5" ht="20.25" customHeight="1" thickBot="1" x14ac:dyDescent="0.3">
      <c r="A21" s="267" t="s">
        <v>123</v>
      </c>
      <c r="B21" s="268" t="s">
        <v>124</v>
      </c>
      <c r="C21" s="255"/>
      <c r="D21" s="255"/>
      <c r="E21" s="256"/>
    </row>
    <row r="22" spans="1:5" ht="15.95" customHeight="1" thickBot="1" x14ac:dyDescent="0.3">
      <c r="A22" s="269"/>
      <c r="B22" s="270" t="s">
        <v>125</v>
      </c>
      <c r="C22" s="255"/>
      <c r="D22" s="255"/>
      <c r="E22" s="256"/>
    </row>
    <row r="23" spans="1:5" ht="23.25" customHeight="1" thickBot="1" x14ac:dyDescent="0.3">
      <c r="A23" s="269"/>
      <c r="B23" s="268" t="s">
        <v>126</v>
      </c>
      <c r="C23" s="255"/>
      <c r="D23" s="255"/>
      <c r="E23" s="256"/>
    </row>
    <row r="24" spans="1:5" ht="15.95" customHeight="1" thickBot="1" x14ac:dyDescent="0.25">
      <c r="A24" s="267" t="s">
        <v>127</v>
      </c>
      <c r="B24" s="254" t="s">
        <v>128</v>
      </c>
      <c r="C24" s="255"/>
      <c r="D24" s="255"/>
      <c r="E24" s="320"/>
    </row>
    <row r="25" spans="1:5" ht="18.75" thickBot="1" x14ac:dyDescent="0.3">
      <c r="A25" s="267" t="s">
        <v>129</v>
      </c>
      <c r="B25" s="272"/>
      <c r="C25" s="255"/>
      <c r="D25" s="255"/>
      <c r="E25" s="256" t="s">
        <v>130</v>
      </c>
    </row>
    <row r="26" spans="1:5" ht="18.75" thickBot="1" x14ac:dyDescent="0.3">
      <c r="A26" s="267" t="s">
        <v>131</v>
      </c>
      <c r="B26" s="273"/>
      <c r="C26" s="255"/>
      <c r="D26" s="255"/>
      <c r="E26" s="256"/>
    </row>
    <row r="27" spans="1:5" ht="18.75" thickBot="1" x14ac:dyDescent="0.25">
      <c r="A27" s="247" t="s">
        <v>132</v>
      </c>
      <c r="B27" s="248"/>
      <c r="C27" s="318"/>
      <c r="D27" s="318"/>
      <c r="E27" s="263"/>
    </row>
    <row r="28" spans="1:5" ht="18.75" thickBot="1" x14ac:dyDescent="0.3">
      <c r="A28" s="278" t="s">
        <v>133</v>
      </c>
      <c r="B28" s="279"/>
      <c r="C28" s="255"/>
      <c r="D28" s="255"/>
      <c r="E28" s="320"/>
    </row>
    <row r="29" spans="1:5" ht="18.75" thickBot="1" x14ac:dyDescent="0.3">
      <c r="A29" s="281" t="s">
        <v>134</v>
      </c>
      <c r="B29" s="279"/>
      <c r="C29" s="255"/>
      <c r="D29" s="255"/>
      <c r="E29" s="320"/>
    </row>
    <row r="30" spans="1:5" ht="18.75" thickBot="1" x14ac:dyDescent="0.25">
      <c r="A30" s="247" t="s">
        <v>135</v>
      </c>
      <c r="B30" s="318"/>
      <c r="C30" s="318"/>
      <c r="D30" s="318"/>
      <c r="E30" s="263"/>
    </row>
    <row r="31" spans="1:5" ht="24.75" customHeight="1" thickBot="1" x14ac:dyDescent="0.4">
      <c r="A31" s="1456" t="s">
        <v>136</v>
      </c>
      <c r="B31" s="1494"/>
      <c r="C31" s="255"/>
      <c r="D31" s="255"/>
      <c r="E31" s="282" t="s">
        <v>137</v>
      </c>
    </row>
    <row r="32" spans="1:5" ht="20.25" customHeight="1" thickBot="1" x14ac:dyDescent="0.4">
      <c r="A32" s="283"/>
      <c r="B32" s="284" t="s">
        <v>138</v>
      </c>
      <c r="C32" s="255"/>
      <c r="D32" s="255"/>
      <c r="E32" s="282" t="s">
        <v>137</v>
      </c>
    </row>
    <row r="33" spans="1:9" ht="38.25" thickBot="1" x14ac:dyDescent="0.25">
      <c r="A33" s="285" t="s">
        <v>139</v>
      </c>
      <c r="B33" s="286" t="s">
        <v>140</v>
      </c>
      <c r="C33" s="255"/>
      <c r="D33" s="255"/>
      <c r="E33" s="320"/>
    </row>
    <row r="34" spans="1:9" ht="15.95" customHeight="1" thickBot="1" x14ac:dyDescent="0.25">
      <c r="A34" s="267" t="s">
        <v>141</v>
      </c>
      <c r="B34" s="287" t="s">
        <v>142</v>
      </c>
      <c r="C34" s="255"/>
      <c r="D34" s="255"/>
      <c r="E34" s="320"/>
    </row>
    <row r="35" spans="1:9" ht="15.95" customHeight="1" thickBot="1" x14ac:dyDescent="0.3">
      <c r="A35" s="269"/>
      <c r="B35" s="287" t="s">
        <v>143</v>
      </c>
      <c r="C35" s="255"/>
      <c r="D35" s="255"/>
      <c r="E35" s="320"/>
    </row>
    <row r="36" spans="1:9" ht="15" customHeight="1" thickBot="1" x14ac:dyDescent="0.3">
      <c r="A36" s="269"/>
      <c r="B36" s="287" t="s">
        <v>144</v>
      </c>
      <c r="C36" s="255"/>
      <c r="D36" s="255"/>
      <c r="E36" s="320"/>
    </row>
    <row r="37" spans="1:9" ht="15" customHeight="1" thickBot="1" x14ac:dyDescent="0.3">
      <c r="A37" s="269"/>
      <c r="B37" s="288" t="s">
        <v>145</v>
      </c>
      <c r="C37" s="1523" t="s">
        <v>117</v>
      </c>
      <c r="D37" s="1524"/>
      <c r="E37" s="320"/>
    </row>
    <row r="38" spans="1:9" ht="16.5" customHeight="1" thickBot="1" x14ac:dyDescent="0.25">
      <c r="A38" s="1458" t="s">
        <v>146</v>
      </c>
      <c r="B38" s="1459"/>
      <c r="C38" s="321"/>
      <c r="D38" s="321"/>
      <c r="E38" s="320"/>
    </row>
    <row r="39" spans="1:9" ht="15.95" customHeight="1" thickBot="1" x14ac:dyDescent="0.3">
      <c r="A39" s="291"/>
      <c r="B39" s="292" t="s">
        <v>147</v>
      </c>
      <c r="C39" s="255"/>
      <c r="D39" s="255"/>
      <c r="E39" s="320"/>
      <c r="I39" s="340"/>
    </row>
    <row r="40" spans="1:9" ht="20.100000000000001" customHeight="1" thickBot="1" x14ac:dyDescent="0.3">
      <c r="A40" s="291"/>
      <c r="B40" s="259" t="s">
        <v>148</v>
      </c>
      <c r="C40" s="280"/>
      <c r="D40" s="280"/>
      <c r="E40" s="322"/>
    </row>
    <row r="41" spans="1:9" ht="15.95" customHeight="1" thickBot="1" x14ac:dyDescent="0.25">
      <c r="A41" s="258"/>
      <c r="B41" s="259" t="s">
        <v>149</v>
      </c>
      <c r="C41" s="255"/>
      <c r="D41" s="255"/>
      <c r="E41" s="320"/>
    </row>
    <row r="42" spans="1:9" ht="15.95" customHeight="1" thickBot="1" x14ac:dyDescent="0.3">
      <c r="A42" s="258"/>
      <c r="B42" s="260" t="s">
        <v>150</v>
      </c>
      <c r="C42" s="1523" t="s">
        <v>117</v>
      </c>
      <c r="D42" s="1524"/>
      <c r="E42" s="320"/>
    </row>
    <row r="43" spans="1:9" ht="15.95" customHeight="1" thickBot="1" x14ac:dyDescent="0.25">
      <c r="A43" s="267" t="s">
        <v>151</v>
      </c>
      <c r="B43" s="254"/>
      <c r="C43" s="255"/>
      <c r="D43" s="255"/>
      <c r="E43" s="320"/>
    </row>
    <row r="44" spans="1:9" ht="9.75" customHeight="1" thickBot="1" x14ac:dyDescent="0.25">
      <c r="A44" s="258"/>
      <c r="B44" s="272"/>
      <c r="C44" s="272"/>
      <c r="D44" s="272"/>
      <c r="E44" s="320"/>
    </row>
    <row r="45" spans="1:9" ht="15" customHeight="1" thickBot="1" x14ac:dyDescent="0.25">
      <c r="A45" s="296" t="s">
        <v>152</v>
      </c>
      <c r="B45" s="273"/>
      <c r="C45" s="255"/>
      <c r="D45" s="255"/>
      <c r="E45" s="320"/>
    </row>
    <row r="46" spans="1:9" ht="3" customHeight="1" thickBot="1" x14ac:dyDescent="0.25">
      <c r="A46" s="253"/>
      <c r="B46" s="323"/>
      <c r="C46" s="272"/>
      <c r="D46" s="272"/>
      <c r="E46" s="320"/>
    </row>
    <row r="47" spans="1:9" ht="18.75" thickBot="1" x14ac:dyDescent="0.3">
      <c r="A47" s="324" t="s">
        <v>153</v>
      </c>
      <c r="B47" s="325"/>
      <c r="C47" s="326"/>
      <c r="D47" s="326"/>
      <c r="E47" s="327"/>
    </row>
    <row r="48" spans="1:9" ht="56.25" customHeight="1" thickBot="1" x14ac:dyDescent="0.25">
      <c r="A48" s="328" t="s">
        <v>154</v>
      </c>
      <c r="B48" s="1460" t="s">
        <v>178</v>
      </c>
      <c r="C48" s="1461"/>
      <c r="D48" s="1461"/>
      <c r="E48" s="1462"/>
    </row>
    <row r="49" spans="1:6" ht="13.5" hidden="1" customHeight="1" thickBot="1" x14ac:dyDescent="0.25"/>
    <row r="50" spans="1:6" ht="18.75" thickBot="1" x14ac:dyDescent="0.25">
      <c r="A50" s="253"/>
      <c r="B50" s="254" t="s">
        <v>156</v>
      </c>
      <c r="C50" s="255"/>
      <c r="D50" s="255"/>
      <c r="E50" s="320"/>
    </row>
    <row r="51" spans="1:6" ht="18.75" thickBot="1" x14ac:dyDescent="0.25">
      <c r="A51" s="253"/>
      <c r="B51" s="259" t="s">
        <v>157</v>
      </c>
      <c r="C51" s="255"/>
      <c r="D51" s="255"/>
      <c r="E51" s="320"/>
    </row>
    <row r="52" spans="1:6" ht="18.75" thickBot="1" x14ac:dyDescent="0.25">
      <c r="A52" s="253"/>
      <c r="B52" s="259" t="s">
        <v>158</v>
      </c>
      <c r="C52" s="255"/>
      <c r="D52" s="255"/>
      <c r="E52" s="320"/>
    </row>
    <row r="53" spans="1:6" ht="18.75" thickBot="1" x14ac:dyDescent="0.25">
      <c r="A53" s="253"/>
      <c r="B53" s="259" t="s">
        <v>159</v>
      </c>
      <c r="C53" s="255"/>
      <c r="D53" s="255"/>
      <c r="E53" s="320"/>
    </row>
    <row r="54" spans="1:6" ht="18.75" thickBot="1" x14ac:dyDescent="0.25">
      <c r="A54" s="253"/>
      <c r="B54" s="259" t="s">
        <v>160</v>
      </c>
      <c r="C54" s="255"/>
      <c r="D54" s="255"/>
      <c r="E54" s="320"/>
    </row>
    <row r="55" spans="1:6" ht="18.75" thickBot="1" x14ac:dyDescent="0.25">
      <c r="A55" s="253"/>
      <c r="B55" s="259" t="s">
        <v>161</v>
      </c>
      <c r="C55" s="255"/>
      <c r="D55" s="255"/>
      <c r="E55" s="320"/>
    </row>
    <row r="56" spans="1:6" ht="18.75" customHeight="1" thickBot="1" x14ac:dyDescent="0.25">
      <c r="A56" s="253"/>
      <c r="B56" s="259" t="s">
        <v>162</v>
      </c>
      <c r="C56" s="255"/>
      <c r="D56" s="255"/>
      <c r="E56" s="320"/>
    </row>
    <row r="57" spans="1:6" ht="18.75" thickBot="1" x14ac:dyDescent="0.3">
      <c r="A57" s="253"/>
      <c r="B57" s="260" t="s">
        <v>163</v>
      </c>
      <c r="C57" s="1523" t="s">
        <v>117</v>
      </c>
      <c r="D57" s="1524"/>
      <c r="E57" s="320"/>
    </row>
    <row r="58" spans="1:6" ht="18.75" customHeight="1" thickBot="1" x14ac:dyDescent="0.3">
      <c r="A58" s="1490" t="s">
        <v>164</v>
      </c>
      <c r="B58" s="259" t="s">
        <v>165</v>
      </c>
      <c r="C58" s="339"/>
      <c r="D58" s="339"/>
      <c r="E58" s="320"/>
    </row>
    <row r="59" spans="1:6" ht="18.75" customHeight="1" thickBot="1" x14ac:dyDescent="0.3">
      <c r="A59" s="1490"/>
      <c r="B59" s="259" t="s">
        <v>166</v>
      </c>
      <c r="C59" s="339"/>
      <c r="D59" s="339"/>
      <c r="E59" s="320"/>
    </row>
    <row r="60" spans="1:6" ht="18.75" thickBot="1" x14ac:dyDescent="0.3">
      <c r="A60" s="1490"/>
      <c r="B60" s="259" t="s">
        <v>167</v>
      </c>
      <c r="C60" s="339"/>
      <c r="D60" s="339"/>
      <c r="E60" s="320"/>
    </row>
    <row r="61" spans="1:6" ht="18" customHeight="1" thickBot="1" x14ac:dyDescent="0.3">
      <c r="A61" s="1490"/>
      <c r="B61" s="260" t="s">
        <v>168</v>
      </c>
      <c r="C61" s="1523" t="s">
        <v>117</v>
      </c>
      <c r="D61" s="1524"/>
      <c r="E61" s="320"/>
      <c r="F61" s="272"/>
    </row>
    <row r="62" spans="1:6" ht="18.75" thickBot="1" x14ac:dyDescent="0.3">
      <c r="A62" s="1490"/>
      <c r="B62" s="260" t="s">
        <v>169</v>
      </c>
      <c r="C62" s="1523" t="s">
        <v>117</v>
      </c>
      <c r="D62" s="1524"/>
      <c r="E62" s="320"/>
    </row>
    <row r="63" spans="1:6" ht="18" customHeight="1" thickBot="1" x14ac:dyDescent="0.3">
      <c r="A63" s="1490"/>
      <c r="B63" s="260" t="s">
        <v>170</v>
      </c>
      <c r="C63" s="1523" t="s">
        <v>117</v>
      </c>
      <c r="D63" s="1524"/>
      <c r="E63" s="320"/>
      <c r="F63" s="272"/>
    </row>
    <row r="64" spans="1:6" ht="18.75" thickBot="1" x14ac:dyDescent="0.25">
      <c r="A64" s="1490"/>
      <c r="B64" s="259" t="s">
        <v>171</v>
      </c>
      <c r="C64" s="255"/>
      <c r="D64" s="255"/>
      <c r="E64" s="320"/>
    </row>
    <row r="65" spans="1:6" ht="15.75" customHeight="1" thickBot="1" x14ac:dyDescent="0.25">
      <c r="A65" s="1490"/>
      <c r="B65" s="336" t="s">
        <v>186</v>
      </c>
      <c r="C65" s="255"/>
      <c r="D65" s="255"/>
      <c r="E65" s="331" t="str">
        <f ca="1">IF(ISODD(C9)=TRUE,"SUR FLEXIBLE COURT","SUR FLEXIBLE LONG")</f>
        <v>SUR FLEXIBLE COURT</v>
      </c>
    </row>
    <row r="66" spans="1:6" ht="3" customHeight="1" thickBot="1" x14ac:dyDescent="0.3">
      <c r="A66" s="253"/>
      <c r="B66" s="302"/>
      <c r="C66" s="272"/>
      <c r="D66" s="272"/>
      <c r="E66" s="320"/>
      <c r="F66" s="272"/>
    </row>
    <row r="67" spans="1:6" ht="34.5" customHeight="1" thickBot="1" x14ac:dyDescent="0.25">
      <c r="A67" s="1482" t="s">
        <v>173</v>
      </c>
      <c r="B67" s="1483"/>
      <c r="C67" s="1483"/>
      <c r="D67" s="1483"/>
      <c r="E67" s="1484"/>
    </row>
    <row r="68" spans="1:6" ht="3.75" hidden="1" customHeight="1" thickBot="1" x14ac:dyDescent="0.25">
      <c r="A68" s="304"/>
      <c r="B68" s="304"/>
      <c r="C68" s="305"/>
      <c r="D68" s="305"/>
      <c r="E68" s="306"/>
    </row>
    <row r="69" spans="1:6" ht="87.75" customHeight="1" thickBot="1" x14ac:dyDescent="0.25">
      <c r="A69" s="1430" t="s">
        <v>174</v>
      </c>
      <c r="B69" s="1431"/>
      <c r="C69" s="1485" t="s">
        <v>175</v>
      </c>
      <c r="D69" s="1486"/>
      <c r="E69" s="1487"/>
    </row>
    <row r="71" spans="1:6" ht="15.75" x14ac:dyDescent="0.25">
      <c r="A71" s="307"/>
      <c r="B71" s="308"/>
      <c r="C71" s="309"/>
      <c r="D71" s="308"/>
      <c r="E71" s="308"/>
    </row>
    <row r="72" spans="1:6" ht="15" x14ac:dyDescent="0.25">
      <c r="A72" s="310"/>
    </row>
  </sheetData>
  <sheetProtection algorithmName="SHA-512" hashValue="ZkzTP7RFrEhK3F7ksrY2tbqiVE8fEjfk/XcJiCqvlKMjYDPeBzoOqTDLrCl8GJsw4xMKSPkNSjVxwEYO+eJ/pA==" saltValue="X7XAs4vhzKuwN3OuV/kA9Q==" spinCount="100000" sheet="1" objects="1" scenarios="1"/>
  <customSheetViews>
    <customSheetView guid="{DF4911F3-2F4F-4B50-83A2-B7C33E13824E}" scale="75" showPageBreaks="1" hiddenRows="1" view="pageBreakPreview" topLeftCell="A34">
      <selection activeCell="C11" sqref="C11:E12"/>
      <pageMargins left="0" right="0" top="0" bottom="0" header="0" footer="0"/>
      <printOptions horizontalCentered="1" verticalCentered="1"/>
      <pageSetup paperSize="9" scale="64" orientation="portrait" r:id="rId1"/>
      <headerFooter alignWithMargins="0"/>
    </customSheetView>
  </customSheetViews>
  <mergeCells count="24">
    <mergeCell ref="A31:B31"/>
    <mergeCell ref="A1:A8"/>
    <mergeCell ref="B1:D8"/>
    <mergeCell ref="E1:E2"/>
    <mergeCell ref="E3:E4"/>
    <mergeCell ref="E5:E6"/>
    <mergeCell ref="E7:E8"/>
    <mergeCell ref="A9:B10"/>
    <mergeCell ref="C9:D10"/>
    <mergeCell ref="C11:D11"/>
    <mergeCell ref="A12:B12"/>
    <mergeCell ref="C16:D16"/>
    <mergeCell ref="A67:E67"/>
    <mergeCell ref="A69:B69"/>
    <mergeCell ref="C69:E69"/>
    <mergeCell ref="C37:D37"/>
    <mergeCell ref="A38:B38"/>
    <mergeCell ref="C42:D42"/>
    <mergeCell ref="B48:E48"/>
    <mergeCell ref="C57:D57"/>
    <mergeCell ref="A58:A65"/>
    <mergeCell ref="C61:D61"/>
    <mergeCell ref="C62:D62"/>
    <mergeCell ref="C63:D63"/>
  </mergeCells>
  <printOptions horizontalCentered="1" verticalCentered="1"/>
  <pageMargins left="0" right="0" top="0" bottom="0" header="0" footer="0"/>
  <pageSetup paperSize="9" scale="64" orientation="portrait" r:id="rId2"/>
  <headerFooter alignWithMargins="0"/>
  <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pageSetUpPr fitToPage="1"/>
  </sheetPr>
  <dimension ref="A1:H72"/>
  <sheetViews>
    <sheetView view="pageBreakPreview" zoomScale="75" zoomScaleNormal="75" zoomScaleSheetLayoutView="75" workbookViewId="0">
      <selection activeCell="G12" sqref="G12"/>
    </sheetView>
  </sheetViews>
  <sheetFormatPr baseColWidth="10" defaultColWidth="11.42578125" defaultRowHeight="12.75" x14ac:dyDescent="0.2"/>
  <cols>
    <col min="1" max="1" width="29" style="1" customWidth="1"/>
    <col min="2" max="2" width="71" style="1" customWidth="1"/>
    <col min="3" max="3" width="5.7109375" style="1" customWidth="1"/>
    <col min="4" max="4" width="5.5703125" style="1" customWidth="1"/>
    <col min="5" max="5" width="44.7109375" style="1" customWidth="1"/>
    <col min="6" max="16384" width="11.42578125" style="1"/>
  </cols>
  <sheetData>
    <row r="1" spans="1:8" ht="12.75" customHeight="1" x14ac:dyDescent="0.2">
      <c r="A1" s="1463"/>
      <c r="B1" s="1466" t="s">
        <v>101</v>
      </c>
      <c r="C1" s="1467"/>
      <c r="D1" s="1468"/>
      <c r="E1" s="1509" t="s">
        <v>102</v>
      </c>
      <c r="F1" s="311"/>
      <c r="G1" s="311"/>
      <c r="H1" s="242"/>
    </row>
    <row r="2" spans="1:8" ht="9.9499999999999993" customHeight="1" x14ac:dyDescent="0.2">
      <c r="A2" s="1464"/>
      <c r="B2" s="1469"/>
      <c r="C2" s="1470"/>
      <c r="D2" s="1471"/>
      <c r="E2" s="1510"/>
      <c r="F2" s="312"/>
      <c r="G2" s="312"/>
      <c r="H2" s="242"/>
    </row>
    <row r="3" spans="1:8" ht="18.75" customHeight="1" x14ac:dyDescent="0.2">
      <c r="A3" s="1464"/>
      <c r="B3" s="1469"/>
      <c r="C3" s="1470"/>
      <c r="D3" s="1471"/>
      <c r="E3" s="1511" t="s">
        <v>103</v>
      </c>
      <c r="F3" s="312"/>
      <c r="G3" s="312"/>
      <c r="H3" s="242"/>
    </row>
    <row r="4" spans="1:8" ht="25.5" customHeight="1" x14ac:dyDescent="0.2">
      <c r="A4" s="1464"/>
      <c r="B4" s="1469"/>
      <c r="C4" s="1470"/>
      <c r="D4" s="1471"/>
      <c r="E4" s="1510"/>
      <c r="F4" s="312"/>
      <c r="G4" s="312"/>
      <c r="H4" s="242"/>
    </row>
    <row r="5" spans="1:8" ht="12.75" customHeight="1" x14ac:dyDescent="0.2">
      <c r="A5" s="1464"/>
      <c r="B5" s="1469"/>
      <c r="C5" s="1470"/>
      <c r="D5" s="1471"/>
      <c r="E5" s="1511" t="s">
        <v>104</v>
      </c>
      <c r="F5" s="312"/>
      <c r="G5" s="312"/>
      <c r="H5" s="242"/>
    </row>
    <row r="6" spans="1:8" ht="15.95" customHeight="1" x14ac:dyDescent="0.2">
      <c r="A6" s="1464"/>
      <c r="B6" s="1469"/>
      <c r="C6" s="1470"/>
      <c r="D6" s="1471"/>
      <c r="E6" s="1510"/>
      <c r="F6" s="312"/>
      <c r="G6" s="312"/>
      <c r="H6" s="242"/>
    </row>
    <row r="7" spans="1:8" ht="15.95" customHeight="1" x14ac:dyDescent="0.2">
      <c r="A7" s="1464"/>
      <c r="B7" s="1469"/>
      <c r="C7" s="1470"/>
      <c r="D7" s="1471"/>
      <c r="E7" s="1511" t="s">
        <v>105</v>
      </c>
      <c r="F7" s="312"/>
      <c r="G7" s="312"/>
      <c r="H7" s="242"/>
    </row>
    <row r="8" spans="1:8" ht="15.95" customHeight="1" x14ac:dyDescent="0.2">
      <c r="A8" s="1465"/>
      <c r="B8" s="1472"/>
      <c r="C8" s="1473"/>
      <c r="D8" s="1474"/>
      <c r="E8" s="1510"/>
      <c r="F8" s="312"/>
      <c r="G8" s="312"/>
      <c r="H8" s="242"/>
    </row>
    <row r="9" spans="1:8" ht="15.95" customHeight="1" x14ac:dyDescent="0.25">
      <c r="A9" s="1439" t="s">
        <v>106</v>
      </c>
      <c r="B9" s="1440"/>
      <c r="C9" s="1441">
        <f ca="1">WEEKNUM(E11,1)</f>
        <v>37</v>
      </c>
      <c r="D9" s="1442"/>
      <c r="E9" s="256"/>
    </row>
    <row r="10" spans="1:8" ht="7.5" customHeight="1" thickBot="1" x14ac:dyDescent="0.3">
      <c r="A10" s="1416"/>
      <c r="B10" s="1418"/>
      <c r="C10" s="1443"/>
      <c r="D10" s="1444"/>
      <c r="E10" s="1106"/>
    </row>
    <row r="11" spans="1:8" ht="22.5" customHeight="1" thickBot="1" x14ac:dyDescent="0.25">
      <c r="A11" s="244" t="s">
        <v>107</v>
      </c>
      <c r="B11" s="245" t="s">
        <v>28</v>
      </c>
      <c r="C11" s="1448" t="s">
        <v>108</v>
      </c>
      <c r="D11" s="1496"/>
      <c r="E11" s="315">
        <f ca="1">TODAY()+1</f>
        <v>43352</v>
      </c>
      <c r="G11" s="316"/>
    </row>
    <row r="12" spans="1:8" ht="15.95" customHeight="1" thickBot="1" x14ac:dyDescent="0.3">
      <c r="A12" s="1451" t="s">
        <v>109</v>
      </c>
      <c r="B12" s="1452"/>
      <c r="C12" s="246" t="s">
        <v>83</v>
      </c>
      <c r="D12" s="246" t="s">
        <v>110</v>
      </c>
      <c r="E12" s="317" t="s">
        <v>111</v>
      </c>
    </row>
    <row r="13" spans="1:8" ht="15.95" customHeight="1" thickBot="1" x14ac:dyDescent="0.25">
      <c r="A13" s="247" t="s">
        <v>112</v>
      </c>
      <c r="B13" s="248"/>
      <c r="C13" s="318"/>
      <c r="D13" s="318"/>
      <c r="E13" s="263"/>
    </row>
    <row r="14" spans="1:8" ht="15.95" customHeight="1" thickBot="1" x14ac:dyDescent="0.3">
      <c r="A14" s="253"/>
      <c r="B14" s="254" t="s">
        <v>184</v>
      </c>
      <c r="C14" s="255"/>
      <c r="D14" s="255"/>
      <c r="E14" s="256" t="s">
        <v>114</v>
      </c>
    </row>
    <row r="15" spans="1:8" ht="15.95" customHeight="1" thickBot="1" x14ac:dyDescent="0.3">
      <c r="A15" s="258"/>
      <c r="B15" s="259" t="s">
        <v>115</v>
      </c>
      <c r="C15" s="255"/>
      <c r="D15" s="255"/>
      <c r="E15" s="256" t="s">
        <v>114</v>
      </c>
    </row>
    <row r="16" spans="1:8" ht="15.95" customHeight="1" thickBot="1" x14ac:dyDescent="0.3">
      <c r="A16" s="258"/>
      <c r="B16" s="260" t="s">
        <v>116</v>
      </c>
      <c r="C16" s="1437" t="s">
        <v>117</v>
      </c>
      <c r="D16" s="1438"/>
      <c r="E16" s="256"/>
    </row>
    <row r="17" spans="1:5" ht="15.95" customHeight="1" thickBot="1" x14ac:dyDescent="0.3">
      <c r="A17" s="253"/>
      <c r="B17" s="254" t="s">
        <v>118</v>
      </c>
      <c r="C17" s="255"/>
      <c r="D17" s="255"/>
      <c r="E17" s="256"/>
    </row>
    <row r="18" spans="1:5" ht="15.95" customHeight="1" thickBot="1" x14ac:dyDescent="0.3">
      <c r="A18" s="253"/>
      <c r="B18" s="254" t="s">
        <v>119</v>
      </c>
      <c r="C18" s="255"/>
      <c r="D18" s="255"/>
      <c r="E18" s="256"/>
    </row>
    <row r="19" spans="1:5" ht="15.95" customHeight="1" thickBot="1" x14ac:dyDescent="0.3">
      <c r="A19" s="247" t="s">
        <v>120</v>
      </c>
      <c r="B19" s="318"/>
      <c r="C19" s="318"/>
      <c r="D19" s="318"/>
      <c r="E19" s="319"/>
    </row>
    <row r="20" spans="1:5" ht="20.25" customHeight="1" thickBot="1" x14ac:dyDescent="0.3">
      <c r="A20" s="267" t="s">
        <v>121</v>
      </c>
      <c r="B20" s="268" t="s">
        <v>122</v>
      </c>
      <c r="C20" s="255"/>
      <c r="D20" s="255"/>
      <c r="E20" s="256"/>
    </row>
    <row r="21" spans="1:5" ht="20.25" customHeight="1" thickBot="1" x14ac:dyDescent="0.3">
      <c r="A21" s="267" t="s">
        <v>123</v>
      </c>
      <c r="B21" s="268" t="s">
        <v>124</v>
      </c>
      <c r="C21" s="255"/>
      <c r="D21" s="255"/>
      <c r="E21" s="256"/>
    </row>
    <row r="22" spans="1:5" ht="15.95" customHeight="1" thickBot="1" x14ac:dyDescent="0.3">
      <c r="A22" s="269"/>
      <c r="B22" s="270" t="s">
        <v>125</v>
      </c>
      <c r="C22" s="255"/>
      <c r="D22" s="255"/>
      <c r="E22" s="256"/>
    </row>
    <row r="23" spans="1:5" ht="23.25" customHeight="1" thickBot="1" x14ac:dyDescent="0.3">
      <c r="A23" s="269"/>
      <c r="B23" s="268" t="s">
        <v>126</v>
      </c>
      <c r="C23" s="255"/>
      <c r="D23" s="255"/>
      <c r="E23" s="256"/>
    </row>
    <row r="24" spans="1:5" ht="15.95" customHeight="1" thickBot="1" x14ac:dyDescent="0.25">
      <c r="A24" s="267" t="s">
        <v>127</v>
      </c>
      <c r="B24" s="254" t="s">
        <v>128</v>
      </c>
      <c r="C24" s="255"/>
      <c r="D24" s="255"/>
      <c r="E24" s="320"/>
    </row>
    <row r="25" spans="1:5" ht="18.75" thickBot="1" x14ac:dyDescent="0.3">
      <c r="A25" s="267" t="s">
        <v>129</v>
      </c>
      <c r="B25" s="272"/>
      <c r="C25" s="255"/>
      <c r="D25" s="255"/>
      <c r="E25" s="256" t="s">
        <v>130</v>
      </c>
    </row>
    <row r="26" spans="1:5" ht="18.75" thickBot="1" x14ac:dyDescent="0.3">
      <c r="A26" s="267" t="s">
        <v>131</v>
      </c>
      <c r="B26" s="273"/>
      <c r="C26" s="255"/>
      <c r="D26" s="255"/>
      <c r="E26" s="256"/>
    </row>
    <row r="27" spans="1:5" ht="18.75" thickBot="1" x14ac:dyDescent="0.25">
      <c r="A27" s="247" t="s">
        <v>132</v>
      </c>
      <c r="B27" s="248"/>
      <c r="C27" s="318"/>
      <c r="D27" s="318"/>
      <c r="E27" s="263"/>
    </row>
    <row r="28" spans="1:5" ht="18.75" thickBot="1" x14ac:dyDescent="0.3">
      <c r="A28" s="278" t="s">
        <v>133</v>
      </c>
      <c r="B28" s="279"/>
      <c r="C28" s="255"/>
      <c r="D28" s="255"/>
      <c r="E28" s="320"/>
    </row>
    <row r="29" spans="1:5" ht="18.75" thickBot="1" x14ac:dyDescent="0.3">
      <c r="A29" s="281" t="s">
        <v>134</v>
      </c>
      <c r="B29" s="279"/>
      <c r="C29" s="255"/>
      <c r="D29" s="255"/>
      <c r="E29" s="320"/>
    </row>
    <row r="30" spans="1:5" ht="18.75" thickBot="1" x14ac:dyDescent="0.25">
      <c r="A30" s="247" t="s">
        <v>135</v>
      </c>
      <c r="B30" s="318"/>
      <c r="C30" s="318"/>
      <c r="D30" s="318"/>
      <c r="E30" s="263"/>
    </row>
    <row r="31" spans="1:5" ht="24.75" customHeight="1" thickBot="1" x14ac:dyDescent="0.4">
      <c r="A31" s="1456" t="s">
        <v>136</v>
      </c>
      <c r="B31" s="1494"/>
      <c r="C31" s="255"/>
      <c r="D31" s="255"/>
      <c r="E31" s="282" t="s">
        <v>137</v>
      </c>
    </row>
    <row r="32" spans="1:5" ht="20.25" customHeight="1" thickBot="1" x14ac:dyDescent="0.4">
      <c r="A32" s="283"/>
      <c r="B32" s="284" t="s">
        <v>138</v>
      </c>
      <c r="C32" s="255"/>
      <c r="D32" s="255"/>
      <c r="E32" s="282" t="s">
        <v>137</v>
      </c>
    </row>
    <row r="33" spans="1:5" ht="38.25" thickBot="1" x14ac:dyDescent="0.25">
      <c r="A33" s="285" t="s">
        <v>139</v>
      </c>
      <c r="B33" s="286" t="s">
        <v>140</v>
      </c>
      <c r="C33" s="255"/>
      <c r="D33" s="255"/>
      <c r="E33" s="320"/>
    </row>
    <row r="34" spans="1:5" ht="15.95" customHeight="1" thickBot="1" x14ac:dyDescent="0.25">
      <c r="A34" s="267" t="s">
        <v>141</v>
      </c>
      <c r="B34" s="287" t="s">
        <v>142</v>
      </c>
      <c r="C34" s="255"/>
      <c r="D34" s="255"/>
      <c r="E34" s="320"/>
    </row>
    <row r="35" spans="1:5" ht="15.95" customHeight="1" thickBot="1" x14ac:dyDescent="0.3">
      <c r="A35" s="269"/>
      <c r="B35" s="287" t="s">
        <v>143</v>
      </c>
      <c r="C35" s="255"/>
      <c r="D35" s="255"/>
      <c r="E35" s="320"/>
    </row>
    <row r="36" spans="1:5" ht="15" customHeight="1" thickBot="1" x14ac:dyDescent="0.3">
      <c r="A36" s="269"/>
      <c r="B36" s="287" t="s">
        <v>144</v>
      </c>
      <c r="C36" s="255"/>
      <c r="D36" s="255"/>
      <c r="E36" s="320"/>
    </row>
    <row r="37" spans="1:5" ht="15" customHeight="1" thickBot="1" x14ac:dyDescent="0.3">
      <c r="A37" s="269"/>
      <c r="B37" s="288" t="s">
        <v>145</v>
      </c>
      <c r="C37" s="1437" t="s">
        <v>117</v>
      </c>
      <c r="D37" s="1438"/>
      <c r="E37" s="320"/>
    </row>
    <row r="38" spans="1:5" ht="16.5" customHeight="1" thickBot="1" x14ac:dyDescent="0.25">
      <c r="A38" s="1458" t="s">
        <v>146</v>
      </c>
      <c r="B38" s="1459"/>
      <c r="C38" s="321"/>
      <c r="D38" s="321"/>
      <c r="E38" s="320"/>
    </row>
    <row r="39" spans="1:5" ht="15.95" customHeight="1" thickBot="1" x14ac:dyDescent="0.3">
      <c r="A39" s="291"/>
      <c r="B39" s="292" t="s">
        <v>147</v>
      </c>
      <c r="C39" s="255"/>
      <c r="D39" s="255"/>
      <c r="E39" s="320"/>
    </row>
    <row r="40" spans="1:5" ht="20.100000000000001" customHeight="1" thickBot="1" x14ac:dyDescent="0.3">
      <c r="A40" s="291"/>
      <c r="B40" s="259" t="s">
        <v>148</v>
      </c>
      <c r="C40" s="280"/>
      <c r="D40" s="280"/>
      <c r="E40" s="322"/>
    </row>
    <row r="41" spans="1:5" ht="15.95" customHeight="1" thickBot="1" x14ac:dyDescent="0.25">
      <c r="A41" s="258"/>
      <c r="B41" s="259" t="s">
        <v>149</v>
      </c>
      <c r="C41" s="255"/>
      <c r="D41" s="255"/>
      <c r="E41" s="320"/>
    </row>
    <row r="42" spans="1:5" ht="15.95" customHeight="1" thickBot="1" x14ac:dyDescent="0.3">
      <c r="A42" s="258"/>
      <c r="B42" s="259" t="s">
        <v>150</v>
      </c>
      <c r="C42" s="294"/>
      <c r="D42" s="295"/>
      <c r="E42" s="320"/>
    </row>
    <row r="43" spans="1:5" ht="15.95" customHeight="1" thickBot="1" x14ac:dyDescent="0.25">
      <c r="A43" s="267" t="s">
        <v>151</v>
      </c>
      <c r="B43" s="254"/>
      <c r="C43" s="255"/>
      <c r="D43" s="255"/>
      <c r="E43" s="320"/>
    </row>
    <row r="44" spans="1:5" ht="9.75" customHeight="1" thickBot="1" x14ac:dyDescent="0.25">
      <c r="A44" s="258"/>
      <c r="B44" s="272"/>
      <c r="C44" s="272"/>
      <c r="D44" s="272"/>
      <c r="E44" s="320"/>
    </row>
    <row r="45" spans="1:5" ht="15" customHeight="1" thickBot="1" x14ac:dyDescent="0.25">
      <c r="A45" s="296" t="s">
        <v>152</v>
      </c>
      <c r="B45" s="273"/>
      <c r="C45" s="255"/>
      <c r="D45" s="255"/>
      <c r="E45" s="320"/>
    </row>
    <row r="46" spans="1:5" ht="3" customHeight="1" thickBot="1" x14ac:dyDescent="0.25">
      <c r="A46" s="253"/>
      <c r="B46" s="323"/>
      <c r="C46" s="272"/>
      <c r="D46" s="272"/>
      <c r="E46" s="320"/>
    </row>
    <row r="47" spans="1:5" ht="18.75" thickBot="1" x14ac:dyDescent="0.3">
      <c r="A47" s="324" t="s">
        <v>153</v>
      </c>
      <c r="B47" s="325"/>
      <c r="C47" s="326"/>
      <c r="D47" s="326"/>
      <c r="E47" s="327"/>
    </row>
    <row r="48" spans="1:5" ht="56.25" customHeight="1" thickBot="1" x14ac:dyDescent="0.25">
      <c r="A48" s="328" t="s">
        <v>154</v>
      </c>
      <c r="B48" s="1460" t="s">
        <v>178</v>
      </c>
      <c r="C48" s="1461"/>
      <c r="D48" s="1461"/>
      <c r="E48" s="1462"/>
    </row>
    <row r="49" spans="1:7" ht="13.5" hidden="1" customHeight="1" x14ac:dyDescent="0.2"/>
    <row r="50" spans="1:7" ht="18.75" thickBot="1" x14ac:dyDescent="0.25">
      <c r="A50" s="253"/>
      <c r="B50" s="341" t="s">
        <v>156</v>
      </c>
      <c r="C50" s="1488" t="s">
        <v>117</v>
      </c>
      <c r="D50" s="1489"/>
      <c r="E50" s="320"/>
    </row>
    <row r="51" spans="1:7" ht="18.75" thickBot="1" x14ac:dyDescent="0.25">
      <c r="A51" s="253"/>
      <c r="B51" s="259" t="s">
        <v>157</v>
      </c>
      <c r="C51" s="255"/>
      <c r="D51" s="255"/>
      <c r="E51" s="320"/>
    </row>
    <row r="52" spans="1:7" ht="18.75" thickBot="1" x14ac:dyDescent="0.25">
      <c r="A52" s="253"/>
      <c r="B52" s="259" t="s">
        <v>158</v>
      </c>
      <c r="C52" s="255"/>
      <c r="D52" s="255"/>
      <c r="E52" s="320"/>
    </row>
    <row r="53" spans="1:7" ht="18.75" thickBot="1" x14ac:dyDescent="0.25">
      <c r="A53" s="253"/>
      <c r="B53" s="259" t="s">
        <v>159</v>
      </c>
      <c r="C53" s="255"/>
      <c r="D53" s="255"/>
      <c r="E53" s="320"/>
      <c r="G53" s="340"/>
    </row>
    <row r="54" spans="1:7" ht="18.75" thickBot="1" x14ac:dyDescent="0.25">
      <c r="A54" s="253"/>
      <c r="B54" s="259" t="s">
        <v>160</v>
      </c>
      <c r="C54" s="255"/>
      <c r="D54" s="255"/>
      <c r="E54" s="320"/>
    </row>
    <row r="55" spans="1:7" ht="18.75" thickBot="1" x14ac:dyDescent="0.25">
      <c r="A55" s="253"/>
      <c r="B55" s="259" t="s">
        <v>161</v>
      </c>
      <c r="C55" s="255"/>
      <c r="D55" s="255"/>
      <c r="E55" s="320"/>
    </row>
    <row r="56" spans="1:7" ht="18.75" customHeight="1" thickBot="1" x14ac:dyDescent="0.25">
      <c r="A56" s="253"/>
      <c r="B56" s="259" t="s">
        <v>162</v>
      </c>
      <c r="C56" s="255"/>
      <c r="D56" s="255"/>
      <c r="E56" s="320"/>
    </row>
    <row r="57" spans="1:7" ht="18.75" thickBot="1" x14ac:dyDescent="0.25">
      <c r="A57" s="253"/>
      <c r="B57" s="260" t="s">
        <v>163</v>
      </c>
      <c r="C57" s="1437" t="s">
        <v>117</v>
      </c>
      <c r="D57" s="1438"/>
      <c r="E57" s="320"/>
    </row>
    <row r="58" spans="1:7" ht="18.75" customHeight="1" thickBot="1" x14ac:dyDescent="0.25">
      <c r="A58" s="1490" t="s">
        <v>164</v>
      </c>
      <c r="B58" s="259" t="s">
        <v>165</v>
      </c>
      <c r="C58" s="255"/>
      <c r="D58" s="255"/>
      <c r="E58" s="320"/>
    </row>
    <row r="59" spans="1:7" ht="18.75" customHeight="1" thickBot="1" x14ac:dyDescent="0.25">
      <c r="A59" s="1490"/>
      <c r="B59" s="260" t="s">
        <v>166</v>
      </c>
      <c r="C59" s="1488" t="s">
        <v>117</v>
      </c>
      <c r="D59" s="1489"/>
      <c r="E59" s="320"/>
    </row>
    <row r="60" spans="1:7" ht="18.75" thickBot="1" x14ac:dyDescent="0.25">
      <c r="A60" s="1490"/>
      <c r="B60" s="259" t="s">
        <v>167</v>
      </c>
      <c r="C60" s="255"/>
      <c r="D60" s="255"/>
      <c r="E60" s="320"/>
    </row>
    <row r="61" spans="1:7" ht="18" customHeight="1" thickBot="1" x14ac:dyDescent="0.25">
      <c r="A61" s="1490"/>
      <c r="B61" s="260" t="s">
        <v>168</v>
      </c>
      <c r="C61" s="1437" t="s">
        <v>117</v>
      </c>
      <c r="D61" s="1438"/>
      <c r="E61" s="320"/>
      <c r="F61" s="272"/>
    </row>
    <row r="62" spans="1:7" ht="18.75" thickBot="1" x14ac:dyDescent="0.25">
      <c r="A62" s="1490"/>
      <c r="B62" s="260" t="s">
        <v>169</v>
      </c>
      <c r="C62" s="1437" t="s">
        <v>117</v>
      </c>
      <c r="D62" s="1438"/>
      <c r="E62" s="320"/>
    </row>
    <row r="63" spans="1:7" ht="18" customHeight="1" thickBot="1" x14ac:dyDescent="0.25">
      <c r="A63" s="1490"/>
      <c r="B63" s="260" t="s">
        <v>170</v>
      </c>
      <c r="C63" s="1437" t="s">
        <v>117</v>
      </c>
      <c r="D63" s="1438"/>
      <c r="E63" s="320"/>
      <c r="F63" s="272"/>
    </row>
    <row r="64" spans="1:7" ht="18.75" thickBot="1" x14ac:dyDescent="0.25">
      <c r="A64" s="1490"/>
      <c r="B64" s="260" t="s">
        <v>171</v>
      </c>
      <c r="C64" s="1437" t="s">
        <v>117</v>
      </c>
      <c r="D64" s="1438"/>
      <c r="E64" s="320"/>
    </row>
    <row r="65" spans="1:6" ht="15.75" customHeight="1" thickBot="1" x14ac:dyDescent="0.25">
      <c r="A65" s="1490"/>
      <c r="B65" s="336" t="s">
        <v>186</v>
      </c>
      <c r="C65" s="255"/>
      <c r="D65" s="255"/>
      <c r="E65" s="331" t="str">
        <f ca="1">IF(ISODD(C9)=TRUE,"SUR FLEXIBLE COURT","SUR FLEXIBLE LONG")</f>
        <v>SUR FLEXIBLE COURT</v>
      </c>
    </row>
    <row r="66" spans="1:6" ht="3" customHeight="1" thickBot="1" x14ac:dyDescent="0.3">
      <c r="A66" s="253"/>
      <c r="B66" s="302"/>
      <c r="C66" s="272"/>
      <c r="D66" s="272"/>
      <c r="E66" s="320"/>
      <c r="F66" s="272"/>
    </row>
    <row r="67" spans="1:6" ht="34.5" customHeight="1" thickBot="1" x14ac:dyDescent="0.25">
      <c r="A67" s="1482" t="s">
        <v>173</v>
      </c>
      <c r="B67" s="1483"/>
      <c r="C67" s="1483"/>
      <c r="D67" s="1483"/>
      <c r="E67" s="1484"/>
    </row>
    <row r="68" spans="1:6" ht="3.75" hidden="1" customHeight="1" x14ac:dyDescent="0.2">
      <c r="A68" s="304"/>
      <c r="B68" s="304"/>
      <c r="C68" s="305"/>
      <c r="D68" s="305"/>
      <c r="E68" s="306"/>
    </row>
    <row r="69" spans="1:6" ht="87.75" customHeight="1" thickBot="1" x14ac:dyDescent="0.25">
      <c r="A69" s="1430" t="s">
        <v>174</v>
      </c>
      <c r="B69" s="1431"/>
      <c r="C69" s="1485" t="s">
        <v>175</v>
      </c>
      <c r="D69" s="1486"/>
      <c r="E69" s="1487"/>
    </row>
    <row r="71" spans="1:6" ht="15.75" x14ac:dyDescent="0.25">
      <c r="A71" s="307"/>
      <c r="B71" s="308"/>
      <c r="C71" s="309"/>
      <c r="D71" s="308"/>
      <c r="E71" s="308"/>
    </row>
    <row r="72" spans="1:6" ht="15" x14ac:dyDescent="0.25">
      <c r="A72" s="310"/>
    </row>
  </sheetData>
  <sheetProtection algorithmName="SHA-512" hashValue="ik2oAYco1PMoQvkcblNZE55uWRSc/8P3R3Me9WQLpZzCjNNArLhjTdqEOQl/tntFZ7zeFnufvKpmgVel0B3S0g==" saltValue="CAvUHZIjhJXU3fpR8zaLFg==" spinCount="100000" sheet="1" objects="1" scenarios="1"/>
  <customSheetViews>
    <customSheetView guid="{DF4911F3-2F4F-4B50-83A2-B7C33E13824E}" scale="75" showPageBreaks="1" hiddenRows="1" view="pageBreakPreview" topLeftCell="A31">
      <selection activeCell="C11" sqref="C11:E12"/>
      <pageMargins left="0" right="0" top="0" bottom="0" header="0" footer="0"/>
      <printOptions horizontalCentered="1" verticalCentered="1"/>
      <pageSetup paperSize="9" scale="56" orientation="portrait" r:id="rId1"/>
      <headerFooter alignWithMargins="0"/>
    </customSheetView>
  </customSheetViews>
  <mergeCells count="26">
    <mergeCell ref="A31:B31"/>
    <mergeCell ref="A1:A8"/>
    <mergeCell ref="B1:D8"/>
    <mergeCell ref="E1:E2"/>
    <mergeCell ref="E3:E4"/>
    <mergeCell ref="E5:E6"/>
    <mergeCell ref="E7:E8"/>
    <mergeCell ref="A9:B10"/>
    <mergeCell ref="C9:D10"/>
    <mergeCell ref="C11:D11"/>
    <mergeCell ref="A12:B12"/>
    <mergeCell ref="C16:D16"/>
    <mergeCell ref="C64:D64"/>
    <mergeCell ref="A67:E67"/>
    <mergeCell ref="A69:B69"/>
    <mergeCell ref="C69:E69"/>
    <mergeCell ref="C37:D37"/>
    <mergeCell ref="A38:B38"/>
    <mergeCell ref="B48:E48"/>
    <mergeCell ref="C50:D50"/>
    <mergeCell ref="C57:D57"/>
    <mergeCell ref="A58:A65"/>
    <mergeCell ref="C59:D59"/>
    <mergeCell ref="C61:D61"/>
    <mergeCell ref="C62:D62"/>
    <mergeCell ref="C63:D63"/>
  </mergeCells>
  <printOptions horizontalCentered="1" verticalCentered="1"/>
  <pageMargins left="0" right="0" top="0" bottom="0" header="0" footer="0"/>
  <pageSetup paperSize="9" scale="64" orientation="portrait" r:id="rId2"/>
  <headerFooter alignWithMargins="0"/>
  <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pageSetUpPr fitToPage="1"/>
  </sheetPr>
  <dimension ref="A1:H72"/>
  <sheetViews>
    <sheetView view="pageBreakPreview" zoomScale="75" zoomScaleNormal="75" zoomScaleSheetLayoutView="75" workbookViewId="0">
      <selection activeCell="E1" sqref="A1:E10"/>
    </sheetView>
  </sheetViews>
  <sheetFormatPr baseColWidth="10" defaultColWidth="11.42578125" defaultRowHeight="12.75" x14ac:dyDescent="0.2"/>
  <cols>
    <col min="1" max="1" width="29" style="1" customWidth="1"/>
    <col min="2" max="2" width="71" style="1" customWidth="1"/>
    <col min="3" max="3" width="5.7109375" style="1" customWidth="1"/>
    <col min="4" max="4" width="5.5703125" style="1" customWidth="1"/>
    <col min="5" max="5" width="44.7109375" style="1" customWidth="1"/>
    <col min="6" max="16384" width="11.42578125" style="1"/>
  </cols>
  <sheetData>
    <row r="1" spans="1:8" ht="12.75" customHeight="1" x14ac:dyDescent="0.2">
      <c r="A1" s="1463"/>
      <c r="B1" s="1466" t="s">
        <v>101</v>
      </c>
      <c r="C1" s="1467"/>
      <c r="D1" s="1468"/>
      <c r="E1" s="1509" t="s">
        <v>102</v>
      </c>
      <c r="F1" s="311"/>
      <c r="G1" s="311"/>
      <c r="H1" s="242"/>
    </row>
    <row r="2" spans="1:8" ht="9.9499999999999993" customHeight="1" x14ac:dyDescent="0.2">
      <c r="A2" s="1464"/>
      <c r="B2" s="1469"/>
      <c r="C2" s="1470"/>
      <c r="D2" s="1471"/>
      <c r="E2" s="1510"/>
      <c r="F2" s="312"/>
      <c r="G2" s="312"/>
      <c r="H2" s="242"/>
    </row>
    <row r="3" spans="1:8" ht="18.75" customHeight="1" x14ac:dyDescent="0.2">
      <c r="A3" s="1464"/>
      <c r="B3" s="1469"/>
      <c r="C3" s="1470"/>
      <c r="D3" s="1471"/>
      <c r="E3" s="1511" t="s">
        <v>103</v>
      </c>
      <c r="F3" s="312"/>
      <c r="G3" s="312"/>
      <c r="H3" s="242"/>
    </row>
    <row r="4" spans="1:8" ht="25.5" customHeight="1" x14ac:dyDescent="0.2">
      <c r="A4" s="1464"/>
      <c r="B4" s="1469"/>
      <c r="C4" s="1470"/>
      <c r="D4" s="1471"/>
      <c r="E4" s="1510"/>
      <c r="F4" s="312"/>
      <c r="G4" s="312"/>
      <c r="H4" s="242"/>
    </row>
    <row r="5" spans="1:8" ht="12.75" customHeight="1" x14ac:dyDescent="0.2">
      <c r="A5" s="1464"/>
      <c r="B5" s="1469"/>
      <c r="C5" s="1470"/>
      <c r="D5" s="1471"/>
      <c r="E5" s="1511" t="s">
        <v>104</v>
      </c>
      <c r="F5" s="312"/>
      <c r="G5" s="312"/>
      <c r="H5" s="242"/>
    </row>
    <row r="6" spans="1:8" ht="15.95" customHeight="1" x14ac:dyDescent="0.2">
      <c r="A6" s="1464"/>
      <c r="B6" s="1469"/>
      <c r="C6" s="1470"/>
      <c r="D6" s="1471"/>
      <c r="E6" s="1510"/>
      <c r="F6" s="312"/>
      <c r="G6" s="312"/>
      <c r="H6" s="242"/>
    </row>
    <row r="7" spans="1:8" ht="15.95" customHeight="1" x14ac:dyDescent="0.2">
      <c r="A7" s="1464"/>
      <c r="B7" s="1469"/>
      <c r="C7" s="1470"/>
      <c r="D7" s="1471"/>
      <c r="E7" s="1511" t="s">
        <v>105</v>
      </c>
      <c r="F7" s="312"/>
      <c r="G7" s="312"/>
      <c r="H7" s="242"/>
    </row>
    <row r="8" spans="1:8" ht="15.95" customHeight="1" x14ac:dyDescent="0.2">
      <c r="A8" s="1465"/>
      <c r="B8" s="1472"/>
      <c r="C8" s="1473"/>
      <c r="D8" s="1474"/>
      <c r="E8" s="1510"/>
      <c r="F8" s="312"/>
      <c r="G8" s="312"/>
      <c r="H8" s="242"/>
    </row>
    <row r="9" spans="1:8" ht="15.95" customHeight="1" x14ac:dyDescent="0.25">
      <c r="A9" s="1439" t="s">
        <v>106</v>
      </c>
      <c r="B9" s="1440"/>
      <c r="C9" s="1441">
        <f ca="1">WEEKNUM(E11,1)</f>
        <v>37</v>
      </c>
      <c r="D9" s="1442"/>
      <c r="E9" s="256"/>
    </row>
    <row r="10" spans="1:8" ht="7.5" customHeight="1" thickBot="1" x14ac:dyDescent="0.3">
      <c r="A10" s="1416"/>
      <c r="B10" s="1418"/>
      <c r="C10" s="1443"/>
      <c r="D10" s="1444"/>
      <c r="E10" s="1106"/>
    </row>
    <row r="11" spans="1:8" ht="22.5" customHeight="1" thickBot="1" x14ac:dyDescent="0.25">
      <c r="A11" s="244" t="s">
        <v>107</v>
      </c>
      <c r="B11" s="245" t="s">
        <v>29</v>
      </c>
      <c r="C11" s="1448" t="s">
        <v>108</v>
      </c>
      <c r="D11" s="1496"/>
      <c r="E11" s="315">
        <f ca="1">TODAY()+1</f>
        <v>43352</v>
      </c>
      <c r="G11" s="316"/>
    </row>
    <row r="12" spans="1:8" ht="15.95" customHeight="1" thickBot="1" x14ac:dyDescent="0.3">
      <c r="A12" s="1451" t="s">
        <v>109</v>
      </c>
      <c r="B12" s="1452"/>
      <c r="C12" s="246" t="s">
        <v>83</v>
      </c>
      <c r="D12" s="246" t="s">
        <v>110</v>
      </c>
      <c r="E12" s="317" t="s">
        <v>111</v>
      </c>
    </row>
    <row r="13" spans="1:8" ht="15.95" customHeight="1" thickBot="1" x14ac:dyDescent="0.25">
      <c r="A13" s="247" t="s">
        <v>112</v>
      </c>
      <c r="B13" s="248"/>
      <c r="C13" s="318"/>
      <c r="D13" s="318"/>
      <c r="E13" s="263"/>
    </row>
    <row r="14" spans="1:8" ht="15.95" customHeight="1" thickBot="1" x14ac:dyDescent="0.3">
      <c r="A14" s="253"/>
      <c r="B14" s="254" t="s">
        <v>184</v>
      </c>
      <c r="C14" s="255"/>
      <c r="D14" s="255"/>
      <c r="E14" s="256" t="s">
        <v>114</v>
      </c>
    </row>
    <row r="15" spans="1:8" ht="15.95" customHeight="1" thickBot="1" x14ac:dyDescent="0.3">
      <c r="A15" s="258"/>
      <c r="B15" s="259" t="s">
        <v>115</v>
      </c>
      <c r="C15" s="255"/>
      <c r="D15" s="255"/>
      <c r="E15" s="256" t="s">
        <v>114</v>
      </c>
    </row>
    <row r="16" spans="1:8" ht="15.95" customHeight="1" thickBot="1" x14ac:dyDescent="0.3">
      <c r="A16" s="258"/>
      <c r="B16" s="260" t="s">
        <v>116</v>
      </c>
      <c r="C16" s="1437" t="s">
        <v>117</v>
      </c>
      <c r="D16" s="1438"/>
      <c r="E16" s="256"/>
    </row>
    <row r="17" spans="1:5" ht="15.95" customHeight="1" thickBot="1" x14ac:dyDescent="0.3">
      <c r="A17" s="253"/>
      <c r="B17" s="254" t="s">
        <v>118</v>
      </c>
      <c r="C17" s="255"/>
      <c r="D17" s="255"/>
      <c r="E17" s="256"/>
    </row>
    <row r="18" spans="1:5" ht="15.95" customHeight="1" thickBot="1" x14ac:dyDescent="0.3">
      <c r="A18" s="253"/>
      <c r="B18" s="254" t="s">
        <v>119</v>
      </c>
      <c r="C18" s="255"/>
      <c r="D18" s="255"/>
      <c r="E18" s="256"/>
    </row>
    <row r="19" spans="1:5" ht="15.95" customHeight="1" thickBot="1" x14ac:dyDescent="0.3">
      <c r="A19" s="247" t="s">
        <v>120</v>
      </c>
      <c r="B19" s="318"/>
      <c r="C19" s="318"/>
      <c r="D19" s="318"/>
      <c r="E19" s="319"/>
    </row>
    <row r="20" spans="1:5" ht="20.25" customHeight="1" thickBot="1" x14ac:dyDescent="0.3">
      <c r="A20" s="267" t="s">
        <v>121</v>
      </c>
      <c r="B20" s="268" t="s">
        <v>122</v>
      </c>
      <c r="C20" s="255"/>
      <c r="D20" s="255"/>
      <c r="E20" s="256"/>
    </row>
    <row r="21" spans="1:5" ht="20.25" customHeight="1" thickBot="1" x14ac:dyDescent="0.3">
      <c r="A21" s="267" t="s">
        <v>123</v>
      </c>
      <c r="B21" s="268" t="s">
        <v>124</v>
      </c>
      <c r="C21" s="255"/>
      <c r="D21" s="255"/>
      <c r="E21" s="256"/>
    </row>
    <row r="22" spans="1:5" ht="15.95" customHeight="1" thickBot="1" x14ac:dyDescent="0.3">
      <c r="A22" s="269"/>
      <c r="B22" s="270" t="s">
        <v>125</v>
      </c>
      <c r="C22" s="255"/>
      <c r="D22" s="255"/>
      <c r="E22" s="256"/>
    </row>
    <row r="23" spans="1:5" ht="23.25" customHeight="1" thickBot="1" x14ac:dyDescent="0.3">
      <c r="A23" s="269"/>
      <c r="B23" s="268" t="s">
        <v>126</v>
      </c>
      <c r="C23" s="255"/>
      <c r="D23" s="255"/>
      <c r="E23" s="256"/>
    </row>
    <row r="24" spans="1:5" ht="15.95" customHeight="1" thickBot="1" x14ac:dyDescent="0.25">
      <c r="A24" s="267" t="s">
        <v>127</v>
      </c>
      <c r="B24" s="254" t="s">
        <v>128</v>
      </c>
      <c r="C24" s="255"/>
      <c r="D24" s="255"/>
      <c r="E24" s="320"/>
    </row>
    <row r="25" spans="1:5" ht="18.75" thickBot="1" x14ac:dyDescent="0.3">
      <c r="A25" s="267" t="s">
        <v>129</v>
      </c>
      <c r="B25" s="272"/>
      <c r="C25" s="255"/>
      <c r="D25" s="255"/>
      <c r="E25" s="256" t="s">
        <v>130</v>
      </c>
    </row>
    <row r="26" spans="1:5" ht="18.75" thickBot="1" x14ac:dyDescent="0.3">
      <c r="A26" s="267" t="s">
        <v>131</v>
      </c>
      <c r="B26" s="273"/>
      <c r="C26" s="255"/>
      <c r="D26" s="255"/>
      <c r="E26" s="256"/>
    </row>
    <row r="27" spans="1:5" ht="18.75" thickBot="1" x14ac:dyDescent="0.25">
      <c r="A27" s="247" t="s">
        <v>132</v>
      </c>
      <c r="B27" s="248"/>
      <c r="C27" s="318"/>
      <c r="D27" s="318"/>
      <c r="E27" s="263"/>
    </row>
    <row r="28" spans="1:5" ht="18.75" thickBot="1" x14ac:dyDescent="0.3">
      <c r="A28" s="278" t="s">
        <v>133</v>
      </c>
      <c r="B28" s="279"/>
      <c r="C28" s="255"/>
      <c r="D28" s="255"/>
      <c r="E28" s="320"/>
    </row>
    <row r="29" spans="1:5" ht="18.75" thickBot="1" x14ac:dyDescent="0.3">
      <c r="A29" s="281" t="s">
        <v>134</v>
      </c>
      <c r="B29" s="279"/>
      <c r="C29" s="255"/>
      <c r="D29" s="255"/>
      <c r="E29" s="320"/>
    </row>
    <row r="30" spans="1:5" ht="18.75" thickBot="1" x14ac:dyDescent="0.25">
      <c r="A30" s="247" t="s">
        <v>135</v>
      </c>
      <c r="B30" s="318"/>
      <c r="C30" s="318"/>
      <c r="D30" s="318"/>
      <c r="E30" s="263"/>
    </row>
    <row r="31" spans="1:5" ht="24.75" customHeight="1" thickBot="1" x14ac:dyDescent="0.4">
      <c r="A31" s="1456" t="s">
        <v>136</v>
      </c>
      <c r="B31" s="1494"/>
      <c r="C31" s="255"/>
      <c r="D31" s="255"/>
      <c r="E31" s="282" t="s">
        <v>137</v>
      </c>
    </row>
    <row r="32" spans="1:5" ht="20.25" customHeight="1" thickBot="1" x14ac:dyDescent="0.4">
      <c r="A32" s="283"/>
      <c r="B32" s="284" t="s">
        <v>138</v>
      </c>
      <c r="C32" s="255"/>
      <c r="D32" s="255"/>
      <c r="E32" s="282" t="s">
        <v>137</v>
      </c>
    </row>
    <row r="33" spans="1:8" ht="38.25" thickBot="1" x14ac:dyDescent="0.25">
      <c r="A33" s="285" t="s">
        <v>139</v>
      </c>
      <c r="B33" s="286" t="s">
        <v>140</v>
      </c>
      <c r="C33" s="255"/>
      <c r="D33" s="255"/>
      <c r="E33" s="320"/>
    </row>
    <row r="34" spans="1:8" ht="15.95" customHeight="1" thickBot="1" x14ac:dyDescent="0.25">
      <c r="A34" s="267" t="s">
        <v>141</v>
      </c>
      <c r="B34" s="287" t="s">
        <v>142</v>
      </c>
      <c r="C34" s="255"/>
      <c r="D34" s="255"/>
      <c r="E34" s="320"/>
    </row>
    <row r="35" spans="1:8" ht="15.95" customHeight="1" thickBot="1" x14ac:dyDescent="0.3">
      <c r="A35" s="269"/>
      <c r="B35" s="287" t="s">
        <v>143</v>
      </c>
      <c r="C35" s="255"/>
      <c r="D35" s="255"/>
      <c r="E35" s="320"/>
    </row>
    <row r="36" spans="1:8" ht="15" customHeight="1" thickBot="1" x14ac:dyDescent="0.3">
      <c r="A36" s="269"/>
      <c r="B36" s="287" t="s">
        <v>144</v>
      </c>
      <c r="C36" s="255"/>
      <c r="D36" s="255"/>
      <c r="E36" s="320"/>
    </row>
    <row r="37" spans="1:8" ht="15" customHeight="1" thickBot="1" x14ac:dyDescent="0.3">
      <c r="A37" s="269"/>
      <c r="B37" s="288" t="s">
        <v>145</v>
      </c>
      <c r="C37" s="1437" t="s">
        <v>117</v>
      </c>
      <c r="D37" s="1438"/>
      <c r="E37" s="320"/>
    </row>
    <row r="38" spans="1:8" ht="16.5" customHeight="1" thickBot="1" x14ac:dyDescent="0.25">
      <c r="A38" s="1458" t="s">
        <v>146</v>
      </c>
      <c r="B38" s="1459"/>
      <c r="C38" s="321"/>
      <c r="D38" s="321"/>
      <c r="E38" s="320"/>
    </row>
    <row r="39" spans="1:8" ht="15.95" customHeight="1" thickBot="1" x14ac:dyDescent="0.3">
      <c r="A39" s="291"/>
      <c r="B39" s="292" t="s">
        <v>147</v>
      </c>
      <c r="C39" s="255"/>
      <c r="D39" s="255"/>
      <c r="E39" s="320"/>
    </row>
    <row r="40" spans="1:8" ht="20.100000000000001" customHeight="1" thickBot="1" x14ac:dyDescent="0.3">
      <c r="A40" s="291"/>
      <c r="B40" s="259" t="s">
        <v>148</v>
      </c>
      <c r="C40" s="280"/>
      <c r="D40" s="280"/>
      <c r="E40" s="322"/>
      <c r="H40" s="340"/>
    </row>
    <row r="41" spans="1:8" ht="15.95" customHeight="1" thickBot="1" x14ac:dyDescent="0.25">
      <c r="A41" s="258"/>
      <c r="B41" s="259" t="s">
        <v>149</v>
      </c>
      <c r="C41" s="255"/>
      <c r="D41" s="255"/>
      <c r="E41" s="320"/>
    </row>
    <row r="42" spans="1:8" ht="15.95" customHeight="1" thickBot="1" x14ac:dyDescent="0.3">
      <c r="A42" s="258"/>
      <c r="B42" s="259" t="s">
        <v>150</v>
      </c>
      <c r="C42" s="294"/>
      <c r="D42" s="295"/>
      <c r="E42" s="320"/>
    </row>
    <row r="43" spans="1:8" ht="15.95" customHeight="1" thickBot="1" x14ac:dyDescent="0.25">
      <c r="A43" s="267" t="s">
        <v>151</v>
      </c>
      <c r="B43" s="254"/>
      <c r="C43" s="255"/>
      <c r="D43" s="255"/>
      <c r="E43" s="320"/>
    </row>
    <row r="44" spans="1:8" ht="9.75" customHeight="1" thickBot="1" x14ac:dyDescent="0.25">
      <c r="A44" s="258"/>
      <c r="B44" s="272"/>
      <c r="C44" s="272"/>
      <c r="D44" s="272"/>
      <c r="E44" s="320"/>
    </row>
    <row r="45" spans="1:8" ht="15" customHeight="1" thickBot="1" x14ac:dyDescent="0.25">
      <c r="A45" s="296" t="s">
        <v>152</v>
      </c>
      <c r="B45" s="273"/>
      <c r="C45" s="255"/>
      <c r="D45" s="255"/>
      <c r="E45" s="320"/>
    </row>
    <row r="46" spans="1:8" ht="3" customHeight="1" thickBot="1" x14ac:dyDescent="0.25">
      <c r="A46" s="253"/>
      <c r="B46" s="323"/>
      <c r="C46" s="272"/>
      <c r="D46" s="272"/>
      <c r="E46" s="320"/>
    </row>
    <row r="47" spans="1:8" ht="18.75" thickBot="1" x14ac:dyDescent="0.3">
      <c r="A47" s="324" t="s">
        <v>153</v>
      </c>
      <c r="B47" s="325"/>
      <c r="C47" s="326"/>
      <c r="D47" s="326"/>
      <c r="E47" s="327"/>
    </row>
    <row r="48" spans="1:8" ht="56.25" customHeight="1" thickBot="1" x14ac:dyDescent="0.25">
      <c r="A48" s="328" t="s">
        <v>154</v>
      </c>
      <c r="B48" s="1460" t="s">
        <v>178</v>
      </c>
      <c r="C48" s="1461"/>
      <c r="D48" s="1461"/>
      <c r="E48" s="1462"/>
    </row>
    <row r="49" spans="1:6" ht="13.5" hidden="1" customHeight="1" x14ac:dyDescent="0.2"/>
    <row r="50" spans="1:6" ht="18.75" thickBot="1" x14ac:dyDescent="0.25">
      <c r="A50" s="253"/>
      <c r="B50" s="341" t="s">
        <v>156</v>
      </c>
      <c r="C50" s="1488" t="s">
        <v>117</v>
      </c>
      <c r="D50" s="1489"/>
      <c r="E50" s="320"/>
    </row>
    <row r="51" spans="1:6" ht="18.75" thickBot="1" x14ac:dyDescent="0.25">
      <c r="A51" s="253"/>
      <c r="B51" s="259" t="s">
        <v>157</v>
      </c>
      <c r="C51" s="255"/>
      <c r="D51" s="255"/>
      <c r="E51" s="320"/>
    </row>
    <row r="52" spans="1:6" ht="18.75" thickBot="1" x14ac:dyDescent="0.25">
      <c r="A52" s="253"/>
      <c r="B52" s="259" t="s">
        <v>158</v>
      </c>
      <c r="C52" s="255"/>
      <c r="D52" s="255"/>
      <c r="E52" s="320"/>
    </row>
    <row r="53" spans="1:6" ht="18.75" thickBot="1" x14ac:dyDescent="0.25">
      <c r="A53" s="253"/>
      <c r="B53" s="259" t="s">
        <v>159</v>
      </c>
      <c r="C53" s="255"/>
      <c r="D53" s="255"/>
      <c r="E53" s="320"/>
    </row>
    <row r="54" spans="1:6" ht="18.75" thickBot="1" x14ac:dyDescent="0.25">
      <c r="A54" s="253"/>
      <c r="B54" s="259" t="s">
        <v>160</v>
      </c>
      <c r="C54" s="255"/>
      <c r="D54" s="255"/>
      <c r="E54" s="320"/>
    </row>
    <row r="55" spans="1:6" ht="18.75" thickBot="1" x14ac:dyDescent="0.25">
      <c r="A55" s="253"/>
      <c r="B55" s="259" t="s">
        <v>161</v>
      </c>
      <c r="C55" s="255"/>
      <c r="D55" s="255"/>
      <c r="E55" s="320"/>
    </row>
    <row r="56" spans="1:6" ht="18.75" customHeight="1" thickBot="1" x14ac:dyDescent="0.25">
      <c r="A56" s="253"/>
      <c r="B56" s="259" t="s">
        <v>162</v>
      </c>
      <c r="C56" s="255"/>
      <c r="D56" s="255"/>
      <c r="E56" s="320"/>
    </row>
    <row r="57" spans="1:6" ht="18.75" thickBot="1" x14ac:dyDescent="0.25">
      <c r="A57" s="253"/>
      <c r="B57" s="260" t="s">
        <v>163</v>
      </c>
      <c r="C57" s="1437" t="s">
        <v>117</v>
      </c>
      <c r="D57" s="1438"/>
      <c r="E57" s="320"/>
    </row>
    <row r="58" spans="1:6" ht="18.75" customHeight="1" thickBot="1" x14ac:dyDescent="0.25">
      <c r="A58" s="1490" t="s">
        <v>164</v>
      </c>
      <c r="B58" s="259" t="s">
        <v>165</v>
      </c>
      <c r="C58" s="255"/>
      <c r="D58" s="255"/>
      <c r="E58" s="320"/>
    </row>
    <row r="59" spans="1:6" ht="18.75" customHeight="1" thickBot="1" x14ac:dyDescent="0.25">
      <c r="A59" s="1490"/>
      <c r="B59" s="260" t="s">
        <v>166</v>
      </c>
      <c r="C59" s="1488" t="s">
        <v>117</v>
      </c>
      <c r="D59" s="1489"/>
      <c r="E59" s="320"/>
    </row>
    <row r="60" spans="1:6" ht="18.75" thickBot="1" x14ac:dyDescent="0.25">
      <c r="A60" s="1490"/>
      <c r="B60" s="259" t="s">
        <v>167</v>
      </c>
      <c r="C60" s="255"/>
      <c r="D60" s="255"/>
      <c r="E60" s="320"/>
    </row>
    <row r="61" spans="1:6" ht="18" customHeight="1" thickBot="1" x14ac:dyDescent="0.25">
      <c r="A61" s="1490"/>
      <c r="B61" s="260" t="s">
        <v>168</v>
      </c>
      <c r="C61" s="1437" t="s">
        <v>117</v>
      </c>
      <c r="D61" s="1438"/>
      <c r="E61" s="320"/>
      <c r="F61" s="272"/>
    </row>
    <row r="62" spans="1:6" ht="18.75" thickBot="1" x14ac:dyDescent="0.25">
      <c r="A62" s="1490"/>
      <c r="B62" s="260" t="s">
        <v>169</v>
      </c>
      <c r="C62" s="1437" t="s">
        <v>117</v>
      </c>
      <c r="D62" s="1438"/>
      <c r="E62" s="320"/>
    </row>
    <row r="63" spans="1:6" ht="18" customHeight="1" thickBot="1" x14ac:dyDescent="0.25">
      <c r="A63" s="1490"/>
      <c r="B63" s="260" t="s">
        <v>170</v>
      </c>
      <c r="C63" s="1437" t="s">
        <v>117</v>
      </c>
      <c r="D63" s="1438"/>
      <c r="E63" s="320"/>
      <c r="F63" s="272"/>
    </row>
    <row r="64" spans="1:6" ht="18.75" thickBot="1" x14ac:dyDescent="0.25">
      <c r="A64" s="1490"/>
      <c r="B64" s="260" t="s">
        <v>171</v>
      </c>
      <c r="C64" s="1437" t="s">
        <v>117</v>
      </c>
      <c r="D64" s="1438"/>
      <c r="E64" s="320"/>
    </row>
    <row r="65" spans="1:6" ht="15.75" customHeight="1" thickBot="1" x14ac:dyDescent="0.25">
      <c r="A65" s="1490"/>
      <c r="B65" s="336" t="s">
        <v>186</v>
      </c>
      <c r="C65" s="255"/>
      <c r="D65" s="255"/>
      <c r="E65" s="331" t="str">
        <f ca="1">IF(ISODD(C9)=TRUE,"SUR FLEXIBLE COURT","SUR FLEXIBLE LONG")</f>
        <v>SUR FLEXIBLE COURT</v>
      </c>
    </row>
    <row r="66" spans="1:6" ht="3" customHeight="1" thickBot="1" x14ac:dyDescent="0.3">
      <c r="A66" s="253"/>
      <c r="B66" s="302"/>
      <c r="C66" s="272"/>
      <c r="D66" s="272"/>
      <c r="E66" s="320"/>
      <c r="F66" s="272"/>
    </row>
    <row r="67" spans="1:6" ht="34.5" customHeight="1" thickBot="1" x14ac:dyDescent="0.25">
      <c r="A67" s="1482" t="s">
        <v>173</v>
      </c>
      <c r="B67" s="1483"/>
      <c r="C67" s="1483"/>
      <c r="D67" s="1483"/>
      <c r="E67" s="1484"/>
    </row>
    <row r="68" spans="1:6" ht="3.75" hidden="1" customHeight="1" x14ac:dyDescent="0.2">
      <c r="A68" s="304"/>
      <c r="B68" s="304"/>
      <c r="C68" s="305"/>
      <c r="D68" s="305"/>
      <c r="E68" s="306"/>
    </row>
    <row r="69" spans="1:6" ht="87.75" customHeight="1" thickBot="1" x14ac:dyDescent="0.25">
      <c r="A69" s="1430" t="s">
        <v>174</v>
      </c>
      <c r="B69" s="1431"/>
      <c r="C69" s="1485" t="s">
        <v>175</v>
      </c>
      <c r="D69" s="1486"/>
      <c r="E69" s="1487"/>
    </row>
    <row r="71" spans="1:6" ht="15.75" x14ac:dyDescent="0.25">
      <c r="A71" s="307"/>
      <c r="B71" s="308"/>
      <c r="C71" s="309"/>
      <c r="D71" s="308"/>
      <c r="E71" s="308"/>
    </row>
    <row r="72" spans="1:6" ht="15" x14ac:dyDescent="0.25">
      <c r="A72" s="310"/>
    </row>
  </sheetData>
  <sheetProtection algorithmName="SHA-512" hashValue="slHaOiHTM4r9P8zjaiJfiVqoE57iG/mg0WusQahJpkukboe/TlrkaRtq8gzSvQziIVVSHUm3pQgVLyyAYmUJ9Q==" saltValue="w2YoZT1U2jieBaQEh1SByg==" spinCount="100000" sheet="1" objects="1" scenarios="1"/>
  <customSheetViews>
    <customSheetView guid="{DF4911F3-2F4F-4B50-83A2-B7C33E13824E}" scale="75" showPageBreaks="1" hiddenRows="1" view="pageBreakPreview">
      <selection activeCell="C11" sqref="C11:E12"/>
      <pageMargins left="0" right="0" top="0" bottom="0" header="0" footer="0"/>
      <printOptions horizontalCentered="1" verticalCentered="1"/>
      <pageSetup paperSize="9" scale="53" orientation="portrait" r:id="rId1"/>
      <headerFooter alignWithMargins="0"/>
    </customSheetView>
  </customSheetViews>
  <mergeCells count="26">
    <mergeCell ref="A31:B31"/>
    <mergeCell ref="A1:A8"/>
    <mergeCell ref="B1:D8"/>
    <mergeCell ref="E1:E2"/>
    <mergeCell ref="E3:E4"/>
    <mergeCell ref="E5:E6"/>
    <mergeCell ref="E7:E8"/>
    <mergeCell ref="A9:B10"/>
    <mergeCell ref="C9:D10"/>
    <mergeCell ref="C11:D11"/>
    <mergeCell ref="A12:B12"/>
    <mergeCell ref="C16:D16"/>
    <mergeCell ref="C64:D64"/>
    <mergeCell ref="A67:E67"/>
    <mergeCell ref="A69:B69"/>
    <mergeCell ref="C69:E69"/>
    <mergeCell ref="C37:D37"/>
    <mergeCell ref="A38:B38"/>
    <mergeCell ref="B48:E48"/>
    <mergeCell ref="C50:D50"/>
    <mergeCell ref="C57:D57"/>
    <mergeCell ref="A58:A65"/>
    <mergeCell ref="C59:D59"/>
    <mergeCell ref="C61:D61"/>
    <mergeCell ref="C62:D62"/>
    <mergeCell ref="C63:D63"/>
  </mergeCells>
  <printOptions horizontalCentered="1" verticalCentered="1"/>
  <pageMargins left="0" right="0" top="0" bottom="0" header="0" footer="0"/>
  <pageSetup paperSize="9" scale="64" orientation="portrait" r:id="rId2"/>
  <headerFooter alignWithMargins="0"/>
  <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H72"/>
  <sheetViews>
    <sheetView view="pageBreakPreview" zoomScale="75" zoomScaleNormal="75" zoomScaleSheetLayoutView="75" workbookViewId="0">
      <selection activeCell="E1" sqref="A1:E8"/>
    </sheetView>
  </sheetViews>
  <sheetFormatPr baseColWidth="10" defaultColWidth="11.42578125" defaultRowHeight="12.75" x14ac:dyDescent="0.2"/>
  <cols>
    <col min="1" max="1" width="29" style="1" customWidth="1"/>
    <col min="2" max="2" width="71" style="1" customWidth="1"/>
    <col min="3" max="3" width="5.7109375" style="1" customWidth="1"/>
    <col min="4" max="4" width="5.5703125" style="1" customWidth="1"/>
    <col min="5" max="5" width="44.7109375" style="1" customWidth="1"/>
    <col min="6" max="16384" width="11.42578125" style="1"/>
  </cols>
  <sheetData>
    <row r="1" spans="1:8" ht="12.75" customHeight="1" x14ac:dyDescent="0.2">
      <c r="A1" s="1463"/>
      <c r="B1" s="1466" t="s">
        <v>101</v>
      </c>
      <c r="C1" s="1467"/>
      <c r="D1" s="1468"/>
      <c r="E1" s="1509" t="s">
        <v>102</v>
      </c>
      <c r="F1" s="311"/>
      <c r="G1" s="311"/>
      <c r="H1" s="242"/>
    </row>
    <row r="2" spans="1:8" ht="9.9499999999999993" customHeight="1" x14ac:dyDescent="0.2">
      <c r="A2" s="1464"/>
      <c r="B2" s="1469"/>
      <c r="C2" s="1470"/>
      <c r="D2" s="1471"/>
      <c r="E2" s="1510"/>
      <c r="F2" s="312"/>
      <c r="G2" s="312"/>
      <c r="H2" s="242"/>
    </row>
    <row r="3" spans="1:8" ht="18.75" customHeight="1" x14ac:dyDescent="0.2">
      <c r="A3" s="1464"/>
      <c r="B3" s="1469"/>
      <c r="C3" s="1470"/>
      <c r="D3" s="1471"/>
      <c r="E3" s="1511" t="s">
        <v>103</v>
      </c>
      <c r="F3" s="312"/>
      <c r="G3" s="312"/>
      <c r="H3" s="242"/>
    </row>
    <row r="4" spans="1:8" ht="25.5" customHeight="1" x14ac:dyDescent="0.2">
      <c r="A4" s="1464"/>
      <c r="B4" s="1469"/>
      <c r="C4" s="1470"/>
      <c r="D4" s="1471"/>
      <c r="E4" s="1510"/>
      <c r="F4" s="312"/>
      <c r="G4" s="312"/>
      <c r="H4" s="242"/>
    </row>
    <row r="5" spans="1:8" ht="12.75" customHeight="1" x14ac:dyDescent="0.2">
      <c r="A5" s="1464"/>
      <c r="B5" s="1469"/>
      <c r="C5" s="1470"/>
      <c r="D5" s="1471"/>
      <c r="E5" s="1511" t="s">
        <v>104</v>
      </c>
      <c r="F5" s="312"/>
      <c r="G5" s="312"/>
      <c r="H5" s="242"/>
    </row>
    <row r="6" spans="1:8" ht="15.95" customHeight="1" x14ac:dyDescent="0.2">
      <c r="A6" s="1464"/>
      <c r="B6" s="1469"/>
      <c r="C6" s="1470"/>
      <c r="D6" s="1471"/>
      <c r="E6" s="1510"/>
      <c r="F6" s="312"/>
      <c r="G6" s="312"/>
      <c r="H6" s="242"/>
    </row>
    <row r="7" spans="1:8" ht="15.95" customHeight="1" x14ac:dyDescent="0.2">
      <c r="A7" s="1464"/>
      <c r="B7" s="1469"/>
      <c r="C7" s="1470"/>
      <c r="D7" s="1471"/>
      <c r="E7" s="1511" t="s">
        <v>105</v>
      </c>
      <c r="F7" s="312"/>
      <c r="G7" s="312"/>
      <c r="H7" s="242"/>
    </row>
    <row r="8" spans="1:8" ht="15.95" customHeight="1" thickBot="1" x14ac:dyDescent="0.25">
      <c r="A8" s="1516"/>
      <c r="B8" s="1517"/>
      <c r="C8" s="1518"/>
      <c r="D8" s="1519"/>
      <c r="E8" s="1520"/>
      <c r="F8" s="312"/>
      <c r="G8" s="312"/>
      <c r="H8" s="242"/>
    </row>
    <row r="9" spans="1:8" ht="15.95" customHeight="1" x14ac:dyDescent="0.25">
      <c r="A9" s="1428" t="s">
        <v>106</v>
      </c>
      <c r="B9" s="1429"/>
      <c r="C9" s="1521">
        <f ca="1">WEEKNUM(E11,1)</f>
        <v>37</v>
      </c>
      <c r="D9" s="1522"/>
      <c r="E9" s="313"/>
    </row>
    <row r="10" spans="1:8" ht="7.5" customHeight="1" thickBot="1" x14ac:dyDescent="0.3">
      <c r="A10" s="1417"/>
      <c r="B10" s="1418"/>
      <c r="C10" s="1443"/>
      <c r="D10" s="1444"/>
      <c r="E10" s="314"/>
    </row>
    <row r="11" spans="1:8" ht="22.5" customHeight="1" thickBot="1" x14ac:dyDescent="0.25">
      <c r="A11" s="244" t="s">
        <v>107</v>
      </c>
      <c r="B11" s="245" t="s">
        <v>30</v>
      </c>
      <c r="C11" s="1448" t="s">
        <v>108</v>
      </c>
      <c r="D11" s="1496"/>
      <c r="E11" s="315">
        <f ca="1">TODAY()+1</f>
        <v>43352</v>
      </c>
      <c r="G11" s="316"/>
    </row>
    <row r="12" spans="1:8" ht="15.95" customHeight="1" thickBot="1" x14ac:dyDescent="0.3">
      <c r="A12" s="1451" t="s">
        <v>109</v>
      </c>
      <c r="B12" s="1452"/>
      <c r="C12" s="246" t="s">
        <v>83</v>
      </c>
      <c r="D12" s="246" t="s">
        <v>110</v>
      </c>
      <c r="E12" s="317" t="s">
        <v>111</v>
      </c>
    </row>
    <row r="13" spans="1:8" ht="15.95" customHeight="1" thickBot="1" x14ac:dyDescent="0.25">
      <c r="A13" s="247" t="s">
        <v>112</v>
      </c>
      <c r="B13" s="248"/>
      <c r="C13" s="318"/>
      <c r="D13" s="318"/>
      <c r="E13" s="263"/>
    </row>
    <row r="14" spans="1:8" ht="15.95" customHeight="1" thickBot="1" x14ac:dyDescent="0.3">
      <c r="A14" s="253"/>
      <c r="B14" s="254" t="s">
        <v>187</v>
      </c>
      <c r="C14" s="255"/>
      <c r="D14" s="255"/>
      <c r="E14" s="256" t="s">
        <v>114</v>
      </c>
    </row>
    <row r="15" spans="1:8" ht="15.95" customHeight="1" thickBot="1" x14ac:dyDescent="0.3">
      <c r="A15" s="258"/>
      <c r="B15" s="259" t="s">
        <v>115</v>
      </c>
      <c r="C15" s="255"/>
      <c r="D15" s="255"/>
      <c r="E15" s="256" t="s">
        <v>114</v>
      </c>
    </row>
    <row r="16" spans="1:8" ht="15.95" customHeight="1" thickBot="1" x14ac:dyDescent="0.3">
      <c r="A16" s="258"/>
      <c r="B16" s="260" t="s">
        <v>116</v>
      </c>
      <c r="C16" s="1437" t="s">
        <v>117</v>
      </c>
      <c r="D16" s="1438"/>
      <c r="E16" s="256"/>
    </row>
    <row r="17" spans="1:5" ht="15.95" customHeight="1" thickBot="1" x14ac:dyDescent="0.3">
      <c r="A17" s="253"/>
      <c r="B17" s="254" t="s">
        <v>118</v>
      </c>
      <c r="C17" s="255"/>
      <c r="D17" s="255"/>
      <c r="E17" s="256"/>
    </row>
    <row r="18" spans="1:5" ht="15.95" customHeight="1" thickBot="1" x14ac:dyDescent="0.3">
      <c r="A18" s="253"/>
      <c r="B18" s="254" t="s">
        <v>119</v>
      </c>
      <c r="C18" s="255"/>
      <c r="D18" s="255"/>
      <c r="E18" s="256"/>
    </row>
    <row r="19" spans="1:5" ht="15.95" customHeight="1" thickBot="1" x14ac:dyDescent="0.3">
      <c r="A19" s="247" t="s">
        <v>120</v>
      </c>
      <c r="B19" s="318"/>
      <c r="C19" s="318"/>
      <c r="D19" s="318"/>
      <c r="E19" s="319"/>
    </row>
    <row r="20" spans="1:5" ht="20.25" customHeight="1" thickBot="1" x14ac:dyDescent="0.3">
      <c r="A20" s="267" t="s">
        <v>121</v>
      </c>
      <c r="B20" s="268" t="s">
        <v>122</v>
      </c>
      <c r="C20" s="255"/>
      <c r="D20" s="255"/>
      <c r="E20" s="256"/>
    </row>
    <row r="21" spans="1:5" ht="20.25" customHeight="1" thickBot="1" x14ac:dyDescent="0.3">
      <c r="A21" s="267" t="s">
        <v>123</v>
      </c>
      <c r="B21" s="268" t="s">
        <v>124</v>
      </c>
      <c r="C21" s="255"/>
      <c r="D21" s="255"/>
      <c r="E21" s="256"/>
    </row>
    <row r="22" spans="1:5" ht="15.95" customHeight="1" thickBot="1" x14ac:dyDescent="0.3">
      <c r="A22" s="269"/>
      <c r="B22" s="270" t="s">
        <v>125</v>
      </c>
      <c r="C22" s="255"/>
      <c r="D22" s="255"/>
      <c r="E22" s="256"/>
    </row>
    <row r="23" spans="1:5" ht="23.25" customHeight="1" thickBot="1" x14ac:dyDescent="0.3">
      <c r="A23" s="269"/>
      <c r="B23" s="268" t="s">
        <v>126</v>
      </c>
      <c r="C23" s="255"/>
      <c r="D23" s="255"/>
      <c r="E23" s="256"/>
    </row>
    <row r="24" spans="1:5" ht="15.95" customHeight="1" thickBot="1" x14ac:dyDescent="0.25">
      <c r="A24" s="267" t="s">
        <v>127</v>
      </c>
      <c r="B24" s="254" t="s">
        <v>128</v>
      </c>
      <c r="C24" s="255"/>
      <c r="D24" s="255"/>
      <c r="E24" s="320"/>
    </row>
    <row r="25" spans="1:5" ht="18.75" thickBot="1" x14ac:dyDescent="0.3">
      <c r="A25" s="267" t="s">
        <v>129</v>
      </c>
      <c r="B25" s="272"/>
      <c r="C25" s="255"/>
      <c r="D25" s="255"/>
      <c r="E25" s="256" t="s">
        <v>130</v>
      </c>
    </row>
    <row r="26" spans="1:5" ht="18.75" thickBot="1" x14ac:dyDescent="0.3">
      <c r="A26" s="267" t="s">
        <v>131</v>
      </c>
      <c r="B26" s="273"/>
      <c r="C26" s="255"/>
      <c r="D26" s="255"/>
      <c r="E26" s="256"/>
    </row>
    <row r="27" spans="1:5" ht="18.75" thickBot="1" x14ac:dyDescent="0.25">
      <c r="A27" s="247" t="s">
        <v>132</v>
      </c>
      <c r="B27" s="248"/>
      <c r="C27" s="318"/>
      <c r="D27" s="318"/>
      <c r="E27" s="263"/>
    </row>
    <row r="28" spans="1:5" ht="18.75" thickBot="1" x14ac:dyDescent="0.3">
      <c r="A28" s="278" t="s">
        <v>133</v>
      </c>
      <c r="B28" s="279"/>
      <c r="C28" s="255"/>
      <c r="D28" s="255"/>
      <c r="E28" s="320"/>
    </row>
    <row r="29" spans="1:5" ht="18.75" thickBot="1" x14ac:dyDescent="0.3">
      <c r="A29" s="281" t="s">
        <v>134</v>
      </c>
      <c r="B29" s="279"/>
      <c r="C29" s="255"/>
      <c r="D29" s="255"/>
      <c r="E29" s="320"/>
    </row>
    <row r="30" spans="1:5" ht="18.75" thickBot="1" x14ac:dyDescent="0.25">
      <c r="A30" s="247" t="s">
        <v>135</v>
      </c>
      <c r="B30" s="318"/>
      <c r="C30" s="318"/>
      <c r="D30" s="318"/>
      <c r="E30" s="263"/>
    </row>
    <row r="31" spans="1:5" ht="24.75" customHeight="1" thickBot="1" x14ac:dyDescent="0.4">
      <c r="A31" s="1456" t="s">
        <v>136</v>
      </c>
      <c r="B31" s="1494"/>
      <c r="C31" s="255"/>
      <c r="D31" s="255"/>
      <c r="E31" s="282" t="s">
        <v>137</v>
      </c>
    </row>
    <row r="32" spans="1:5" ht="20.25" customHeight="1" thickBot="1" x14ac:dyDescent="0.4">
      <c r="A32" s="283"/>
      <c r="B32" s="284" t="s">
        <v>138</v>
      </c>
      <c r="C32" s="255"/>
      <c r="D32" s="255"/>
      <c r="E32" s="282" t="s">
        <v>137</v>
      </c>
    </row>
    <row r="33" spans="1:5" ht="38.25" thickBot="1" x14ac:dyDescent="0.25">
      <c r="A33" s="285" t="s">
        <v>139</v>
      </c>
      <c r="B33" s="286" t="s">
        <v>140</v>
      </c>
      <c r="C33" s="255"/>
      <c r="D33" s="255"/>
      <c r="E33" s="320"/>
    </row>
    <row r="34" spans="1:5" ht="15.95" customHeight="1" thickBot="1" x14ac:dyDescent="0.25">
      <c r="A34" s="267" t="s">
        <v>141</v>
      </c>
      <c r="B34" s="287" t="s">
        <v>142</v>
      </c>
      <c r="C34" s="255"/>
      <c r="D34" s="255"/>
      <c r="E34" s="320"/>
    </row>
    <row r="35" spans="1:5" ht="15.95" customHeight="1" thickBot="1" x14ac:dyDescent="0.3">
      <c r="A35" s="269"/>
      <c r="B35" s="287" t="s">
        <v>143</v>
      </c>
      <c r="C35" s="255"/>
      <c r="D35" s="255"/>
      <c r="E35" s="320"/>
    </row>
    <row r="36" spans="1:5" ht="15" customHeight="1" thickBot="1" x14ac:dyDescent="0.3">
      <c r="A36" s="269"/>
      <c r="B36" s="287" t="s">
        <v>144</v>
      </c>
      <c r="C36" s="255"/>
      <c r="D36" s="255"/>
      <c r="E36" s="320"/>
    </row>
    <row r="37" spans="1:5" ht="15" customHeight="1" thickBot="1" x14ac:dyDescent="0.3">
      <c r="A37" s="269"/>
      <c r="B37" s="288" t="s">
        <v>145</v>
      </c>
      <c r="C37" s="1437" t="s">
        <v>117</v>
      </c>
      <c r="D37" s="1438"/>
      <c r="E37" s="320"/>
    </row>
    <row r="38" spans="1:5" ht="16.5" customHeight="1" thickBot="1" x14ac:dyDescent="0.25">
      <c r="A38" s="1458" t="s">
        <v>146</v>
      </c>
      <c r="B38" s="1459"/>
      <c r="C38" s="321"/>
      <c r="D38" s="321"/>
      <c r="E38" s="320"/>
    </row>
    <row r="39" spans="1:5" ht="15.95" customHeight="1" thickBot="1" x14ac:dyDescent="0.3">
      <c r="A39" s="291"/>
      <c r="B39" s="292" t="s">
        <v>147</v>
      </c>
      <c r="C39" s="255"/>
      <c r="D39" s="255"/>
      <c r="E39" s="320"/>
    </row>
    <row r="40" spans="1:5" ht="20.100000000000001" customHeight="1" thickBot="1" x14ac:dyDescent="0.3">
      <c r="A40" s="291"/>
      <c r="B40" s="259" t="s">
        <v>148</v>
      </c>
      <c r="C40" s="280"/>
      <c r="D40" s="280"/>
      <c r="E40" s="322"/>
    </row>
    <row r="41" spans="1:5" ht="15.95" customHeight="1" thickBot="1" x14ac:dyDescent="0.25">
      <c r="A41" s="258"/>
      <c r="B41" s="259" t="s">
        <v>149</v>
      </c>
      <c r="C41" s="255"/>
      <c r="D41" s="255"/>
      <c r="E41" s="320"/>
    </row>
    <row r="42" spans="1:5" ht="15.95" customHeight="1" thickBot="1" x14ac:dyDescent="0.3">
      <c r="A42" s="258"/>
      <c r="B42" s="259" t="s">
        <v>150</v>
      </c>
      <c r="C42" s="294"/>
      <c r="D42" s="295"/>
      <c r="E42" s="320"/>
    </row>
    <row r="43" spans="1:5" ht="15.95" customHeight="1" thickBot="1" x14ac:dyDescent="0.25">
      <c r="A43" s="267" t="s">
        <v>151</v>
      </c>
      <c r="B43" s="254"/>
      <c r="C43" s="255"/>
      <c r="D43" s="255"/>
      <c r="E43" s="320"/>
    </row>
    <row r="44" spans="1:5" ht="9.75" customHeight="1" thickBot="1" x14ac:dyDescent="0.25">
      <c r="A44" s="258"/>
      <c r="B44" s="272"/>
      <c r="C44" s="272"/>
      <c r="D44" s="272"/>
      <c r="E44" s="320"/>
    </row>
    <row r="45" spans="1:5" ht="15" customHeight="1" thickBot="1" x14ac:dyDescent="0.25">
      <c r="A45" s="296" t="s">
        <v>152</v>
      </c>
      <c r="B45" s="273"/>
      <c r="C45" s="255"/>
      <c r="D45" s="255"/>
      <c r="E45" s="320"/>
    </row>
    <row r="46" spans="1:5" ht="3" customHeight="1" thickBot="1" x14ac:dyDescent="0.25">
      <c r="A46" s="253"/>
      <c r="B46" s="323"/>
      <c r="C46" s="272"/>
      <c r="D46" s="272"/>
      <c r="E46" s="320"/>
    </row>
    <row r="47" spans="1:5" ht="18.75" thickBot="1" x14ac:dyDescent="0.3">
      <c r="A47" s="324" t="s">
        <v>153</v>
      </c>
      <c r="B47" s="325"/>
      <c r="C47" s="326"/>
      <c r="D47" s="326"/>
      <c r="E47" s="327"/>
    </row>
    <row r="48" spans="1:5" ht="56.25" customHeight="1" thickBot="1" x14ac:dyDescent="0.25">
      <c r="A48" s="328" t="s">
        <v>154</v>
      </c>
      <c r="B48" s="1460" t="s">
        <v>178</v>
      </c>
      <c r="C48" s="1461"/>
      <c r="D48" s="1461"/>
      <c r="E48" s="1462"/>
    </row>
    <row r="49" spans="1:6" ht="13.5" hidden="1" customHeight="1" x14ac:dyDescent="0.2"/>
    <row r="50" spans="1:6" ht="18.75" thickBot="1" x14ac:dyDescent="0.25">
      <c r="A50" s="253"/>
      <c r="B50" s="254" t="s">
        <v>156</v>
      </c>
      <c r="C50" s="255"/>
      <c r="D50" s="255"/>
      <c r="E50" s="320"/>
    </row>
    <row r="51" spans="1:6" ht="18.75" thickBot="1" x14ac:dyDescent="0.25">
      <c r="A51" s="253"/>
      <c r="B51" s="259" t="s">
        <v>157</v>
      </c>
      <c r="C51" s="255"/>
      <c r="D51" s="255"/>
      <c r="E51" s="320"/>
    </row>
    <row r="52" spans="1:6" ht="18.75" thickBot="1" x14ac:dyDescent="0.25">
      <c r="A52" s="253"/>
      <c r="B52" s="259" t="s">
        <v>158</v>
      </c>
      <c r="C52" s="255"/>
      <c r="D52" s="255"/>
      <c r="E52" s="320"/>
    </row>
    <row r="53" spans="1:6" ht="18.75" thickBot="1" x14ac:dyDescent="0.25">
      <c r="A53" s="253"/>
      <c r="B53" s="259" t="s">
        <v>159</v>
      </c>
      <c r="C53" s="255"/>
      <c r="D53" s="255"/>
      <c r="E53" s="320"/>
    </row>
    <row r="54" spans="1:6" ht="18.75" thickBot="1" x14ac:dyDescent="0.25">
      <c r="A54" s="253"/>
      <c r="B54" s="259" t="s">
        <v>160</v>
      </c>
      <c r="C54" s="255"/>
      <c r="D54" s="255"/>
      <c r="E54" s="320"/>
    </row>
    <row r="55" spans="1:6" ht="18.75" thickBot="1" x14ac:dyDescent="0.25">
      <c r="A55" s="253"/>
      <c r="B55" s="259" t="s">
        <v>161</v>
      </c>
      <c r="C55" s="255"/>
      <c r="D55" s="255"/>
      <c r="E55" s="320"/>
    </row>
    <row r="56" spans="1:6" ht="18.75" customHeight="1" thickBot="1" x14ac:dyDescent="0.25">
      <c r="A56" s="253"/>
      <c r="B56" s="259" t="s">
        <v>162</v>
      </c>
      <c r="C56" s="255"/>
      <c r="D56" s="255"/>
      <c r="E56" s="320"/>
    </row>
    <row r="57" spans="1:6" ht="18.75" thickBot="1" x14ac:dyDescent="0.25">
      <c r="A57" s="253"/>
      <c r="B57" s="259" t="s">
        <v>163</v>
      </c>
      <c r="C57" s="255"/>
      <c r="D57" s="255"/>
      <c r="E57" s="320"/>
    </row>
    <row r="58" spans="1:6" ht="18.75" customHeight="1" thickBot="1" x14ac:dyDescent="0.25">
      <c r="A58" s="1490" t="s">
        <v>164</v>
      </c>
      <c r="B58" s="259" t="s">
        <v>165</v>
      </c>
      <c r="C58" s="255"/>
      <c r="D58" s="255"/>
      <c r="E58" s="320"/>
    </row>
    <row r="59" spans="1:6" ht="18.75" customHeight="1" thickBot="1" x14ac:dyDescent="0.25">
      <c r="A59" s="1490"/>
      <c r="B59" s="260" t="s">
        <v>166</v>
      </c>
      <c r="C59" s="1488" t="s">
        <v>117</v>
      </c>
      <c r="D59" s="1489"/>
      <c r="E59" s="320"/>
    </row>
    <row r="60" spans="1:6" ht="18.75" thickBot="1" x14ac:dyDescent="0.25">
      <c r="A60" s="1490"/>
      <c r="B60" s="259" t="s">
        <v>167</v>
      </c>
      <c r="C60" s="255"/>
      <c r="D60" s="255"/>
      <c r="E60" s="320"/>
    </row>
    <row r="61" spans="1:6" ht="18" customHeight="1" thickBot="1" x14ac:dyDescent="0.25">
      <c r="A61" s="1490"/>
      <c r="B61" s="260" t="s">
        <v>168</v>
      </c>
      <c r="C61" s="1437" t="s">
        <v>117</v>
      </c>
      <c r="D61" s="1438"/>
      <c r="E61" s="320"/>
      <c r="F61" s="272"/>
    </row>
    <row r="62" spans="1:6" ht="18.75" thickBot="1" x14ac:dyDescent="0.25">
      <c r="A62" s="1490"/>
      <c r="B62" s="260" t="s">
        <v>169</v>
      </c>
      <c r="C62" s="1437" t="s">
        <v>117</v>
      </c>
      <c r="D62" s="1438"/>
      <c r="E62" s="320"/>
    </row>
    <row r="63" spans="1:6" ht="18" customHeight="1" thickBot="1" x14ac:dyDescent="0.25">
      <c r="A63" s="1490"/>
      <c r="B63" s="259" t="s">
        <v>170</v>
      </c>
      <c r="C63" s="255"/>
      <c r="D63" s="255"/>
      <c r="E63" s="320"/>
      <c r="F63" s="272"/>
    </row>
    <row r="64" spans="1:6" ht="18.75" thickBot="1" x14ac:dyDescent="0.25">
      <c r="A64" s="1490"/>
      <c r="B64" s="260" t="s">
        <v>171</v>
      </c>
      <c r="C64" s="1437" t="s">
        <v>117</v>
      </c>
      <c r="D64" s="1438"/>
      <c r="E64" s="320"/>
    </row>
    <row r="65" spans="1:6" ht="15.75" customHeight="1" thickBot="1" x14ac:dyDescent="0.25">
      <c r="A65" s="1490"/>
      <c r="B65" s="336" t="s">
        <v>186</v>
      </c>
      <c r="C65" s="255"/>
      <c r="D65" s="255"/>
      <c r="E65" s="331" t="str">
        <f ca="1">IF(ISODD(C9)=TRUE,"SUR FLEXIBLE COURT","SUR FLEXIBLE LONG")</f>
        <v>SUR FLEXIBLE COURT</v>
      </c>
    </row>
    <row r="66" spans="1:6" ht="3" customHeight="1" thickBot="1" x14ac:dyDescent="0.3">
      <c r="A66" s="253"/>
      <c r="B66" s="302"/>
      <c r="C66" s="272"/>
      <c r="D66" s="272"/>
      <c r="E66" s="320"/>
      <c r="F66" s="272"/>
    </row>
    <row r="67" spans="1:6" ht="34.5" customHeight="1" thickBot="1" x14ac:dyDescent="0.25">
      <c r="A67" s="1482" t="s">
        <v>173</v>
      </c>
      <c r="B67" s="1483"/>
      <c r="C67" s="1483"/>
      <c r="D67" s="1483"/>
      <c r="E67" s="1484"/>
    </row>
    <row r="68" spans="1:6" ht="3.75" hidden="1" customHeight="1" x14ac:dyDescent="0.2">
      <c r="A68" s="304"/>
      <c r="B68" s="304"/>
      <c r="C68" s="305"/>
      <c r="D68" s="305"/>
      <c r="E68" s="306"/>
    </row>
    <row r="69" spans="1:6" ht="87.75" customHeight="1" thickBot="1" x14ac:dyDescent="0.25">
      <c r="A69" s="1430" t="s">
        <v>174</v>
      </c>
      <c r="B69" s="1431"/>
      <c r="C69" s="1485" t="s">
        <v>175</v>
      </c>
      <c r="D69" s="1486"/>
      <c r="E69" s="1487"/>
    </row>
    <row r="71" spans="1:6" ht="15.75" x14ac:dyDescent="0.25">
      <c r="A71" s="307"/>
      <c r="B71" s="308"/>
      <c r="C71" s="309"/>
      <c r="D71" s="308"/>
      <c r="E71" s="308"/>
    </row>
    <row r="72" spans="1:6" ht="15" x14ac:dyDescent="0.25">
      <c r="A72" s="310"/>
    </row>
  </sheetData>
  <sheetProtection algorithmName="SHA-512" hashValue="c9ovZ4W98N3+hVEHvRFr2vaVVNhqE5NiiLaD2dzf/xjtfMa54Z52tkRzbiWRq2wHdmt4mrOZmWGq4dsCsEJnMw==" saltValue="MfEGmqbbcqUhVGIilrLm9g==" spinCount="100000" sheet="1" objects="1" scenarios="1"/>
  <customSheetViews>
    <customSheetView guid="{DF4911F3-2F4F-4B50-83A2-B7C33E13824E}" scale="75" showPageBreaks="1" hiddenRows="1" view="pageBreakPreview">
      <selection activeCell="C11" sqref="C11:E12"/>
      <pageMargins left="0" right="0" top="0" bottom="0" header="0" footer="0"/>
      <printOptions horizontalCentered="1" verticalCentered="1"/>
      <pageSetup paperSize="9" scale="56" orientation="portrait" r:id="rId1"/>
      <headerFooter alignWithMargins="0"/>
    </customSheetView>
  </customSheetViews>
  <mergeCells count="23">
    <mergeCell ref="A31:B31"/>
    <mergeCell ref="A1:A8"/>
    <mergeCell ref="B1:D8"/>
    <mergeCell ref="E1:E2"/>
    <mergeCell ref="E3:E4"/>
    <mergeCell ref="E5:E6"/>
    <mergeCell ref="E7:E8"/>
    <mergeCell ref="A9:B10"/>
    <mergeCell ref="C9:D10"/>
    <mergeCell ref="C11:D11"/>
    <mergeCell ref="A12:B12"/>
    <mergeCell ref="C16:D16"/>
    <mergeCell ref="A67:E67"/>
    <mergeCell ref="A69:B69"/>
    <mergeCell ref="C69:E69"/>
    <mergeCell ref="C37:D37"/>
    <mergeCell ref="A38:B38"/>
    <mergeCell ref="B48:E48"/>
    <mergeCell ref="A58:A65"/>
    <mergeCell ref="C59:D59"/>
    <mergeCell ref="C61:D61"/>
    <mergeCell ref="C62:D62"/>
    <mergeCell ref="C64:D64"/>
  </mergeCells>
  <printOptions horizontalCentered="1" verticalCentered="1"/>
  <pageMargins left="0" right="0" top="0" bottom="0" header="0" footer="0"/>
  <pageSetup paperSize="9" scale="64" orientation="portrait" r:id="rId2"/>
  <headerFooter alignWithMargins="0"/>
  <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pageSetUpPr fitToPage="1"/>
  </sheetPr>
  <dimension ref="A1:H47"/>
  <sheetViews>
    <sheetView view="pageBreakPreview" zoomScale="75" zoomScaleNormal="75" zoomScaleSheetLayoutView="75" workbookViewId="0">
      <selection activeCell="I25" sqref="I25"/>
    </sheetView>
  </sheetViews>
  <sheetFormatPr baseColWidth="10" defaultColWidth="11.42578125" defaultRowHeight="12.75" x14ac:dyDescent="0.2"/>
  <cols>
    <col min="1" max="1" width="29" style="1" customWidth="1"/>
    <col min="2" max="2" width="71" style="1" customWidth="1"/>
    <col min="3" max="3" width="5.7109375" style="1" customWidth="1"/>
    <col min="4" max="4" width="7.140625" style="1" customWidth="1"/>
    <col min="5" max="5" width="44.7109375" style="1" customWidth="1"/>
    <col min="6" max="16384" width="11.42578125" style="1"/>
  </cols>
  <sheetData>
    <row r="1" spans="1:8" ht="12.75" customHeight="1" x14ac:dyDescent="0.2">
      <c r="A1" s="1420"/>
      <c r="B1" s="1466" t="s">
        <v>101</v>
      </c>
      <c r="C1" s="1467"/>
      <c r="D1" s="1468"/>
      <c r="E1" s="1528"/>
      <c r="F1" s="311"/>
      <c r="G1" s="311"/>
      <c r="H1" s="242"/>
    </row>
    <row r="2" spans="1:8" ht="9.9499999999999993" customHeight="1" x14ac:dyDescent="0.2">
      <c r="A2" s="1370"/>
      <c r="B2" s="1469"/>
      <c r="C2" s="1470"/>
      <c r="D2" s="1471"/>
      <c r="E2" s="1529"/>
      <c r="F2" s="312"/>
      <c r="G2" s="312"/>
      <c r="H2" s="242"/>
    </row>
    <row r="3" spans="1:8" ht="18.75" customHeight="1" x14ac:dyDescent="0.2">
      <c r="A3" s="1370"/>
      <c r="B3" s="1469"/>
      <c r="C3" s="1470"/>
      <c r="D3" s="1471"/>
      <c r="E3" s="1529" t="s">
        <v>188</v>
      </c>
      <c r="F3" s="312"/>
      <c r="G3" s="312"/>
      <c r="H3" s="242"/>
    </row>
    <row r="4" spans="1:8" ht="25.5" customHeight="1" x14ac:dyDescent="0.2">
      <c r="A4" s="1370"/>
      <c r="B4" s="1469"/>
      <c r="C4" s="1470"/>
      <c r="D4" s="1471"/>
      <c r="E4" s="1529"/>
      <c r="F4" s="312"/>
      <c r="G4" s="312"/>
      <c r="H4" s="242"/>
    </row>
    <row r="5" spans="1:8" ht="12.75" customHeight="1" x14ac:dyDescent="0.2">
      <c r="A5" s="1370"/>
      <c r="B5" s="1469"/>
      <c r="C5" s="1470"/>
      <c r="D5" s="1471"/>
      <c r="E5" s="1529" t="s">
        <v>189</v>
      </c>
      <c r="F5" s="312"/>
      <c r="G5" s="312"/>
      <c r="H5" s="242"/>
    </row>
    <row r="6" spans="1:8" ht="15.95" customHeight="1" x14ac:dyDescent="0.2">
      <c r="A6" s="1370"/>
      <c r="B6" s="1469"/>
      <c r="C6" s="1470"/>
      <c r="D6" s="1471"/>
      <c r="E6" s="1529"/>
      <c r="F6" s="312"/>
      <c r="G6" s="312"/>
      <c r="H6" s="242"/>
    </row>
    <row r="7" spans="1:8" ht="15.95" customHeight="1" x14ac:dyDescent="0.2">
      <c r="A7" s="1370"/>
      <c r="B7" s="1469"/>
      <c r="C7" s="1470"/>
      <c r="D7" s="1471"/>
      <c r="E7" s="1529" t="s">
        <v>105</v>
      </c>
      <c r="F7" s="312"/>
      <c r="G7" s="312"/>
      <c r="H7" s="242"/>
    </row>
    <row r="8" spans="1:8" ht="15.95" customHeight="1" x14ac:dyDescent="0.2">
      <c r="A8" s="1527"/>
      <c r="B8" s="1472"/>
      <c r="C8" s="1473"/>
      <c r="D8" s="1474"/>
      <c r="E8" s="1529"/>
      <c r="F8" s="312"/>
      <c r="G8" s="312"/>
      <c r="H8" s="242"/>
    </row>
    <row r="9" spans="1:8" ht="15.95" customHeight="1" x14ac:dyDescent="0.25">
      <c r="A9" s="1530" t="s">
        <v>106</v>
      </c>
      <c r="B9" s="1531"/>
      <c r="C9" s="1521">
        <f ca="1">WEEKNUM(E11,1)</f>
        <v>37</v>
      </c>
      <c r="D9" s="1534"/>
      <c r="E9" s="256"/>
    </row>
    <row r="10" spans="1:8" ht="7.5" customHeight="1" thickBot="1" x14ac:dyDescent="0.3">
      <c r="A10" s="1532"/>
      <c r="B10" s="1533"/>
      <c r="C10" s="1535"/>
      <c r="D10" s="1536"/>
      <c r="E10" s="1106"/>
    </row>
    <row r="11" spans="1:8" ht="22.5" customHeight="1" thickBot="1" x14ac:dyDescent="0.3">
      <c r="A11" s="342" t="s">
        <v>107</v>
      </c>
      <c r="B11" s="245" t="s">
        <v>190</v>
      </c>
      <c r="C11" s="1525" t="s">
        <v>108</v>
      </c>
      <c r="D11" s="1526"/>
      <c r="E11" s="315">
        <f ca="1">TODAY()+1</f>
        <v>43352</v>
      </c>
      <c r="G11" s="316"/>
    </row>
    <row r="12" spans="1:8" ht="15.95" customHeight="1" thickBot="1" x14ac:dyDescent="0.3">
      <c r="A12" s="343" t="s">
        <v>109</v>
      </c>
      <c r="B12" s="344"/>
      <c r="C12" s="246" t="s">
        <v>83</v>
      </c>
      <c r="D12" s="246" t="s">
        <v>110</v>
      </c>
      <c r="E12" s="345" t="s">
        <v>111</v>
      </c>
    </row>
    <row r="13" spans="1:8" ht="15.95" customHeight="1" thickBot="1" x14ac:dyDescent="0.25">
      <c r="A13" s="247" t="s">
        <v>112</v>
      </c>
      <c r="B13" s="248"/>
      <c r="C13" s="248"/>
      <c r="D13" s="248"/>
      <c r="E13" s="263"/>
    </row>
    <row r="14" spans="1:8" ht="15.95" customHeight="1" thickBot="1" x14ac:dyDescent="0.3">
      <c r="A14" s="253"/>
      <c r="B14" s="346" t="s">
        <v>191</v>
      </c>
      <c r="C14" s="255"/>
      <c r="D14" s="255"/>
      <c r="E14" s="256"/>
    </row>
    <row r="15" spans="1:8" ht="15.95" customHeight="1" thickBot="1" x14ac:dyDescent="0.3">
      <c r="A15" s="247" t="s">
        <v>120</v>
      </c>
      <c r="B15" s="248"/>
      <c r="C15" s="248"/>
      <c r="D15" s="248"/>
      <c r="E15" s="319"/>
    </row>
    <row r="16" spans="1:8" ht="19.5" customHeight="1" thickBot="1" x14ac:dyDescent="0.3">
      <c r="A16" s="281" t="s">
        <v>192</v>
      </c>
      <c r="B16" s="347" t="s">
        <v>193</v>
      </c>
      <c r="C16" s="255"/>
      <c r="D16" s="255"/>
      <c r="E16" s="256"/>
    </row>
    <row r="17" spans="1:5" ht="20.25" customHeight="1" thickBot="1" x14ac:dyDescent="0.3">
      <c r="A17" s="269"/>
      <c r="B17" s="347"/>
      <c r="C17" s="1107"/>
      <c r="D17" s="1107"/>
      <c r="E17" s="256"/>
    </row>
    <row r="18" spans="1:5" ht="15.95" customHeight="1" thickBot="1" x14ac:dyDescent="0.3">
      <c r="A18" s="269"/>
      <c r="B18" s="347" t="s">
        <v>194</v>
      </c>
      <c r="C18" s="255"/>
      <c r="D18" s="255"/>
      <c r="E18" s="256"/>
    </row>
    <row r="19" spans="1:5" ht="23.25" customHeight="1" thickBot="1" x14ac:dyDescent="0.3">
      <c r="A19" s="291"/>
      <c r="B19" s="346"/>
      <c r="C19" s="1107"/>
      <c r="D19" s="1107"/>
      <c r="E19" s="256"/>
    </row>
    <row r="20" spans="1:5" ht="15.95" customHeight="1" thickBot="1" x14ac:dyDescent="0.3">
      <c r="A20" s="291"/>
      <c r="B20" s="347" t="s">
        <v>195</v>
      </c>
      <c r="C20" s="255"/>
      <c r="D20" s="255"/>
      <c r="E20" s="320"/>
    </row>
    <row r="21" spans="1:5" ht="15.95" customHeight="1" x14ac:dyDescent="0.25">
      <c r="A21" s="291"/>
      <c r="B21" s="347" t="s">
        <v>196</v>
      </c>
      <c r="C21" s="1107"/>
      <c r="D21" s="1107"/>
      <c r="E21" s="320"/>
    </row>
    <row r="22" spans="1:5" ht="18.75" thickBot="1" x14ac:dyDescent="0.3">
      <c r="A22" s="291"/>
      <c r="B22" s="272"/>
      <c r="C22" s="1107"/>
      <c r="D22" s="1107"/>
      <c r="E22" s="256"/>
    </row>
    <row r="23" spans="1:5" ht="18.75" thickBot="1" x14ac:dyDescent="0.3">
      <c r="A23" s="291"/>
      <c r="B23" s="347" t="s">
        <v>197</v>
      </c>
      <c r="C23" s="255"/>
      <c r="D23" s="255"/>
      <c r="E23" s="256"/>
    </row>
    <row r="24" spans="1:5" ht="18.75" thickBot="1" x14ac:dyDescent="0.3">
      <c r="A24" s="269"/>
      <c r="B24" s="242"/>
      <c r="C24" s="1107"/>
      <c r="D24" s="1107"/>
      <c r="E24" s="256"/>
    </row>
    <row r="25" spans="1:5" ht="18.75" thickBot="1" x14ac:dyDescent="0.3">
      <c r="A25" s="281"/>
      <c r="B25" s="346" t="s">
        <v>198</v>
      </c>
      <c r="C25" s="255"/>
      <c r="D25" s="255"/>
      <c r="E25" s="320"/>
    </row>
    <row r="26" spans="1:5" ht="18" x14ac:dyDescent="0.25">
      <c r="A26" s="281"/>
      <c r="B26" s="346"/>
      <c r="C26" s="1107"/>
      <c r="D26" s="1107"/>
      <c r="E26" s="320"/>
    </row>
    <row r="27" spans="1:5" ht="18" x14ac:dyDescent="0.25">
      <c r="A27" s="1104"/>
      <c r="B27" s="346"/>
      <c r="C27" s="1107"/>
      <c r="D27" s="1107"/>
      <c r="E27" s="320"/>
    </row>
    <row r="28" spans="1:5" ht="18.75" thickBot="1" x14ac:dyDescent="0.3">
      <c r="A28" s="348"/>
      <c r="B28" s="346"/>
      <c r="C28" s="1107"/>
      <c r="D28" s="1107"/>
      <c r="E28" s="320"/>
    </row>
    <row r="29" spans="1:5" ht="27.75" thickBot="1" x14ac:dyDescent="0.4">
      <c r="A29" s="285"/>
      <c r="B29" s="1105" t="s">
        <v>199</v>
      </c>
      <c r="C29" s="255"/>
      <c r="D29" s="255"/>
      <c r="E29" s="320" t="s">
        <v>137</v>
      </c>
    </row>
    <row r="30" spans="1:5" ht="18" x14ac:dyDescent="0.25">
      <c r="A30" s="291"/>
      <c r="B30" s="350"/>
      <c r="C30" s="1107"/>
      <c r="D30" s="1107"/>
      <c r="E30" s="351"/>
    </row>
    <row r="31" spans="1:5" ht="16.5" customHeight="1" thickBot="1" x14ac:dyDescent="0.3">
      <c r="A31" s="269"/>
      <c r="B31" s="352"/>
      <c r="C31" s="1107"/>
      <c r="D31" s="1107"/>
      <c r="E31" s="320"/>
    </row>
    <row r="32" spans="1:5" ht="18" customHeight="1" thickBot="1" x14ac:dyDescent="0.3">
      <c r="A32" s="269"/>
      <c r="B32" s="352" t="s">
        <v>200</v>
      </c>
      <c r="C32" s="255"/>
      <c r="D32" s="255"/>
      <c r="E32" s="320"/>
    </row>
    <row r="33" spans="1:5" ht="18" customHeight="1" x14ac:dyDescent="0.25">
      <c r="A33" s="291"/>
      <c r="B33" s="346"/>
      <c r="C33" s="1107"/>
      <c r="D33" s="1107"/>
      <c r="E33" s="320"/>
    </row>
    <row r="34" spans="1:5" ht="15.95" customHeight="1" x14ac:dyDescent="0.25">
      <c r="A34" s="291"/>
      <c r="B34" s="346"/>
      <c r="C34" s="1107"/>
      <c r="D34" s="1107"/>
      <c r="E34" s="320"/>
    </row>
    <row r="35" spans="1:5" ht="18" customHeight="1" x14ac:dyDescent="0.25">
      <c r="A35" s="253"/>
      <c r="B35" s="284"/>
      <c r="C35" s="1107"/>
      <c r="D35" s="1107"/>
      <c r="E35" s="320"/>
    </row>
    <row r="36" spans="1:5" ht="18.75" thickBot="1" x14ac:dyDescent="0.3">
      <c r="A36" s="353" t="s">
        <v>201</v>
      </c>
      <c r="B36" s="354"/>
      <c r="C36" s="355" t="s">
        <v>202</v>
      </c>
      <c r="D36" s="356"/>
      <c r="E36" s="357"/>
    </row>
    <row r="37" spans="1:5" ht="15.75" x14ac:dyDescent="0.25">
      <c r="A37" s="307"/>
      <c r="B37" s="308"/>
      <c r="C37" s="309"/>
      <c r="D37" s="308"/>
      <c r="E37" s="308"/>
    </row>
    <row r="38" spans="1:5" ht="15" x14ac:dyDescent="0.25">
      <c r="A38" s="310"/>
    </row>
    <row r="39" spans="1:5" ht="91.5" customHeight="1" x14ac:dyDescent="0.2"/>
    <row r="40" spans="1:5" ht="94.5" customHeight="1" x14ac:dyDescent="0.2"/>
    <row r="41" spans="1:5" ht="17.25" customHeight="1" x14ac:dyDescent="0.2"/>
    <row r="42" spans="1:5" ht="17.25" customHeight="1" x14ac:dyDescent="0.2"/>
    <row r="47" spans="1:5" ht="15.95" customHeight="1" x14ac:dyDescent="0.2"/>
  </sheetData>
  <sheetProtection algorithmName="SHA-512" hashValue="Ie3KY7IPpt+NKh1IWxir3GKuqbWN73tYDnz8BtdzaT87seRfLRvqFZ1+RcyBq1aEVtwsYZe+GKYwGSLuyMcLMw==" saltValue="tMBlfinQbE0qu65GCWfGnA==" spinCount="100000" sheet="1"/>
  <customSheetViews>
    <customSheetView guid="{DF4911F3-2F4F-4B50-83A2-B7C33E13824E}" scale="75" showPageBreaks="1" printArea="1" view="pageBreakPreview">
      <selection activeCell="C11" sqref="C11:E12"/>
      <pageMargins left="0" right="0" top="0" bottom="0" header="0" footer="0"/>
      <printOptions horizontalCentered="1" verticalCentered="1"/>
      <pageSetup paperSize="9" scale="64" orientation="portrait" r:id="rId1"/>
      <headerFooter alignWithMargins="0"/>
    </customSheetView>
  </customSheetViews>
  <mergeCells count="9">
    <mergeCell ref="C11:D11"/>
    <mergeCell ref="A1:A8"/>
    <mergeCell ref="B1:D8"/>
    <mergeCell ref="E1:E2"/>
    <mergeCell ref="E3:E4"/>
    <mergeCell ref="E5:E6"/>
    <mergeCell ref="E7:E8"/>
    <mergeCell ref="A9:B10"/>
    <mergeCell ref="C9:D10"/>
  </mergeCells>
  <printOptions horizontalCentered="1" verticalCentered="1"/>
  <pageMargins left="0" right="0" top="0" bottom="0" header="0" footer="0"/>
  <pageSetup paperSize="9" scale="64" orientation="portrait" r:id="rId2"/>
  <headerFooter alignWithMargins="0"/>
  <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pageSetUpPr fitToPage="1"/>
  </sheetPr>
  <dimension ref="A1:J57"/>
  <sheetViews>
    <sheetView view="pageBreakPreview" zoomScale="75" zoomScaleNormal="75" zoomScaleSheetLayoutView="75" zoomScalePageLayoutView="80" workbookViewId="0">
      <selection activeCell="E1" sqref="A1:E10"/>
    </sheetView>
  </sheetViews>
  <sheetFormatPr baseColWidth="10" defaultColWidth="11.42578125" defaultRowHeight="12.75" x14ac:dyDescent="0.2"/>
  <cols>
    <col min="1" max="1" width="29" style="1" customWidth="1"/>
    <col min="2" max="2" width="71" style="1" customWidth="1"/>
    <col min="3" max="3" width="5.7109375" style="1" customWidth="1"/>
    <col min="4" max="4" width="7.140625" style="1" customWidth="1"/>
    <col min="5" max="5" width="44.7109375" style="1" customWidth="1"/>
    <col min="6" max="16384" width="11.42578125" style="1"/>
  </cols>
  <sheetData>
    <row r="1" spans="1:10" ht="12.75" customHeight="1" x14ac:dyDescent="0.2">
      <c r="A1" s="1420"/>
      <c r="B1" s="1466" t="s">
        <v>101</v>
      </c>
      <c r="C1" s="1467"/>
      <c r="D1" s="1468"/>
      <c r="E1" s="1528" t="s">
        <v>102</v>
      </c>
      <c r="F1" s="311"/>
      <c r="G1" s="311"/>
      <c r="H1" s="242"/>
    </row>
    <row r="2" spans="1:10" ht="9.9499999999999993" customHeight="1" x14ac:dyDescent="0.2">
      <c r="A2" s="1370"/>
      <c r="B2" s="1469"/>
      <c r="C2" s="1470"/>
      <c r="D2" s="1471"/>
      <c r="E2" s="1529"/>
      <c r="F2" s="312"/>
      <c r="G2" s="312"/>
      <c r="H2" s="242"/>
    </row>
    <row r="3" spans="1:10" ht="18.75" customHeight="1" x14ac:dyDescent="0.2">
      <c r="A3" s="1370"/>
      <c r="B3" s="1469"/>
      <c r="C3" s="1470"/>
      <c r="D3" s="1471"/>
      <c r="E3" s="1529" t="s">
        <v>203</v>
      </c>
      <c r="F3" s="312"/>
      <c r="G3" s="312"/>
      <c r="H3" s="242"/>
    </row>
    <row r="4" spans="1:10" ht="25.5" customHeight="1" x14ac:dyDescent="0.2">
      <c r="A4" s="1370"/>
      <c r="B4" s="1469"/>
      <c r="C4" s="1470"/>
      <c r="D4" s="1471"/>
      <c r="E4" s="1529"/>
      <c r="F4" s="312"/>
      <c r="G4" s="312"/>
      <c r="H4" s="242"/>
    </row>
    <row r="5" spans="1:10" ht="12.75" customHeight="1" x14ac:dyDescent="0.2">
      <c r="A5" s="1370"/>
      <c r="B5" s="1469"/>
      <c r="C5" s="1470"/>
      <c r="D5" s="1471"/>
      <c r="E5" s="1529" t="s">
        <v>104</v>
      </c>
      <c r="F5" s="312"/>
      <c r="G5" s="312"/>
      <c r="H5" s="242"/>
    </row>
    <row r="6" spans="1:10" ht="15.95" customHeight="1" x14ac:dyDescent="0.2">
      <c r="A6" s="1370"/>
      <c r="B6" s="1469"/>
      <c r="C6" s="1470"/>
      <c r="D6" s="1471"/>
      <c r="E6" s="1529"/>
      <c r="F6" s="312"/>
      <c r="G6" s="312"/>
      <c r="H6" s="242"/>
    </row>
    <row r="7" spans="1:10" ht="15.95" customHeight="1" x14ac:dyDescent="0.2">
      <c r="A7" s="1370"/>
      <c r="B7" s="1469"/>
      <c r="C7" s="1470"/>
      <c r="D7" s="1471"/>
      <c r="E7" s="1529" t="s">
        <v>105</v>
      </c>
      <c r="F7" s="312"/>
      <c r="G7" s="312"/>
      <c r="H7" s="242"/>
    </row>
    <row r="8" spans="1:10" ht="15.95" customHeight="1" x14ac:dyDescent="0.2">
      <c r="A8" s="1527"/>
      <c r="B8" s="1472"/>
      <c r="C8" s="1473"/>
      <c r="D8" s="1474"/>
      <c r="E8" s="1529"/>
      <c r="F8" s="312"/>
      <c r="G8" s="312"/>
      <c r="H8" s="242"/>
    </row>
    <row r="9" spans="1:10" ht="15.95" customHeight="1" x14ac:dyDescent="0.25">
      <c r="A9" s="1530" t="s">
        <v>106</v>
      </c>
      <c r="B9" s="1531"/>
      <c r="C9" s="1521">
        <f ca="1">WEEKNUM(E11,1)</f>
        <v>37</v>
      </c>
      <c r="D9" s="1534"/>
      <c r="E9" s="256"/>
    </row>
    <row r="10" spans="1:10" ht="7.5" customHeight="1" thickBot="1" x14ac:dyDescent="0.3">
      <c r="A10" s="1532"/>
      <c r="B10" s="1533"/>
      <c r="C10" s="1535"/>
      <c r="D10" s="1536"/>
      <c r="E10" s="1106"/>
    </row>
    <row r="11" spans="1:10" ht="22.5" customHeight="1" thickBot="1" x14ac:dyDescent="0.3">
      <c r="A11" s="342" t="s">
        <v>107</v>
      </c>
      <c r="B11" s="245" t="s">
        <v>204</v>
      </c>
      <c r="C11" s="1525" t="s">
        <v>108</v>
      </c>
      <c r="D11" s="1526"/>
      <c r="E11" s="315">
        <f ca="1">TODAY()+1</f>
        <v>43352</v>
      </c>
      <c r="G11" s="316"/>
    </row>
    <row r="12" spans="1:10" ht="15.95" customHeight="1" thickBot="1" x14ac:dyDescent="0.3">
      <c r="A12" s="343" t="s">
        <v>109</v>
      </c>
      <c r="B12" s="344"/>
      <c r="C12" s="246" t="s">
        <v>83</v>
      </c>
      <c r="D12" s="246" t="s">
        <v>110</v>
      </c>
      <c r="E12" s="345" t="s">
        <v>111</v>
      </c>
    </row>
    <row r="13" spans="1:10" ht="15.95" customHeight="1" thickBot="1" x14ac:dyDescent="0.25">
      <c r="A13" s="247" t="s">
        <v>112</v>
      </c>
      <c r="B13" s="358"/>
      <c r="C13" s="359"/>
      <c r="D13" s="359"/>
      <c r="E13" s="360"/>
    </row>
    <row r="14" spans="1:10" ht="15.95" customHeight="1" thickBot="1" x14ac:dyDescent="0.25">
      <c r="A14" s="361"/>
      <c r="B14" s="254" t="s">
        <v>205</v>
      </c>
      <c r="C14" s="362"/>
      <c r="D14" s="362"/>
      <c r="E14" s="363" t="s">
        <v>114</v>
      </c>
    </row>
    <row r="15" spans="1:10" ht="15.95" customHeight="1" thickBot="1" x14ac:dyDescent="0.25">
      <c r="A15" s="364"/>
      <c r="B15" s="259" t="s">
        <v>115</v>
      </c>
      <c r="C15" s="362"/>
      <c r="D15" s="362"/>
      <c r="E15" s="363" t="s">
        <v>114</v>
      </c>
    </row>
    <row r="16" spans="1:10" ht="15.95" customHeight="1" thickBot="1" x14ac:dyDescent="0.25">
      <c r="A16" s="361"/>
      <c r="B16" s="254" t="s">
        <v>206</v>
      </c>
      <c r="C16" s="362"/>
      <c r="D16" s="362"/>
      <c r="E16" s="363"/>
      <c r="J16" s="365"/>
    </row>
    <row r="17" spans="1:5" ht="15.95" customHeight="1" thickBot="1" x14ac:dyDescent="0.25">
      <c r="A17" s="361"/>
      <c r="B17" s="254" t="s">
        <v>207</v>
      </c>
      <c r="C17" s="362"/>
      <c r="D17" s="362"/>
      <c r="E17" s="363"/>
    </row>
    <row r="18" spans="1:5" ht="15.95" customHeight="1" x14ac:dyDescent="0.2">
      <c r="A18" s="1550"/>
      <c r="B18" s="1551"/>
      <c r="C18" s="1551"/>
      <c r="D18" s="1551"/>
      <c r="E18" s="1552"/>
    </row>
    <row r="19" spans="1:5" ht="15.95" customHeight="1" thickBot="1" x14ac:dyDescent="0.25">
      <c r="A19" s="247" t="s">
        <v>120</v>
      </c>
      <c r="B19" s="359"/>
      <c r="C19" s="359"/>
      <c r="D19" s="359"/>
      <c r="E19" s="366"/>
    </row>
    <row r="20" spans="1:5" ht="19.5" customHeight="1" thickBot="1" x14ac:dyDescent="0.25">
      <c r="A20" s="367" t="s">
        <v>208</v>
      </c>
      <c r="B20" s="268" t="s">
        <v>209</v>
      </c>
      <c r="C20" s="362"/>
      <c r="D20" s="362"/>
      <c r="E20" s="363"/>
    </row>
    <row r="21" spans="1:5" ht="20.25" customHeight="1" thickBot="1" x14ac:dyDescent="0.25">
      <c r="A21" s="367" t="s">
        <v>210</v>
      </c>
      <c r="B21" s="268" t="s">
        <v>211</v>
      </c>
      <c r="C21" s="362"/>
      <c r="D21" s="362"/>
      <c r="E21" s="363"/>
    </row>
    <row r="22" spans="1:5" ht="15.95" customHeight="1" thickBot="1" x14ac:dyDescent="0.25">
      <c r="A22" s="368"/>
      <c r="B22" s="270" t="s">
        <v>125</v>
      </c>
      <c r="C22" s="362"/>
      <c r="D22" s="362"/>
      <c r="E22" s="363"/>
    </row>
    <row r="23" spans="1:5" ht="23.25" customHeight="1" thickBot="1" x14ac:dyDescent="0.25">
      <c r="A23" s="368"/>
      <c r="B23" s="268" t="s">
        <v>212</v>
      </c>
      <c r="C23" s="362"/>
      <c r="D23" s="362"/>
      <c r="E23" s="363"/>
    </row>
    <row r="24" spans="1:5" ht="15.95" customHeight="1" thickBot="1" x14ac:dyDescent="0.25">
      <c r="A24" s="367" t="s">
        <v>213</v>
      </c>
      <c r="B24" s="254" t="s">
        <v>128</v>
      </c>
      <c r="C24" s="362"/>
      <c r="D24" s="362"/>
      <c r="E24" s="369"/>
    </row>
    <row r="25" spans="1:5" ht="15.95" customHeight="1" thickBot="1" x14ac:dyDescent="0.25">
      <c r="A25" s="367" t="s">
        <v>214</v>
      </c>
      <c r="B25" s="254" t="s">
        <v>215</v>
      </c>
      <c r="C25" s="362"/>
      <c r="D25" s="362"/>
      <c r="E25" s="369"/>
    </row>
    <row r="26" spans="1:5" ht="18.75" thickBot="1" x14ac:dyDescent="0.25">
      <c r="A26" s="1545" t="s">
        <v>216</v>
      </c>
      <c r="B26" s="1546"/>
      <c r="C26" s="362"/>
      <c r="D26" s="362"/>
      <c r="E26" s="349" t="s">
        <v>217</v>
      </c>
    </row>
    <row r="27" spans="1:5" ht="18.75" thickBot="1" x14ac:dyDescent="0.25">
      <c r="A27" s="1545" t="s">
        <v>218</v>
      </c>
      <c r="B27" s="1546"/>
      <c r="C27" s="362"/>
      <c r="D27" s="362"/>
      <c r="E27" s="363"/>
    </row>
    <row r="28" spans="1:5" ht="18" x14ac:dyDescent="0.2">
      <c r="A28" s="1540"/>
      <c r="B28" s="1541"/>
      <c r="C28" s="1541"/>
      <c r="D28" s="1541"/>
      <c r="E28" s="1542"/>
    </row>
    <row r="29" spans="1:5" ht="18.75" thickBot="1" x14ac:dyDescent="0.25">
      <c r="A29" s="247" t="s">
        <v>132</v>
      </c>
      <c r="B29" s="358"/>
      <c r="C29" s="359"/>
      <c r="D29" s="359"/>
      <c r="E29" s="360"/>
    </row>
    <row r="30" spans="1:5" ht="18.75" thickBot="1" x14ac:dyDescent="0.25">
      <c r="A30" s="370" t="s">
        <v>219</v>
      </c>
      <c r="B30" s="254"/>
      <c r="C30" s="362"/>
      <c r="D30" s="362"/>
      <c r="E30" s="369"/>
    </row>
    <row r="31" spans="1:5" ht="15.75" customHeight="1" thickBot="1" x14ac:dyDescent="0.25">
      <c r="A31" s="1543" t="s">
        <v>220</v>
      </c>
      <c r="B31" s="1544"/>
      <c r="C31" s="362"/>
      <c r="D31" s="362"/>
      <c r="E31" s="369"/>
    </row>
    <row r="32" spans="1:5" ht="15.75" customHeight="1" x14ac:dyDescent="0.2">
      <c r="A32" s="1428"/>
      <c r="B32" s="1428"/>
      <c r="C32" s="1428"/>
      <c r="D32" s="1428"/>
      <c r="E32" s="1429"/>
    </row>
    <row r="33" spans="1:5" ht="18.75" thickBot="1" x14ac:dyDescent="0.25">
      <c r="A33" s="247" t="s">
        <v>135</v>
      </c>
      <c r="B33" s="318"/>
      <c r="C33" s="318"/>
      <c r="D33" s="318"/>
      <c r="E33" s="263"/>
    </row>
    <row r="34" spans="1:5" ht="27.75" thickBot="1" x14ac:dyDescent="0.4">
      <c r="A34" s="296" t="s">
        <v>221</v>
      </c>
      <c r="B34" s="349"/>
      <c r="C34" s="371"/>
      <c r="D34" s="371"/>
      <c r="E34" s="282" t="s">
        <v>137</v>
      </c>
    </row>
    <row r="35" spans="1:5" ht="27.75" thickBot="1" x14ac:dyDescent="0.4">
      <c r="A35" s="348" t="s">
        <v>222</v>
      </c>
      <c r="B35" s="349" t="s">
        <v>223</v>
      </c>
      <c r="C35" s="371"/>
      <c r="D35" s="371"/>
      <c r="E35" s="282" t="s">
        <v>137</v>
      </c>
    </row>
    <row r="36" spans="1:5" ht="36.75" thickBot="1" x14ac:dyDescent="0.25">
      <c r="A36" s="367" t="s">
        <v>224</v>
      </c>
      <c r="B36" s="286" t="s">
        <v>225</v>
      </c>
      <c r="C36" s="255"/>
      <c r="D36" s="255"/>
      <c r="E36" s="320"/>
    </row>
    <row r="37" spans="1:5" ht="18" customHeight="1" thickBot="1" x14ac:dyDescent="0.25">
      <c r="A37" s="367" t="s">
        <v>226</v>
      </c>
      <c r="B37" s="287" t="s">
        <v>227</v>
      </c>
      <c r="C37" s="255"/>
      <c r="D37" s="255"/>
      <c r="E37" s="320"/>
    </row>
    <row r="38" spans="1:5" ht="18" customHeight="1" thickBot="1" x14ac:dyDescent="0.25">
      <c r="A38" s="368"/>
      <c r="B38" s="287" t="s">
        <v>228</v>
      </c>
      <c r="C38" s="255"/>
      <c r="D38" s="255"/>
      <c r="E38" s="320"/>
    </row>
    <row r="39" spans="1:5" ht="15.95" customHeight="1" thickBot="1" x14ac:dyDescent="0.25">
      <c r="A39" s="367" t="s">
        <v>229</v>
      </c>
      <c r="B39" s="254"/>
      <c r="C39" s="255"/>
      <c r="D39" s="255"/>
      <c r="E39" s="320"/>
    </row>
    <row r="40" spans="1:5" ht="18" customHeight="1" thickBot="1" x14ac:dyDescent="0.25">
      <c r="A40" s="1545" t="s">
        <v>230</v>
      </c>
      <c r="B40" s="1546"/>
      <c r="C40" s="255"/>
      <c r="D40" s="255"/>
      <c r="E40" s="320"/>
    </row>
    <row r="41" spans="1:5" ht="18.75" thickBot="1" x14ac:dyDescent="0.3">
      <c r="A41" s="370" t="s">
        <v>231</v>
      </c>
      <c r="B41" s="372" t="s">
        <v>232</v>
      </c>
      <c r="C41" s="373"/>
      <c r="D41" s="373"/>
      <c r="E41" s="320"/>
    </row>
    <row r="42" spans="1:5" ht="18.75" thickBot="1" x14ac:dyDescent="0.25">
      <c r="A42" s="1416"/>
      <c r="B42" s="1417"/>
      <c r="C42" s="1417"/>
      <c r="D42" s="1417"/>
      <c r="E42" s="1418"/>
    </row>
    <row r="43" spans="1:5" ht="18.75" thickBot="1" x14ac:dyDescent="0.3">
      <c r="A43" s="324" t="s">
        <v>153</v>
      </c>
      <c r="B43" s="325"/>
      <c r="C43" s="326"/>
      <c r="D43" s="326"/>
      <c r="E43" s="327"/>
    </row>
    <row r="44" spans="1:5" ht="56.25" customHeight="1" thickBot="1" x14ac:dyDescent="0.25">
      <c r="A44" s="374" t="s">
        <v>154</v>
      </c>
      <c r="B44" s="1547" t="s">
        <v>233</v>
      </c>
      <c r="C44" s="1548"/>
      <c r="D44" s="1548"/>
      <c r="E44" s="1549"/>
    </row>
    <row r="45" spans="1:5" ht="17.25" customHeight="1" thickBot="1" x14ac:dyDescent="0.25">
      <c r="A45" s="1537" t="s">
        <v>164</v>
      </c>
      <c r="B45" s="254" t="s">
        <v>234</v>
      </c>
      <c r="C45" s="255"/>
      <c r="D45" s="255"/>
      <c r="E45" s="320"/>
    </row>
    <row r="46" spans="1:5" ht="17.25" customHeight="1" thickBot="1" x14ac:dyDescent="0.25">
      <c r="A46" s="1537"/>
      <c r="B46" s="254" t="s">
        <v>235</v>
      </c>
      <c r="C46" s="255"/>
      <c r="D46" s="255"/>
      <c r="E46" s="320"/>
    </row>
    <row r="47" spans="1:5" ht="18.75" thickBot="1" x14ac:dyDescent="0.25">
      <c r="A47" s="1537"/>
      <c r="B47" s="259" t="s">
        <v>158</v>
      </c>
      <c r="C47" s="255"/>
      <c r="D47" s="255"/>
      <c r="E47" s="320"/>
    </row>
    <row r="48" spans="1:5" ht="18.75" thickBot="1" x14ac:dyDescent="0.25">
      <c r="A48" s="1537"/>
      <c r="B48" s="259" t="s">
        <v>236</v>
      </c>
      <c r="C48" s="255"/>
      <c r="D48" s="255"/>
      <c r="E48" s="320"/>
    </row>
    <row r="49" spans="1:5" ht="18.75" thickBot="1" x14ac:dyDescent="0.25">
      <c r="A49" s="1537"/>
      <c r="B49" s="259" t="s">
        <v>237</v>
      </c>
      <c r="C49" s="255"/>
      <c r="D49" s="255"/>
      <c r="E49" s="320"/>
    </row>
    <row r="50" spans="1:5" ht="18.75" thickBot="1" x14ac:dyDescent="0.25">
      <c r="A50" s="1537"/>
      <c r="B50" s="259" t="s">
        <v>238</v>
      </c>
      <c r="C50" s="255"/>
      <c r="D50" s="255"/>
      <c r="E50" s="320"/>
    </row>
    <row r="51" spans="1:5" ht="15.95" customHeight="1" thickBot="1" x14ac:dyDescent="0.25">
      <c r="A51" s="1537"/>
      <c r="B51" s="259" t="s">
        <v>239</v>
      </c>
      <c r="C51" s="255"/>
      <c r="D51" s="255"/>
      <c r="E51" s="320"/>
    </row>
    <row r="52" spans="1:5" ht="15.75" customHeight="1" thickBot="1" x14ac:dyDescent="0.25">
      <c r="A52" s="1537"/>
      <c r="B52" s="375" t="s">
        <v>181</v>
      </c>
      <c r="C52" s="330"/>
      <c r="D52" s="330"/>
      <c r="E52" s="331" t="str">
        <f ca="1">IF(ISODD(C9)=TRUE,"SUR FLEXIBLE COURT","SUR FLEXIBLE LONG")</f>
        <v>SUR FLEXIBLE COURT</v>
      </c>
    </row>
    <row r="53" spans="1:5" ht="41.25" customHeight="1" thickBot="1" x14ac:dyDescent="0.25">
      <c r="A53" s="1482" t="s">
        <v>173</v>
      </c>
      <c r="B53" s="1483"/>
      <c r="C53" s="1483"/>
      <c r="D53" s="1483"/>
      <c r="E53" s="1484"/>
    </row>
    <row r="54" spans="1:5" ht="3.75" hidden="1" customHeight="1" x14ac:dyDescent="0.2">
      <c r="A54" s="304"/>
      <c r="B54" s="304"/>
      <c r="C54" s="305"/>
      <c r="D54" s="305"/>
      <c r="E54" s="306"/>
    </row>
    <row r="55" spans="1:5" ht="87.75" customHeight="1" thickBot="1" x14ac:dyDescent="0.25">
      <c r="A55" s="1538" t="s">
        <v>240</v>
      </c>
      <c r="B55" s="1539"/>
      <c r="C55" s="1485" t="s">
        <v>175</v>
      </c>
      <c r="D55" s="1486"/>
      <c r="E55" s="1487"/>
    </row>
    <row r="56" spans="1:5" ht="15.75" x14ac:dyDescent="0.25">
      <c r="A56" s="307"/>
      <c r="B56" s="308"/>
      <c r="C56" s="309"/>
      <c r="D56" s="308"/>
      <c r="E56" s="308"/>
    </row>
    <row r="57" spans="1:5" ht="15" x14ac:dyDescent="0.25">
      <c r="A57" s="310"/>
    </row>
  </sheetData>
  <sheetProtection algorithmName="SHA-512" hashValue="RWIOPBjN8syCdcovkLr6QC9jdIm0PPJ5ktxrWOcidOmW5cjbxQejjVYOiHm7nAUa0KnOI7HbC6tPO8GvWbGrxQ==" saltValue="ChKaiS43JQ5pEoeErf8eTQ==" spinCount="100000" sheet="1" objects="1" scenarios="1"/>
  <customSheetViews>
    <customSheetView guid="{DF4911F3-2F4F-4B50-83A2-B7C33E13824E}" scale="75" showPageBreaks="1" hiddenRows="1" view="pageBreakPreview" topLeftCell="A28">
      <selection activeCell="C11" sqref="C11:E12"/>
      <pageMargins left="0" right="0" top="0" bottom="0" header="0" footer="0"/>
      <printOptions horizontalCentered="1" verticalCentered="1"/>
      <pageSetup paperSize="9" scale="64" orientation="portrait" r:id="rId1"/>
      <headerFooter alignWithMargins="0"/>
    </customSheetView>
  </customSheetViews>
  <mergeCells count="22">
    <mergeCell ref="A27:B27"/>
    <mergeCell ref="A1:A8"/>
    <mergeCell ref="B1:D8"/>
    <mergeCell ref="E1:E2"/>
    <mergeCell ref="E3:E4"/>
    <mergeCell ref="E5:E6"/>
    <mergeCell ref="E7:E8"/>
    <mergeCell ref="A9:B10"/>
    <mergeCell ref="C9:D10"/>
    <mergeCell ref="C11:D11"/>
    <mergeCell ref="A18:E18"/>
    <mergeCell ref="A26:B26"/>
    <mergeCell ref="A45:A52"/>
    <mergeCell ref="A53:E53"/>
    <mergeCell ref="A55:B55"/>
    <mergeCell ref="C55:E55"/>
    <mergeCell ref="A28:E28"/>
    <mergeCell ref="A31:B31"/>
    <mergeCell ref="A32:E32"/>
    <mergeCell ref="A40:B40"/>
    <mergeCell ref="A42:E42"/>
    <mergeCell ref="B44:E44"/>
  </mergeCells>
  <printOptions horizontalCentered="1" verticalCentered="1"/>
  <pageMargins left="0" right="0" top="0" bottom="0" header="0" footer="0"/>
  <pageSetup paperSize="9" scale="64" orientation="portrait" r:id="rId2"/>
  <headerFooter alignWithMargins="0"/>
  <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pageSetUpPr fitToPage="1"/>
  </sheetPr>
  <dimension ref="A1:M32"/>
  <sheetViews>
    <sheetView view="pageBreakPreview" zoomScale="75" zoomScaleNormal="70" zoomScaleSheetLayoutView="75" workbookViewId="0">
      <selection activeCell="E1" sqref="A1:E9"/>
    </sheetView>
  </sheetViews>
  <sheetFormatPr baseColWidth="10" defaultColWidth="11.42578125" defaultRowHeight="12.75" x14ac:dyDescent="0.2"/>
  <cols>
    <col min="1" max="1" width="29" style="1" customWidth="1"/>
    <col min="2" max="2" width="71" style="1" customWidth="1"/>
    <col min="3" max="4" width="5.7109375" style="1" customWidth="1"/>
    <col min="5" max="5" width="36.42578125" style="1" customWidth="1"/>
    <col min="6" max="16384" width="11.42578125" style="1"/>
  </cols>
  <sheetData>
    <row r="1" spans="1:13" ht="12.75" customHeight="1" x14ac:dyDescent="0.2">
      <c r="A1" s="1420"/>
      <c r="B1" s="1466" t="s">
        <v>241</v>
      </c>
      <c r="C1" s="1467"/>
      <c r="D1" s="1468"/>
      <c r="E1" s="1528" t="s">
        <v>102</v>
      </c>
      <c r="F1" s="312"/>
      <c r="G1" s="312"/>
      <c r="H1" s="242"/>
      <c r="I1" s="242"/>
      <c r="J1" s="242"/>
      <c r="K1" s="242"/>
      <c r="L1" s="242"/>
      <c r="M1" s="242"/>
    </row>
    <row r="2" spans="1:13" ht="9.9499999999999993" customHeight="1" x14ac:dyDescent="0.2">
      <c r="A2" s="1370"/>
      <c r="B2" s="1469"/>
      <c r="C2" s="1470"/>
      <c r="D2" s="1471"/>
      <c r="E2" s="1529"/>
      <c r="F2" s="312"/>
      <c r="G2" s="312"/>
      <c r="H2" s="242"/>
      <c r="I2" s="242"/>
      <c r="J2" s="242"/>
      <c r="K2" s="242"/>
      <c r="L2" s="242"/>
      <c r="M2" s="242"/>
    </row>
    <row r="3" spans="1:13" ht="18.75" customHeight="1" x14ac:dyDescent="0.2">
      <c r="A3" s="1370"/>
      <c r="B3" s="1469"/>
      <c r="C3" s="1470"/>
      <c r="D3" s="1471"/>
      <c r="E3" s="1529" t="s">
        <v>188</v>
      </c>
      <c r="F3" s="312"/>
      <c r="G3" s="312"/>
      <c r="H3" s="242"/>
    </row>
    <row r="4" spans="1:13" ht="25.5" customHeight="1" x14ac:dyDescent="0.2">
      <c r="A4" s="1370"/>
      <c r="B4" s="1469"/>
      <c r="C4" s="1470"/>
      <c r="D4" s="1471"/>
      <c r="E4" s="1529"/>
      <c r="F4" s="312"/>
      <c r="G4" s="312"/>
      <c r="H4" s="242"/>
    </row>
    <row r="5" spans="1:13" ht="12.75" customHeight="1" x14ac:dyDescent="0.2">
      <c r="A5" s="1370"/>
      <c r="B5" s="1469"/>
      <c r="C5" s="1470"/>
      <c r="D5" s="1471"/>
      <c r="E5" s="1555" t="s">
        <v>242</v>
      </c>
      <c r="F5" s="312"/>
      <c r="G5" s="312"/>
      <c r="H5" s="242"/>
    </row>
    <row r="6" spans="1:13" ht="15.95" customHeight="1" x14ac:dyDescent="0.2">
      <c r="A6" s="1370"/>
      <c r="B6" s="1469"/>
      <c r="C6" s="1470"/>
      <c r="D6" s="1471"/>
      <c r="E6" s="1556"/>
      <c r="F6" s="312"/>
      <c r="G6" s="312"/>
      <c r="H6" s="242"/>
    </row>
    <row r="7" spans="1:13" ht="15.95" customHeight="1" x14ac:dyDescent="0.2">
      <c r="A7" s="1370"/>
      <c r="B7" s="1469"/>
      <c r="C7" s="1470"/>
      <c r="D7" s="1471"/>
      <c r="E7" s="1529" t="s">
        <v>105</v>
      </c>
      <c r="F7" s="312"/>
      <c r="G7" s="312"/>
      <c r="H7" s="242"/>
    </row>
    <row r="8" spans="1:13" ht="15.95" customHeight="1" x14ac:dyDescent="0.2">
      <c r="A8" s="1527"/>
      <c r="B8" s="1472"/>
      <c r="C8" s="1473"/>
      <c r="D8" s="1474"/>
      <c r="E8" s="1529"/>
      <c r="F8" s="312"/>
      <c r="G8" s="312"/>
      <c r="H8" s="242"/>
    </row>
    <row r="9" spans="1:13" s="377" customFormat="1" ht="11.25" customHeight="1" thickBot="1" x14ac:dyDescent="0.4">
      <c r="A9" s="399"/>
      <c r="B9" s="402"/>
      <c r="C9" s="402"/>
      <c r="D9" s="402"/>
      <c r="E9" s="403"/>
    </row>
    <row r="10" spans="1:13" s="377" customFormat="1" ht="30.75" customHeight="1" thickBot="1" x14ac:dyDescent="0.4">
      <c r="A10" s="378" t="s">
        <v>243</v>
      </c>
      <c r="B10" s="376"/>
      <c r="C10" s="1553" t="s">
        <v>244</v>
      </c>
      <c r="D10" s="1554"/>
      <c r="E10" s="1108">
        <f ca="1">E11</f>
        <v>43352</v>
      </c>
    </row>
    <row r="11" spans="1:13" s="377" customFormat="1" ht="39.950000000000003" customHeight="1" thickBot="1" x14ac:dyDescent="0.4">
      <c r="A11" s="379" t="s">
        <v>245</v>
      </c>
      <c r="B11" s="380" t="s">
        <v>246</v>
      </c>
      <c r="C11" s="381" t="s">
        <v>108</v>
      </c>
      <c r="D11" s="382"/>
      <c r="E11" s="383">
        <f ca="1">TODAY()+1</f>
        <v>43352</v>
      </c>
    </row>
    <row r="12" spans="1:13" s="377" customFormat="1" ht="39.950000000000003" customHeight="1" thickBot="1" x14ac:dyDescent="0.4">
      <c r="A12" s="384" t="s">
        <v>109</v>
      </c>
      <c r="B12" s="385"/>
      <c r="C12" s="386" t="s">
        <v>83</v>
      </c>
      <c r="D12" s="386" t="s">
        <v>110</v>
      </c>
      <c r="E12" s="385" t="s">
        <v>111</v>
      </c>
    </row>
    <row r="13" spans="1:13" s="377" customFormat="1" ht="39.950000000000003" customHeight="1" thickBot="1" x14ac:dyDescent="0.4">
      <c r="A13" s="387" t="s">
        <v>112</v>
      </c>
      <c r="B13" s="388"/>
      <c r="C13" s="389"/>
      <c r="D13" s="389"/>
      <c r="E13" s="390"/>
    </row>
    <row r="14" spans="1:13" s="377" customFormat="1" ht="39.950000000000003" customHeight="1" thickBot="1" x14ac:dyDescent="0.4">
      <c r="A14" s="391"/>
      <c r="B14" s="392" t="s">
        <v>247</v>
      </c>
      <c r="C14" s="393"/>
      <c r="D14" s="393"/>
      <c r="E14" s="369" t="s">
        <v>248</v>
      </c>
    </row>
    <row r="15" spans="1:13" s="377" customFormat="1" ht="39.950000000000003" customHeight="1" thickBot="1" x14ac:dyDescent="0.4">
      <c r="A15" s="394"/>
      <c r="B15" s="395" t="s">
        <v>115</v>
      </c>
      <c r="C15" s="393"/>
      <c r="D15" s="393"/>
      <c r="E15" s="396"/>
    </row>
    <row r="16" spans="1:13" s="377" customFormat="1" ht="39.950000000000003" customHeight="1" thickBot="1" x14ac:dyDescent="0.4">
      <c r="A16" s="391"/>
      <c r="B16" s="392" t="s">
        <v>249</v>
      </c>
      <c r="C16" s="393"/>
      <c r="D16" s="393"/>
      <c r="E16" s="369"/>
    </row>
    <row r="17" spans="1:5" s="377" customFormat="1" ht="39.950000000000003" customHeight="1" thickBot="1" x14ac:dyDescent="0.4">
      <c r="A17" s="391"/>
      <c r="B17" s="392" t="s">
        <v>118</v>
      </c>
      <c r="C17" s="393"/>
      <c r="D17" s="393"/>
      <c r="E17" s="396"/>
    </row>
    <row r="18" spans="1:5" s="377" customFormat="1" ht="39.950000000000003" customHeight="1" thickBot="1" x14ac:dyDescent="0.4">
      <c r="A18" s="387" t="s">
        <v>120</v>
      </c>
      <c r="B18" s="389"/>
      <c r="C18" s="389"/>
      <c r="D18" s="389"/>
      <c r="E18" s="390"/>
    </row>
    <row r="19" spans="1:5" s="377" customFormat="1" ht="39.950000000000003" customHeight="1" thickBot="1" x14ac:dyDescent="0.4">
      <c r="A19" s="394" t="s">
        <v>250</v>
      </c>
      <c r="B19" s="397" t="s">
        <v>251</v>
      </c>
      <c r="C19" s="393"/>
      <c r="D19" s="393"/>
      <c r="E19" s="396"/>
    </row>
    <row r="20" spans="1:5" s="377" customFormat="1" ht="39.950000000000003" customHeight="1" thickBot="1" x14ac:dyDescent="0.4">
      <c r="A20" s="394" t="s">
        <v>252</v>
      </c>
      <c r="B20" s="397"/>
      <c r="C20" s="393"/>
      <c r="D20" s="393"/>
      <c r="E20" s="396" t="s">
        <v>253</v>
      </c>
    </row>
    <row r="21" spans="1:5" s="377" customFormat="1" ht="39.950000000000003" customHeight="1" thickBot="1" x14ac:dyDescent="0.4">
      <c r="A21" s="394" t="s">
        <v>254</v>
      </c>
      <c r="B21" s="397" t="s">
        <v>255</v>
      </c>
      <c r="C21" s="393"/>
      <c r="D21" s="393"/>
      <c r="E21" s="396"/>
    </row>
    <row r="22" spans="1:5" s="377" customFormat="1" ht="39.950000000000003" customHeight="1" thickBot="1" x14ac:dyDescent="0.4">
      <c r="A22" s="391"/>
      <c r="B22" s="398" t="s">
        <v>256</v>
      </c>
      <c r="C22" s="393"/>
      <c r="D22" s="393"/>
      <c r="E22" s="396"/>
    </row>
    <row r="23" spans="1:5" s="377" customFormat="1" ht="39.950000000000003" customHeight="1" thickBot="1" x14ac:dyDescent="0.4">
      <c r="A23" s="391"/>
      <c r="B23" s="397" t="s">
        <v>257</v>
      </c>
      <c r="C23" s="393"/>
      <c r="D23" s="393"/>
      <c r="E23" s="396"/>
    </row>
    <row r="24" spans="1:5" s="377" customFormat="1" ht="39.950000000000003" customHeight="1" thickBot="1" x14ac:dyDescent="0.4">
      <c r="A24" s="394" t="s">
        <v>258</v>
      </c>
      <c r="B24" s="392"/>
      <c r="C24" s="393"/>
      <c r="D24" s="393"/>
      <c r="E24" s="396"/>
    </row>
    <row r="25" spans="1:5" s="377" customFormat="1" ht="39.950000000000003" customHeight="1" thickBot="1" x14ac:dyDescent="0.4">
      <c r="A25" s="387" t="s">
        <v>132</v>
      </c>
      <c r="B25" s="388"/>
      <c r="C25" s="389"/>
      <c r="D25" s="389"/>
      <c r="E25" s="390"/>
    </row>
    <row r="26" spans="1:5" s="377" customFormat="1" ht="39.950000000000003" customHeight="1" thickBot="1" x14ac:dyDescent="0.4">
      <c r="A26" s="394" t="s">
        <v>259</v>
      </c>
      <c r="B26" s="392"/>
      <c r="C26" s="393"/>
      <c r="D26" s="393"/>
      <c r="E26" s="396"/>
    </row>
    <row r="27" spans="1:5" s="377" customFormat="1" ht="39.950000000000003" customHeight="1" thickBot="1" x14ac:dyDescent="0.4">
      <c r="A27" s="394" t="s">
        <v>260</v>
      </c>
      <c r="B27" s="392"/>
      <c r="C27" s="393"/>
      <c r="D27" s="393"/>
      <c r="E27" s="396"/>
    </row>
    <row r="28" spans="1:5" s="377" customFormat="1" ht="39.950000000000003" customHeight="1" thickBot="1" x14ac:dyDescent="0.4">
      <c r="A28" s="387" t="s">
        <v>135</v>
      </c>
      <c r="B28" s="389"/>
      <c r="C28" s="389"/>
      <c r="D28" s="389"/>
      <c r="E28" s="390"/>
    </row>
    <row r="29" spans="1:5" s="377" customFormat="1" ht="39.950000000000003" customHeight="1" thickBot="1" x14ac:dyDescent="0.4">
      <c r="A29" s="394" t="s">
        <v>261</v>
      </c>
      <c r="B29" s="392"/>
      <c r="C29" s="393"/>
      <c r="D29" s="393"/>
      <c r="E29" s="396"/>
    </row>
    <row r="30" spans="1:5" s="377" customFormat="1" ht="39.950000000000003" customHeight="1" thickBot="1" x14ac:dyDescent="0.4">
      <c r="A30" s="391" t="s">
        <v>262</v>
      </c>
      <c r="B30" s="392"/>
      <c r="C30" s="393"/>
      <c r="D30" s="393"/>
      <c r="E30" s="396"/>
    </row>
    <row r="31" spans="1:5" s="377" customFormat="1" ht="39.950000000000003" customHeight="1" x14ac:dyDescent="0.35">
      <c r="A31" s="394"/>
      <c r="B31" s="392"/>
      <c r="C31" s="392"/>
      <c r="D31" s="392"/>
      <c r="E31" s="396"/>
    </row>
    <row r="32" spans="1:5" s="377" customFormat="1" ht="39.950000000000003" customHeight="1" thickBot="1" x14ac:dyDescent="0.4">
      <c r="A32" s="399" t="s">
        <v>263</v>
      </c>
      <c r="B32" s="400"/>
      <c r="C32" s="401"/>
      <c r="D32" s="402"/>
      <c r="E32" s="403"/>
    </row>
  </sheetData>
  <sheetProtection algorithmName="SHA-512" hashValue="Iip3E2dQAePo1JK7qcEU8LVOs/abi2BYC7/zQyv/5rUGJXLdHGBBdUa0RnOQVnen0ZaIzsufhy8M3W59QuO5cg==" saltValue="gxoRoevike/Gp2Jwby4iMw==" spinCount="100000" sheet="1" objects="1" scenarios="1"/>
  <customSheetViews>
    <customSheetView guid="{DF4911F3-2F4F-4B50-83A2-B7C33E13824E}" scale="75" showPageBreaks="1" view="pageBreakPreview" topLeftCell="A7">
      <selection activeCell="C11" sqref="C11:E12"/>
      <pageMargins left="0" right="0" top="0" bottom="0" header="0" footer="0"/>
      <printOptions horizontalCentered="1" verticalCentered="1"/>
      <pageSetup paperSize="9" scale="68" orientation="portrait" r:id="rId1"/>
      <headerFooter alignWithMargins="0">
        <oddFooter>&amp;R&amp;D</oddFooter>
      </headerFooter>
    </customSheetView>
  </customSheetViews>
  <mergeCells count="7">
    <mergeCell ref="C10:D10"/>
    <mergeCell ref="A1:A8"/>
    <mergeCell ref="B1:D8"/>
    <mergeCell ref="E1:E2"/>
    <mergeCell ref="E3:E4"/>
    <mergeCell ref="E5:E6"/>
    <mergeCell ref="E7:E8"/>
  </mergeCells>
  <printOptions horizontalCentered="1" verticalCentered="1"/>
  <pageMargins left="0" right="0" top="0" bottom="0" header="0" footer="0"/>
  <pageSetup paperSize="9" scale="68" orientation="portrait" r:id="rId2"/>
  <headerFooter alignWithMargins="0">
    <oddFooter>&amp;R&amp;D</oddFooter>
  </headerFooter>
  <drawing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pageSetUpPr fitToPage="1"/>
  </sheetPr>
  <dimension ref="A1:M30"/>
  <sheetViews>
    <sheetView view="pageBreakPreview" zoomScale="75" zoomScaleNormal="75" zoomScaleSheetLayoutView="75" workbookViewId="0">
      <selection activeCell="E1" sqref="E1:E2"/>
    </sheetView>
  </sheetViews>
  <sheetFormatPr baseColWidth="10" defaultColWidth="11.42578125" defaultRowHeight="12.75" x14ac:dyDescent="0.2"/>
  <cols>
    <col min="1" max="1" width="29" style="1" customWidth="1"/>
    <col min="2" max="2" width="71" style="1" customWidth="1"/>
    <col min="3" max="4" width="5.7109375" style="1" customWidth="1"/>
    <col min="5" max="5" width="32.5703125" style="1" customWidth="1"/>
    <col min="6" max="16384" width="11.42578125" style="1"/>
  </cols>
  <sheetData>
    <row r="1" spans="1:13" ht="12.75" customHeight="1" x14ac:dyDescent="0.2">
      <c r="A1" s="1561"/>
      <c r="B1" s="1504" t="s">
        <v>241</v>
      </c>
      <c r="C1" s="1505"/>
      <c r="D1" s="1506"/>
      <c r="E1" s="1481" t="s">
        <v>102</v>
      </c>
      <c r="F1" s="312"/>
      <c r="G1" s="312"/>
      <c r="H1" s="242"/>
      <c r="I1" s="242"/>
      <c r="J1" s="242"/>
      <c r="K1" s="242"/>
      <c r="L1" s="242"/>
      <c r="M1" s="242"/>
    </row>
    <row r="2" spans="1:13" ht="9.9499999999999993" customHeight="1" x14ac:dyDescent="0.2">
      <c r="A2" s="1562"/>
      <c r="B2" s="1469"/>
      <c r="C2" s="1470"/>
      <c r="D2" s="1471"/>
      <c r="E2" s="1481"/>
      <c r="F2" s="312"/>
      <c r="G2" s="312"/>
      <c r="H2" s="242"/>
      <c r="I2" s="242"/>
      <c r="J2" s="242"/>
      <c r="K2" s="242"/>
      <c r="L2" s="242"/>
      <c r="M2" s="242"/>
    </row>
    <row r="3" spans="1:13" ht="18.75" customHeight="1" x14ac:dyDescent="0.2">
      <c r="A3" s="1562"/>
      <c r="B3" s="1469"/>
      <c r="C3" s="1470"/>
      <c r="D3" s="1471"/>
      <c r="E3" s="1481" t="s">
        <v>188</v>
      </c>
      <c r="F3" s="312"/>
      <c r="G3" s="312"/>
      <c r="H3" s="242"/>
    </row>
    <row r="4" spans="1:13" ht="25.5" customHeight="1" x14ac:dyDescent="0.2">
      <c r="A4" s="1562"/>
      <c r="B4" s="1469"/>
      <c r="C4" s="1470"/>
      <c r="D4" s="1471"/>
      <c r="E4" s="1481"/>
      <c r="F4" s="312"/>
      <c r="G4" s="312"/>
      <c r="H4" s="242"/>
    </row>
    <row r="5" spans="1:13" ht="12.75" customHeight="1" x14ac:dyDescent="0.2">
      <c r="A5" s="1562"/>
      <c r="B5" s="1469"/>
      <c r="C5" s="1470"/>
      <c r="D5" s="1471"/>
      <c r="E5" s="1564" t="s">
        <v>242</v>
      </c>
      <c r="F5" s="312"/>
      <c r="G5" s="312"/>
      <c r="H5" s="242"/>
    </row>
    <row r="6" spans="1:13" ht="15.95" customHeight="1" x14ac:dyDescent="0.2">
      <c r="A6" s="1562"/>
      <c r="B6" s="1469"/>
      <c r="C6" s="1470"/>
      <c r="D6" s="1471"/>
      <c r="E6" s="1565"/>
      <c r="F6" s="312"/>
      <c r="G6" s="312"/>
      <c r="H6" s="242"/>
    </row>
    <row r="7" spans="1:13" ht="15.95" customHeight="1" x14ac:dyDescent="0.2">
      <c r="A7" s="1562"/>
      <c r="B7" s="1469"/>
      <c r="C7" s="1470"/>
      <c r="D7" s="1471"/>
      <c r="E7" s="1481" t="s">
        <v>105</v>
      </c>
      <c r="F7" s="312"/>
      <c r="G7" s="312"/>
      <c r="H7" s="242"/>
    </row>
    <row r="8" spans="1:13" ht="15.95" customHeight="1" x14ac:dyDescent="0.2">
      <c r="A8" s="1563"/>
      <c r="B8" s="1472"/>
      <c r="C8" s="1473"/>
      <c r="D8" s="1474"/>
      <c r="E8" s="1481"/>
      <c r="F8" s="312"/>
      <c r="G8" s="312"/>
      <c r="H8" s="242"/>
    </row>
    <row r="9" spans="1:13" s="377" customFormat="1" ht="13.5" customHeight="1" thickBot="1" x14ac:dyDescent="0.4">
      <c r="A9" s="404"/>
    </row>
    <row r="10" spans="1:13" s="377" customFormat="1" ht="30.75" customHeight="1" thickBot="1" x14ac:dyDescent="0.4">
      <c r="A10" s="405" t="s">
        <v>264</v>
      </c>
      <c r="B10" s="406"/>
      <c r="C10" s="1557" t="s">
        <v>265</v>
      </c>
      <c r="D10" s="1558"/>
      <c r="E10" s="407">
        <f ca="1">E11</f>
        <v>43352</v>
      </c>
    </row>
    <row r="11" spans="1:13" s="377" customFormat="1" ht="39.950000000000003" customHeight="1" thickBot="1" x14ac:dyDescent="0.4">
      <c r="A11" s="408" t="s">
        <v>266</v>
      </c>
      <c r="B11" s="409"/>
      <c r="C11" s="1559" t="s">
        <v>108</v>
      </c>
      <c r="D11" s="1560"/>
      <c r="E11" s="315">
        <f ca="1">TODAY()+1</f>
        <v>43352</v>
      </c>
    </row>
    <row r="12" spans="1:13" s="377" customFormat="1" ht="39.950000000000003" customHeight="1" thickBot="1" x14ac:dyDescent="0.4">
      <c r="A12" s="410" t="s">
        <v>109</v>
      </c>
      <c r="B12" s="411"/>
      <c r="C12" s="412" t="s">
        <v>83</v>
      </c>
      <c r="D12" s="412" t="s">
        <v>110</v>
      </c>
      <c r="E12" s="413" t="s">
        <v>111</v>
      </c>
    </row>
    <row r="13" spans="1:13" s="377" customFormat="1" ht="39.950000000000003" customHeight="1" thickBot="1" x14ac:dyDescent="0.4">
      <c r="A13" s="414" t="s">
        <v>112</v>
      </c>
      <c r="B13" s="415"/>
      <c r="C13" s="416"/>
      <c r="D13" s="416"/>
      <c r="E13" s="417"/>
    </row>
    <row r="14" spans="1:13" s="377" customFormat="1" ht="39.950000000000003" customHeight="1" thickBot="1" x14ac:dyDescent="0.4">
      <c r="A14" s="418"/>
      <c r="B14" s="419" t="s">
        <v>247</v>
      </c>
      <c r="C14" s="420"/>
      <c r="D14" s="420"/>
      <c r="E14" s="369" t="s">
        <v>248</v>
      </c>
    </row>
    <row r="15" spans="1:13" s="377" customFormat="1" ht="39.950000000000003" customHeight="1" thickBot="1" x14ac:dyDescent="0.4">
      <c r="A15" s="421"/>
      <c r="B15" s="422" t="s">
        <v>115</v>
      </c>
      <c r="C15" s="420"/>
      <c r="D15" s="420"/>
      <c r="E15" s="423"/>
    </row>
    <row r="16" spans="1:13" s="377" customFormat="1" ht="39.950000000000003" customHeight="1" thickBot="1" x14ac:dyDescent="0.4">
      <c r="A16" s="418"/>
      <c r="B16" s="419" t="s">
        <v>249</v>
      </c>
      <c r="C16" s="420"/>
      <c r="D16" s="420"/>
      <c r="E16" s="322"/>
    </row>
    <row r="17" spans="1:5" s="377" customFormat="1" ht="39.950000000000003" customHeight="1" thickBot="1" x14ac:dyDescent="0.4">
      <c r="A17" s="418"/>
      <c r="B17" s="419" t="s">
        <v>118</v>
      </c>
      <c r="C17" s="420"/>
      <c r="D17" s="420"/>
      <c r="E17" s="423"/>
    </row>
    <row r="18" spans="1:5" s="377" customFormat="1" ht="39.950000000000003" customHeight="1" thickBot="1" x14ac:dyDescent="0.4">
      <c r="A18" s="414" t="s">
        <v>120</v>
      </c>
      <c r="B18" s="416"/>
      <c r="C18" s="416"/>
      <c r="D18" s="416"/>
      <c r="E18" s="417"/>
    </row>
    <row r="19" spans="1:5" s="377" customFormat="1" ht="39.950000000000003" customHeight="1" thickBot="1" x14ac:dyDescent="0.4">
      <c r="A19" s="421" t="s">
        <v>250</v>
      </c>
      <c r="B19" s="424" t="s">
        <v>251</v>
      </c>
      <c r="C19" s="420"/>
      <c r="D19" s="420"/>
      <c r="E19" s="423"/>
    </row>
    <row r="20" spans="1:5" s="377" customFormat="1" ht="39.950000000000003" customHeight="1" thickBot="1" x14ac:dyDescent="0.4">
      <c r="A20" s="421" t="s">
        <v>267</v>
      </c>
      <c r="B20" s="424" t="s">
        <v>211</v>
      </c>
      <c r="C20" s="420"/>
      <c r="D20" s="420"/>
      <c r="E20" s="423"/>
    </row>
    <row r="21" spans="1:5" s="377" customFormat="1" ht="39.950000000000003" customHeight="1" thickBot="1" x14ac:dyDescent="0.4">
      <c r="A21" s="418"/>
      <c r="B21" s="425" t="s">
        <v>256</v>
      </c>
      <c r="C21" s="420"/>
      <c r="D21" s="420"/>
      <c r="E21" s="423"/>
    </row>
    <row r="22" spans="1:5" s="377" customFormat="1" ht="39.950000000000003" customHeight="1" thickBot="1" x14ac:dyDescent="0.4">
      <c r="A22" s="418"/>
      <c r="B22" s="424" t="s">
        <v>268</v>
      </c>
      <c r="C22" s="420"/>
      <c r="D22" s="420"/>
      <c r="E22" s="423"/>
    </row>
    <row r="23" spans="1:5" s="377" customFormat="1" ht="39.950000000000003" customHeight="1" thickBot="1" x14ac:dyDescent="0.4">
      <c r="A23" s="421" t="s">
        <v>258</v>
      </c>
      <c r="B23" s="419"/>
      <c r="C23" s="420"/>
      <c r="D23" s="420"/>
      <c r="E23" s="423"/>
    </row>
    <row r="24" spans="1:5" s="377" customFormat="1" ht="39.950000000000003" customHeight="1" thickBot="1" x14ac:dyDescent="0.4">
      <c r="A24" s="414" t="s">
        <v>132</v>
      </c>
      <c r="B24" s="415"/>
      <c r="C24" s="416"/>
      <c r="D24" s="416"/>
      <c r="E24" s="417"/>
    </row>
    <row r="25" spans="1:5" s="377" customFormat="1" ht="39.950000000000003" customHeight="1" thickBot="1" x14ac:dyDescent="0.4">
      <c r="A25" s="421" t="s">
        <v>259</v>
      </c>
      <c r="B25" s="419"/>
      <c r="C25" s="420"/>
      <c r="D25" s="420"/>
      <c r="E25" s="423"/>
    </row>
    <row r="26" spans="1:5" s="377" customFormat="1" ht="39.950000000000003" customHeight="1" thickBot="1" x14ac:dyDescent="0.4">
      <c r="A26" s="414" t="s">
        <v>135</v>
      </c>
      <c r="B26" s="416"/>
      <c r="C26" s="416"/>
      <c r="D26" s="416"/>
      <c r="E26" s="417"/>
    </row>
    <row r="27" spans="1:5" s="377" customFormat="1" ht="39.950000000000003" customHeight="1" thickBot="1" x14ac:dyDescent="0.4">
      <c r="A27" s="421" t="s">
        <v>261</v>
      </c>
      <c r="B27" s="419"/>
      <c r="C27" s="420"/>
      <c r="D27" s="420"/>
      <c r="E27" s="423"/>
    </row>
    <row r="28" spans="1:5" s="377" customFormat="1" ht="39.950000000000003" customHeight="1" thickBot="1" x14ac:dyDescent="0.4">
      <c r="A28" s="426" t="s">
        <v>269</v>
      </c>
      <c r="B28" s="419"/>
      <c r="C28" s="420"/>
      <c r="D28" s="420"/>
      <c r="E28" s="423"/>
    </row>
    <row r="29" spans="1:5" s="377" customFormat="1" ht="39.950000000000003" customHeight="1" x14ac:dyDescent="0.35">
      <c r="A29" s="421"/>
      <c r="B29" s="419"/>
      <c r="E29" s="423"/>
    </row>
    <row r="30" spans="1:5" s="377" customFormat="1" ht="39.950000000000003" customHeight="1" thickBot="1" x14ac:dyDescent="0.4">
      <c r="A30" s="427" t="s">
        <v>263</v>
      </c>
      <c r="B30" s="428"/>
      <c r="C30" s="429"/>
      <c r="D30" s="430"/>
      <c r="E30" s="431"/>
    </row>
  </sheetData>
  <sheetProtection algorithmName="SHA-512" hashValue="/PEAnAN52XAp85cHDrleTg7l/XJew6BFA2Lk9njlmcUH+pR39iOdTiaCpQg6rMyRiIHR3nIgsVlimejg2rnfzQ==" saltValue="Zv0Jg49VYc40Iz24K9smhw==" spinCount="100000" sheet="1" objects="1" scenarios="1"/>
  <customSheetViews>
    <customSheetView guid="{DF4911F3-2F4F-4B50-83A2-B7C33E13824E}" scale="75" showPageBreaks="1" view="pageBreakPreview" topLeftCell="A13">
      <selection activeCell="C11" sqref="C11:E12"/>
      <pageMargins left="0" right="0" top="0" bottom="0" header="0" footer="0"/>
      <printOptions horizontalCentered="1" verticalCentered="1"/>
      <pageSetup paperSize="9" scale="70" orientation="portrait" r:id="rId1"/>
      <headerFooter alignWithMargins="0">
        <oddFooter>&amp;R&amp;D</oddFooter>
      </headerFooter>
    </customSheetView>
  </customSheetViews>
  <mergeCells count="8">
    <mergeCell ref="C10:D10"/>
    <mergeCell ref="C11:D11"/>
    <mergeCell ref="A1:A8"/>
    <mergeCell ref="B1:D8"/>
    <mergeCell ref="E1:E2"/>
    <mergeCell ref="E3:E4"/>
    <mergeCell ref="E5:E6"/>
    <mergeCell ref="E7:E8"/>
  </mergeCells>
  <printOptions horizontalCentered="1" verticalCentered="1"/>
  <pageMargins left="0" right="0" top="0" bottom="0" header="0" footer="0"/>
  <pageSetup paperSize="9" scale="70" orientation="portrait" r:id="rId2"/>
  <headerFooter alignWithMargins="0">
    <oddFooter>&amp;R&amp;D</oddFooter>
  </headerFooter>
  <drawing r:id="rId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M31"/>
  <sheetViews>
    <sheetView view="pageBreakPreview" zoomScale="75" zoomScaleNormal="75" zoomScaleSheetLayoutView="75" workbookViewId="0">
      <selection activeCell="C11" sqref="C11:E12"/>
    </sheetView>
  </sheetViews>
  <sheetFormatPr baseColWidth="10" defaultColWidth="11.42578125" defaultRowHeight="12.75" x14ac:dyDescent="0.2"/>
  <cols>
    <col min="1" max="1" width="29" style="1" customWidth="1"/>
    <col min="2" max="2" width="71" style="1" customWidth="1"/>
    <col min="3" max="4" width="5.7109375" style="1" customWidth="1"/>
    <col min="5" max="5" width="32.5703125" style="1" customWidth="1"/>
    <col min="6" max="16384" width="11.42578125" style="1"/>
  </cols>
  <sheetData>
    <row r="1" spans="1:13" ht="12.75" customHeight="1" x14ac:dyDescent="0.2">
      <c r="A1" s="1561"/>
      <c r="B1" s="1504" t="s">
        <v>241</v>
      </c>
      <c r="C1" s="1505"/>
      <c r="D1" s="1506"/>
      <c r="E1" s="1481" t="s">
        <v>102</v>
      </c>
      <c r="F1" s="312"/>
      <c r="G1" s="312"/>
      <c r="H1" s="242"/>
      <c r="I1" s="242"/>
      <c r="J1" s="242"/>
      <c r="K1" s="242"/>
      <c r="L1" s="242"/>
      <c r="M1" s="242"/>
    </row>
    <row r="2" spans="1:13" ht="9.9499999999999993" customHeight="1" x14ac:dyDescent="0.2">
      <c r="A2" s="1562"/>
      <c r="B2" s="1469"/>
      <c r="C2" s="1470"/>
      <c r="D2" s="1471"/>
      <c r="E2" s="1481"/>
      <c r="F2" s="312"/>
      <c r="G2" s="312"/>
      <c r="H2" s="242"/>
      <c r="I2" s="242"/>
      <c r="J2" s="242"/>
      <c r="K2" s="242"/>
      <c r="L2" s="242"/>
      <c r="M2" s="242"/>
    </row>
    <row r="3" spans="1:13" ht="18.75" customHeight="1" x14ac:dyDescent="0.2">
      <c r="A3" s="1562"/>
      <c r="B3" s="1469"/>
      <c r="C3" s="1470"/>
      <c r="D3" s="1471"/>
      <c r="E3" s="1481" t="s">
        <v>188</v>
      </c>
      <c r="F3" s="312"/>
      <c r="G3" s="312"/>
      <c r="H3" s="242"/>
    </row>
    <row r="4" spans="1:13" ht="25.5" customHeight="1" x14ac:dyDescent="0.2">
      <c r="A4" s="1562"/>
      <c r="B4" s="1469"/>
      <c r="C4" s="1470"/>
      <c r="D4" s="1471"/>
      <c r="E4" s="1481"/>
      <c r="F4" s="312"/>
      <c r="G4" s="312"/>
      <c r="H4" s="242"/>
    </row>
    <row r="5" spans="1:13" ht="12.75" customHeight="1" x14ac:dyDescent="0.2">
      <c r="A5" s="1562"/>
      <c r="B5" s="1469"/>
      <c r="C5" s="1470"/>
      <c r="D5" s="1471"/>
      <c r="E5" s="1564" t="s">
        <v>242</v>
      </c>
      <c r="F5" s="312"/>
      <c r="G5" s="312"/>
      <c r="H5" s="242"/>
    </row>
    <row r="6" spans="1:13" ht="15.95" customHeight="1" x14ac:dyDescent="0.2">
      <c r="A6" s="1562"/>
      <c r="B6" s="1469"/>
      <c r="C6" s="1470"/>
      <c r="D6" s="1471"/>
      <c r="E6" s="1565"/>
      <c r="F6" s="312"/>
      <c r="G6" s="312"/>
      <c r="H6" s="242"/>
    </row>
    <row r="7" spans="1:13" ht="15.95" customHeight="1" x14ac:dyDescent="0.2">
      <c r="A7" s="1562"/>
      <c r="B7" s="1469"/>
      <c r="C7" s="1470"/>
      <c r="D7" s="1471"/>
      <c r="E7" s="1481" t="s">
        <v>105</v>
      </c>
      <c r="F7" s="312"/>
      <c r="G7" s="312"/>
      <c r="H7" s="242"/>
    </row>
    <row r="8" spans="1:13" ht="15.95" customHeight="1" x14ac:dyDescent="0.2">
      <c r="A8" s="1563"/>
      <c r="B8" s="1472"/>
      <c r="C8" s="1473"/>
      <c r="D8" s="1474"/>
      <c r="E8" s="1481"/>
      <c r="F8" s="312"/>
      <c r="G8" s="312"/>
      <c r="H8" s="242"/>
    </row>
    <row r="9" spans="1:13" s="377" customFormat="1" ht="12" customHeight="1" thickBot="1" x14ac:dyDescent="0.4">
      <c r="A9" s="404"/>
    </row>
    <row r="10" spans="1:13" s="377" customFormat="1" ht="30.75" customHeight="1" thickBot="1" x14ac:dyDescent="0.4">
      <c r="A10" s="405" t="s">
        <v>270</v>
      </c>
      <c r="B10" s="406"/>
      <c r="C10" s="1557" t="s">
        <v>265</v>
      </c>
      <c r="D10" s="1558"/>
      <c r="E10" s="407">
        <f ca="1">E11</f>
        <v>43352</v>
      </c>
    </row>
    <row r="11" spans="1:13" s="377" customFormat="1" ht="39.950000000000003" customHeight="1" thickBot="1" x14ac:dyDescent="0.4">
      <c r="A11" s="408" t="s">
        <v>271</v>
      </c>
      <c r="B11" s="409"/>
      <c r="C11" s="1559" t="s">
        <v>108</v>
      </c>
      <c r="D11" s="1560"/>
      <c r="E11" s="315">
        <f ca="1">TODAY()+1</f>
        <v>43352</v>
      </c>
    </row>
    <row r="12" spans="1:13" s="377" customFormat="1" ht="39.950000000000003" customHeight="1" thickBot="1" x14ac:dyDescent="0.4">
      <c r="A12" s="410" t="s">
        <v>109</v>
      </c>
      <c r="B12" s="411"/>
      <c r="C12" s="412" t="s">
        <v>83</v>
      </c>
      <c r="D12" s="412" t="s">
        <v>110</v>
      </c>
      <c r="E12" s="413" t="s">
        <v>111</v>
      </c>
    </row>
    <row r="13" spans="1:13" s="377" customFormat="1" ht="39.950000000000003" customHeight="1" thickBot="1" x14ac:dyDescent="0.4">
      <c r="A13" s="414" t="s">
        <v>112</v>
      </c>
      <c r="B13" s="415"/>
      <c r="C13" s="416"/>
      <c r="D13" s="416"/>
      <c r="E13" s="417"/>
    </row>
    <row r="14" spans="1:13" s="377" customFormat="1" ht="39.950000000000003" customHeight="1" thickBot="1" x14ac:dyDescent="0.4">
      <c r="A14" s="418"/>
      <c r="B14" s="419" t="s">
        <v>272</v>
      </c>
      <c r="C14" s="420"/>
      <c r="D14" s="420"/>
      <c r="E14" s="369" t="s">
        <v>248</v>
      </c>
    </row>
    <row r="15" spans="1:13" s="377" customFormat="1" ht="39.950000000000003" customHeight="1" thickBot="1" x14ac:dyDescent="0.4">
      <c r="A15" s="421"/>
      <c r="B15" s="422" t="s">
        <v>115</v>
      </c>
      <c r="C15" s="420"/>
      <c r="D15" s="420"/>
      <c r="E15" s="423"/>
    </row>
    <row r="16" spans="1:13" s="377" customFormat="1" ht="39.950000000000003" customHeight="1" thickBot="1" x14ac:dyDescent="0.4">
      <c r="A16" s="418"/>
      <c r="B16" s="419"/>
      <c r="C16" s="420"/>
      <c r="D16" s="420"/>
      <c r="E16" s="322"/>
    </row>
    <row r="17" spans="1:5" s="377" customFormat="1" ht="39.950000000000003" customHeight="1" thickBot="1" x14ac:dyDescent="0.4">
      <c r="A17" s="418"/>
      <c r="B17" s="419" t="s">
        <v>118</v>
      </c>
      <c r="C17" s="420"/>
      <c r="D17" s="420"/>
      <c r="E17" s="423"/>
    </row>
    <row r="18" spans="1:5" s="377" customFormat="1" ht="39.950000000000003" customHeight="1" thickBot="1" x14ac:dyDescent="0.4">
      <c r="A18" s="414" t="s">
        <v>120</v>
      </c>
      <c r="B18" s="416"/>
      <c r="C18" s="416"/>
      <c r="D18" s="416"/>
      <c r="E18" s="417"/>
    </row>
    <row r="19" spans="1:5" s="377" customFormat="1" ht="39.950000000000003" customHeight="1" thickBot="1" x14ac:dyDescent="0.4">
      <c r="A19" s="421" t="s">
        <v>250</v>
      </c>
      <c r="B19" s="424" t="s">
        <v>251</v>
      </c>
      <c r="C19" s="420"/>
      <c r="D19" s="420"/>
      <c r="E19" s="423"/>
    </row>
    <row r="20" spans="1:5" s="377" customFormat="1" ht="39.950000000000003" customHeight="1" thickBot="1" x14ac:dyDescent="0.4">
      <c r="A20" s="421" t="s">
        <v>267</v>
      </c>
      <c r="B20" s="424" t="s">
        <v>273</v>
      </c>
      <c r="C20" s="420"/>
      <c r="D20" s="420"/>
      <c r="E20" s="423"/>
    </row>
    <row r="21" spans="1:5" s="377" customFormat="1" ht="39.950000000000003" customHeight="1" thickBot="1" x14ac:dyDescent="0.4">
      <c r="A21" s="418"/>
      <c r="B21" s="425" t="s">
        <v>274</v>
      </c>
      <c r="C21" s="420"/>
      <c r="D21" s="420"/>
      <c r="E21" s="423"/>
    </row>
    <row r="22" spans="1:5" s="377" customFormat="1" ht="39.950000000000003" customHeight="1" thickBot="1" x14ac:dyDescent="0.4">
      <c r="A22" s="418"/>
      <c r="B22" s="424" t="s">
        <v>275</v>
      </c>
      <c r="C22" s="420"/>
      <c r="D22" s="420"/>
      <c r="E22" s="423"/>
    </row>
    <row r="23" spans="1:5" s="377" customFormat="1" ht="39.950000000000003" customHeight="1" thickBot="1" x14ac:dyDescent="0.4">
      <c r="A23" s="421" t="s">
        <v>258</v>
      </c>
      <c r="B23" s="419"/>
      <c r="C23" s="420"/>
      <c r="D23" s="420"/>
      <c r="E23" s="423"/>
    </row>
    <row r="24" spans="1:5" s="377" customFormat="1" ht="39.950000000000003" customHeight="1" x14ac:dyDescent="0.35">
      <c r="A24" s="426"/>
      <c r="B24" s="419"/>
      <c r="C24" s="419"/>
      <c r="D24" s="419"/>
      <c r="E24" s="423"/>
    </row>
    <row r="25" spans="1:5" s="377" customFormat="1" ht="39.950000000000003" customHeight="1" thickBot="1" x14ac:dyDescent="0.4">
      <c r="A25" s="414" t="s">
        <v>132</v>
      </c>
      <c r="B25" s="415"/>
      <c r="C25" s="416"/>
      <c r="D25" s="416"/>
      <c r="E25" s="417"/>
    </row>
    <row r="26" spans="1:5" s="377" customFormat="1" ht="39.950000000000003" customHeight="1" thickBot="1" x14ac:dyDescent="0.4">
      <c r="A26" s="421" t="s">
        <v>259</v>
      </c>
      <c r="B26" s="419"/>
      <c r="C26" s="420"/>
      <c r="D26" s="420"/>
      <c r="E26" s="423"/>
    </row>
    <row r="27" spans="1:5" s="377" customFormat="1" ht="39.950000000000003" customHeight="1" thickBot="1" x14ac:dyDescent="0.4">
      <c r="A27" s="414" t="s">
        <v>135</v>
      </c>
      <c r="B27" s="416"/>
      <c r="C27" s="416"/>
      <c r="D27" s="416"/>
      <c r="E27" s="417"/>
    </row>
    <row r="28" spans="1:5" s="377" customFormat="1" ht="39.950000000000003" customHeight="1" thickBot="1" x14ac:dyDescent="0.4">
      <c r="A28" s="421" t="s">
        <v>261</v>
      </c>
      <c r="B28" s="421"/>
      <c r="C28" s="420"/>
      <c r="D28" s="420"/>
      <c r="E28" s="423"/>
    </row>
    <row r="29" spans="1:5" s="377" customFormat="1" ht="39.950000000000003" customHeight="1" thickBot="1" x14ac:dyDescent="0.4">
      <c r="A29" s="426" t="s">
        <v>262</v>
      </c>
      <c r="B29" s="421"/>
      <c r="C29" s="420"/>
      <c r="D29" s="420"/>
      <c r="E29" s="423"/>
    </row>
    <row r="30" spans="1:5" s="377" customFormat="1" ht="39.950000000000003" customHeight="1" x14ac:dyDescent="0.35">
      <c r="A30" s="421"/>
      <c r="B30" s="419"/>
      <c r="C30" s="419"/>
      <c r="D30" s="419"/>
      <c r="E30" s="423"/>
    </row>
    <row r="31" spans="1:5" s="377" customFormat="1" ht="39.950000000000003" customHeight="1" thickBot="1" x14ac:dyDescent="0.4">
      <c r="A31" s="427" t="s">
        <v>263</v>
      </c>
      <c r="B31" s="428"/>
      <c r="C31" s="429"/>
      <c r="D31" s="432"/>
      <c r="E31" s="431"/>
    </row>
  </sheetData>
  <customSheetViews>
    <customSheetView guid="{DF4911F3-2F4F-4B50-83A2-B7C33E13824E}" scale="75" showPageBreaks="1" view="pageBreakPreview">
      <selection activeCell="C11" sqref="C11:E12"/>
      <pageMargins left="0" right="0" top="0" bottom="0" header="0" footer="0"/>
      <printOptions horizontalCentered="1" verticalCentered="1"/>
      <pageSetup paperSize="9" scale="70" orientation="portrait" r:id="rId1"/>
      <headerFooter alignWithMargins="0">
        <oddFooter>&amp;R&amp;D</oddFooter>
      </headerFooter>
    </customSheetView>
  </customSheetViews>
  <mergeCells count="8">
    <mergeCell ref="C10:D10"/>
    <mergeCell ref="C11:D11"/>
    <mergeCell ref="A1:A8"/>
    <mergeCell ref="B1:D8"/>
    <mergeCell ref="E1:E2"/>
    <mergeCell ref="E3:E4"/>
    <mergeCell ref="E5:E6"/>
    <mergeCell ref="E7:E8"/>
  </mergeCells>
  <printOptions horizontalCentered="1" verticalCentered="1"/>
  <pageMargins left="0" right="0" top="0" bottom="0" header="0" footer="0"/>
  <pageSetup paperSize="9" scale="70" orientation="portrait" r:id="rId2"/>
  <headerFooter alignWithMargins="0">
    <oddFooter>&amp;R&amp;D</oddFooter>
  </headerFooter>
  <drawing r:id="rId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M47"/>
  <sheetViews>
    <sheetView view="pageBreakPreview" zoomScale="75" zoomScaleNormal="75" zoomScaleSheetLayoutView="75" workbookViewId="0">
      <selection activeCell="E1" sqref="A1:E8"/>
    </sheetView>
  </sheetViews>
  <sheetFormatPr baseColWidth="10" defaultColWidth="11.42578125" defaultRowHeight="12.75" x14ac:dyDescent="0.2"/>
  <cols>
    <col min="1" max="1" width="29" style="1" customWidth="1"/>
    <col min="2" max="2" width="71" style="1" customWidth="1"/>
    <col min="3" max="4" width="5.7109375" style="1" customWidth="1"/>
    <col min="5" max="5" width="51.5703125" style="1" customWidth="1"/>
    <col min="6" max="16384" width="11.42578125" style="1"/>
  </cols>
  <sheetData>
    <row r="1" spans="1:13" ht="12.75" customHeight="1" x14ac:dyDescent="0.2">
      <c r="A1" s="1420"/>
      <c r="B1" s="1466" t="s">
        <v>276</v>
      </c>
      <c r="C1" s="1467"/>
      <c r="D1" s="1468"/>
      <c r="E1" s="1528" t="s">
        <v>102</v>
      </c>
      <c r="F1" s="312"/>
      <c r="G1" s="312"/>
      <c r="H1" s="242"/>
      <c r="I1" s="242"/>
      <c r="J1" s="242"/>
      <c r="K1" s="242"/>
      <c r="L1" s="242"/>
      <c r="M1" s="242"/>
    </row>
    <row r="2" spans="1:13" ht="9.9499999999999993" customHeight="1" x14ac:dyDescent="0.2">
      <c r="A2" s="1370"/>
      <c r="B2" s="1469"/>
      <c r="C2" s="1470"/>
      <c r="D2" s="1471"/>
      <c r="E2" s="1529"/>
      <c r="F2" s="312"/>
      <c r="G2" s="312"/>
      <c r="H2" s="242"/>
      <c r="I2" s="242"/>
      <c r="J2" s="242"/>
      <c r="K2" s="242"/>
      <c r="L2" s="242"/>
      <c r="M2" s="242"/>
    </row>
    <row r="3" spans="1:13" ht="18.75" customHeight="1" x14ac:dyDescent="0.2">
      <c r="A3" s="1370"/>
      <c r="B3" s="1469"/>
      <c r="C3" s="1470"/>
      <c r="D3" s="1471"/>
      <c r="E3" s="1529" t="s">
        <v>188</v>
      </c>
      <c r="F3" s="312"/>
      <c r="G3" s="312"/>
      <c r="H3" s="242"/>
    </row>
    <row r="4" spans="1:13" ht="25.5" customHeight="1" x14ac:dyDescent="0.2">
      <c r="A4" s="1370"/>
      <c r="B4" s="1469"/>
      <c r="C4" s="1470"/>
      <c r="D4" s="1471"/>
      <c r="E4" s="1529"/>
      <c r="F4" s="312"/>
      <c r="G4" s="312"/>
      <c r="H4" s="242"/>
    </row>
    <row r="5" spans="1:13" ht="12.75" customHeight="1" x14ac:dyDescent="0.2">
      <c r="A5" s="1370"/>
      <c r="B5" s="1469"/>
      <c r="C5" s="1470"/>
      <c r="D5" s="1471"/>
      <c r="E5" s="1555" t="s">
        <v>242</v>
      </c>
      <c r="F5" s="312"/>
      <c r="G5" s="312"/>
      <c r="H5" s="242"/>
    </row>
    <row r="6" spans="1:13" ht="15.95" customHeight="1" x14ac:dyDescent="0.2">
      <c r="A6" s="1370"/>
      <c r="B6" s="1469"/>
      <c r="C6" s="1470"/>
      <c r="D6" s="1471"/>
      <c r="E6" s="1556"/>
      <c r="F6" s="312"/>
      <c r="G6" s="312"/>
      <c r="H6" s="242"/>
    </row>
    <row r="7" spans="1:13" ht="15.95" customHeight="1" x14ac:dyDescent="0.2">
      <c r="A7" s="1370"/>
      <c r="B7" s="1469"/>
      <c r="C7" s="1470"/>
      <c r="D7" s="1471"/>
      <c r="E7" s="1529" t="s">
        <v>105</v>
      </c>
      <c r="F7" s="312"/>
      <c r="G7" s="312"/>
      <c r="H7" s="242"/>
    </row>
    <row r="8" spans="1:13" ht="15.95" customHeight="1" thickBot="1" x14ac:dyDescent="0.25">
      <c r="A8" s="1422"/>
      <c r="B8" s="1517"/>
      <c r="C8" s="1518"/>
      <c r="D8" s="1519"/>
      <c r="E8" s="1579"/>
      <c r="F8" s="312"/>
      <c r="G8" s="312"/>
      <c r="H8" s="242"/>
    </row>
    <row r="9" spans="1:13" ht="13.5" customHeight="1" thickBot="1" x14ac:dyDescent="0.25">
      <c r="A9" s="433"/>
      <c r="B9" s="2"/>
      <c r="E9" s="434"/>
    </row>
    <row r="10" spans="1:13" ht="30" customHeight="1" thickBot="1" x14ac:dyDescent="0.35">
      <c r="A10" s="435" t="s">
        <v>277</v>
      </c>
      <c r="B10" s="436"/>
      <c r="C10" s="1569">
        <f ca="1">WEEKNUM(E11,1)</f>
        <v>37</v>
      </c>
      <c r="D10" s="1570"/>
      <c r="E10" s="437"/>
    </row>
    <row r="11" spans="1:13" ht="30" customHeight="1" thickBot="1" x14ac:dyDescent="0.25">
      <c r="A11" s="1571" t="s">
        <v>278</v>
      </c>
      <c r="B11" s="1572"/>
      <c r="C11" s="1448" t="s">
        <v>108</v>
      </c>
      <c r="D11" s="1496"/>
      <c r="E11" s="315">
        <f ca="1">TODAY()+1</f>
        <v>43352</v>
      </c>
    </row>
    <row r="12" spans="1:13" ht="30" customHeight="1" thickBot="1" x14ac:dyDescent="0.35">
      <c r="A12" s="438" t="s">
        <v>279</v>
      </c>
      <c r="B12" s="439"/>
      <c r="C12" s="440" t="s">
        <v>83</v>
      </c>
      <c r="D12" s="440" t="s">
        <v>110</v>
      </c>
      <c r="E12" s="441" t="s">
        <v>111</v>
      </c>
    </row>
    <row r="13" spans="1:13" ht="30" customHeight="1" thickBot="1" x14ac:dyDescent="0.25">
      <c r="A13" s="442" t="s">
        <v>280</v>
      </c>
      <c r="B13" s="248"/>
      <c r="C13" s="248"/>
      <c r="D13" s="248"/>
      <c r="E13" s="263"/>
    </row>
    <row r="14" spans="1:13" ht="30" customHeight="1" thickBot="1" x14ac:dyDescent="0.25">
      <c r="A14" s="443" t="s">
        <v>281</v>
      </c>
      <c r="B14" s="272"/>
      <c r="C14" s="255"/>
      <c r="D14" s="255"/>
      <c r="E14" s="320"/>
    </row>
    <row r="15" spans="1:13" ht="30" customHeight="1" thickBot="1" x14ac:dyDescent="0.25">
      <c r="A15" s="443" t="s">
        <v>282</v>
      </c>
      <c r="B15" s="272"/>
      <c r="C15" s="255"/>
      <c r="D15" s="255"/>
      <c r="E15" s="320"/>
    </row>
    <row r="16" spans="1:13" ht="30" customHeight="1" thickBot="1" x14ac:dyDescent="0.25">
      <c r="A16" s="444" t="s">
        <v>283</v>
      </c>
      <c r="B16" s="272"/>
      <c r="C16" s="255"/>
      <c r="D16" s="255"/>
      <c r="E16" s="320"/>
    </row>
    <row r="17" spans="1:5" ht="30" customHeight="1" thickBot="1" x14ac:dyDescent="0.25">
      <c r="A17" s="444" t="s">
        <v>284</v>
      </c>
      <c r="B17" s="242"/>
      <c r="C17" s="274"/>
      <c r="D17" s="274"/>
      <c r="E17" s="320"/>
    </row>
    <row r="18" spans="1:5" ht="30" customHeight="1" thickBot="1" x14ac:dyDescent="0.25">
      <c r="A18" s="444" t="s">
        <v>285</v>
      </c>
      <c r="B18" s="242"/>
      <c r="C18" s="255"/>
      <c r="D18" s="290"/>
      <c r="E18" s="320"/>
    </row>
    <row r="19" spans="1:5" ht="30" customHeight="1" thickBot="1" x14ac:dyDescent="0.25">
      <c r="A19" s="442" t="s">
        <v>286</v>
      </c>
      <c r="B19" s="248"/>
      <c r="C19" s="248"/>
      <c r="D19" s="248"/>
      <c r="E19" s="263"/>
    </row>
    <row r="20" spans="1:5" ht="30" customHeight="1" thickBot="1" x14ac:dyDescent="0.25">
      <c r="A20" s="443" t="s">
        <v>287</v>
      </c>
      <c r="B20" s="272"/>
      <c r="C20" s="255"/>
      <c r="D20" s="255"/>
      <c r="E20" s="445" t="s">
        <v>288</v>
      </c>
    </row>
    <row r="21" spans="1:5" ht="30" customHeight="1" thickBot="1" x14ac:dyDescent="0.25">
      <c r="A21" s="443" t="s">
        <v>289</v>
      </c>
      <c r="B21" s="272"/>
      <c r="C21" s="255"/>
      <c r="D21" s="255"/>
      <c r="E21" s="446"/>
    </row>
    <row r="22" spans="1:5" ht="30" customHeight="1" thickBot="1" x14ac:dyDescent="0.25">
      <c r="A22" s="447" t="s">
        <v>290</v>
      </c>
      <c r="B22" s="248"/>
      <c r="C22" s="248"/>
      <c r="D22" s="248"/>
      <c r="E22" s="263"/>
    </row>
    <row r="23" spans="1:5" ht="30" customHeight="1" thickBot="1" x14ac:dyDescent="0.35">
      <c r="A23" s="443" t="s">
        <v>291</v>
      </c>
      <c r="B23" s="448"/>
      <c r="C23" s="274"/>
      <c r="D23" s="274"/>
      <c r="E23" s="320"/>
    </row>
    <row r="24" spans="1:5" ht="30" customHeight="1" thickBot="1" x14ac:dyDescent="0.35">
      <c r="A24" s="444" t="s">
        <v>292</v>
      </c>
      <c r="B24" s="448"/>
      <c r="C24" s="289"/>
      <c r="D24" s="255"/>
      <c r="E24" s="446" t="s">
        <v>293</v>
      </c>
    </row>
    <row r="25" spans="1:5" ht="30" customHeight="1" thickBot="1" x14ac:dyDescent="0.35">
      <c r="A25" s="444" t="s">
        <v>294</v>
      </c>
      <c r="B25" s="448"/>
      <c r="C25" s="289"/>
      <c r="D25" s="255"/>
      <c r="E25" s="446" t="s">
        <v>293</v>
      </c>
    </row>
    <row r="26" spans="1:5" ht="30" customHeight="1" thickBot="1" x14ac:dyDescent="0.25">
      <c r="A26" s="296"/>
      <c r="B26" s="272"/>
      <c r="C26" s="272"/>
      <c r="D26" s="272"/>
      <c r="E26" s="446"/>
    </row>
    <row r="27" spans="1:5" ht="30" customHeight="1" thickBot="1" x14ac:dyDescent="0.25">
      <c r="A27" s="1573" t="s">
        <v>295</v>
      </c>
      <c r="B27" s="1574"/>
      <c r="C27" s="1574"/>
      <c r="D27" s="1574"/>
      <c r="E27" s="1575"/>
    </row>
    <row r="28" spans="1:5" ht="30" customHeight="1" thickBot="1" x14ac:dyDescent="0.25">
      <c r="A28" s="296"/>
      <c r="B28" s="449" t="s">
        <v>279</v>
      </c>
      <c r="C28" s="450" t="s">
        <v>83</v>
      </c>
      <c r="D28" s="451" t="s">
        <v>110</v>
      </c>
      <c r="E28" s="446"/>
    </row>
    <row r="29" spans="1:5" ht="30" customHeight="1" thickBot="1" x14ac:dyDescent="0.25">
      <c r="A29" s="1576" t="s">
        <v>280</v>
      </c>
      <c r="B29" s="1577"/>
      <c r="C29" s="248"/>
      <c r="D29" s="248"/>
      <c r="E29" s="263"/>
    </row>
    <row r="30" spans="1:5" ht="30" customHeight="1" thickBot="1" x14ac:dyDescent="0.25">
      <c r="A30" s="444" t="s">
        <v>296</v>
      </c>
      <c r="B30" s="272"/>
      <c r="C30" s="255"/>
      <c r="D30" s="255"/>
      <c r="E30" s="446"/>
    </row>
    <row r="31" spans="1:5" ht="30" customHeight="1" thickBot="1" x14ac:dyDescent="0.25">
      <c r="A31" s="444" t="s">
        <v>297</v>
      </c>
      <c r="B31" s="272"/>
      <c r="C31" s="255"/>
      <c r="D31" s="255"/>
      <c r="E31" s="446"/>
    </row>
    <row r="32" spans="1:5" ht="30" customHeight="1" thickBot="1" x14ac:dyDescent="0.25">
      <c r="A32" s="444" t="s">
        <v>298</v>
      </c>
      <c r="B32" s="272"/>
      <c r="C32" s="255"/>
      <c r="D32" s="255"/>
      <c r="E32" s="446"/>
    </row>
    <row r="33" spans="1:5" ht="30" customHeight="1" thickBot="1" x14ac:dyDescent="0.25">
      <c r="A33" s="452" t="s">
        <v>286</v>
      </c>
      <c r="B33" s="248"/>
      <c r="C33" s="248"/>
      <c r="D33" s="248"/>
      <c r="E33" s="453"/>
    </row>
    <row r="34" spans="1:5" ht="30" customHeight="1" thickBot="1" x14ac:dyDescent="0.35">
      <c r="A34" s="454" t="s">
        <v>299</v>
      </c>
      <c r="B34" s="455"/>
      <c r="C34" s="456"/>
      <c r="D34" s="456"/>
      <c r="E34" s="457"/>
    </row>
    <row r="35" spans="1:5" ht="30" customHeight="1" thickBot="1" x14ac:dyDescent="0.35">
      <c r="A35" s="454" t="s">
        <v>300</v>
      </c>
      <c r="B35" s="455"/>
      <c r="C35" s="456"/>
      <c r="D35" s="456"/>
      <c r="E35" s="457"/>
    </row>
    <row r="36" spans="1:5" ht="30" customHeight="1" thickBot="1" x14ac:dyDescent="0.35">
      <c r="A36" s="454" t="s">
        <v>301</v>
      </c>
      <c r="B36" s="455"/>
      <c r="C36" s="456"/>
      <c r="D36" s="456"/>
      <c r="E36" s="457"/>
    </row>
    <row r="37" spans="1:5" ht="30" customHeight="1" thickBot="1" x14ac:dyDescent="0.25">
      <c r="A37" s="241"/>
      <c r="B37" s="242"/>
      <c r="C37" s="242"/>
      <c r="D37" s="242"/>
      <c r="E37" s="257"/>
    </row>
    <row r="38" spans="1:5" ht="30" customHeight="1" thickBot="1" x14ac:dyDescent="0.25">
      <c r="A38" s="1571" t="s">
        <v>302</v>
      </c>
      <c r="B38" s="1578"/>
      <c r="C38" s="1578"/>
      <c r="D38" s="1578"/>
      <c r="E38" s="1572"/>
    </row>
    <row r="39" spans="1:5" ht="30" customHeight="1" thickBot="1" x14ac:dyDescent="0.25">
      <c r="A39" s="444" t="s">
        <v>303</v>
      </c>
      <c r="B39" s="272"/>
      <c r="C39" s="1512"/>
      <c r="D39" s="1513"/>
      <c r="E39" s="446"/>
    </row>
    <row r="40" spans="1:5" ht="30" customHeight="1" thickBot="1" x14ac:dyDescent="0.25">
      <c r="A40" s="444" t="s">
        <v>304</v>
      </c>
      <c r="B40" s="458" t="s">
        <v>305</v>
      </c>
      <c r="C40" s="255"/>
      <c r="D40" s="255"/>
      <c r="E40" s="446"/>
    </row>
    <row r="41" spans="1:5" ht="30" customHeight="1" thickBot="1" x14ac:dyDescent="0.25">
      <c r="A41" s="444" t="s">
        <v>306</v>
      </c>
      <c r="B41" s="272"/>
      <c r="C41" s="1512"/>
      <c r="D41" s="1513"/>
      <c r="E41" s="446"/>
    </row>
    <row r="42" spans="1:5" s="459" customFormat="1" ht="30" customHeight="1" thickBot="1" x14ac:dyDescent="0.25">
      <c r="A42" s="1566" t="s">
        <v>307</v>
      </c>
      <c r="B42" s="1567"/>
      <c r="C42" s="1567"/>
      <c r="D42" s="1567"/>
      <c r="E42" s="1568"/>
    </row>
    <row r="43" spans="1:5" ht="30" customHeight="1" thickBot="1" x14ac:dyDescent="0.25">
      <c r="A43" s="241"/>
      <c r="B43" s="460" t="s">
        <v>279</v>
      </c>
      <c r="C43" s="450" t="s">
        <v>83</v>
      </c>
      <c r="D43" s="451" t="s">
        <v>110</v>
      </c>
      <c r="E43" s="257"/>
    </row>
    <row r="44" spans="1:5" ht="30" customHeight="1" thickBot="1" x14ac:dyDescent="0.25">
      <c r="A44" s="452" t="s">
        <v>308</v>
      </c>
      <c r="B44" s="461"/>
      <c r="C44" s="461"/>
      <c r="D44" s="461"/>
      <c r="E44" s="462"/>
    </row>
    <row r="45" spans="1:5" ht="30" customHeight="1" thickBot="1" x14ac:dyDescent="0.35">
      <c r="A45" s="463" t="s">
        <v>309</v>
      </c>
      <c r="B45" s="242"/>
      <c r="C45" s="301"/>
      <c r="D45" s="301"/>
      <c r="E45" s="257"/>
    </row>
    <row r="46" spans="1:5" ht="30" customHeight="1" x14ac:dyDescent="0.2">
      <c r="A46" s="241"/>
      <c r="B46" s="242"/>
      <c r="C46" s="242"/>
      <c r="D46" s="242"/>
      <c r="E46" s="257"/>
    </row>
    <row r="47" spans="1:5" ht="30" customHeight="1" thickBot="1" x14ac:dyDescent="0.4">
      <c r="A47" s="427" t="s">
        <v>310</v>
      </c>
      <c r="B47" s="464"/>
      <c r="C47" s="465"/>
      <c r="D47" s="356"/>
      <c r="E47" s="357"/>
    </row>
  </sheetData>
  <sheetProtection algorithmName="SHA-512" hashValue="9FMrLWJB42Q/G1bzwn745/9A/qjldT7nYNoI2wngbRPGvEnywlqQltbVG0TF4sCpY8l9Kfk01xJnWdFIqqiwLQ==" saltValue="2l3RjGPHalmujcECIbowFA==" spinCount="100000" sheet="1"/>
  <customSheetViews>
    <customSheetView guid="{DF4911F3-2F4F-4B50-83A2-B7C33E13824E}" scale="75" showPageBreaks="1" printArea="1" view="pageBreakPreview" topLeftCell="A22">
      <selection activeCell="C11" sqref="C11:E12"/>
      <pageMargins left="0" right="0" top="0" bottom="0" header="0" footer="0"/>
      <printOptions horizontalCentered="1" verticalCentered="1"/>
      <pageSetup paperSize="9" scale="61" orientation="portrait" r:id="rId1"/>
      <headerFooter alignWithMargins="0">
        <oddFooter>&amp;R&amp;D</oddFooter>
      </headerFooter>
    </customSheetView>
  </customSheetViews>
  <mergeCells count="15">
    <mergeCell ref="A1:A8"/>
    <mergeCell ref="B1:D8"/>
    <mergeCell ref="E1:E2"/>
    <mergeCell ref="E3:E4"/>
    <mergeCell ref="E5:E6"/>
    <mergeCell ref="E7:E8"/>
    <mergeCell ref="C39:D39"/>
    <mergeCell ref="C41:D41"/>
    <mergeCell ref="A42:E42"/>
    <mergeCell ref="C10:D10"/>
    <mergeCell ref="A11:B11"/>
    <mergeCell ref="C11:D11"/>
    <mergeCell ref="A27:E27"/>
    <mergeCell ref="A29:B29"/>
    <mergeCell ref="A38:E38"/>
  </mergeCells>
  <printOptions horizontalCentered="1" verticalCentered="1"/>
  <pageMargins left="0" right="0" top="0" bottom="0" header="0" footer="0"/>
  <pageSetup paperSize="9" scale="61" orientation="portrait" r:id="rId2"/>
  <headerFooter alignWithMargins="0">
    <oddFooter>&amp;R&amp;D</oddFooter>
  </headerFooter>
  <drawing r:id="rId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A1:D196"/>
  <sheetViews>
    <sheetView showGridLines="0" topLeftCell="A34" workbookViewId="0">
      <selection activeCell="D41" sqref="D41"/>
    </sheetView>
  </sheetViews>
  <sheetFormatPr baseColWidth="10" defaultColWidth="11" defaultRowHeight="10.5" x14ac:dyDescent="0.15"/>
  <cols>
    <col min="1" max="1" width="46" style="478" customWidth="1"/>
    <col min="2" max="2" width="4.85546875" style="48" customWidth="1"/>
    <col min="3" max="3" width="15" style="48" bestFit="1" customWidth="1"/>
    <col min="4" max="256" width="11" style="48"/>
    <col min="257" max="257" width="23.7109375" style="48" bestFit="1" customWidth="1"/>
    <col min="258" max="258" width="4.85546875" style="48" customWidth="1"/>
    <col min="259" max="259" width="15" style="48" bestFit="1" customWidth="1"/>
    <col min="260" max="512" width="11" style="48"/>
    <col min="513" max="513" width="23.7109375" style="48" bestFit="1" customWidth="1"/>
    <col min="514" max="514" width="4.85546875" style="48" customWidth="1"/>
    <col min="515" max="515" width="15" style="48" bestFit="1" customWidth="1"/>
    <col min="516" max="768" width="11" style="48"/>
    <col min="769" max="769" width="23.7109375" style="48" bestFit="1" customWidth="1"/>
    <col min="770" max="770" width="4.85546875" style="48" customWidth="1"/>
    <col min="771" max="771" width="15" style="48" bestFit="1" customWidth="1"/>
    <col min="772" max="1024" width="11" style="48"/>
    <col min="1025" max="1025" width="23.7109375" style="48" bestFit="1" customWidth="1"/>
    <col min="1026" max="1026" width="4.85546875" style="48" customWidth="1"/>
    <col min="1027" max="1027" width="15" style="48" bestFit="1" customWidth="1"/>
    <col min="1028" max="1280" width="11" style="48"/>
    <col min="1281" max="1281" width="23.7109375" style="48" bestFit="1" customWidth="1"/>
    <col min="1282" max="1282" width="4.85546875" style="48" customWidth="1"/>
    <col min="1283" max="1283" width="15" style="48" bestFit="1" customWidth="1"/>
    <col min="1284" max="1536" width="11" style="48"/>
    <col min="1537" max="1537" width="23.7109375" style="48" bestFit="1" customWidth="1"/>
    <col min="1538" max="1538" width="4.85546875" style="48" customWidth="1"/>
    <col min="1539" max="1539" width="15" style="48" bestFit="1" customWidth="1"/>
    <col min="1540" max="1792" width="11" style="48"/>
    <col min="1793" max="1793" width="23.7109375" style="48" bestFit="1" customWidth="1"/>
    <col min="1794" max="1794" width="4.85546875" style="48" customWidth="1"/>
    <col min="1795" max="1795" width="15" style="48" bestFit="1" customWidth="1"/>
    <col min="1796" max="2048" width="11" style="48"/>
    <col min="2049" max="2049" width="23.7109375" style="48" bestFit="1" customWidth="1"/>
    <col min="2050" max="2050" width="4.85546875" style="48" customWidth="1"/>
    <col min="2051" max="2051" width="15" style="48" bestFit="1" customWidth="1"/>
    <col min="2052" max="2304" width="11" style="48"/>
    <col min="2305" max="2305" width="23.7109375" style="48" bestFit="1" customWidth="1"/>
    <col min="2306" max="2306" width="4.85546875" style="48" customWidth="1"/>
    <col min="2307" max="2307" width="15" style="48" bestFit="1" customWidth="1"/>
    <col min="2308" max="2560" width="11" style="48"/>
    <col min="2561" max="2561" width="23.7109375" style="48" bestFit="1" customWidth="1"/>
    <col min="2562" max="2562" width="4.85546875" style="48" customWidth="1"/>
    <col min="2563" max="2563" width="15" style="48" bestFit="1" customWidth="1"/>
    <col min="2564" max="2816" width="11" style="48"/>
    <col min="2817" max="2817" width="23.7109375" style="48" bestFit="1" customWidth="1"/>
    <col min="2818" max="2818" width="4.85546875" style="48" customWidth="1"/>
    <col min="2819" max="2819" width="15" style="48" bestFit="1" customWidth="1"/>
    <col min="2820" max="3072" width="11" style="48"/>
    <col min="3073" max="3073" width="23.7109375" style="48" bestFit="1" customWidth="1"/>
    <col min="3074" max="3074" width="4.85546875" style="48" customWidth="1"/>
    <col min="3075" max="3075" width="15" style="48" bestFit="1" customWidth="1"/>
    <col min="3076" max="3328" width="11" style="48"/>
    <col min="3329" max="3329" width="23.7109375" style="48" bestFit="1" customWidth="1"/>
    <col min="3330" max="3330" width="4.85546875" style="48" customWidth="1"/>
    <col min="3331" max="3331" width="15" style="48" bestFit="1" customWidth="1"/>
    <col min="3332" max="3584" width="11" style="48"/>
    <col min="3585" max="3585" width="23.7109375" style="48" bestFit="1" customWidth="1"/>
    <col min="3586" max="3586" width="4.85546875" style="48" customWidth="1"/>
    <col min="3587" max="3587" width="15" style="48" bestFit="1" customWidth="1"/>
    <col min="3588" max="3840" width="11" style="48"/>
    <col min="3841" max="3841" width="23.7109375" style="48" bestFit="1" customWidth="1"/>
    <col min="3842" max="3842" width="4.85546875" style="48" customWidth="1"/>
    <col min="3843" max="3843" width="15" style="48" bestFit="1" customWidth="1"/>
    <col min="3844" max="4096" width="11" style="48"/>
    <col min="4097" max="4097" width="23.7109375" style="48" bestFit="1" customWidth="1"/>
    <col min="4098" max="4098" width="4.85546875" style="48" customWidth="1"/>
    <col min="4099" max="4099" width="15" style="48" bestFit="1" customWidth="1"/>
    <col min="4100" max="4352" width="11" style="48"/>
    <col min="4353" max="4353" width="23.7109375" style="48" bestFit="1" customWidth="1"/>
    <col min="4354" max="4354" width="4.85546875" style="48" customWidth="1"/>
    <col min="4355" max="4355" width="15" style="48" bestFit="1" customWidth="1"/>
    <col min="4356" max="4608" width="11" style="48"/>
    <col min="4609" max="4609" width="23.7109375" style="48" bestFit="1" customWidth="1"/>
    <col min="4610" max="4610" width="4.85546875" style="48" customWidth="1"/>
    <col min="4611" max="4611" width="15" style="48" bestFit="1" customWidth="1"/>
    <col min="4612" max="4864" width="11" style="48"/>
    <col min="4865" max="4865" width="23.7109375" style="48" bestFit="1" customWidth="1"/>
    <col min="4866" max="4866" width="4.85546875" style="48" customWidth="1"/>
    <col min="4867" max="4867" width="15" style="48" bestFit="1" customWidth="1"/>
    <col min="4868" max="5120" width="11" style="48"/>
    <col min="5121" max="5121" width="23.7109375" style="48" bestFit="1" customWidth="1"/>
    <col min="5122" max="5122" width="4.85546875" style="48" customWidth="1"/>
    <col min="5123" max="5123" width="15" style="48" bestFit="1" customWidth="1"/>
    <col min="5124" max="5376" width="11" style="48"/>
    <col min="5377" max="5377" width="23.7109375" style="48" bestFit="1" customWidth="1"/>
    <col min="5378" max="5378" width="4.85546875" style="48" customWidth="1"/>
    <col min="5379" max="5379" width="15" style="48" bestFit="1" customWidth="1"/>
    <col min="5380" max="5632" width="11" style="48"/>
    <col min="5633" max="5633" width="23.7109375" style="48" bestFit="1" customWidth="1"/>
    <col min="5634" max="5634" width="4.85546875" style="48" customWidth="1"/>
    <col min="5635" max="5635" width="15" style="48" bestFit="1" customWidth="1"/>
    <col min="5636" max="5888" width="11" style="48"/>
    <col min="5889" max="5889" width="23.7109375" style="48" bestFit="1" customWidth="1"/>
    <col min="5890" max="5890" width="4.85546875" style="48" customWidth="1"/>
    <col min="5891" max="5891" width="15" style="48" bestFit="1" customWidth="1"/>
    <col min="5892" max="6144" width="11" style="48"/>
    <col min="6145" max="6145" width="23.7109375" style="48" bestFit="1" customWidth="1"/>
    <col min="6146" max="6146" width="4.85546875" style="48" customWidth="1"/>
    <col min="6147" max="6147" width="15" style="48" bestFit="1" customWidth="1"/>
    <col min="6148" max="6400" width="11" style="48"/>
    <col min="6401" max="6401" width="23.7109375" style="48" bestFit="1" customWidth="1"/>
    <col min="6402" max="6402" width="4.85546875" style="48" customWidth="1"/>
    <col min="6403" max="6403" width="15" style="48" bestFit="1" customWidth="1"/>
    <col min="6404" max="6656" width="11" style="48"/>
    <col min="6657" max="6657" width="23.7109375" style="48" bestFit="1" customWidth="1"/>
    <col min="6658" max="6658" width="4.85546875" style="48" customWidth="1"/>
    <col min="6659" max="6659" width="15" style="48" bestFit="1" customWidth="1"/>
    <col min="6660" max="6912" width="11" style="48"/>
    <col min="6913" max="6913" width="23.7109375" style="48" bestFit="1" customWidth="1"/>
    <col min="6914" max="6914" width="4.85546875" style="48" customWidth="1"/>
    <col min="6915" max="6915" width="15" style="48" bestFit="1" customWidth="1"/>
    <col min="6916" max="7168" width="11" style="48"/>
    <col min="7169" max="7169" width="23.7109375" style="48" bestFit="1" customWidth="1"/>
    <col min="7170" max="7170" width="4.85546875" style="48" customWidth="1"/>
    <col min="7171" max="7171" width="15" style="48" bestFit="1" customWidth="1"/>
    <col min="7172" max="7424" width="11" style="48"/>
    <col min="7425" max="7425" width="23.7109375" style="48" bestFit="1" customWidth="1"/>
    <col min="7426" max="7426" width="4.85546875" style="48" customWidth="1"/>
    <col min="7427" max="7427" width="15" style="48" bestFit="1" customWidth="1"/>
    <col min="7428" max="7680" width="11" style="48"/>
    <col min="7681" max="7681" width="23.7109375" style="48" bestFit="1" customWidth="1"/>
    <col min="7682" max="7682" width="4.85546875" style="48" customWidth="1"/>
    <col min="7683" max="7683" width="15" style="48" bestFit="1" customWidth="1"/>
    <col min="7684" max="7936" width="11" style="48"/>
    <col min="7937" max="7937" width="23.7109375" style="48" bestFit="1" customWidth="1"/>
    <col min="7938" max="7938" width="4.85546875" style="48" customWidth="1"/>
    <col min="7939" max="7939" width="15" style="48" bestFit="1" customWidth="1"/>
    <col min="7940" max="8192" width="11" style="48"/>
    <col min="8193" max="8193" width="23.7109375" style="48" bestFit="1" customWidth="1"/>
    <col min="8194" max="8194" width="4.85546875" style="48" customWidth="1"/>
    <col min="8195" max="8195" width="15" style="48" bestFit="1" customWidth="1"/>
    <col min="8196" max="8448" width="11" style="48"/>
    <col min="8449" max="8449" width="23.7109375" style="48" bestFit="1" customWidth="1"/>
    <col min="8450" max="8450" width="4.85546875" style="48" customWidth="1"/>
    <col min="8451" max="8451" width="15" style="48" bestFit="1" customWidth="1"/>
    <col min="8452" max="8704" width="11" style="48"/>
    <col min="8705" max="8705" width="23.7109375" style="48" bestFit="1" customWidth="1"/>
    <col min="8706" max="8706" width="4.85546875" style="48" customWidth="1"/>
    <col min="8707" max="8707" width="15" style="48" bestFit="1" customWidth="1"/>
    <col min="8708" max="8960" width="11" style="48"/>
    <col min="8961" max="8961" width="23.7109375" style="48" bestFit="1" customWidth="1"/>
    <col min="8962" max="8962" width="4.85546875" style="48" customWidth="1"/>
    <col min="8963" max="8963" width="15" style="48" bestFit="1" customWidth="1"/>
    <col min="8964" max="9216" width="11" style="48"/>
    <col min="9217" max="9217" width="23.7109375" style="48" bestFit="1" customWidth="1"/>
    <col min="9218" max="9218" width="4.85546875" style="48" customWidth="1"/>
    <col min="9219" max="9219" width="15" style="48" bestFit="1" customWidth="1"/>
    <col min="9220" max="9472" width="11" style="48"/>
    <col min="9473" max="9473" width="23.7109375" style="48" bestFit="1" customWidth="1"/>
    <col min="9474" max="9474" width="4.85546875" style="48" customWidth="1"/>
    <col min="9475" max="9475" width="15" style="48" bestFit="1" customWidth="1"/>
    <col min="9476" max="9728" width="11" style="48"/>
    <col min="9729" max="9729" width="23.7109375" style="48" bestFit="1" customWidth="1"/>
    <col min="9730" max="9730" width="4.85546875" style="48" customWidth="1"/>
    <col min="9731" max="9731" width="15" style="48" bestFit="1" customWidth="1"/>
    <col min="9732" max="9984" width="11" style="48"/>
    <col min="9985" max="9985" width="23.7109375" style="48" bestFit="1" customWidth="1"/>
    <col min="9986" max="9986" width="4.85546875" style="48" customWidth="1"/>
    <col min="9987" max="9987" width="15" style="48" bestFit="1" customWidth="1"/>
    <col min="9988" max="10240" width="11" style="48"/>
    <col min="10241" max="10241" width="23.7109375" style="48" bestFit="1" customWidth="1"/>
    <col min="10242" max="10242" width="4.85546875" style="48" customWidth="1"/>
    <col min="10243" max="10243" width="15" style="48" bestFit="1" customWidth="1"/>
    <col min="10244" max="10496" width="11" style="48"/>
    <col min="10497" max="10497" width="23.7109375" style="48" bestFit="1" customWidth="1"/>
    <col min="10498" max="10498" width="4.85546875" style="48" customWidth="1"/>
    <col min="10499" max="10499" width="15" style="48" bestFit="1" customWidth="1"/>
    <col min="10500" max="10752" width="11" style="48"/>
    <col min="10753" max="10753" width="23.7109375" style="48" bestFit="1" customWidth="1"/>
    <col min="10754" max="10754" width="4.85546875" style="48" customWidth="1"/>
    <col min="10755" max="10755" width="15" style="48" bestFit="1" customWidth="1"/>
    <col min="10756" max="11008" width="11" style="48"/>
    <col min="11009" max="11009" width="23.7109375" style="48" bestFit="1" customWidth="1"/>
    <col min="11010" max="11010" width="4.85546875" style="48" customWidth="1"/>
    <col min="11011" max="11011" width="15" style="48" bestFit="1" customWidth="1"/>
    <col min="11012" max="11264" width="11" style="48"/>
    <col min="11265" max="11265" width="23.7109375" style="48" bestFit="1" customWidth="1"/>
    <col min="11266" max="11266" width="4.85546875" style="48" customWidth="1"/>
    <col min="11267" max="11267" width="15" style="48" bestFit="1" customWidth="1"/>
    <col min="11268" max="11520" width="11" style="48"/>
    <col min="11521" max="11521" width="23.7109375" style="48" bestFit="1" customWidth="1"/>
    <col min="11522" max="11522" width="4.85546875" style="48" customWidth="1"/>
    <col min="11523" max="11523" width="15" style="48" bestFit="1" customWidth="1"/>
    <col min="11524" max="11776" width="11" style="48"/>
    <col min="11777" max="11777" width="23.7109375" style="48" bestFit="1" customWidth="1"/>
    <col min="11778" max="11778" width="4.85546875" style="48" customWidth="1"/>
    <col min="11779" max="11779" width="15" style="48" bestFit="1" customWidth="1"/>
    <col min="11780" max="12032" width="11" style="48"/>
    <col min="12033" max="12033" width="23.7109375" style="48" bestFit="1" customWidth="1"/>
    <col min="12034" max="12034" width="4.85546875" style="48" customWidth="1"/>
    <col min="12035" max="12035" width="15" style="48" bestFit="1" customWidth="1"/>
    <col min="12036" max="12288" width="11" style="48"/>
    <col min="12289" max="12289" width="23.7109375" style="48" bestFit="1" customWidth="1"/>
    <col min="12290" max="12290" width="4.85546875" style="48" customWidth="1"/>
    <col min="12291" max="12291" width="15" style="48" bestFit="1" customWidth="1"/>
    <col min="12292" max="12544" width="11" style="48"/>
    <col min="12545" max="12545" width="23.7109375" style="48" bestFit="1" customWidth="1"/>
    <col min="12546" max="12546" width="4.85546875" style="48" customWidth="1"/>
    <col min="12547" max="12547" width="15" style="48" bestFit="1" customWidth="1"/>
    <col min="12548" max="12800" width="11" style="48"/>
    <col min="12801" max="12801" width="23.7109375" style="48" bestFit="1" customWidth="1"/>
    <col min="12802" max="12802" width="4.85546875" style="48" customWidth="1"/>
    <col min="12803" max="12803" width="15" style="48" bestFit="1" customWidth="1"/>
    <col min="12804" max="13056" width="11" style="48"/>
    <col min="13057" max="13057" width="23.7109375" style="48" bestFit="1" customWidth="1"/>
    <col min="13058" max="13058" width="4.85546875" style="48" customWidth="1"/>
    <col min="13059" max="13059" width="15" style="48" bestFit="1" customWidth="1"/>
    <col min="13060" max="13312" width="11" style="48"/>
    <col min="13313" max="13313" width="23.7109375" style="48" bestFit="1" customWidth="1"/>
    <col min="13314" max="13314" width="4.85546875" style="48" customWidth="1"/>
    <col min="13315" max="13315" width="15" style="48" bestFit="1" customWidth="1"/>
    <col min="13316" max="13568" width="11" style="48"/>
    <col min="13569" max="13569" width="23.7109375" style="48" bestFit="1" customWidth="1"/>
    <col min="13570" max="13570" width="4.85546875" style="48" customWidth="1"/>
    <col min="13571" max="13571" width="15" style="48" bestFit="1" customWidth="1"/>
    <col min="13572" max="13824" width="11" style="48"/>
    <col min="13825" max="13825" width="23.7109375" style="48" bestFit="1" customWidth="1"/>
    <col min="13826" max="13826" width="4.85546875" style="48" customWidth="1"/>
    <col min="13827" max="13827" width="15" style="48" bestFit="1" customWidth="1"/>
    <col min="13828" max="14080" width="11" style="48"/>
    <col min="14081" max="14081" width="23.7109375" style="48" bestFit="1" customWidth="1"/>
    <col min="14082" max="14082" width="4.85546875" style="48" customWidth="1"/>
    <col min="14083" max="14083" width="15" style="48" bestFit="1" customWidth="1"/>
    <col min="14084" max="14336" width="11" style="48"/>
    <col min="14337" max="14337" width="23.7109375" style="48" bestFit="1" customWidth="1"/>
    <col min="14338" max="14338" width="4.85546875" style="48" customWidth="1"/>
    <col min="14339" max="14339" width="15" style="48" bestFit="1" customWidth="1"/>
    <col min="14340" max="14592" width="11" style="48"/>
    <col min="14593" max="14593" width="23.7109375" style="48" bestFit="1" customWidth="1"/>
    <col min="14594" max="14594" width="4.85546875" style="48" customWidth="1"/>
    <col min="14595" max="14595" width="15" style="48" bestFit="1" customWidth="1"/>
    <col min="14596" max="14848" width="11" style="48"/>
    <col min="14849" max="14849" width="23.7109375" style="48" bestFit="1" customWidth="1"/>
    <col min="14850" max="14850" width="4.85546875" style="48" customWidth="1"/>
    <col min="14851" max="14851" width="15" style="48" bestFit="1" customWidth="1"/>
    <col min="14852" max="15104" width="11" style="48"/>
    <col min="15105" max="15105" width="23.7109375" style="48" bestFit="1" customWidth="1"/>
    <col min="15106" max="15106" width="4.85546875" style="48" customWidth="1"/>
    <col min="15107" max="15107" width="15" style="48" bestFit="1" customWidth="1"/>
    <col min="15108" max="15360" width="11" style="48"/>
    <col min="15361" max="15361" width="23.7109375" style="48" bestFit="1" customWidth="1"/>
    <col min="15362" max="15362" width="4.85546875" style="48" customWidth="1"/>
    <col min="15363" max="15363" width="15" style="48" bestFit="1" customWidth="1"/>
    <col min="15364" max="15616" width="11" style="48"/>
    <col min="15617" max="15617" width="23.7109375" style="48" bestFit="1" customWidth="1"/>
    <col min="15618" max="15618" width="4.85546875" style="48" customWidth="1"/>
    <col min="15619" max="15619" width="15" style="48" bestFit="1" customWidth="1"/>
    <col min="15620" max="15872" width="11" style="48"/>
    <col min="15873" max="15873" width="23.7109375" style="48" bestFit="1" customWidth="1"/>
    <col min="15874" max="15874" width="4.85546875" style="48" customWidth="1"/>
    <col min="15875" max="15875" width="15" style="48" bestFit="1" customWidth="1"/>
    <col min="15876" max="16128" width="11" style="48"/>
    <col min="16129" max="16129" width="23.7109375" style="48" bestFit="1" customWidth="1"/>
    <col min="16130" max="16130" width="4.85546875" style="48" customWidth="1"/>
    <col min="16131" max="16131" width="15" style="48" bestFit="1" customWidth="1"/>
    <col min="16132" max="16384" width="11" style="48"/>
  </cols>
  <sheetData>
    <row r="1" spans="1:4" ht="30" customHeight="1" thickBot="1" x14ac:dyDescent="0.2">
      <c r="A1" s="469" t="s">
        <v>89</v>
      </c>
      <c r="C1" s="46" t="s">
        <v>86</v>
      </c>
    </row>
    <row r="2" spans="1:4" s="47" customFormat="1" ht="30" x14ac:dyDescent="0.2">
      <c r="A2" s="470" t="s">
        <v>9</v>
      </c>
      <c r="B2" s="45"/>
      <c r="C2" s="49" t="s">
        <v>87</v>
      </c>
      <c r="D2" s="49" t="s">
        <v>88</v>
      </c>
    </row>
    <row r="3" spans="1:4" ht="30" x14ac:dyDescent="0.4">
      <c r="A3" s="471" t="s">
        <v>22</v>
      </c>
    </row>
    <row r="4" spans="1:4" ht="30" x14ac:dyDescent="0.4">
      <c r="A4" s="472" t="s">
        <v>72</v>
      </c>
    </row>
    <row r="5" spans="1:4" ht="30" x14ac:dyDescent="0.4">
      <c r="A5" s="472" t="s">
        <v>67</v>
      </c>
    </row>
    <row r="6" spans="1:4" ht="30" x14ac:dyDescent="0.4">
      <c r="A6" s="473" t="s">
        <v>34</v>
      </c>
    </row>
    <row r="7" spans="1:4" ht="30" x14ac:dyDescent="0.4">
      <c r="A7" s="472" t="s">
        <v>64</v>
      </c>
    </row>
    <row r="8" spans="1:4" ht="30" x14ac:dyDescent="0.4">
      <c r="A8" s="473" t="s">
        <v>35</v>
      </c>
    </row>
    <row r="9" spans="1:4" ht="30" x14ac:dyDescent="0.4">
      <c r="A9" s="473" t="s">
        <v>36</v>
      </c>
    </row>
    <row r="10" spans="1:4" ht="30" x14ac:dyDescent="0.4">
      <c r="A10" s="474" t="s">
        <v>37</v>
      </c>
    </row>
    <row r="11" spans="1:4" ht="30" x14ac:dyDescent="0.4">
      <c r="A11" s="473" t="s">
        <v>38</v>
      </c>
    </row>
    <row r="12" spans="1:4" ht="30" x14ac:dyDescent="0.4">
      <c r="A12" s="473" t="s">
        <v>39</v>
      </c>
    </row>
    <row r="13" spans="1:4" ht="30" x14ac:dyDescent="0.4">
      <c r="A13" s="473" t="s">
        <v>40</v>
      </c>
    </row>
    <row r="14" spans="1:4" ht="30" x14ac:dyDescent="0.4">
      <c r="A14" s="474" t="s">
        <v>41</v>
      </c>
    </row>
    <row r="15" spans="1:4" ht="30" x14ac:dyDescent="0.4">
      <c r="A15" s="473" t="s">
        <v>42</v>
      </c>
    </row>
    <row r="16" spans="1:4" ht="30" x14ac:dyDescent="0.4">
      <c r="A16" s="471" t="s">
        <v>90</v>
      </c>
    </row>
    <row r="17" spans="1:1" ht="30" x14ac:dyDescent="0.4">
      <c r="A17" s="472" t="s">
        <v>65</v>
      </c>
    </row>
    <row r="18" spans="1:1" ht="30" x14ac:dyDescent="0.4">
      <c r="A18" s="473" t="s">
        <v>43</v>
      </c>
    </row>
    <row r="19" spans="1:1" ht="30" x14ac:dyDescent="0.4">
      <c r="A19" s="473" t="s">
        <v>44</v>
      </c>
    </row>
    <row r="20" spans="1:1" ht="30" x14ac:dyDescent="0.4">
      <c r="A20" s="473" t="s">
        <v>45</v>
      </c>
    </row>
    <row r="21" spans="1:1" ht="30" x14ac:dyDescent="0.4">
      <c r="A21" s="473" t="s">
        <v>46</v>
      </c>
    </row>
    <row r="22" spans="1:1" ht="30" x14ac:dyDescent="0.4">
      <c r="A22" s="474" t="s">
        <v>47</v>
      </c>
    </row>
    <row r="23" spans="1:1" ht="30" x14ac:dyDescent="0.4">
      <c r="A23" s="473" t="s">
        <v>48</v>
      </c>
    </row>
    <row r="24" spans="1:1" ht="30" x14ac:dyDescent="0.4">
      <c r="A24" s="472" t="s">
        <v>84</v>
      </c>
    </row>
    <row r="25" spans="1:1" ht="30" x14ac:dyDescent="0.4">
      <c r="A25" s="473" t="s">
        <v>49</v>
      </c>
    </row>
    <row r="26" spans="1:1" ht="30" x14ac:dyDescent="0.4">
      <c r="A26" s="473" t="s">
        <v>50</v>
      </c>
    </row>
    <row r="27" spans="1:1" ht="30" x14ac:dyDescent="0.4">
      <c r="A27" s="475" t="s">
        <v>85</v>
      </c>
    </row>
    <row r="28" spans="1:1" ht="30" x14ac:dyDescent="0.4">
      <c r="A28" s="474" t="s">
        <v>51</v>
      </c>
    </row>
    <row r="29" spans="1:1" ht="30" x14ac:dyDescent="0.4">
      <c r="A29" s="473" t="s">
        <v>52</v>
      </c>
    </row>
    <row r="30" spans="1:1" ht="30" x14ac:dyDescent="0.4">
      <c r="A30" s="471" t="s">
        <v>68</v>
      </c>
    </row>
    <row r="31" spans="1:1" ht="30" x14ac:dyDescent="0.4">
      <c r="A31" s="472" t="s">
        <v>312</v>
      </c>
    </row>
    <row r="32" spans="1:1" ht="30" x14ac:dyDescent="0.4">
      <c r="A32" s="473" t="s">
        <v>53</v>
      </c>
    </row>
    <row r="33" spans="1:1" ht="30" x14ac:dyDescent="0.4">
      <c r="A33" s="473" t="s">
        <v>32</v>
      </c>
    </row>
    <row r="34" spans="1:1" ht="30" x14ac:dyDescent="0.4">
      <c r="A34" s="473" t="s">
        <v>54</v>
      </c>
    </row>
    <row r="35" spans="1:1" ht="30" x14ac:dyDescent="0.4">
      <c r="A35" s="473" t="s">
        <v>55</v>
      </c>
    </row>
    <row r="36" spans="1:1" ht="30" x14ac:dyDescent="0.4">
      <c r="A36" s="473" t="s">
        <v>56</v>
      </c>
    </row>
    <row r="37" spans="1:1" ht="30" x14ac:dyDescent="0.4">
      <c r="A37" s="474" t="s">
        <v>57</v>
      </c>
    </row>
    <row r="38" spans="1:1" ht="30" x14ac:dyDescent="0.4">
      <c r="A38" s="472" t="s">
        <v>66</v>
      </c>
    </row>
    <row r="39" spans="1:1" ht="30" x14ac:dyDescent="0.4">
      <c r="A39" s="473" t="s">
        <v>76</v>
      </c>
    </row>
    <row r="40" spans="1:1" ht="30" x14ac:dyDescent="0.4">
      <c r="A40" s="473" t="s">
        <v>59</v>
      </c>
    </row>
    <row r="41" spans="1:1" ht="30" x14ac:dyDescent="0.4">
      <c r="A41" s="474" t="s">
        <v>60</v>
      </c>
    </row>
    <row r="42" spans="1:1" ht="30" x14ac:dyDescent="0.4">
      <c r="A42" s="473" t="s">
        <v>61</v>
      </c>
    </row>
    <row r="43" spans="1:1" ht="30" x14ac:dyDescent="0.4">
      <c r="A43" s="472" t="s">
        <v>69</v>
      </c>
    </row>
    <row r="44" spans="1:1" ht="30" x14ac:dyDescent="0.4">
      <c r="A44" s="473" t="s">
        <v>62</v>
      </c>
    </row>
    <row r="45" spans="1:1" ht="30" x14ac:dyDescent="0.4">
      <c r="A45" s="472" t="s">
        <v>70</v>
      </c>
    </row>
    <row r="46" spans="1:1" ht="30" x14ac:dyDescent="0.4">
      <c r="A46" s="472" t="s">
        <v>71</v>
      </c>
    </row>
    <row r="47" spans="1:1" ht="30" x14ac:dyDescent="0.4">
      <c r="A47" s="473" t="s">
        <v>63</v>
      </c>
    </row>
    <row r="48" spans="1:1" ht="30" x14ac:dyDescent="0.4">
      <c r="A48" s="471" t="s">
        <v>315</v>
      </c>
    </row>
    <row r="49" spans="1:1" ht="30" x14ac:dyDescent="0.4">
      <c r="A49" s="471"/>
    </row>
    <row r="50" spans="1:1" ht="30" x14ac:dyDescent="0.4">
      <c r="A50" s="471"/>
    </row>
    <row r="51" spans="1:1" ht="30" x14ac:dyDescent="0.4">
      <c r="A51" s="471"/>
    </row>
    <row r="52" spans="1:1" ht="30" x14ac:dyDescent="0.4">
      <c r="A52" s="471"/>
    </row>
    <row r="53" spans="1:1" ht="30" x14ac:dyDescent="0.4">
      <c r="A53" s="471"/>
    </row>
    <row r="54" spans="1:1" ht="30" x14ac:dyDescent="0.4">
      <c r="A54" s="471"/>
    </row>
    <row r="55" spans="1:1" ht="30" x14ac:dyDescent="0.4">
      <c r="A55" s="471"/>
    </row>
    <row r="56" spans="1:1" ht="30" x14ac:dyDescent="0.4">
      <c r="A56" s="471"/>
    </row>
    <row r="57" spans="1:1" ht="30.75" thickBot="1" x14ac:dyDescent="0.45">
      <c r="A57" s="476"/>
    </row>
    <row r="58" spans="1:1" ht="11.25" x14ac:dyDescent="0.2">
      <c r="A58" s="477"/>
    </row>
    <row r="59" spans="1:1" ht="11.25" x14ac:dyDescent="0.2">
      <c r="A59" s="477"/>
    </row>
    <row r="60" spans="1:1" ht="11.25" x14ac:dyDescent="0.2">
      <c r="A60" s="477"/>
    </row>
    <row r="61" spans="1:1" ht="11.25" x14ac:dyDescent="0.2">
      <c r="A61" s="477"/>
    </row>
    <row r="62" spans="1:1" ht="11.25" x14ac:dyDescent="0.2">
      <c r="A62" s="477"/>
    </row>
    <row r="63" spans="1:1" ht="11.25" x14ac:dyDescent="0.2">
      <c r="A63" s="477"/>
    </row>
    <row r="64" spans="1:1" ht="11.25" x14ac:dyDescent="0.2">
      <c r="A64" s="477"/>
    </row>
    <row r="65" spans="1:1" ht="11.25" x14ac:dyDescent="0.2">
      <c r="A65" s="477"/>
    </row>
    <row r="66" spans="1:1" ht="11.25" x14ac:dyDescent="0.2">
      <c r="A66" s="477"/>
    </row>
    <row r="67" spans="1:1" ht="11.25" x14ac:dyDescent="0.2">
      <c r="A67" s="477"/>
    </row>
    <row r="68" spans="1:1" ht="11.25" x14ac:dyDescent="0.2">
      <c r="A68" s="477"/>
    </row>
    <row r="69" spans="1:1" ht="11.25" x14ac:dyDescent="0.2">
      <c r="A69" s="477"/>
    </row>
    <row r="70" spans="1:1" ht="11.25" x14ac:dyDescent="0.2">
      <c r="A70" s="477"/>
    </row>
    <row r="71" spans="1:1" ht="11.25" x14ac:dyDescent="0.2">
      <c r="A71" s="477"/>
    </row>
    <row r="72" spans="1:1" ht="11.25" x14ac:dyDescent="0.2">
      <c r="A72" s="477"/>
    </row>
    <row r="73" spans="1:1" ht="11.25" x14ac:dyDescent="0.2">
      <c r="A73" s="477"/>
    </row>
    <row r="74" spans="1:1" ht="11.25" x14ac:dyDescent="0.2">
      <c r="A74" s="477"/>
    </row>
    <row r="75" spans="1:1" ht="11.25" x14ac:dyDescent="0.2">
      <c r="A75" s="477"/>
    </row>
    <row r="76" spans="1:1" ht="11.25" x14ac:dyDescent="0.2">
      <c r="A76" s="477"/>
    </row>
    <row r="77" spans="1:1" ht="11.25" x14ac:dyDescent="0.2">
      <c r="A77" s="477"/>
    </row>
    <row r="78" spans="1:1" ht="11.25" x14ac:dyDescent="0.2">
      <c r="A78" s="477"/>
    </row>
    <row r="79" spans="1:1" ht="11.25" x14ac:dyDescent="0.2">
      <c r="A79" s="477"/>
    </row>
    <row r="80" spans="1:1" ht="11.25" x14ac:dyDescent="0.2">
      <c r="A80" s="477"/>
    </row>
    <row r="81" spans="1:1" ht="11.25" x14ac:dyDescent="0.2">
      <c r="A81" s="477"/>
    </row>
    <row r="82" spans="1:1" ht="11.25" x14ac:dyDescent="0.2">
      <c r="A82" s="477"/>
    </row>
    <row r="83" spans="1:1" ht="11.25" x14ac:dyDescent="0.2">
      <c r="A83" s="477"/>
    </row>
    <row r="84" spans="1:1" ht="11.25" x14ac:dyDescent="0.2">
      <c r="A84" s="477"/>
    </row>
    <row r="85" spans="1:1" ht="11.25" x14ac:dyDescent="0.2">
      <c r="A85" s="477"/>
    </row>
    <row r="86" spans="1:1" ht="11.25" x14ac:dyDescent="0.2">
      <c r="A86" s="477"/>
    </row>
    <row r="87" spans="1:1" ht="11.25" x14ac:dyDescent="0.2">
      <c r="A87" s="477"/>
    </row>
    <row r="88" spans="1:1" ht="11.25" x14ac:dyDescent="0.2">
      <c r="A88" s="477"/>
    </row>
    <row r="89" spans="1:1" ht="11.25" x14ac:dyDescent="0.2">
      <c r="A89" s="477"/>
    </row>
    <row r="90" spans="1:1" ht="11.25" x14ac:dyDescent="0.2">
      <c r="A90" s="477"/>
    </row>
    <row r="91" spans="1:1" ht="11.25" x14ac:dyDescent="0.2">
      <c r="A91" s="477"/>
    </row>
    <row r="92" spans="1:1" ht="11.25" x14ac:dyDescent="0.2">
      <c r="A92" s="477"/>
    </row>
    <row r="93" spans="1:1" ht="11.25" x14ac:dyDescent="0.2">
      <c r="A93" s="477"/>
    </row>
    <row r="94" spans="1:1" ht="11.25" x14ac:dyDescent="0.2">
      <c r="A94" s="477"/>
    </row>
    <row r="95" spans="1:1" ht="11.25" x14ac:dyDescent="0.2">
      <c r="A95" s="477"/>
    </row>
    <row r="96" spans="1:1" ht="11.25" x14ac:dyDescent="0.2">
      <c r="A96" s="477"/>
    </row>
    <row r="97" spans="1:1" ht="11.25" x14ac:dyDescent="0.2">
      <c r="A97" s="477"/>
    </row>
    <row r="98" spans="1:1" ht="11.25" x14ac:dyDescent="0.2">
      <c r="A98" s="477"/>
    </row>
    <row r="99" spans="1:1" ht="11.25" x14ac:dyDescent="0.2">
      <c r="A99" s="477"/>
    </row>
    <row r="100" spans="1:1" ht="11.25" x14ac:dyDescent="0.2">
      <c r="A100" s="477"/>
    </row>
    <row r="101" spans="1:1" ht="11.25" x14ac:dyDescent="0.2">
      <c r="A101" s="477"/>
    </row>
    <row r="102" spans="1:1" ht="11.25" x14ac:dyDescent="0.2">
      <c r="A102" s="477"/>
    </row>
    <row r="103" spans="1:1" ht="11.25" x14ac:dyDescent="0.2">
      <c r="A103" s="477"/>
    </row>
    <row r="104" spans="1:1" ht="11.25" x14ac:dyDescent="0.2">
      <c r="A104" s="477"/>
    </row>
    <row r="105" spans="1:1" ht="11.25" x14ac:dyDescent="0.2">
      <c r="A105" s="477"/>
    </row>
    <row r="106" spans="1:1" ht="11.25" x14ac:dyDescent="0.2">
      <c r="A106" s="477"/>
    </row>
    <row r="107" spans="1:1" ht="11.25" x14ac:dyDescent="0.2">
      <c r="A107" s="477"/>
    </row>
    <row r="108" spans="1:1" ht="11.25" x14ac:dyDescent="0.2">
      <c r="A108" s="477"/>
    </row>
    <row r="109" spans="1:1" ht="11.25" x14ac:dyDescent="0.2">
      <c r="A109" s="477"/>
    </row>
    <row r="110" spans="1:1" ht="11.25" x14ac:dyDescent="0.2">
      <c r="A110" s="477"/>
    </row>
    <row r="111" spans="1:1" ht="11.25" x14ac:dyDescent="0.2">
      <c r="A111" s="477"/>
    </row>
    <row r="112" spans="1:1" ht="11.25" x14ac:dyDescent="0.2">
      <c r="A112" s="477"/>
    </row>
    <row r="113" spans="1:1" ht="11.25" x14ac:dyDescent="0.2">
      <c r="A113" s="477"/>
    </row>
    <row r="114" spans="1:1" ht="11.25" x14ac:dyDescent="0.2">
      <c r="A114" s="477"/>
    </row>
    <row r="115" spans="1:1" ht="11.25" x14ac:dyDescent="0.2">
      <c r="A115" s="477"/>
    </row>
    <row r="116" spans="1:1" ht="11.25" x14ac:dyDescent="0.2">
      <c r="A116" s="477"/>
    </row>
    <row r="117" spans="1:1" ht="11.25" x14ac:dyDescent="0.2">
      <c r="A117" s="477"/>
    </row>
    <row r="118" spans="1:1" ht="11.25" x14ac:dyDescent="0.2">
      <c r="A118" s="477"/>
    </row>
    <row r="119" spans="1:1" ht="11.25" x14ac:dyDescent="0.2">
      <c r="A119" s="477"/>
    </row>
    <row r="120" spans="1:1" ht="11.25" x14ac:dyDescent="0.2">
      <c r="A120" s="477"/>
    </row>
    <row r="121" spans="1:1" ht="11.25" x14ac:dyDescent="0.2">
      <c r="A121" s="477"/>
    </row>
    <row r="122" spans="1:1" ht="11.25" x14ac:dyDescent="0.2">
      <c r="A122" s="477"/>
    </row>
    <row r="123" spans="1:1" ht="11.25" x14ac:dyDescent="0.2">
      <c r="A123" s="477"/>
    </row>
    <row r="124" spans="1:1" ht="11.25" x14ac:dyDescent="0.2">
      <c r="A124" s="477"/>
    </row>
    <row r="125" spans="1:1" ht="11.25" x14ac:dyDescent="0.2">
      <c r="A125" s="477"/>
    </row>
    <row r="126" spans="1:1" ht="11.25" x14ac:dyDescent="0.2">
      <c r="A126" s="477"/>
    </row>
    <row r="127" spans="1:1" ht="11.25" x14ac:dyDescent="0.2">
      <c r="A127" s="477"/>
    </row>
    <row r="128" spans="1:1" ht="11.25" x14ac:dyDescent="0.2">
      <c r="A128" s="477"/>
    </row>
    <row r="129" spans="1:1" ht="11.25" x14ac:dyDescent="0.2">
      <c r="A129" s="477"/>
    </row>
    <row r="130" spans="1:1" ht="11.25" x14ac:dyDescent="0.2">
      <c r="A130" s="477"/>
    </row>
    <row r="131" spans="1:1" ht="11.25" x14ac:dyDescent="0.2">
      <c r="A131" s="477"/>
    </row>
    <row r="132" spans="1:1" ht="11.25" x14ac:dyDescent="0.2">
      <c r="A132" s="477"/>
    </row>
    <row r="133" spans="1:1" ht="11.25" x14ac:dyDescent="0.2">
      <c r="A133" s="477"/>
    </row>
    <row r="134" spans="1:1" ht="11.25" x14ac:dyDescent="0.2">
      <c r="A134" s="477"/>
    </row>
    <row r="135" spans="1:1" ht="11.25" x14ac:dyDescent="0.2">
      <c r="A135" s="477"/>
    </row>
    <row r="136" spans="1:1" ht="11.25" x14ac:dyDescent="0.2">
      <c r="A136" s="477"/>
    </row>
    <row r="137" spans="1:1" ht="11.25" x14ac:dyDescent="0.2">
      <c r="A137" s="477"/>
    </row>
    <row r="138" spans="1:1" ht="11.25" x14ac:dyDescent="0.2">
      <c r="A138" s="477"/>
    </row>
    <row r="139" spans="1:1" ht="11.25" x14ac:dyDescent="0.2">
      <c r="A139" s="477"/>
    </row>
    <row r="140" spans="1:1" ht="11.25" x14ac:dyDescent="0.2">
      <c r="A140" s="477"/>
    </row>
    <row r="141" spans="1:1" ht="11.25" x14ac:dyDescent="0.2">
      <c r="A141" s="477"/>
    </row>
    <row r="142" spans="1:1" ht="11.25" x14ac:dyDescent="0.2">
      <c r="A142" s="477"/>
    </row>
    <row r="143" spans="1:1" ht="11.25" x14ac:dyDescent="0.2">
      <c r="A143" s="477"/>
    </row>
    <row r="144" spans="1:1" ht="11.25" x14ac:dyDescent="0.2">
      <c r="A144" s="477"/>
    </row>
    <row r="145" spans="1:1" ht="11.25" x14ac:dyDescent="0.2">
      <c r="A145" s="477"/>
    </row>
    <row r="146" spans="1:1" ht="11.25" x14ac:dyDescent="0.2">
      <c r="A146" s="477"/>
    </row>
    <row r="147" spans="1:1" ht="11.25" x14ac:dyDescent="0.2">
      <c r="A147" s="477"/>
    </row>
    <row r="148" spans="1:1" ht="11.25" x14ac:dyDescent="0.2">
      <c r="A148" s="477"/>
    </row>
    <row r="149" spans="1:1" ht="11.25" x14ac:dyDescent="0.2">
      <c r="A149" s="477"/>
    </row>
    <row r="150" spans="1:1" ht="11.25" x14ac:dyDescent="0.2">
      <c r="A150" s="477"/>
    </row>
    <row r="151" spans="1:1" ht="11.25" x14ac:dyDescent="0.2">
      <c r="A151" s="477"/>
    </row>
    <row r="152" spans="1:1" ht="11.25" x14ac:dyDescent="0.2">
      <c r="A152" s="477"/>
    </row>
    <row r="153" spans="1:1" ht="11.25" x14ac:dyDescent="0.2">
      <c r="A153" s="477"/>
    </row>
    <row r="154" spans="1:1" ht="11.25" x14ac:dyDescent="0.2">
      <c r="A154" s="477"/>
    </row>
    <row r="155" spans="1:1" ht="11.25" x14ac:dyDescent="0.2">
      <c r="A155" s="477"/>
    </row>
    <row r="156" spans="1:1" ht="11.25" x14ac:dyDescent="0.2">
      <c r="A156" s="477"/>
    </row>
    <row r="157" spans="1:1" ht="11.25" x14ac:dyDescent="0.2">
      <c r="A157" s="477"/>
    </row>
    <row r="158" spans="1:1" ht="11.25" x14ac:dyDescent="0.2">
      <c r="A158" s="477"/>
    </row>
    <row r="159" spans="1:1" ht="11.25" x14ac:dyDescent="0.2">
      <c r="A159" s="477"/>
    </row>
    <row r="160" spans="1:1" ht="11.25" x14ac:dyDescent="0.2">
      <c r="A160" s="477"/>
    </row>
    <row r="161" spans="1:1" ht="11.25" x14ac:dyDescent="0.2">
      <c r="A161" s="477"/>
    </row>
    <row r="162" spans="1:1" ht="11.25" x14ac:dyDescent="0.2">
      <c r="A162" s="477"/>
    </row>
    <row r="163" spans="1:1" ht="11.25" x14ac:dyDescent="0.2">
      <c r="A163" s="477"/>
    </row>
    <row r="164" spans="1:1" ht="11.25" x14ac:dyDescent="0.2">
      <c r="A164" s="477"/>
    </row>
    <row r="165" spans="1:1" ht="11.25" x14ac:dyDescent="0.2">
      <c r="A165" s="477"/>
    </row>
    <row r="166" spans="1:1" ht="11.25" x14ac:dyDescent="0.2">
      <c r="A166" s="477"/>
    </row>
    <row r="167" spans="1:1" ht="11.25" x14ac:dyDescent="0.2">
      <c r="A167" s="477"/>
    </row>
    <row r="168" spans="1:1" ht="11.25" x14ac:dyDescent="0.2">
      <c r="A168" s="477"/>
    </row>
    <row r="169" spans="1:1" ht="11.25" x14ac:dyDescent="0.2">
      <c r="A169" s="477"/>
    </row>
    <row r="170" spans="1:1" ht="11.25" x14ac:dyDescent="0.2">
      <c r="A170" s="477"/>
    </row>
    <row r="171" spans="1:1" ht="11.25" x14ac:dyDescent="0.2">
      <c r="A171" s="477"/>
    </row>
    <row r="172" spans="1:1" ht="11.25" x14ac:dyDescent="0.2">
      <c r="A172" s="477"/>
    </row>
    <row r="173" spans="1:1" ht="11.25" x14ac:dyDescent="0.2">
      <c r="A173" s="477"/>
    </row>
    <row r="174" spans="1:1" ht="11.25" x14ac:dyDescent="0.2">
      <c r="A174" s="477"/>
    </row>
    <row r="175" spans="1:1" ht="11.25" x14ac:dyDescent="0.2">
      <c r="A175" s="477"/>
    </row>
    <row r="176" spans="1:1" ht="11.25" x14ac:dyDescent="0.2">
      <c r="A176" s="477"/>
    </row>
    <row r="177" spans="1:1" ht="11.25" x14ac:dyDescent="0.2">
      <c r="A177" s="477"/>
    </row>
    <row r="178" spans="1:1" ht="11.25" x14ac:dyDescent="0.2">
      <c r="A178" s="477"/>
    </row>
    <row r="179" spans="1:1" ht="11.25" x14ac:dyDescent="0.2">
      <c r="A179" s="477"/>
    </row>
    <row r="180" spans="1:1" ht="11.25" x14ac:dyDescent="0.2">
      <c r="A180" s="477"/>
    </row>
    <row r="181" spans="1:1" ht="11.25" x14ac:dyDescent="0.2">
      <c r="A181" s="477"/>
    </row>
    <row r="182" spans="1:1" ht="11.25" x14ac:dyDescent="0.2">
      <c r="A182" s="477"/>
    </row>
    <row r="183" spans="1:1" ht="11.25" x14ac:dyDescent="0.2">
      <c r="A183" s="477"/>
    </row>
    <row r="184" spans="1:1" ht="11.25" x14ac:dyDescent="0.2">
      <c r="A184" s="477"/>
    </row>
    <row r="185" spans="1:1" ht="11.25" x14ac:dyDescent="0.2">
      <c r="A185" s="477"/>
    </row>
    <row r="186" spans="1:1" ht="11.25" x14ac:dyDescent="0.2">
      <c r="A186" s="477"/>
    </row>
    <row r="187" spans="1:1" ht="11.25" x14ac:dyDescent="0.2">
      <c r="A187" s="477"/>
    </row>
    <row r="188" spans="1:1" ht="11.25" x14ac:dyDescent="0.2">
      <c r="A188" s="477"/>
    </row>
    <row r="189" spans="1:1" ht="11.25" x14ac:dyDescent="0.2">
      <c r="A189" s="477"/>
    </row>
    <row r="190" spans="1:1" ht="11.25" x14ac:dyDescent="0.2">
      <c r="A190" s="477"/>
    </row>
    <row r="191" spans="1:1" ht="11.25" x14ac:dyDescent="0.2">
      <c r="A191" s="477"/>
    </row>
    <row r="192" spans="1:1" ht="11.25" x14ac:dyDescent="0.2">
      <c r="A192" s="477"/>
    </row>
    <row r="193" spans="1:1" ht="11.25" x14ac:dyDescent="0.2">
      <c r="A193" s="477"/>
    </row>
    <row r="194" spans="1:1" ht="11.25" x14ac:dyDescent="0.2">
      <c r="A194" s="477"/>
    </row>
    <row r="195" spans="1:1" ht="11.25" x14ac:dyDescent="0.2">
      <c r="A195" s="477"/>
    </row>
    <row r="196" spans="1:1" ht="11.25" x14ac:dyDescent="0.2">
      <c r="A196" s="477"/>
    </row>
  </sheetData>
  <autoFilter ref="A1:A196">
    <sortState ref="A2:A196">
      <sortCondition ref="A1:A196"/>
    </sortState>
  </autoFilter>
  <customSheetViews>
    <customSheetView guid="{DF4911F3-2F4F-4B50-83A2-B7C33E13824E}" showGridLines="0" showAutoFilter="1" state="hidden" topLeftCell="A34">
      <selection activeCell="D41" sqref="D41"/>
      <pageMargins left="0.7" right="0.7" top="0.26" bottom="0.24" header="0.25" footer="0.3"/>
      <pageSetup paperSize="9" orientation="portrait" r:id="rId1"/>
      <autoFilter ref="A1:A196">
        <sortState ref="A2:A196">
          <sortCondition ref="A1:A196"/>
        </sortState>
      </autoFilter>
    </customSheetView>
  </customSheetViews>
  <pageMargins left="0.7" right="0.7" top="0.26" bottom="0.24" header="0.25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28</vt:i4>
      </vt:variant>
      <vt:variant>
        <vt:lpstr>Plages nommées</vt:lpstr>
      </vt:variant>
      <vt:variant>
        <vt:i4>23</vt:i4>
      </vt:variant>
    </vt:vector>
  </HeadingPairs>
  <TitlesOfParts>
    <vt:vector size="51" baseType="lpstr">
      <vt:lpstr>Feuil1 (3)</vt:lpstr>
      <vt:lpstr>Feuil1 (2)</vt:lpstr>
      <vt:lpstr>VERIFICATION VENDREDI CDP</vt:lpstr>
      <vt:lpstr>REPARTITION DES TACHES</vt:lpstr>
      <vt:lpstr>RECAPITULATIF</vt:lpstr>
      <vt:lpstr>MENU</vt:lpstr>
      <vt:lpstr>04101</vt:lpstr>
      <vt:lpstr>0161</vt:lpstr>
      <vt:lpstr>0162</vt:lpstr>
      <vt:lpstr>0171</vt:lpstr>
      <vt:lpstr>0172</vt:lpstr>
      <vt:lpstr>0173</vt:lpstr>
      <vt:lpstr>0163</vt:lpstr>
      <vt:lpstr>04104</vt:lpstr>
      <vt:lpstr>04107</vt:lpstr>
      <vt:lpstr>04108</vt:lpstr>
      <vt:lpstr>04109</vt:lpstr>
      <vt:lpstr>04110</vt:lpstr>
      <vt:lpstr>04111</vt:lpstr>
      <vt:lpstr>04112</vt:lpstr>
      <vt:lpstr>04114</vt:lpstr>
      <vt:lpstr>ZACHER</vt:lpstr>
      <vt:lpstr>AH185</vt:lpstr>
      <vt:lpstr>TRAFIC</vt:lpstr>
      <vt:lpstr>BERLINGO</vt:lpstr>
      <vt:lpstr>XX</vt:lpstr>
      <vt:lpstr>LOCAL A PURGES</vt:lpstr>
      <vt:lpstr>BD</vt:lpstr>
      <vt:lpstr>Liste</vt:lpstr>
      <vt:lpstr>ListeControleHebdo</vt:lpstr>
      <vt:lpstr>vev</vt:lpstr>
      <vt:lpstr>'0161'!Zone_d_impression</vt:lpstr>
      <vt:lpstr>'0162'!Zone_d_impression</vt:lpstr>
      <vt:lpstr>'0171'!Zone_d_impression</vt:lpstr>
      <vt:lpstr>'0172'!Zone_d_impression</vt:lpstr>
      <vt:lpstr>'0173'!Zone_d_impression</vt:lpstr>
      <vt:lpstr>'04101'!Zone_d_impression</vt:lpstr>
      <vt:lpstr>'04104'!Zone_d_impression</vt:lpstr>
      <vt:lpstr>'04107'!Zone_d_impression</vt:lpstr>
      <vt:lpstr>'04108'!Zone_d_impression</vt:lpstr>
      <vt:lpstr>'04109'!Zone_d_impression</vt:lpstr>
      <vt:lpstr>'04110'!Zone_d_impression</vt:lpstr>
      <vt:lpstr>'04111'!Zone_d_impression</vt:lpstr>
      <vt:lpstr>'04112'!Zone_d_impression</vt:lpstr>
      <vt:lpstr>'04114'!Zone_d_impression</vt:lpstr>
      <vt:lpstr>'AH185'!Zone_d_impression</vt:lpstr>
      <vt:lpstr>'Feuil1 (2)'!Zone_d_impression</vt:lpstr>
      <vt:lpstr>'Feuil1 (3)'!Zone_d_impression</vt:lpstr>
      <vt:lpstr>'LOCAL A PURGES'!Zone_d_impression</vt:lpstr>
      <vt:lpstr>MENU!Zone_d_impression</vt:lpstr>
      <vt:lpstr>ZACHER!Zone_d_impression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ELEDO Daniel</dc:creator>
  <cp:lastModifiedBy>ELEDO Daniel</cp:lastModifiedBy>
  <cp:lastPrinted>2018-09-08T03:44:19Z</cp:lastPrinted>
  <dcterms:created xsi:type="dcterms:W3CDTF">2018-03-02T13:33:27Z</dcterms:created>
  <dcterms:modified xsi:type="dcterms:W3CDTF">2018-09-08T06:56:57Z</dcterms:modified>
</cp:coreProperties>
</file>