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daniel.eledo\Desktop\"/>
    </mc:Choice>
  </mc:AlternateContent>
  <bookViews>
    <workbookView xWindow="0" yWindow="0" windowWidth="19200" windowHeight="10530" tabRatio="652" firstSheet="1" activeTab="1"/>
  </bookViews>
  <sheets>
    <sheet name="LISTE DU PERSONNEL" sheetId="3" state="hidden" r:id="rId1"/>
    <sheet name="Feuil1 (2)" sheetId="36" r:id="rId2"/>
    <sheet name="REPARTITION DES TACHES" sheetId="2" r:id="rId3"/>
    <sheet name="RECAPITULATIF" sheetId="4" r:id="rId4"/>
    <sheet name="BD" sheetId="8" state="hidden" r:id="rId5"/>
  </sheets>
  <functionGroups builtInGroupCount="18"/>
  <externalReferences>
    <externalReference r:id="rId6"/>
    <externalReference r:id="rId7"/>
  </externalReferences>
  <definedNames>
    <definedName name="_xlnm._FilterDatabase" localSheetId="4" hidden="1">BD!$A$1:$A$196</definedName>
    <definedName name="F">'REPARTITION DES TACHES'!$A:$A</definedName>
    <definedName name="Liste" localSheetId="1">[1]BD!$A$1:$A$57</definedName>
    <definedName name="Liste">BD!$A$1:$A$57</definedName>
    <definedName name="top" localSheetId="1">'REPARTITION DES TACHES'!#REF!</definedName>
    <definedName name="top">'[2]REPARTITION DES TACHES'!#REF!</definedName>
    <definedName name="Z_DF4911F3_2F4F_4B50_83A2_B7C33E13824E_.wvu.FilterData" localSheetId="4" hidden="1">BD!$A$1:$A$196</definedName>
    <definedName name="Z_DF4911F3_2F4F_4B50_83A2_B7C33E13824E_.wvu.Rows" localSheetId="2" hidden="1">'REPARTITION DES TACHES'!$44:$44,'REPARTITION DES TACHES'!$88:$88,'REPARTITION DES TACHES'!$132:$132,'REPARTITION DES TACHES'!$176:$176,'REPARTITION DES TACHES'!$220:$220,'REPARTITION DES TACHES'!$264:$264,'REPARTITION DES TACHES'!$308:$308,'REPARTITION DES TACHES'!$352:$352,'REPARTITION DES TACHES'!$396:$396,'REPARTITION DES TACHES'!$440:$440,'REPARTITION DES TACHES'!$484:$484,'REPARTITION DES TACHES'!$528:$528,'REPARTITION DES TACHES'!$572:$572,'REPARTITION DES TACHES'!$616:$616,'REPARTITION DES TACHES'!$660:$660,'REPARTITION DES TACHES'!$704:$704,'REPARTITION DES TACHES'!$748:$748,'REPARTITION DES TACHES'!$792:$792,'REPARTITION DES TACHES'!$836:$836,'REPARTITION DES TACHES'!$880:$880,'REPARTITION DES TACHES'!$924:$924,'REPARTITION DES TACHES'!$968:$968,'REPARTITION DES TACHES'!$1012:$1012,'REPARTITION DES TACHES'!$1056:$1056,'REPARTITION DES TACHES'!$1100:$1100,'REPARTITION DES TACHES'!$1144:$1144,'REPARTITION DES TACHES'!$1188:$1188,'REPARTITION DES TACHES'!$1232:$1232,'REPARTITION DES TACHES'!$1276:$1276,'REPARTITION DES TACHES'!$1320:$1320,'REPARTITION DES TACHES'!$1364:$1364,'REPARTITION DES TACHES'!$1408:$1408,'REPARTITION DES TACHES'!$1452:$1452,'REPARTITION DES TACHES'!$1496:$1496,'REPARTITION DES TACHES'!$1540:$1540,'REPARTITION DES TACHES'!$1584:$1584,'REPARTITION DES TACHES'!$1628:$1628,'REPARTITION DES TACHES'!$1672:$1672,'REPARTITION DES TACHES'!$1716:$1716,'REPARTITION DES TACHES'!$1760:$1760,'REPARTITION DES TACHES'!$1804:$1804,'REPARTITION DES TACHES'!$1848:$1848,'REPARTITION DES TACHES'!$1892:$1892,'REPARTITION DES TACHES'!$1936:$1936,'REPARTITION DES TACHES'!$1980:$1980,'REPARTITION DES TACHES'!$2024:$2024,'REPARTITION DES TACHES'!$2068:$2068,'REPARTITION DES TACHES'!$2112:$2112,'REPARTITION DES TACHES'!$2156:$2156,'REPARTITION DES TACHES'!$2200:$2200,'REPARTITION DES TACHES'!$2244:$2244,'REPARTITION DES TACHES'!$2288:$2288,'REPARTITION DES TACHES'!$2332:$2346</definedName>
    <definedName name="_xlnm.Print_Area" localSheetId="1">'Feuil1 (2)'!$A$1:$AB$75</definedName>
  </definedNames>
  <calcPr calcId="162913"/>
  <customWorkbookViews>
    <customWorkbookView name="ELEDO Daniel - Affichage personnalisé" guid="{DF4911F3-2F4F-4B50-83A2-B7C33E13824E}" mergeInterval="0" personalView="1" maximized="1" xWindow="-8" yWindow="-8" windowWidth="1296" windowHeight="936" tabRatio="652" activeSheetId="34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8" i="36" l="1"/>
  <c r="B1" i="36"/>
  <c r="A14" i="36" l="1"/>
  <c r="A20" i="36" l="1"/>
  <c r="C44" i="2"/>
  <c r="D44" i="2"/>
  <c r="E44" i="2"/>
  <c r="F44" i="2"/>
  <c r="G44" i="2"/>
  <c r="H44" i="2"/>
  <c r="I44" i="2"/>
  <c r="A26" i="36" l="1"/>
  <c r="B2" i="2"/>
  <c r="A32" i="36" l="1"/>
  <c r="A40" i="36" l="1"/>
  <c r="F64" i="3"/>
  <c r="M39" i="4" s="1"/>
  <c r="A46" i="36" l="1"/>
  <c r="B39" i="36"/>
  <c r="M49" i="4"/>
  <c r="M50" i="4"/>
  <c r="F67" i="3"/>
  <c r="I88" i="2"/>
  <c r="I132" i="2"/>
  <c r="I176" i="2"/>
  <c r="I220" i="2"/>
  <c r="I264" i="2"/>
  <c r="I308" i="2"/>
  <c r="I352" i="2"/>
  <c r="I396" i="2"/>
  <c r="I440" i="2"/>
  <c r="I484" i="2"/>
  <c r="I528" i="2"/>
  <c r="I572" i="2"/>
  <c r="I616" i="2"/>
  <c r="I660" i="2"/>
  <c r="I704" i="2"/>
  <c r="I748" i="2"/>
  <c r="I792" i="2"/>
  <c r="I836" i="2"/>
  <c r="I880" i="2"/>
  <c r="I924" i="2"/>
  <c r="I968" i="2"/>
  <c r="I1012" i="2"/>
  <c r="I1056" i="2"/>
  <c r="I1100" i="2"/>
  <c r="I1144" i="2"/>
  <c r="I1188" i="2"/>
  <c r="I1232" i="2"/>
  <c r="I1276" i="2"/>
  <c r="I1320" i="2"/>
  <c r="I1364" i="2"/>
  <c r="I1408" i="2"/>
  <c r="I1452" i="2"/>
  <c r="I1496" i="2"/>
  <c r="I1540" i="2"/>
  <c r="I1584" i="2"/>
  <c r="I1628" i="2"/>
  <c r="I1672" i="2"/>
  <c r="I1716" i="2"/>
  <c r="I1760" i="2"/>
  <c r="I1804" i="2"/>
  <c r="I1848" i="2"/>
  <c r="I1892" i="2"/>
  <c r="I1936" i="2"/>
  <c r="I1980" i="2"/>
  <c r="I2024" i="2"/>
  <c r="I2068" i="2"/>
  <c r="I2112" i="2"/>
  <c r="I2156" i="2"/>
  <c r="I2200" i="2"/>
  <c r="I2244" i="2"/>
  <c r="I2288" i="2"/>
  <c r="I2332" i="2"/>
  <c r="G64" i="3"/>
  <c r="F132" i="2"/>
  <c r="F88" i="2"/>
  <c r="A52" i="36" l="1"/>
  <c r="L37" i="4"/>
  <c r="G748" i="2"/>
  <c r="H748" i="2"/>
  <c r="G1188" i="2"/>
  <c r="H1188" i="2"/>
  <c r="F748" i="2"/>
  <c r="F1188" i="2"/>
  <c r="I2334" i="2"/>
  <c r="F2332" i="2"/>
  <c r="G2332" i="2"/>
  <c r="H2332" i="2"/>
  <c r="F2288" i="2"/>
  <c r="G2288" i="2"/>
  <c r="H2288" i="2"/>
  <c r="F2244" i="2"/>
  <c r="G2244" i="2"/>
  <c r="H2244" i="2"/>
  <c r="F2200" i="2"/>
  <c r="G2200" i="2"/>
  <c r="H2200" i="2"/>
  <c r="F2156" i="2"/>
  <c r="G2156" i="2"/>
  <c r="H2156" i="2"/>
  <c r="F2112" i="2"/>
  <c r="G2112" i="2"/>
  <c r="H2112" i="2"/>
  <c r="F2068" i="2"/>
  <c r="G2068" i="2"/>
  <c r="H2068" i="2"/>
  <c r="F2024" i="2"/>
  <c r="G2024" i="2"/>
  <c r="H2024" i="2"/>
  <c r="F1980" i="2"/>
  <c r="G1980" i="2"/>
  <c r="H1980" i="2"/>
  <c r="F1936" i="2"/>
  <c r="G1936" i="2"/>
  <c r="H1936" i="2"/>
  <c r="F1892" i="2"/>
  <c r="G1892" i="2"/>
  <c r="H1892" i="2"/>
  <c r="F1848" i="2"/>
  <c r="G1848" i="2"/>
  <c r="H1848" i="2"/>
  <c r="F1804" i="2"/>
  <c r="G1804" i="2"/>
  <c r="H1804" i="2"/>
  <c r="F1760" i="2"/>
  <c r="G1760" i="2"/>
  <c r="H1760" i="2"/>
  <c r="F1716" i="2"/>
  <c r="G1716" i="2"/>
  <c r="H1716" i="2"/>
  <c r="F1672" i="2"/>
  <c r="G1672" i="2"/>
  <c r="H1672" i="2"/>
  <c r="F1628" i="2"/>
  <c r="G1628" i="2"/>
  <c r="H1628" i="2"/>
  <c r="F1584" i="2"/>
  <c r="G1584" i="2"/>
  <c r="H1584" i="2"/>
  <c r="F1540" i="2"/>
  <c r="G1540" i="2"/>
  <c r="H1540" i="2"/>
  <c r="F1496" i="2"/>
  <c r="G1496" i="2"/>
  <c r="H1496" i="2"/>
  <c r="F1452" i="2"/>
  <c r="G1452" i="2"/>
  <c r="H1452" i="2"/>
  <c r="F1408" i="2"/>
  <c r="G1408" i="2"/>
  <c r="H1408" i="2"/>
  <c r="F1364" i="2"/>
  <c r="G1364" i="2"/>
  <c r="H1364" i="2"/>
  <c r="F1320" i="2"/>
  <c r="G1320" i="2"/>
  <c r="H1320" i="2"/>
  <c r="F1276" i="2"/>
  <c r="G1276" i="2"/>
  <c r="H1276" i="2"/>
  <c r="F1232" i="2"/>
  <c r="G1232" i="2"/>
  <c r="H1232" i="2"/>
  <c r="F1144" i="2"/>
  <c r="G1144" i="2"/>
  <c r="H1144" i="2"/>
  <c r="F1100" i="2"/>
  <c r="G1100" i="2"/>
  <c r="H1100" i="2"/>
  <c r="F1056" i="2"/>
  <c r="G1056" i="2"/>
  <c r="H1056" i="2"/>
  <c r="F1012" i="2"/>
  <c r="G1012" i="2"/>
  <c r="H1012" i="2"/>
  <c r="F968" i="2"/>
  <c r="G968" i="2"/>
  <c r="H968" i="2"/>
  <c r="F924" i="2"/>
  <c r="G924" i="2"/>
  <c r="H924" i="2"/>
  <c r="F880" i="2"/>
  <c r="G880" i="2"/>
  <c r="H880" i="2"/>
  <c r="F836" i="2"/>
  <c r="G836" i="2"/>
  <c r="H836" i="2"/>
  <c r="F792" i="2"/>
  <c r="G792" i="2"/>
  <c r="H792" i="2"/>
  <c r="F704" i="2"/>
  <c r="G704" i="2"/>
  <c r="H704" i="2"/>
  <c r="F660" i="2"/>
  <c r="G660" i="2"/>
  <c r="H660" i="2"/>
  <c r="F616" i="2"/>
  <c r="G616" i="2"/>
  <c r="H616" i="2"/>
  <c r="F572" i="2"/>
  <c r="G572" i="2"/>
  <c r="H572" i="2"/>
  <c r="F528" i="2"/>
  <c r="G528" i="2"/>
  <c r="H528" i="2"/>
  <c r="F484" i="2"/>
  <c r="G484" i="2"/>
  <c r="H484" i="2"/>
  <c r="F440" i="2"/>
  <c r="G440" i="2"/>
  <c r="H440" i="2"/>
  <c r="F396" i="2"/>
  <c r="G396" i="2"/>
  <c r="H396" i="2"/>
  <c r="F352" i="2"/>
  <c r="G352" i="2"/>
  <c r="H352" i="2"/>
  <c r="F308" i="2"/>
  <c r="G308" i="2"/>
  <c r="H308" i="2"/>
  <c r="F264" i="2"/>
  <c r="G264" i="2"/>
  <c r="H264" i="2"/>
  <c r="F220" i="2"/>
  <c r="G220" i="2"/>
  <c r="H220" i="2"/>
  <c r="F176" i="2"/>
  <c r="G176" i="2"/>
  <c r="H176" i="2"/>
  <c r="G132" i="2"/>
  <c r="H132" i="2"/>
  <c r="G88" i="2"/>
  <c r="H88" i="2"/>
  <c r="D2332" i="2"/>
  <c r="E2332" i="2"/>
  <c r="C2332" i="2"/>
  <c r="D2288" i="2"/>
  <c r="E2288" i="2"/>
  <c r="C2288" i="2"/>
  <c r="D2244" i="2"/>
  <c r="E2244" i="2"/>
  <c r="C2244" i="2"/>
  <c r="E2200" i="2"/>
  <c r="D2200" i="2"/>
  <c r="C2200" i="2"/>
  <c r="D2156" i="2"/>
  <c r="E2156" i="2"/>
  <c r="C2156" i="2"/>
  <c r="D2112" i="2"/>
  <c r="E2112" i="2"/>
  <c r="C2112" i="2"/>
  <c r="D2068" i="2"/>
  <c r="E2068" i="2"/>
  <c r="C2068" i="2"/>
  <c r="D2024" i="2"/>
  <c r="E2024" i="2"/>
  <c r="C2024" i="2"/>
  <c r="D1980" i="2"/>
  <c r="E1980" i="2"/>
  <c r="C1980" i="2"/>
  <c r="D1936" i="2"/>
  <c r="E1936" i="2"/>
  <c r="C1936" i="2"/>
  <c r="D1892" i="2"/>
  <c r="E1892" i="2"/>
  <c r="C1892" i="2"/>
  <c r="D1848" i="2"/>
  <c r="E1848" i="2"/>
  <c r="C1848" i="2"/>
  <c r="D1804" i="2"/>
  <c r="E1804" i="2"/>
  <c r="C1804" i="2"/>
  <c r="D1760" i="2"/>
  <c r="E1760" i="2"/>
  <c r="C1760" i="2"/>
  <c r="D1716" i="2"/>
  <c r="E1716" i="2"/>
  <c r="C1716" i="2"/>
  <c r="D1672" i="2"/>
  <c r="E1672" i="2"/>
  <c r="C1672" i="2"/>
  <c r="D1628" i="2"/>
  <c r="E1628" i="2"/>
  <c r="C1628" i="2"/>
  <c r="D1584" i="2"/>
  <c r="E1584" i="2"/>
  <c r="C1584" i="2"/>
  <c r="D1540" i="2"/>
  <c r="E1540" i="2"/>
  <c r="C1540" i="2"/>
  <c r="D1496" i="2"/>
  <c r="E1496" i="2"/>
  <c r="C1496" i="2"/>
  <c r="D1452" i="2"/>
  <c r="E1452" i="2"/>
  <c r="C1452" i="2"/>
  <c r="D1408" i="2"/>
  <c r="E1408" i="2"/>
  <c r="C1408" i="2"/>
  <c r="D1364" i="2"/>
  <c r="E1364" i="2"/>
  <c r="C1364" i="2"/>
  <c r="D1320" i="2"/>
  <c r="E1320" i="2"/>
  <c r="C1320" i="2"/>
  <c r="D1276" i="2"/>
  <c r="E1276" i="2"/>
  <c r="C1276" i="2"/>
  <c r="D1232" i="2"/>
  <c r="E1232" i="2"/>
  <c r="C1232" i="2"/>
  <c r="D1188" i="2"/>
  <c r="E1188" i="2"/>
  <c r="C1188" i="2"/>
  <c r="D1144" i="2"/>
  <c r="E1144" i="2"/>
  <c r="C1144" i="2"/>
  <c r="D1100" i="2"/>
  <c r="E1100" i="2"/>
  <c r="C1100" i="2"/>
  <c r="D1056" i="2"/>
  <c r="E1056" i="2"/>
  <c r="C1056" i="2"/>
  <c r="D1012" i="2"/>
  <c r="E1012" i="2"/>
  <c r="C1012" i="2"/>
  <c r="D968" i="2"/>
  <c r="E968" i="2"/>
  <c r="C968" i="2"/>
  <c r="D924" i="2"/>
  <c r="E924" i="2"/>
  <c r="C924" i="2"/>
  <c r="D880" i="2"/>
  <c r="E880" i="2"/>
  <c r="C880" i="2"/>
  <c r="D836" i="2"/>
  <c r="E836" i="2"/>
  <c r="C836" i="2"/>
  <c r="D792" i="2"/>
  <c r="E792" i="2"/>
  <c r="C792" i="2"/>
  <c r="D748" i="2"/>
  <c r="E748" i="2"/>
  <c r="C748" i="2"/>
  <c r="D704" i="2"/>
  <c r="E704" i="2"/>
  <c r="C704" i="2"/>
  <c r="D660" i="2"/>
  <c r="E660" i="2"/>
  <c r="C660" i="2"/>
  <c r="D616" i="2"/>
  <c r="E616" i="2"/>
  <c r="C616" i="2"/>
  <c r="D572" i="2"/>
  <c r="E572" i="2"/>
  <c r="C572" i="2"/>
  <c r="D528" i="2"/>
  <c r="E528" i="2"/>
  <c r="C528" i="2"/>
  <c r="D484" i="2"/>
  <c r="E484" i="2"/>
  <c r="C484" i="2"/>
  <c r="D440" i="2"/>
  <c r="E440" i="2"/>
  <c r="C440" i="2"/>
  <c r="D396" i="2"/>
  <c r="E396" i="2"/>
  <c r="C396" i="2"/>
  <c r="D352" i="2"/>
  <c r="E352" i="2"/>
  <c r="C352" i="2"/>
  <c r="D308" i="2"/>
  <c r="E308" i="2"/>
  <c r="C308" i="2"/>
  <c r="D264" i="2"/>
  <c r="E264" i="2"/>
  <c r="C264" i="2"/>
  <c r="D220" i="2"/>
  <c r="E220" i="2"/>
  <c r="C220" i="2"/>
  <c r="D176" i="2"/>
  <c r="E176" i="2"/>
  <c r="C176" i="2"/>
  <c r="E132" i="2"/>
  <c r="D132" i="2"/>
  <c r="C132" i="2"/>
  <c r="E88" i="2"/>
  <c r="D88" i="2"/>
  <c r="C88" i="2"/>
  <c r="A58" i="36" l="1"/>
  <c r="F37" i="4"/>
  <c r="D37" i="4"/>
  <c r="H37" i="4"/>
  <c r="B37" i="4"/>
  <c r="J37" i="4"/>
  <c r="H50" i="4"/>
  <c r="H49" i="4"/>
  <c r="D50" i="4"/>
  <c r="D49" i="4"/>
  <c r="D48" i="4"/>
  <c r="F2334" i="2"/>
  <c r="D2334" i="2"/>
  <c r="H2334" i="2"/>
  <c r="C2334" i="2"/>
  <c r="E2334" i="2"/>
  <c r="F2346" i="2" s="1"/>
  <c r="G2334" i="2"/>
  <c r="G2346" i="2" s="1"/>
  <c r="A64" i="36" l="1"/>
  <c r="C2336" i="2"/>
  <c r="I50" i="4"/>
  <c r="I39" i="4"/>
  <c r="I49" i="4"/>
  <c r="G39" i="4"/>
  <c r="G50" i="4"/>
  <c r="G49" i="4"/>
  <c r="A70" i="36" l="1"/>
  <c r="L6" i="4"/>
  <c r="M6" i="4" s="1"/>
  <c r="D5" i="4"/>
  <c r="H5" i="4"/>
  <c r="I5" i="4" s="1"/>
  <c r="J5" i="4"/>
  <c r="K2" i="36" l="1"/>
  <c r="C2340" i="2"/>
  <c r="H2346" i="2"/>
  <c r="L1" i="36" l="1"/>
  <c r="K8" i="36"/>
  <c r="K50" i="4"/>
  <c r="K39" i="4"/>
  <c r="K49" i="4"/>
  <c r="K5" i="4"/>
  <c r="C2346" i="2"/>
  <c r="E2346" i="2"/>
  <c r="K14" i="36" l="1"/>
  <c r="E39" i="4"/>
  <c r="E50" i="4"/>
  <c r="E49" i="4"/>
  <c r="E5" i="4"/>
  <c r="C39" i="4"/>
  <c r="K20" i="36" l="1"/>
  <c r="H48" i="4"/>
  <c r="I48" i="4" s="1"/>
  <c r="J48" i="4"/>
  <c r="K48" i="4" s="1"/>
  <c r="H47" i="4"/>
  <c r="I47" i="4" s="1"/>
  <c r="J47" i="4"/>
  <c r="K47" i="4" s="1"/>
  <c r="H46" i="4"/>
  <c r="I46" i="4" s="1"/>
  <c r="J46" i="4"/>
  <c r="K46" i="4" s="1"/>
  <c r="H45" i="4"/>
  <c r="I45" i="4" s="1"/>
  <c r="J45" i="4"/>
  <c r="K45" i="4" s="1"/>
  <c r="H44" i="4"/>
  <c r="I44" i="4" s="1"/>
  <c r="J44" i="4"/>
  <c r="K44" i="4" s="1"/>
  <c r="H43" i="4"/>
  <c r="I43" i="4" s="1"/>
  <c r="J43" i="4"/>
  <c r="K43" i="4" s="1"/>
  <c r="H42" i="4"/>
  <c r="I42" i="4" s="1"/>
  <c r="J42" i="4"/>
  <c r="K42" i="4" s="1"/>
  <c r="H41" i="4"/>
  <c r="I41" i="4" s="1"/>
  <c r="J41" i="4"/>
  <c r="K41" i="4" s="1"/>
  <c r="H40" i="4"/>
  <c r="I40" i="4" s="1"/>
  <c r="J40" i="4"/>
  <c r="K40" i="4" s="1"/>
  <c r="H38" i="4"/>
  <c r="I38" i="4" s="1"/>
  <c r="J38" i="4"/>
  <c r="K38" i="4" s="1"/>
  <c r="I37" i="4"/>
  <c r="K37" i="4"/>
  <c r="H36" i="4"/>
  <c r="I36" i="4" s="1"/>
  <c r="J36" i="4"/>
  <c r="K36" i="4" s="1"/>
  <c r="H35" i="4"/>
  <c r="I35" i="4" s="1"/>
  <c r="J35" i="4"/>
  <c r="K35" i="4" s="1"/>
  <c r="H34" i="4"/>
  <c r="I34" i="4" s="1"/>
  <c r="J34" i="4"/>
  <c r="K34" i="4" s="1"/>
  <c r="H33" i="4"/>
  <c r="I33" i="4" s="1"/>
  <c r="J33" i="4"/>
  <c r="K33" i="4" s="1"/>
  <c r="H32" i="4"/>
  <c r="I32" i="4" s="1"/>
  <c r="J32" i="4"/>
  <c r="K32" i="4" s="1"/>
  <c r="H31" i="4"/>
  <c r="I31" i="4" s="1"/>
  <c r="J31" i="4"/>
  <c r="K31" i="4" s="1"/>
  <c r="H30" i="4"/>
  <c r="I30" i="4" s="1"/>
  <c r="J30" i="4"/>
  <c r="K30" i="4" s="1"/>
  <c r="H29" i="4"/>
  <c r="I29" i="4" s="1"/>
  <c r="J29" i="4"/>
  <c r="K29" i="4" s="1"/>
  <c r="H28" i="4"/>
  <c r="I28" i="4" s="1"/>
  <c r="J28" i="4"/>
  <c r="K28" i="4" s="1"/>
  <c r="H27" i="4"/>
  <c r="I27" i="4" s="1"/>
  <c r="J27" i="4"/>
  <c r="K27" i="4" s="1"/>
  <c r="H26" i="4"/>
  <c r="I26" i="4" s="1"/>
  <c r="J26" i="4"/>
  <c r="K26" i="4" s="1"/>
  <c r="H25" i="4"/>
  <c r="I25" i="4" s="1"/>
  <c r="J25" i="4"/>
  <c r="K25" i="4" s="1"/>
  <c r="H24" i="4"/>
  <c r="I24" i="4" s="1"/>
  <c r="J24" i="4"/>
  <c r="K24" i="4" s="1"/>
  <c r="H23" i="4"/>
  <c r="I23" i="4" s="1"/>
  <c r="J23" i="4"/>
  <c r="K23" i="4" s="1"/>
  <c r="H22" i="4"/>
  <c r="I22" i="4" s="1"/>
  <c r="J22" i="4"/>
  <c r="K22" i="4" s="1"/>
  <c r="H21" i="4"/>
  <c r="I21" i="4" s="1"/>
  <c r="J21" i="4"/>
  <c r="K21" i="4" s="1"/>
  <c r="H20" i="4"/>
  <c r="I20" i="4" s="1"/>
  <c r="J20" i="4"/>
  <c r="K20" i="4" s="1"/>
  <c r="H19" i="4"/>
  <c r="I19" i="4" s="1"/>
  <c r="J19" i="4"/>
  <c r="K19" i="4" s="1"/>
  <c r="H18" i="4"/>
  <c r="I18" i="4" s="1"/>
  <c r="J18" i="4"/>
  <c r="K18" i="4" s="1"/>
  <c r="H17" i="4"/>
  <c r="I17" i="4" s="1"/>
  <c r="J17" i="4"/>
  <c r="K17" i="4" s="1"/>
  <c r="H16" i="4"/>
  <c r="I16" i="4" s="1"/>
  <c r="J16" i="4"/>
  <c r="K16" i="4" s="1"/>
  <c r="H15" i="4"/>
  <c r="I15" i="4" s="1"/>
  <c r="J15" i="4"/>
  <c r="K15" i="4" s="1"/>
  <c r="H14" i="4"/>
  <c r="I14" i="4" s="1"/>
  <c r="J14" i="4"/>
  <c r="K14" i="4" s="1"/>
  <c r="H13" i="4"/>
  <c r="I13" i="4" s="1"/>
  <c r="J13" i="4"/>
  <c r="K13" i="4" s="1"/>
  <c r="H12" i="4"/>
  <c r="I12" i="4" s="1"/>
  <c r="J12" i="4"/>
  <c r="K12" i="4" s="1"/>
  <c r="H11" i="4"/>
  <c r="I11" i="4" s="1"/>
  <c r="J11" i="4"/>
  <c r="K11" i="4" s="1"/>
  <c r="H10" i="4"/>
  <c r="I10" i="4" s="1"/>
  <c r="J10" i="4"/>
  <c r="K10" i="4" s="1"/>
  <c r="H9" i="4"/>
  <c r="I9" i="4" s="1"/>
  <c r="J9" i="4"/>
  <c r="K9" i="4" s="1"/>
  <c r="H8" i="4"/>
  <c r="I8" i="4" s="1"/>
  <c r="J8" i="4"/>
  <c r="K8" i="4" s="1"/>
  <c r="H7" i="4"/>
  <c r="I7" i="4" s="1"/>
  <c r="J7" i="4"/>
  <c r="K7" i="4" s="1"/>
  <c r="H6" i="4"/>
  <c r="I6" i="4" s="1"/>
  <c r="J6" i="4"/>
  <c r="K6" i="4" s="1"/>
  <c r="F48" i="4"/>
  <c r="G48" i="4" s="1"/>
  <c r="F47" i="4"/>
  <c r="G47" i="4" s="1"/>
  <c r="F46" i="4"/>
  <c r="G46" i="4" s="1"/>
  <c r="F45" i="4"/>
  <c r="G45" i="4" s="1"/>
  <c r="F44" i="4"/>
  <c r="G44" i="4" s="1"/>
  <c r="F43" i="4"/>
  <c r="G43" i="4" s="1"/>
  <c r="F42" i="4"/>
  <c r="G42" i="4" s="1"/>
  <c r="F41" i="4"/>
  <c r="G41" i="4" s="1"/>
  <c r="F40" i="4"/>
  <c r="G40" i="4" s="1"/>
  <c r="F38" i="4"/>
  <c r="G38" i="4" s="1"/>
  <c r="G37" i="4"/>
  <c r="F36" i="4"/>
  <c r="G36" i="4" s="1"/>
  <c r="F35" i="4"/>
  <c r="G35" i="4" s="1"/>
  <c r="F34" i="4"/>
  <c r="G34" i="4" s="1"/>
  <c r="F33" i="4"/>
  <c r="G33" i="4" s="1"/>
  <c r="F32" i="4"/>
  <c r="G32" i="4" s="1"/>
  <c r="F31" i="4"/>
  <c r="G31" i="4" s="1"/>
  <c r="F30" i="4"/>
  <c r="G30" i="4" s="1"/>
  <c r="F29" i="4"/>
  <c r="G29" i="4" s="1"/>
  <c r="F28" i="4"/>
  <c r="G28" i="4" s="1"/>
  <c r="F27" i="4"/>
  <c r="G27" i="4" s="1"/>
  <c r="F26" i="4"/>
  <c r="G26" i="4" s="1"/>
  <c r="F25" i="4"/>
  <c r="G25" i="4" s="1"/>
  <c r="F24" i="4"/>
  <c r="G24" i="4" s="1"/>
  <c r="F23" i="4"/>
  <c r="G23" i="4" s="1"/>
  <c r="F22" i="4"/>
  <c r="G22" i="4" s="1"/>
  <c r="F21" i="4"/>
  <c r="G21" i="4" s="1"/>
  <c r="F20" i="4"/>
  <c r="G20" i="4" s="1"/>
  <c r="F19" i="4"/>
  <c r="G19" i="4" s="1"/>
  <c r="F18" i="4"/>
  <c r="G18" i="4" s="1"/>
  <c r="F17" i="4"/>
  <c r="G17" i="4" s="1"/>
  <c r="F16" i="4"/>
  <c r="G16" i="4" s="1"/>
  <c r="F15" i="4"/>
  <c r="G15" i="4" s="1"/>
  <c r="F14" i="4"/>
  <c r="G14" i="4" s="1"/>
  <c r="F13" i="4"/>
  <c r="G13" i="4" s="1"/>
  <c r="F12" i="4"/>
  <c r="G12" i="4" s="1"/>
  <c r="F11" i="4"/>
  <c r="G11" i="4" s="1"/>
  <c r="F10" i="4"/>
  <c r="G10" i="4" s="1"/>
  <c r="F9" i="4"/>
  <c r="G9" i="4" s="1"/>
  <c r="F8" i="4"/>
  <c r="G8" i="4" s="1"/>
  <c r="F7" i="4"/>
  <c r="G7" i="4" s="1"/>
  <c r="F6" i="4"/>
  <c r="G6" i="4" s="1"/>
  <c r="F5" i="4"/>
  <c r="G5" i="4" s="1"/>
  <c r="E48" i="4"/>
  <c r="D47" i="4"/>
  <c r="E47" i="4" s="1"/>
  <c r="D46" i="4"/>
  <c r="E46" i="4" s="1"/>
  <c r="D45" i="4"/>
  <c r="E45" i="4" s="1"/>
  <c r="D44" i="4"/>
  <c r="E44" i="4" s="1"/>
  <c r="D43" i="4"/>
  <c r="E43" i="4" s="1"/>
  <c r="D42" i="4"/>
  <c r="E42" i="4" s="1"/>
  <c r="D41" i="4"/>
  <c r="E41" i="4" s="1"/>
  <c r="D40" i="4"/>
  <c r="E40" i="4" s="1"/>
  <c r="D38" i="4"/>
  <c r="E38" i="4" s="1"/>
  <c r="E37" i="4"/>
  <c r="D36" i="4"/>
  <c r="E36" i="4" s="1"/>
  <c r="D35" i="4"/>
  <c r="E35" i="4" s="1"/>
  <c r="D34" i="4"/>
  <c r="E34" i="4" s="1"/>
  <c r="D33" i="4"/>
  <c r="E33" i="4" s="1"/>
  <c r="D32" i="4"/>
  <c r="E32" i="4" s="1"/>
  <c r="D31" i="4"/>
  <c r="E31" i="4" s="1"/>
  <c r="D30" i="4"/>
  <c r="E30" i="4" s="1"/>
  <c r="D29" i="4"/>
  <c r="E29" i="4" s="1"/>
  <c r="D28" i="4"/>
  <c r="E28" i="4" s="1"/>
  <c r="D27" i="4"/>
  <c r="E27" i="4" s="1"/>
  <c r="D26" i="4"/>
  <c r="E26" i="4" s="1"/>
  <c r="D25" i="4"/>
  <c r="E25" i="4" s="1"/>
  <c r="D24" i="4"/>
  <c r="E24" i="4" s="1"/>
  <c r="D23" i="4"/>
  <c r="E23" i="4" s="1"/>
  <c r="D22" i="4"/>
  <c r="E22" i="4" s="1"/>
  <c r="D21" i="4"/>
  <c r="E21" i="4" s="1"/>
  <c r="D20" i="4"/>
  <c r="E20" i="4" s="1"/>
  <c r="D19" i="4"/>
  <c r="E19" i="4" s="1"/>
  <c r="D18" i="4"/>
  <c r="E18" i="4" s="1"/>
  <c r="D17" i="4"/>
  <c r="E17" i="4" s="1"/>
  <c r="D16" i="4"/>
  <c r="E16" i="4" s="1"/>
  <c r="D15" i="4"/>
  <c r="E15" i="4" s="1"/>
  <c r="D14" i="4"/>
  <c r="E14" i="4" s="1"/>
  <c r="D13" i="4"/>
  <c r="E13" i="4" s="1"/>
  <c r="D12" i="4"/>
  <c r="E12" i="4" s="1"/>
  <c r="D11" i="4"/>
  <c r="E11" i="4" s="1"/>
  <c r="D10" i="4"/>
  <c r="E10" i="4" s="1"/>
  <c r="D9" i="4"/>
  <c r="E9" i="4" s="1"/>
  <c r="D8" i="4"/>
  <c r="E8" i="4" s="1"/>
  <c r="D7" i="4"/>
  <c r="E7" i="4" s="1"/>
  <c r="D6" i="4"/>
  <c r="E6" i="4" s="1"/>
  <c r="K26" i="36" l="1"/>
  <c r="A8" i="2"/>
  <c r="A14" i="2" l="1"/>
  <c r="A20" i="2" s="1"/>
  <c r="A26" i="2" s="1"/>
  <c r="A32" i="2" s="1"/>
  <c r="K32" i="36"/>
  <c r="A46" i="2"/>
  <c r="A38" i="2"/>
  <c r="G2" i="4"/>
  <c r="B45" i="2" l="1"/>
  <c r="K40" i="36"/>
  <c r="A52" i="2"/>
  <c r="A58" i="2" l="1"/>
  <c r="L39" i="36"/>
  <c r="K46" i="36"/>
  <c r="A64" i="2" l="1"/>
  <c r="K52" i="36"/>
  <c r="A70" i="2" l="1"/>
  <c r="K58" i="36"/>
  <c r="A76" i="2" l="1"/>
  <c r="K64" i="36"/>
  <c r="A82" i="2" l="1"/>
  <c r="A90" i="2"/>
  <c r="K70" i="36"/>
  <c r="A96" i="2" l="1"/>
  <c r="B89" i="2"/>
  <c r="U2" i="36"/>
  <c r="A102" i="2" l="1"/>
  <c r="U8" i="36"/>
  <c r="V1" i="36"/>
  <c r="A108" i="2" l="1"/>
  <c r="U14" i="36"/>
  <c r="A114" i="2" l="1"/>
  <c r="U20" i="36"/>
  <c r="A120" i="2" l="1"/>
  <c r="U26" i="36"/>
  <c r="A134" i="2" l="1"/>
  <c r="A126" i="2"/>
  <c r="U32" i="36"/>
  <c r="A140" i="2" l="1"/>
  <c r="B133" i="2"/>
  <c r="A146" i="2" l="1"/>
  <c r="A152" i="2" s="1"/>
  <c r="A158" i="2" s="1"/>
  <c r="A164" i="2" s="1"/>
  <c r="A178" i="2" l="1"/>
  <c r="A170" i="2"/>
  <c r="A184" i="2" l="1"/>
  <c r="A190" i="2" s="1"/>
  <c r="A196" i="2" s="1"/>
  <c r="A202" i="2" s="1"/>
  <c r="A208" i="2" s="1"/>
  <c r="B177" i="2"/>
  <c r="A222" i="2" l="1"/>
  <c r="A214" i="2"/>
  <c r="A228" i="2" l="1"/>
  <c r="A234" i="2" s="1"/>
  <c r="A240" i="2" s="1"/>
  <c r="A246" i="2" s="1"/>
  <c r="A252" i="2" s="1"/>
  <c r="B221" i="2"/>
  <c r="A258" i="2" l="1"/>
  <c r="A266" i="2"/>
  <c r="A272" i="2" l="1"/>
  <c r="A278" i="2" s="1"/>
  <c r="A284" i="2" s="1"/>
  <c r="A290" i="2" s="1"/>
  <c r="A296" i="2" s="1"/>
  <c r="B265" i="2"/>
  <c r="A310" i="2" l="1"/>
  <c r="A302" i="2"/>
  <c r="A316" i="2" l="1"/>
  <c r="A322" i="2" s="1"/>
  <c r="A328" i="2" s="1"/>
  <c r="A334" i="2" s="1"/>
  <c r="A340" i="2" s="1"/>
  <c r="B309" i="2"/>
  <c r="A346" i="2" l="1"/>
  <c r="A354" i="2"/>
  <c r="A360" i="2" l="1"/>
  <c r="A366" i="2" s="1"/>
  <c r="A372" i="2" s="1"/>
  <c r="A378" i="2" s="1"/>
  <c r="A384" i="2" s="1"/>
  <c r="B353" i="2"/>
  <c r="A398" i="2" l="1"/>
  <c r="A390" i="2"/>
  <c r="A404" i="2" l="1"/>
  <c r="A410" i="2" s="1"/>
  <c r="A416" i="2" s="1"/>
  <c r="A422" i="2" s="1"/>
  <c r="A428" i="2" s="1"/>
  <c r="B397" i="2"/>
  <c r="A434" i="2" l="1"/>
  <c r="A442" i="2"/>
  <c r="A448" i="2" l="1"/>
  <c r="A454" i="2" s="1"/>
  <c r="A460" i="2" s="1"/>
  <c r="A466" i="2" s="1"/>
  <c r="A472" i="2" s="1"/>
  <c r="B441" i="2"/>
  <c r="A478" i="2" l="1"/>
  <c r="A486" i="2"/>
  <c r="A492" i="2" l="1"/>
  <c r="A498" i="2" s="1"/>
  <c r="A504" i="2" s="1"/>
  <c r="A510" i="2" s="1"/>
  <c r="A516" i="2" s="1"/>
  <c r="B485" i="2"/>
  <c r="A530" i="2" l="1"/>
  <c r="A522" i="2"/>
  <c r="B529" i="2" l="1"/>
  <c r="A536" i="2"/>
  <c r="A542" i="2" s="1"/>
  <c r="A548" i="2" s="1"/>
  <c r="A554" i="2" s="1"/>
  <c r="A560" i="2" s="1"/>
  <c r="A566" i="2" l="1"/>
  <c r="A574" i="2"/>
  <c r="A580" i="2" l="1"/>
  <c r="A586" i="2" s="1"/>
  <c r="A592" i="2" s="1"/>
  <c r="A598" i="2" s="1"/>
  <c r="A604" i="2" s="1"/>
  <c r="B573" i="2"/>
  <c r="A610" i="2" l="1"/>
  <c r="A618" i="2"/>
  <c r="A624" i="2" l="1"/>
  <c r="A630" i="2" s="1"/>
  <c r="A636" i="2" s="1"/>
  <c r="A642" i="2" s="1"/>
  <c r="A648" i="2" s="1"/>
  <c r="B617" i="2"/>
  <c r="A654" i="2" l="1"/>
  <c r="A662" i="2"/>
  <c r="A668" i="2" l="1"/>
  <c r="A674" i="2" s="1"/>
  <c r="A680" i="2" s="1"/>
  <c r="A686" i="2" s="1"/>
  <c r="A692" i="2" s="1"/>
  <c r="B661" i="2"/>
  <c r="A698" i="2" l="1"/>
  <c r="A706" i="2"/>
  <c r="A712" i="2" l="1"/>
  <c r="A718" i="2" s="1"/>
  <c r="A724" i="2" s="1"/>
  <c r="A730" i="2" s="1"/>
  <c r="A736" i="2" s="1"/>
  <c r="B705" i="2"/>
  <c r="A742" i="2" l="1"/>
  <c r="A750" i="2"/>
  <c r="A756" i="2" l="1"/>
  <c r="A762" i="2" s="1"/>
  <c r="A768" i="2" s="1"/>
  <c r="A774" i="2" s="1"/>
  <c r="A780" i="2" s="1"/>
  <c r="B749" i="2"/>
  <c r="A786" i="2" l="1"/>
  <c r="A794" i="2"/>
  <c r="B793" i="2" l="1"/>
  <c r="A800" i="2"/>
  <c r="A806" i="2" s="1"/>
  <c r="A812" i="2" s="1"/>
  <c r="A818" i="2" s="1"/>
  <c r="A824" i="2" s="1"/>
  <c r="A830" i="2" l="1"/>
  <c r="A838" i="2"/>
  <c r="A844" i="2" l="1"/>
  <c r="A850" i="2" s="1"/>
  <c r="A856" i="2" s="1"/>
  <c r="A862" i="2" s="1"/>
  <c r="A868" i="2" s="1"/>
  <c r="B837" i="2"/>
  <c r="A882" i="2" l="1"/>
  <c r="A874" i="2"/>
  <c r="A888" i="2" l="1"/>
  <c r="A894" i="2" s="1"/>
  <c r="A900" i="2" s="1"/>
  <c r="A906" i="2" s="1"/>
  <c r="A912" i="2" s="1"/>
  <c r="B881" i="2"/>
  <c r="A926" i="2" l="1"/>
  <c r="A918" i="2"/>
  <c r="A932" i="2" l="1"/>
  <c r="A938" i="2" s="1"/>
  <c r="A944" i="2" s="1"/>
  <c r="A950" i="2" s="1"/>
  <c r="A956" i="2" s="1"/>
  <c r="B925" i="2"/>
  <c r="A970" i="2" l="1"/>
  <c r="A962" i="2"/>
  <c r="B6" i="4"/>
  <c r="B50" i="4"/>
  <c r="C50" i="4" s="1"/>
  <c r="B24" i="4"/>
  <c r="C24" i="4" s="1"/>
  <c r="B22" i="4"/>
  <c r="C22" i="4" s="1"/>
  <c r="B12" i="4"/>
  <c r="C12" i="4" s="1"/>
  <c r="B10" i="4"/>
  <c r="C10" i="4" s="1"/>
  <c r="B32" i="4"/>
  <c r="C32" i="4" s="1"/>
  <c r="B30" i="4"/>
  <c r="C30" i="4" s="1"/>
  <c r="B20" i="4"/>
  <c r="C20" i="4" s="1"/>
  <c r="B18" i="4"/>
  <c r="C18" i="4" s="1"/>
  <c r="B7" i="4"/>
  <c r="C7" i="4" s="1"/>
  <c r="B38" i="4"/>
  <c r="C38" i="4" s="1"/>
  <c r="B28" i="4"/>
  <c r="C28" i="4" s="1"/>
  <c r="B26" i="4"/>
  <c r="C26" i="4" s="1"/>
  <c r="B13" i="4"/>
  <c r="C13" i="4" s="1"/>
  <c r="B11" i="4"/>
  <c r="C11" i="4" s="1"/>
  <c r="B36" i="4"/>
  <c r="C36" i="4" s="1"/>
  <c r="B34" i="4"/>
  <c r="C34" i="4" s="1"/>
  <c r="B47" i="4"/>
  <c r="C47" i="4" s="1"/>
  <c r="B41" i="4"/>
  <c r="C41" i="4" s="1"/>
  <c r="B49" i="4"/>
  <c r="C49" i="4" s="1"/>
  <c r="B19" i="4"/>
  <c r="C19" i="4" s="1"/>
  <c r="B9" i="4"/>
  <c r="C9" i="4" s="1"/>
  <c r="B5" i="4"/>
  <c r="C5" i="4" s="1"/>
  <c r="B42" i="4"/>
  <c r="C42" i="4" s="1"/>
  <c r="B44" i="4"/>
  <c r="C44" i="4" s="1"/>
  <c r="B27" i="4"/>
  <c r="C27" i="4" s="1"/>
  <c r="B45" i="4"/>
  <c r="C45" i="4" s="1"/>
  <c r="B15" i="4"/>
  <c r="C15" i="4" s="1"/>
  <c r="B8" i="4"/>
  <c r="C8" i="4" s="1"/>
  <c r="C6" i="4"/>
  <c r="B35" i="4"/>
  <c r="C35" i="4" s="1"/>
  <c r="B48" i="4"/>
  <c r="C48" i="4" s="1"/>
  <c r="B16" i="4"/>
  <c r="C16" i="4" s="1"/>
  <c r="B14" i="4"/>
  <c r="C14" i="4" s="1"/>
  <c r="B40" i="4"/>
  <c r="C40" i="4" s="1"/>
  <c r="B31" i="4"/>
  <c r="C31" i="4" s="1"/>
  <c r="B25" i="4"/>
  <c r="C25" i="4" s="1"/>
  <c r="B43" i="4"/>
  <c r="C43" i="4" s="1"/>
  <c r="B33" i="4"/>
  <c r="C33" i="4" s="1"/>
  <c r="C37" i="4"/>
  <c r="B21" i="4"/>
  <c r="C21" i="4" s="1"/>
  <c r="B23" i="4"/>
  <c r="C23" i="4" s="1"/>
  <c r="B46" i="4"/>
  <c r="C46" i="4" s="1"/>
  <c r="B17" i="4"/>
  <c r="C17" i="4" s="1"/>
  <c r="B29" i="4"/>
  <c r="C29" i="4" s="1"/>
  <c r="L5" i="4"/>
  <c r="M5" i="4" s="1"/>
  <c r="A976" i="2" l="1"/>
  <c r="A982" i="2" s="1"/>
  <c r="A988" i="2" s="1"/>
  <c r="A994" i="2" s="1"/>
  <c r="A1000" i="2" s="1"/>
  <c r="B969" i="2"/>
  <c r="L45" i="4"/>
  <c r="M45" i="4" s="1"/>
  <c r="L41" i="4"/>
  <c r="M41" i="4" s="1"/>
  <c r="L21" i="4"/>
  <c r="M21" i="4" s="1"/>
  <c r="L19" i="4"/>
  <c r="M19" i="4" s="1"/>
  <c r="L31" i="4"/>
  <c r="M31" i="4" s="1"/>
  <c r="L29" i="4"/>
  <c r="M29" i="4" s="1"/>
  <c r="L27" i="4"/>
  <c r="M27" i="4" s="1"/>
  <c r="L14" i="4"/>
  <c r="M14" i="4" s="1"/>
  <c r="L40" i="4"/>
  <c r="M40" i="4" s="1"/>
  <c r="L26" i="4"/>
  <c r="M26" i="4" s="1"/>
  <c r="L22" i="4"/>
  <c r="M22" i="4" s="1"/>
  <c r="L36" i="4"/>
  <c r="M36" i="4" s="1"/>
  <c r="L15" i="4"/>
  <c r="M15" i="4" s="1"/>
  <c r="L46" i="4"/>
  <c r="M46" i="4" s="1"/>
  <c r="L44" i="4"/>
  <c r="M44" i="4" s="1"/>
  <c r="L30" i="4"/>
  <c r="M30" i="4" s="1"/>
  <c r="L9" i="4"/>
  <c r="M9" i="4" s="1"/>
  <c r="L8" i="4"/>
  <c r="M8" i="4" s="1"/>
  <c r="L38" i="4"/>
  <c r="M38" i="4" s="1"/>
  <c r="L17" i="4"/>
  <c r="M17" i="4" s="1"/>
  <c r="L20" i="4"/>
  <c r="M20" i="4" s="1"/>
  <c r="L18" i="4"/>
  <c r="M18" i="4" s="1"/>
  <c r="L16" i="4"/>
  <c r="M16" i="4" s="1"/>
  <c r="L47" i="4"/>
  <c r="M47" i="4" s="1"/>
  <c r="L25" i="4"/>
  <c r="M25" i="4" s="1"/>
  <c r="L28" i="4"/>
  <c r="M28" i="4" s="1"/>
  <c r="L7" i="4"/>
  <c r="M7" i="4" s="1"/>
  <c r="M37" i="4"/>
  <c r="L35" i="4"/>
  <c r="M35" i="4" s="1"/>
  <c r="L33" i="4"/>
  <c r="M33" i="4" s="1"/>
  <c r="L48" i="4"/>
  <c r="M48" i="4" s="1"/>
  <c r="L34" i="4"/>
  <c r="M34" i="4" s="1"/>
  <c r="L13" i="4"/>
  <c r="M13" i="4" s="1"/>
  <c r="L32" i="4"/>
  <c r="M32" i="4" s="1"/>
  <c r="L11" i="4"/>
  <c r="M11" i="4" s="1"/>
  <c r="L42" i="4"/>
  <c r="M42" i="4" s="1"/>
  <c r="L23" i="4"/>
  <c r="M23" i="4" s="1"/>
  <c r="L10" i="4"/>
  <c r="M10" i="4" s="1"/>
  <c r="L12" i="4"/>
  <c r="M12" i="4" s="1"/>
  <c r="L43" i="4"/>
  <c r="M43" i="4" s="1"/>
  <c r="L24" i="4"/>
  <c r="M24" i="4" s="1"/>
  <c r="A1014" i="2" l="1"/>
  <c r="A1006" i="2"/>
  <c r="A1020" i="2" l="1"/>
  <c r="A1026" i="2" s="1"/>
  <c r="A1032" i="2" s="1"/>
  <c r="A1038" i="2" s="1"/>
  <c r="A1044" i="2" s="1"/>
  <c r="B1013" i="2"/>
  <c r="A1050" i="2" l="1"/>
  <c r="A1058" i="2"/>
  <c r="A1064" i="2" l="1"/>
  <c r="A1070" i="2" s="1"/>
  <c r="A1076" i="2" s="1"/>
  <c r="A1082" i="2" s="1"/>
  <c r="A1088" i="2" s="1"/>
  <c r="B1057" i="2"/>
  <c r="A1094" i="2" l="1"/>
  <c r="A1102" i="2"/>
  <c r="A1108" i="2" l="1"/>
  <c r="A1114" i="2" s="1"/>
  <c r="A1120" i="2" s="1"/>
  <c r="A1126" i="2" s="1"/>
  <c r="A1132" i="2" s="1"/>
  <c r="B1101" i="2"/>
  <c r="A1138" i="2" l="1"/>
  <c r="A1146" i="2"/>
  <c r="A1152" i="2" l="1"/>
  <c r="A1158" i="2" s="1"/>
  <c r="A1164" i="2" s="1"/>
  <c r="A1170" i="2" s="1"/>
  <c r="A1176" i="2" s="1"/>
  <c r="B1145" i="2"/>
  <c r="A1182" i="2" l="1"/>
  <c r="A1190" i="2"/>
  <c r="A1196" i="2" l="1"/>
  <c r="A1202" i="2" s="1"/>
  <c r="A1208" i="2" s="1"/>
  <c r="A1214" i="2" s="1"/>
  <c r="A1220" i="2" s="1"/>
  <c r="B1189" i="2"/>
  <c r="A1226" i="2" l="1"/>
  <c r="A1234" i="2"/>
  <c r="A1240" i="2" l="1"/>
  <c r="A1246" i="2" s="1"/>
  <c r="A1252" i="2" s="1"/>
  <c r="A1258" i="2" s="1"/>
  <c r="A1264" i="2" s="1"/>
  <c r="B1233" i="2"/>
  <c r="A1278" i="2" l="1"/>
  <c r="A1270" i="2"/>
  <c r="A1284" i="2" l="1"/>
  <c r="A1290" i="2" s="1"/>
  <c r="A1296" i="2" s="1"/>
  <c r="A1302" i="2" s="1"/>
  <c r="A1308" i="2" s="1"/>
  <c r="B1277" i="2"/>
  <c r="A1314" i="2" l="1"/>
  <c r="A1322" i="2"/>
  <c r="A1328" i="2" l="1"/>
  <c r="A1334" i="2" s="1"/>
  <c r="A1340" i="2" s="1"/>
  <c r="A1346" i="2" s="1"/>
  <c r="A1352" i="2" s="1"/>
  <c r="B1321" i="2"/>
  <c r="A1366" i="2" l="1"/>
  <c r="A1358" i="2"/>
  <c r="A1372" i="2" l="1"/>
  <c r="B1365" i="2"/>
  <c r="A1378" i="2" l="1"/>
  <c r="A1384" i="2" s="1"/>
  <c r="A1390" i="2" s="1"/>
  <c r="A1396" i="2" s="1"/>
  <c r="A1402" i="2" l="1"/>
  <c r="A1410" i="2"/>
  <c r="A1416" i="2" l="1"/>
  <c r="A1422" i="2" s="1"/>
  <c r="A1428" i="2" s="1"/>
  <c r="A1434" i="2" s="1"/>
  <c r="A1440" i="2" s="1"/>
  <c r="B1409" i="2"/>
  <c r="A1446" i="2" l="1"/>
  <c r="A1454" i="2"/>
  <c r="A1460" i="2" l="1"/>
  <c r="B1453" i="2"/>
  <c r="A1466" i="2" l="1"/>
  <c r="A1472" i="2" l="1"/>
  <c r="A1478" i="2" l="1"/>
  <c r="A1484" i="2" s="1"/>
  <c r="A1490" i="2" l="1"/>
  <c r="A1498" i="2"/>
  <c r="A1504" i="2" l="1"/>
  <c r="A1510" i="2" s="1"/>
  <c r="A1516" i="2" s="1"/>
  <c r="A1522" i="2" s="1"/>
  <c r="A1528" i="2" s="1"/>
  <c r="B1497" i="2"/>
  <c r="A1542" i="2" l="1"/>
  <c r="A1534" i="2"/>
  <c r="A1548" i="2" l="1"/>
  <c r="A1554" i="2" s="1"/>
  <c r="A1560" i="2" s="1"/>
  <c r="A1566" i="2" s="1"/>
  <c r="A1572" i="2" s="1"/>
  <c r="B1541" i="2"/>
  <c r="A1578" i="2" l="1"/>
  <c r="A1586" i="2"/>
  <c r="A1592" i="2" l="1"/>
  <c r="A1598" i="2" s="1"/>
  <c r="A1604" i="2" s="1"/>
  <c r="A1610" i="2" s="1"/>
  <c r="A1616" i="2" s="1"/>
  <c r="B1585" i="2"/>
  <c r="A1622" i="2" l="1"/>
  <c r="A1630" i="2"/>
  <c r="A1636" i="2" l="1"/>
  <c r="A1642" i="2" s="1"/>
  <c r="A1648" i="2" s="1"/>
  <c r="A1654" i="2" s="1"/>
  <c r="A1660" i="2" s="1"/>
  <c r="B1629" i="2"/>
  <c r="A1666" i="2" l="1"/>
  <c r="A1674" i="2"/>
  <c r="A1680" i="2" l="1"/>
  <c r="A1686" i="2" s="1"/>
  <c r="A1692" i="2" s="1"/>
  <c r="A1698" i="2" s="1"/>
  <c r="A1704" i="2" s="1"/>
  <c r="B1673" i="2"/>
  <c r="A1710" i="2" l="1"/>
  <c r="A1718" i="2"/>
  <c r="A1724" i="2" l="1"/>
  <c r="A1730" i="2" s="1"/>
  <c r="A1736" i="2" s="1"/>
  <c r="A1742" i="2" s="1"/>
  <c r="A1748" i="2" s="1"/>
  <c r="B1717" i="2"/>
  <c r="A1754" i="2" l="1"/>
  <c r="A1762" i="2"/>
  <c r="A1768" i="2" l="1"/>
  <c r="A1774" i="2" s="1"/>
  <c r="A1780" i="2" s="1"/>
  <c r="A1786" i="2" s="1"/>
  <c r="A1792" i="2" s="1"/>
  <c r="B1761" i="2"/>
  <c r="A1798" i="2" l="1"/>
  <c r="A1806" i="2"/>
  <c r="A1812" i="2" l="1"/>
  <c r="A1818" i="2" s="1"/>
  <c r="A1824" i="2" s="1"/>
  <c r="A1830" i="2" s="1"/>
  <c r="A1836" i="2" s="1"/>
  <c r="B1805" i="2"/>
  <c r="A1842" i="2" l="1"/>
  <c r="A1850" i="2"/>
  <c r="A1856" i="2" l="1"/>
  <c r="A1862" i="2" s="1"/>
  <c r="A1868" i="2" s="1"/>
  <c r="A1874" i="2" s="1"/>
  <c r="A1880" i="2" s="1"/>
  <c r="B1849" i="2"/>
  <c r="A1886" i="2" l="1"/>
  <c r="A1894" i="2"/>
  <c r="A1900" i="2" l="1"/>
  <c r="A1906" i="2" s="1"/>
  <c r="A1912" i="2" s="1"/>
  <c r="A1918" i="2" s="1"/>
  <c r="A1924" i="2" s="1"/>
  <c r="B1893" i="2"/>
  <c r="A1930" i="2" l="1"/>
  <c r="A1938" i="2"/>
  <c r="A1944" i="2" l="1"/>
  <c r="A1950" i="2" s="1"/>
  <c r="A1956" i="2" s="1"/>
  <c r="A1962" i="2" s="1"/>
  <c r="A1968" i="2" s="1"/>
  <c r="B1937" i="2"/>
  <c r="A1974" i="2" l="1"/>
  <c r="A1982" i="2"/>
  <c r="A1988" i="2" l="1"/>
  <c r="A1994" i="2" s="1"/>
  <c r="A2000" i="2" s="1"/>
  <c r="A2006" i="2" s="1"/>
  <c r="A2012" i="2" s="1"/>
  <c r="B1981" i="2"/>
  <c r="A2018" i="2" l="1"/>
  <c r="A2026" i="2"/>
  <c r="A2032" i="2" l="1"/>
  <c r="A2038" i="2" s="1"/>
  <c r="A2044" i="2" s="1"/>
  <c r="A2050" i="2" s="1"/>
  <c r="A2056" i="2" s="1"/>
  <c r="B2025" i="2"/>
  <c r="A2062" i="2" l="1"/>
  <c r="A2070" i="2"/>
  <c r="A2076" i="2" l="1"/>
  <c r="A2082" i="2" s="1"/>
  <c r="A2088" i="2" s="1"/>
  <c r="A2094" i="2" s="1"/>
  <c r="A2100" i="2" s="1"/>
  <c r="B2069" i="2"/>
  <c r="A2106" i="2" l="1"/>
  <c r="A2114" i="2"/>
  <c r="A2120" i="2" l="1"/>
  <c r="A2126" i="2" s="1"/>
  <c r="A2132" i="2" s="1"/>
  <c r="A2138" i="2" s="1"/>
  <c r="A2144" i="2" s="1"/>
  <c r="B2113" i="2"/>
  <c r="A2150" i="2" l="1"/>
  <c r="A2158" i="2"/>
  <c r="A2164" i="2" l="1"/>
  <c r="A2170" i="2" s="1"/>
  <c r="A2176" i="2" s="1"/>
  <c r="A2182" i="2" s="1"/>
  <c r="A2188" i="2" s="1"/>
  <c r="B2157" i="2"/>
  <c r="A2194" i="2" l="1"/>
  <c r="A2202" i="2"/>
  <c r="A2208" i="2" l="1"/>
  <c r="A2214" i="2" s="1"/>
  <c r="A2220" i="2" s="1"/>
  <c r="A2226" i="2" s="1"/>
  <c r="A2232" i="2" s="1"/>
  <c r="B2201" i="2"/>
  <c r="A2238" i="2" l="1"/>
  <c r="A2246" i="2"/>
  <c r="A2252" i="2" l="1"/>
  <c r="A2258" i="2" s="1"/>
  <c r="A2264" i="2" s="1"/>
  <c r="A2270" i="2" s="1"/>
  <c r="A2276" i="2" s="1"/>
  <c r="B2245" i="2"/>
  <c r="A2282" i="2" l="1"/>
  <c r="A2290" i="2"/>
  <c r="A2296" i="2" l="1"/>
  <c r="A2302" i="2" s="1"/>
  <c r="A2308" i="2" s="1"/>
  <c r="A2314" i="2" s="1"/>
  <c r="A2320" i="2" s="1"/>
  <c r="A2326" i="2" s="1"/>
  <c r="B2289" i="2"/>
  <c r="E27" i="36" l="1"/>
  <c r="C6" i="36"/>
  <c r="E3" i="36"/>
  <c r="D6" i="36"/>
  <c r="E5" i="36"/>
  <c r="D2" i="36"/>
  <c r="G6" i="36"/>
  <c r="I4" i="36"/>
  <c r="E6" i="36"/>
  <c r="C3" i="36"/>
  <c r="C5" i="36"/>
  <c r="H2" i="36"/>
  <c r="I5" i="36"/>
  <c r="C4" i="36"/>
  <c r="F5" i="36"/>
  <c r="H3" i="36"/>
  <c r="G4" i="36"/>
  <c r="H7" i="36"/>
  <c r="H6" i="36"/>
  <c r="C23" i="36"/>
  <c r="G27" i="36"/>
  <c r="F9" i="36"/>
  <c r="G5" i="36"/>
  <c r="F16" i="36"/>
  <c r="D9" i="36"/>
  <c r="E7" i="36"/>
  <c r="D5" i="36"/>
  <c r="D7" i="36"/>
  <c r="G3" i="36"/>
  <c r="D3" i="36"/>
  <c r="F6" i="36"/>
  <c r="I6" i="36"/>
  <c r="G7" i="36"/>
  <c r="G2" i="36"/>
  <c r="C2" i="36"/>
  <c r="I27" i="36"/>
  <c r="D17" i="36"/>
  <c r="C7" i="36"/>
  <c r="E23" i="36"/>
  <c r="H13" i="36"/>
  <c r="F11" i="36"/>
  <c r="I7" i="36"/>
  <c r="I2" i="36"/>
  <c r="E2" i="36"/>
  <c r="F4" i="36"/>
  <c r="I3" i="36"/>
  <c r="D4" i="36"/>
  <c r="E16" i="36"/>
  <c r="C11" i="36"/>
  <c r="G30" i="36"/>
  <c r="G11" i="36"/>
  <c r="C44" i="36"/>
  <c r="E24" i="36"/>
  <c r="H15" i="36"/>
  <c r="I30" i="36"/>
  <c r="H20" i="36"/>
  <c r="F2" i="36"/>
  <c r="F14" i="36"/>
  <c r="E26" i="36"/>
  <c r="C32" i="36"/>
  <c r="I23" i="36"/>
  <c r="I14" i="36"/>
  <c r="E8" i="36"/>
  <c r="I10" i="36"/>
  <c r="C36" i="36"/>
  <c r="C10" i="36"/>
  <c r="E15" i="36"/>
  <c r="F20" i="36"/>
  <c r="I13" i="36"/>
  <c r="H26" i="36"/>
  <c r="F32" i="36"/>
  <c r="D10" i="36"/>
  <c r="H24" i="36"/>
  <c r="I29" i="36"/>
  <c r="D27" i="36"/>
  <c r="H23" i="36"/>
  <c r="D8" i="36"/>
  <c r="H29" i="36"/>
  <c r="F24" i="36"/>
  <c r="I15" i="36"/>
  <c r="I18" i="36"/>
  <c r="D16" i="36"/>
  <c r="G24" i="36"/>
  <c r="F3" i="36"/>
  <c r="G32" i="36"/>
  <c r="C12" i="36"/>
  <c r="G36" i="36"/>
  <c r="C8" i="36"/>
  <c r="I21" i="36"/>
  <c r="I12" i="36"/>
  <c r="C35" i="36"/>
  <c r="H32" i="36"/>
  <c r="H8" i="36"/>
  <c r="I11" i="36"/>
  <c r="I33" i="36"/>
  <c r="G14" i="36"/>
  <c r="H11" i="36"/>
  <c r="H5" i="36"/>
  <c r="I20" i="36"/>
  <c r="G16" i="36"/>
  <c r="C26" i="36"/>
  <c r="D20" i="36"/>
  <c r="E13" i="36"/>
  <c r="F21" i="36"/>
  <c r="F26" i="36"/>
  <c r="D11" i="36"/>
  <c r="D35" i="36"/>
  <c r="H4" i="36"/>
  <c r="G26" i="36"/>
  <c r="G29" i="36"/>
  <c r="C30" i="36"/>
  <c r="H12" i="36"/>
  <c r="F33" i="36"/>
  <c r="G13" i="36"/>
  <c r="F15" i="36"/>
  <c r="E29" i="36"/>
  <c r="C18" i="36"/>
  <c r="D12" i="36"/>
  <c r="D36" i="36"/>
  <c r="E33" i="36"/>
  <c r="I16" i="36"/>
  <c r="F29" i="36"/>
  <c r="H17" i="36"/>
  <c r="C29" i="36"/>
  <c r="F36" i="36"/>
  <c r="C15" i="36"/>
  <c r="E4" i="36"/>
  <c r="F8" i="36"/>
  <c r="C27" i="36"/>
  <c r="I8" i="36"/>
  <c r="E36" i="36"/>
  <c r="I17" i="36"/>
  <c r="D18" i="36"/>
  <c r="D23" i="36"/>
  <c r="E9" i="36"/>
  <c r="H33" i="36"/>
  <c r="G12" i="36"/>
  <c r="H18" i="36"/>
  <c r="H16" i="36"/>
  <c r="G20" i="36"/>
  <c r="D33" i="36"/>
  <c r="C9" i="36"/>
  <c r="I9" i="36"/>
  <c r="I32" i="36"/>
  <c r="D21" i="36"/>
  <c r="C33" i="36"/>
  <c r="I24" i="36"/>
  <c r="C24" i="36"/>
  <c r="C21" i="36"/>
  <c r="G8" i="36"/>
  <c r="G18" i="36"/>
  <c r="C16" i="36"/>
  <c r="E14" i="36"/>
  <c r="E11" i="36"/>
  <c r="E17" i="36"/>
  <c r="F27" i="36"/>
  <c r="H14" i="36"/>
  <c r="F10" i="36"/>
  <c r="D15" i="36"/>
  <c r="F35" i="36"/>
  <c r="C14" i="36"/>
  <c r="E20" i="36"/>
  <c r="D29" i="36"/>
  <c r="G33" i="36"/>
  <c r="D13" i="36"/>
  <c r="E10" i="36"/>
  <c r="F23" i="36"/>
  <c r="E18" i="36"/>
  <c r="C20" i="36"/>
  <c r="E21" i="36"/>
  <c r="H21" i="36"/>
  <c r="I26" i="36"/>
  <c r="I35" i="36"/>
  <c r="D32" i="36"/>
  <c r="C13" i="36"/>
  <c r="C17" i="36"/>
  <c r="F13" i="36"/>
  <c r="G10" i="36"/>
  <c r="G35" i="36"/>
  <c r="H10" i="36"/>
  <c r="G23" i="36"/>
  <c r="H35" i="36"/>
  <c r="E35" i="36"/>
  <c r="G17" i="36"/>
  <c r="F17" i="36"/>
  <c r="H27" i="36"/>
  <c r="F30" i="36"/>
  <c r="G21" i="36"/>
  <c r="H36" i="36"/>
  <c r="H30" i="36"/>
  <c r="D26" i="36"/>
  <c r="E12" i="36"/>
  <c r="H9" i="36"/>
  <c r="G15" i="36"/>
  <c r="E32" i="36"/>
  <c r="D24" i="36"/>
  <c r="F12" i="36"/>
  <c r="F18" i="36"/>
  <c r="F73" i="36"/>
  <c r="D30" i="36"/>
  <c r="E41" i="36"/>
  <c r="I43" i="36"/>
  <c r="H40" i="36"/>
  <c r="G9" i="36"/>
  <c r="D44" i="36"/>
  <c r="I44" i="36"/>
  <c r="F40" i="36"/>
  <c r="D14" i="36"/>
  <c r="I36" i="36"/>
  <c r="E43" i="36"/>
  <c r="D40" i="36"/>
  <c r="E30" i="36"/>
  <c r="H44" i="36"/>
  <c r="G40" i="36"/>
  <c r="F41" i="36"/>
  <c r="F44" i="36"/>
  <c r="H41" i="36"/>
  <c r="G41" i="36"/>
  <c r="E40" i="36"/>
  <c r="I40" i="36"/>
  <c r="C40" i="36"/>
  <c r="G43" i="36"/>
  <c r="E44" i="36"/>
  <c r="D43" i="36"/>
  <c r="I41" i="36"/>
  <c r="G44" i="36"/>
  <c r="I65" i="36"/>
  <c r="G61" i="36"/>
  <c r="E59" i="36"/>
  <c r="H52" i="36"/>
  <c r="E65" i="36"/>
  <c r="C41" i="36"/>
  <c r="D41" i="36"/>
  <c r="G59" i="36"/>
  <c r="D61" i="36"/>
  <c r="F58" i="36"/>
  <c r="H74" i="36"/>
  <c r="C43" i="36"/>
  <c r="F43" i="36"/>
  <c r="H43" i="36"/>
  <c r="Q2" i="36"/>
  <c r="M5" i="36"/>
  <c r="C55" i="36"/>
  <c r="I58" i="36"/>
  <c r="F61" i="36"/>
  <c r="C67" i="36"/>
  <c r="G67" i="36"/>
  <c r="F46" i="36"/>
  <c r="C46" i="36"/>
  <c r="E53" i="36"/>
  <c r="F74" i="36"/>
  <c r="G58" i="36"/>
  <c r="F62" i="36"/>
  <c r="H49" i="36"/>
  <c r="H53" i="36"/>
  <c r="E68" i="36"/>
  <c r="C71" i="36"/>
  <c r="I53" i="36"/>
  <c r="F56" i="36"/>
  <c r="C53" i="36"/>
  <c r="C50" i="36"/>
  <c r="E71" i="36"/>
  <c r="H46" i="36"/>
  <c r="H61" i="36"/>
  <c r="F64" i="36"/>
  <c r="H62" i="36"/>
  <c r="I47" i="36"/>
  <c r="F47" i="36"/>
  <c r="E52" i="36"/>
  <c r="E67" i="36"/>
  <c r="D64" i="36"/>
  <c r="C56" i="36"/>
  <c r="C62" i="36"/>
  <c r="F49" i="36"/>
  <c r="D71" i="36"/>
  <c r="G65" i="36"/>
  <c r="D46" i="36"/>
  <c r="I67" i="36"/>
  <c r="F68" i="36"/>
  <c r="E73" i="36"/>
  <c r="C74" i="36"/>
  <c r="G56" i="36"/>
  <c r="C65" i="36"/>
  <c r="H67" i="36"/>
  <c r="H73" i="36"/>
  <c r="I52" i="36"/>
  <c r="I68" i="36"/>
  <c r="I61" i="36"/>
  <c r="H65" i="36"/>
  <c r="F59" i="36"/>
  <c r="F53" i="36"/>
  <c r="D65" i="36"/>
  <c r="C70" i="36"/>
  <c r="E62" i="36"/>
  <c r="D73" i="36"/>
  <c r="E58" i="36"/>
  <c r="D62" i="36"/>
  <c r="H59" i="36"/>
  <c r="D50" i="36"/>
  <c r="H71" i="36"/>
  <c r="G53" i="36"/>
  <c r="C61" i="36"/>
  <c r="C59" i="36"/>
  <c r="H50" i="36"/>
  <c r="G55" i="36"/>
  <c r="G46" i="36"/>
  <c r="H70" i="36"/>
  <c r="O2" i="36"/>
  <c r="O6" i="36"/>
  <c r="C52" i="36"/>
  <c r="I55" i="36"/>
  <c r="F67" i="36"/>
  <c r="I70" i="36"/>
  <c r="I74" i="36"/>
  <c r="C49" i="36"/>
  <c r="D67" i="36"/>
  <c r="G70" i="36"/>
  <c r="F65" i="36"/>
  <c r="G74" i="36"/>
  <c r="I49" i="36"/>
  <c r="D70" i="36"/>
  <c r="E50" i="36"/>
  <c r="G47" i="36"/>
  <c r="D74" i="36"/>
  <c r="E61" i="36"/>
  <c r="G71" i="36"/>
  <c r="E74" i="36"/>
  <c r="D53" i="36"/>
  <c r="E47" i="36"/>
  <c r="G62" i="36"/>
  <c r="G68" i="36"/>
  <c r="F52" i="36"/>
  <c r="I46" i="36"/>
  <c r="D47" i="36"/>
  <c r="D52" i="36"/>
  <c r="E49" i="36"/>
  <c r="D58" i="36"/>
  <c r="C47" i="36"/>
  <c r="D55" i="36"/>
  <c r="I56" i="36"/>
  <c r="G49" i="36"/>
  <c r="I62" i="36"/>
  <c r="F50" i="36"/>
  <c r="C64" i="36"/>
  <c r="F71" i="36"/>
  <c r="F55" i="36"/>
  <c r="C68" i="36"/>
  <c r="G73" i="36"/>
  <c r="I59" i="36"/>
  <c r="I71" i="36"/>
  <c r="G50" i="36"/>
  <c r="C58" i="36"/>
  <c r="H56" i="36"/>
  <c r="I64" i="36"/>
  <c r="H68" i="36"/>
  <c r="I73" i="36"/>
  <c r="E64" i="36"/>
  <c r="D68" i="36"/>
  <c r="C73" i="36"/>
  <c r="D56" i="36"/>
  <c r="F70" i="36"/>
  <c r="G64" i="36"/>
  <c r="E55" i="36"/>
  <c r="D59" i="36"/>
  <c r="E46" i="36"/>
  <c r="H55" i="36"/>
  <c r="H58" i="36"/>
  <c r="E70" i="36"/>
  <c r="E56" i="36"/>
  <c r="I50" i="36"/>
  <c r="H47" i="36"/>
  <c r="G52" i="36"/>
  <c r="H64" i="36"/>
  <c r="D49" i="36"/>
  <c r="S6" i="36"/>
  <c r="S2" i="36"/>
  <c r="Q6" i="36"/>
  <c r="P2" i="36"/>
  <c r="R5" i="36"/>
  <c r="O5" i="36"/>
  <c r="N3" i="36"/>
  <c r="Q5" i="36"/>
  <c r="N6" i="36"/>
  <c r="N2" i="36"/>
  <c r="S5" i="36"/>
  <c r="S3" i="36"/>
  <c r="Q3" i="36"/>
  <c r="M6" i="36"/>
  <c r="P5" i="36"/>
  <c r="R6" i="36"/>
  <c r="R3" i="36"/>
  <c r="R2" i="36"/>
  <c r="N5" i="36"/>
  <c r="P6" i="36"/>
  <c r="M2" i="36"/>
  <c r="P3" i="36"/>
  <c r="O3" i="36"/>
  <c r="M3" i="36"/>
  <c r="N26" i="36"/>
  <c r="Q20" i="36"/>
  <c r="N17" i="36"/>
  <c r="M36" i="36"/>
  <c r="N18" i="36"/>
  <c r="Q14" i="36"/>
  <c r="R12" i="36"/>
  <c r="P27" i="36"/>
  <c r="N14" i="36"/>
  <c r="R11" i="36"/>
  <c r="N8" i="36"/>
  <c r="S36" i="36"/>
  <c r="S27" i="36"/>
  <c r="S35" i="36"/>
  <c r="M15" i="36"/>
  <c r="M18" i="36"/>
  <c r="R24" i="36"/>
  <c r="R23" i="36"/>
  <c r="P15" i="36"/>
  <c r="P23" i="36"/>
  <c r="S30" i="36"/>
  <c r="N33" i="36"/>
  <c r="P29" i="36"/>
  <c r="R32" i="36"/>
  <c r="Q26" i="36"/>
  <c r="M8" i="36"/>
  <c r="N20" i="36"/>
  <c r="M23" i="36"/>
  <c r="Q12" i="36"/>
  <c r="Q9" i="36"/>
  <c r="O33" i="36"/>
  <c r="R17" i="36"/>
  <c r="P12" i="36"/>
  <c r="M30" i="36"/>
  <c r="O20" i="36"/>
  <c r="O35" i="36"/>
  <c r="Q30" i="36"/>
  <c r="Q32" i="36"/>
  <c r="P36" i="36"/>
  <c r="P21" i="36"/>
  <c r="O26" i="36"/>
  <c r="R14" i="36"/>
  <c r="P32" i="36"/>
  <c r="P30" i="36"/>
  <c r="P24" i="36"/>
  <c r="O27" i="36"/>
  <c r="S24" i="36"/>
  <c r="M21" i="36"/>
  <c r="P17" i="36"/>
  <c r="R8" i="36"/>
  <c r="R35" i="36"/>
  <c r="O14" i="36"/>
  <c r="Q18" i="36"/>
  <c r="N36" i="36"/>
  <c r="S8" i="36"/>
  <c r="O29" i="36"/>
  <c r="R36" i="36"/>
  <c r="Q29" i="36"/>
  <c r="N24" i="36"/>
  <c r="R30" i="36"/>
  <c r="M11" i="36"/>
  <c r="P26" i="36"/>
  <c r="M9" i="36"/>
  <c r="S18" i="36"/>
  <c r="N27" i="36"/>
  <c r="P20" i="36"/>
  <c r="O21" i="36"/>
  <c r="Q71" i="36"/>
  <c r="P35" i="36"/>
  <c r="S14" i="36"/>
  <c r="N29" i="36"/>
  <c r="N32" i="36"/>
  <c r="O17" i="36"/>
  <c r="O11" i="36"/>
  <c r="P18" i="36"/>
  <c r="R29" i="36"/>
  <c r="Q11" i="36"/>
  <c r="M14" i="36"/>
  <c r="S12" i="36"/>
  <c r="Q8" i="36"/>
  <c r="O23" i="36"/>
  <c r="S15" i="36"/>
  <c r="O24" i="36"/>
  <c r="N21" i="36"/>
  <c r="S21" i="36"/>
  <c r="O8" i="36"/>
  <c r="N12" i="36"/>
  <c r="Q35" i="36"/>
  <c r="S32" i="36"/>
  <c r="R15" i="36"/>
  <c r="R9" i="36"/>
  <c r="S20" i="36"/>
  <c r="M29" i="36"/>
  <c r="P8" i="36"/>
  <c r="P11" i="36"/>
  <c r="M32" i="36"/>
  <c r="M26" i="36"/>
  <c r="Q21" i="36"/>
  <c r="Q24" i="36"/>
  <c r="O9" i="36"/>
  <c r="M33" i="36"/>
  <c r="S33" i="36"/>
  <c r="M17" i="36"/>
  <c r="P9" i="36"/>
  <c r="Q15" i="36"/>
  <c r="Q36" i="36"/>
  <c r="S26" i="36"/>
  <c r="N9" i="36"/>
  <c r="O30" i="36"/>
  <c r="Q17" i="36"/>
  <c r="R21" i="36"/>
  <c r="N11" i="36"/>
  <c r="O32" i="36"/>
  <c r="N35" i="36"/>
  <c r="M12" i="36"/>
  <c r="M27" i="36"/>
  <c r="M20" i="36"/>
  <c r="O15" i="36"/>
  <c r="Q23" i="36"/>
  <c r="N23" i="36"/>
  <c r="M35" i="36"/>
  <c r="R33" i="36"/>
  <c r="S17" i="36"/>
  <c r="S11" i="36"/>
  <c r="R18" i="36"/>
  <c r="N30" i="36"/>
  <c r="P14" i="36"/>
  <c r="S9" i="36"/>
  <c r="S29" i="36"/>
  <c r="S23" i="36"/>
  <c r="Q27" i="36"/>
  <c r="M24" i="36"/>
  <c r="R20" i="36"/>
  <c r="O18" i="36"/>
  <c r="R27" i="36"/>
  <c r="R26" i="36"/>
  <c r="O36" i="36"/>
  <c r="Q33" i="36"/>
  <c r="N15" i="36"/>
  <c r="O12" i="36"/>
  <c r="AB8" i="36"/>
  <c r="W20" i="36"/>
  <c r="AB36" i="36"/>
  <c r="R56" i="36"/>
  <c r="R62" i="36"/>
  <c r="Y26" i="36"/>
  <c r="Q44" i="36"/>
  <c r="P74" i="36"/>
  <c r="S59" i="36"/>
  <c r="O59" i="36"/>
  <c r="R67" i="36"/>
  <c r="P58" i="36"/>
  <c r="N53" i="36"/>
  <c r="M49" i="36"/>
  <c r="N58" i="36"/>
  <c r="N44" i="36"/>
  <c r="N71" i="36"/>
  <c r="O50" i="36"/>
  <c r="Q43" i="36"/>
  <c r="S46" i="36"/>
  <c r="Y36" i="36"/>
  <c r="N43" i="36"/>
  <c r="Q50" i="36"/>
  <c r="Z26" i="36"/>
  <c r="M70" i="36"/>
  <c r="Z17" i="36"/>
  <c r="N52" i="36"/>
  <c r="W12" i="36"/>
  <c r="N65" i="36"/>
  <c r="Q65" i="36"/>
  <c r="AA8" i="36"/>
  <c r="S49" i="36"/>
  <c r="AA24" i="36"/>
  <c r="N40" i="36"/>
  <c r="Q49" i="36"/>
  <c r="M73" i="36"/>
  <c r="Y24" i="36"/>
  <c r="AA11" i="36"/>
  <c r="O46" i="36"/>
  <c r="X18" i="36"/>
  <c r="S65" i="36"/>
  <c r="O68" i="36"/>
  <c r="M74" i="36"/>
  <c r="Z33" i="36"/>
  <c r="N70" i="36"/>
  <c r="R61" i="36"/>
  <c r="P55" i="36"/>
  <c r="S68" i="36"/>
  <c r="Z3" i="36"/>
  <c r="W36" i="36"/>
  <c r="X14" i="36"/>
  <c r="M68" i="36"/>
  <c r="R65" i="36"/>
  <c r="AB27" i="36"/>
  <c r="R59" i="36"/>
  <c r="AB11" i="36"/>
  <c r="M40" i="36"/>
  <c r="S40" i="36"/>
  <c r="Q52" i="36"/>
  <c r="AB15" i="36"/>
  <c r="O55" i="36"/>
  <c r="Y12" i="36"/>
  <c r="X2" i="36"/>
  <c r="R55" i="36"/>
  <c r="Z20" i="36"/>
  <c r="N61" i="36"/>
  <c r="M55" i="36"/>
  <c r="W11" i="36"/>
  <c r="M47" i="36"/>
  <c r="N62" i="36"/>
  <c r="O49" i="36"/>
  <c r="O71" i="36"/>
  <c r="M61" i="36"/>
  <c r="X27" i="36"/>
  <c r="M56" i="36"/>
  <c r="AA17" i="36"/>
  <c r="X23" i="36"/>
  <c r="Q46" i="36"/>
  <c r="X29" i="36"/>
  <c r="S53" i="36"/>
  <c r="S55" i="36"/>
  <c r="W24" i="36"/>
  <c r="O43" i="36"/>
  <c r="X6" i="36"/>
  <c r="Y20" i="36"/>
  <c r="S52" i="36"/>
  <c r="O41" i="36"/>
  <c r="AB26" i="36"/>
  <c r="AA21" i="36"/>
  <c r="R46" i="36"/>
  <c r="Z35" i="36"/>
  <c r="M64" i="36"/>
  <c r="X8" i="36"/>
  <c r="M58" i="36"/>
  <c r="Z11" i="36"/>
  <c r="AA27" i="36"/>
  <c r="AB23" i="36"/>
  <c r="O47" i="36"/>
  <c r="Z21" i="36"/>
  <c r="R40" i="36"/>
  <c r="S43" i="36"/>
  <c r="AA18" i="36"/>
  <c r="O53" i="36"/>
  <c r="W9" i="36"/>
  <c r="AA32" i="36"/>
  <c r="N49" i="36"/>
  <c r="S71" i="36"/>
  <c r="S41" i="36"/>
  <c r="O74" i="36"/>
  <c r="P64" i="36"/>
  <c r="W35" i="36"/>
  <c r="M67" i="36"/>
  <c r="Y21" i="36"/>
  <c r="M52" i="36"/>
  <c r="Q64" i="36"/>
  <c r="AB3" i="36"/>
  <c r="R64" i="36"/>
  <c r="AB29" i="36"/>
  <c r="P70" i="36"/>
  <c r="Z14" i="36"/>
  <c r="AA33" i="36"/>
  <c r="AB17" i="36"/>
  <c r="O52" i="36"/>
  <c r="R47" i="36"/>
  <c r="Y6" i="36"/>
  <c r="Y35" i="36"/>
  <c r="X33" i="36"/>
  <c r="Z5" i="36"/>
  <c r="M65" i="36"/>
  <c r="Z12" i="36"/>
  <c r="X26" i="36"/>
  <c r="N73" i="36"/>
  <c r="AB33" i="36"/>
  <c r="X21" i="36"/>
  <c r="W30" i="36"/>
  <c r="AA2" i="36"/>
  <c r="R44" i="36"/>
  <c r="Q53" i="36"/>
  <c r="S67" i="36"/>
  <c r="P61" i="36"/>
  <c r="Q67" i="36"/>
  <c r="S47" i="36"/>
  <c r="W18" i="36"/>
  <c r="N74" i="36"/>
  <c r="W6" i="36"/>
  <c r="O70" i="36"/>
  <c r="Y33" i="36"/>
  <c r="AB30" i="36"/>
  <c r="M53" i="36"/>
  <c r="Z29" i="36"/>
  <c r="O44" i="36"/>
  <c r="Z18" i="36"/>
  <c r="AA36" i="36"/>
  <c r="S74" i="36"/>
  <c r="M46" i="36"/>
  <c r="Y9" i="36"/>
  <c r="AB21" i="36"/>
  <c r="AA23" i="36"/>
  <c r="R49" i="36"/>
  <c r="AB18" i="36"/>
  <c r="P73" i="36"/>
  <c r="R71" i="36"/>
  <c r="AA9" i="36"/>
  <c r="P46" i="36"/>
  <c r="AB24" i="36"/>
  <c r="Y32" i="36"/>
  <c r="M71" i="36"/>
  <c r="W14" i="36"/>
  <c r="Q59" i="36"/>
  <c r="Z36" i="36"/>
  <c r="O56" i="36"/>
  <c r="X5" i="36"/>
  <c r="Y18" i="36"/>
  <c r="Z6" i="36"/>
  <c r="N64" i="36"/>
  <c r="X12" i="36"/>
  <c r="W5" i="36"/>
  <c r="R50" i="36"/>
  <c r="Y17" i="36"/>
  <c r="Q40" i="36"/>
  <c r="AB20" i="36"/>
  <c r="X11" i="36"/>
  <c r="R52" i="36"/>
  <c r="AB32" i="36"/>
  <c r="N41" i="36"/>
  <c r="P65" i="36"/>
  <c r="N67" i="36"/>
  <c r="W3" i="36"/>
  <c r="Q55" i="36"/>
  <c r="X35" i="36"/>
  <c r="P59" i="36"/>
  <c r="Y30" i="36"/>
  <c r="O62" i="36"/>
  <c r="W23" i="36"/>
  <c r="AA29" i="36"/>
  <c r="M50" i="36"/>
  <c r="AB9" i="36"/>
  <c r="Q58" i="36"/>
  <c r="Z27" i="36"/>
  <c r="X24" i="36"/>
  <c r="R53" i="36"/>
  <c r="AA5" i="36"/>
  <c r="AA26" i="36"/>
  <c r="O73" i="36"/>
  <c r="R68" i="36"/>
  <c r="Z23" i="36"/>
  <c r="Q61" i="36"/>
  <c r="Y11" i="36"/>
  <c r="S70" i="36"/>
  <c r="O64" i="36"/>
  <c r="X9" i="36"/>
  <c r="N55" i="36"/>
  <c r="P67" i="36"/>
  <c r="P62" i="36"/>
  <c r="O67" i="36"/>
  <c r="M44" i="36"/>
  <c r="AA15" i="36"/>
  <c r="R73" i="36"/>
  <c r="N47" i="36"/>
  <c r="Y8" i="36"/>
  <c r="S64" i="36"/>
  <c r="AA6" i="36"/>
  <c r="N59" i="36"/>
  <c r="Y14" i="36"/>
  <c r="AA12" i="36"/>
  <c r="S62" i="36"/>
  <c r="P43" i="36"/>
  <c r="M41" i="36"/>
  <c r="Z15" i="36"/>
  <c r="P49" i="36"/>
  <c r="Y2" i="36"/>
  <c r="X30" i="36"/>
  <c r="M62" i="36"/>
  <c r="Y23" i="36"/>
  <c r="N46" i="36"/>
  <c r="Z9" i="36"/>
  <c r="O65" i="36"/>
  <c r="AB14" i="36"/>
  <c r="Z30" i="36"/>
  <c r="Q62" i="36"/>
  <c r="X3" i="36"/>
  <c r="AA30" i="36"/>
  <c r="N56" i="36"/>
  <c r="S73" i="36"/>
  <c r="AA35" i="36"/>
  <c r="R58" i="36"/>
  <c r="S44" i="36"/>
  <c r="AB6" i="36"/>
  <c r="W33" i="36"/>
  <c r="AB5" i="36"/>
  <c r="R41" i="36"/>
  <c r="AA14" i="36"/>
  <c r="W2" i="36"/>
  <c r="AA20" i="36"/>
  <c r="Q74" i="36"/>
  <c r="W32" i="36"/>
  <c r="Q70" i="36"/>
  <c r="P68" i="36"/>
  <c r="X20" i="36"/>
  <c r="S50" i="36"/>
  <c r="AB2" i="36"/>
  <c r="Q73" i="36"/>
  <c r="O40" i="36"/>
  <c r="Z32" i="36"/>
  <c r="Y29" i="36"/>
  <c r="Z2" i="36"/>
  <c r="Q41" i="36"/>
  <c r="Y3" i="36"/>
  <c r="S56" i="36"/>
  <c r="Y27" i="36"/>
  <c r="W27" i="36"/>
  <c r="N50" i="36"/>
  <c r="Z24" i="36"/>
  <c r="P40" i="36"/>
  <c r="M43" i="36"/>
  <c r="Q68" i="36"/>
  <c r="AA3" i="36"/>
  <c r="R74" i="36"/>
  <c r="AB35" i="36"/>
  <c r="R70" i="36"/>
  <c r="W8" i="36"/>
  <c r="W21" i="36"/>
  <c r="O61" i="36"/>
  <c r="W17" i="36"/>
  <c r="N68" i="36"/>
  <c r="Y15" i="36"/>
  <c r="S58" i="36"/>
  <c r="X15" i="36"/>
  <c r="X17" i="36"/>
  <c r="S61" i="36"/>
  <c r="AB12" i="36"/>
  <c r="Q56" i="36"/>
  <c r="Y5" i="36"/>
  <c r="M59" i="36"/>
  <c r="Z8" i="36"/>
  <c r="X32" i="36"/>
  <c r="P52" i="36"/>
  <c r="P71" i="36"/>
  <c r="R43" i="36"/>
  <c r="W15" i="36"/>
  <c r="X36" i="36"/>
  <c r="W26" i="36"/>
  <c r="Q47" i="36"/>
  <c r="W29" i="36"/>
  <c r="O58" i="36"/>
  <c r="E38" i="36" l="1"/>
  <c r="G38" i="36"/>
  <c r="H38" i="36"/>
  <c r="D38" i="36"/>
  <c r="F38" i="36"/>
  <c r="I38" i="36"/>
  <c r="C38" i="36"/>
</calcChain>
</file>

<file path=xl/sharedStrings.xml><?xml version="1.0" encoding="utf-8"?>
<sst xmlns="http://schemas.openxmlformats.org/spreadsheetml/2006/main" count="2640" uniqueCount="107">
  <si>
    <t>CONTRÔLE HEBDOMADAIRE</t>
  </si>
  <si>
    <t>TAMIS /  FLEXIBLES</t>
  </si>
  <si>
    <t>CHEF DE PISTE</t>
  </si>
  <si>
    <t>MILLIPORE</t>
  </si>
  <si>
    <t>LAVAGE</t>
  </si>
  <si>
    <t>VIDANGE COLLLECTEURS BAC CUVE</t>
  </si>
  <si>
    <t xml:space="preserve">REMPLIR LE BANC D'ESSAI </t>
  </si>
  <si>
    <t>0161</t>
  </si>
  <si>
    <t>NOM</t>
  </si>
  <si>
    <t>AKILI</t>
  </si>
  <si>
    <t/>
  </si>
  <si>
    <t>0162</t>
  </si>
  <si>
    <t>0163</t>
  </si>
  <si>
    <t>0171</t>
  </si>
  <si>
    <t>AH185</t>
  </si>
  <si>
    <t>ZACHER</t>
  </si>
  <si>
    <t>0172</t>
  </si>
  <si>
    <t>LOCAL PURGES</t>
  </si>
  <si>
    <t>VIDER LE BANC D'ESSAI</t>
  </si>
  <si>
    <t>0173</t>
  </si>
  <si>
    <t>MENSUEL TRAFFIC</t>
  </si>
  <si>
    <t>04101</t>
  </si>
  <si>
    <t>BABLEE</t>
  </si>
  <si>
    <t>04104</t>
  </si>
  <si>
    <t>04107</t>
  </si>
  <si>
    <t>04108</t>
  </si>
  <si>
    <t>04109</t>
  </si>
  <si>
    <t>04110</t>
  </si>
  <si>
    <t>04111</t>
  </si>
  <si>
    <t>04112</t>
  </si>
  <si>
    <t>04114</t>
  </si>
  <si>
    <t>AH185/ZACHER</t>
  </si>
  <si>
    <t>RETOUR</t>
  </si>
  <si>
    <t>LISTE DU PERSONNEL</t>
  </si>
  <si>
    <t>ANTIC</t>
  </si>
  <si>
    <t>BOISSIERE</t>
  </si>
  <si>
    <t>CHARBONNIER</t>
  </si>
  <si>
    <t>COULIBALY</t>
  </si>
  <si>
    <t>D'AVOLIO</t>
  </si>
  <si>
    <t>DECOURCELLE</t>
  </si>
  <si>
    <t>DELORME</t>
  </si>
  <si>
    <t>DUPUIS</t>
  </si>
  <si>
    <t>ELEDO</t>
  </si>
  <si>
    <t>FORESTIER</t>
  </si>
  <si>
    <t>GUILBAUD</t>
  </si>
  <si>
    <t>HOARAU</t>
  </si>
  <si>
    <t>ILCI</t>
  </si>
  <si>
    <t>LABEAU</t>
  </si>
  <si>
    <t>LE GOUYEN</t>
  </si>
  <si>
    <t>LUTCHMAN</t>
  </si>
  <si>
    <t>MALINCONICO</t>
  </si>
  <si>
    <t>MARCHWIAK</t>
  </si>
  <si>
    <t>MOREL</t>
  </si>
  <si>
    <t>NAKAI</t>
  </si>
  <si>
    <t>POPULIER</t>
  </si>
  <si>
    <t>RICHOUX</t>
  </si>
  <si>
    <t>RIGOLET</t>
  </si>
  <si>
    <t>RIVIERE</t>
  </si>
  <si>
    <t>ROUSSEAU</t>
  </si>
  <si>
    <t>SCHUTER</t>
  </si>
  <si>
    <t>SILVESTRO</t>
  </si>
  <si>
    <t>STEPANOV</t>
  </si>
  <si>
    <t>SZATNY</t>
  </si>
  <si>
    <t>VANDENKOORNHUYSE</t>
  </si>
  <si>
    <t>ZERIZER</t>
  </si>
  <si>
    <t>BOUABID</t>
  </si>
  <si>
    <t>GERARDO CAMPOS</t>
  </si>
  <si>
    <t>SAMINADIN</t>
  </si>
  <si>
    <t>BELKACI</t>
  </si>
  <si>
    <t>PARREIRA</t>
  </si>
  <si>
    <t>THOMAS</t>
  </si>
  <si>
    <t>VICENTE</t>
  </si>
  <si>
    <t>YESSAD</t>
  </si>
  <si>
    <t>BEHILLIL</t>
  </si>
  <si>
    <t>CONTROLES HEBDOMADAIRE</t>
  </si>
  <si>
    <t>TAMIS / FLEXIBLES</t>
  </si>
  <si>
    <t>CHEF DE PISTE ATTRIBUTION TAMIS FLEXIBLE</t>
  </si>
  <si>
    <t>SCHUSTER</t>
  </si>
  <si>
    <t xml:space="preserve">RECAPITULATIF   </t>
  </si>
  <si>
    <t>%</t>
  </si>
  <si>
    <t>MENSUEL BERLINGOT</t>
  </si>
  <si>
    <t>MENUEL TRAFFIC</t>
  </si>
  <si>
    <t>MENSUEL TRAFIC</t>
  </si>
  <si>
    <t>MENSUEL TRAFIIC</t>
  </si>
  <si>
    <t>nombre d'avitailleur</t>
  </si>
  <si>
    <t>nombre de taches</t>
  </si>
  <si>
    <t>moyenne par avitailleur / CDP</t>
  </si>
  <si>
    <t>nombre de chef et remplaçant</t>
  </si>
  <si>
    <t>nombre de chef de piste</t>
  </si>
  <si>
    <t>MAJERI</t>
  </si>
  <si>
    <t>M'BARKI</t>
  </si>
  <si>
    <t>Nom de champ</t>
  </si>
  <si>
    <t>Liste</t>
  </si>
  <si>
    <t>=DECALER(BD!$A$2;;;NBVAL(BD!$A:$A)-1)</t>
  </si>
  <si>
    <t>nom</t>
  </si>
  <si>
    <t>GARAGE</t>
  </si>
  <si>
    <t>MABROUCK</t>
  </si>
  <si>
    <t>MABROUK</t>
  </si>
  <si>
    <t>local purge</t>
  </si>
  <si>
    <t>SEMAINE N°</t>
  </si>
  <si>
    <t>berlingo</t>
  </si>
  <si>
    <t>ah185</t>
  </si>
  <si>
    <t>DE SOUSA</t>
  </si>
  <si>
    <t>trafic</t>
  </si>
  <si>
    <t>berlingot</t>
  </si>
  <si>
    <t>CTRL HEBDO</t>
  </si>
  <si>
    <t>TAMIS/ FLEXIBLE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</si>
</sst>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5" formatCode="[$-F800]dddd\,\ mmmm\ dd\,\ yyyy"/>
    <numFmt numFmtId="166" formatCode="00000"/>
    <numFmt numFmtId="169" formatCode="yyyy"/>
  </numFmts>
  <fonts count="6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20"/>
      <name val="Arial"/>
      <family val="2"/>
    </font>
    <font>
      <sz val="11"/>
      <name val="Arial"/>
      <family val="2"/>
    </font>
    <font>
      <b/>
      <sz val="48"/>
      <name val="Arial"/>
      <family val="2"/>
    </font>
    <font>
      <b/>
      <sz val="36"/>
      <name val="Arial"/>
      <family val="2"/>
    </font>
    <font>
      <sz val="16"/>
      <name val="Arial"/>
      <family val="2"/>
    </font>
    <font>
      <b/>
      <sz val="28"/>
      <name val="Arial"/>
      <family val="2"/>
    </font>
    <font>
      <b/>
      <sz val="36"/>
      <color indexed="10"/>
      <name val="Arial"/>
      <family val="2"/>
    </font>
    <font>
      <b/>
      <sz val="24"/>
      <color indexed="12"/>
      <name val="Arial"/>
      <family val="2"/>
    </font>
    <font>
      <sz val="48"/>
      <name val="Arial"/>
      <family val="2"/>
    </font>
    <font>
      <b/>
      <sz val="24"/>
      <name val="Arial"/>
      <family val="2"/>
    </font>
    <font>
      <b/>
      <sz val="48"/>
      <color indexed="12"/>
      <name val="Arial"/>
      <family val="2"/>
    </font>
    <font>
      <sz val="36"/>
      <color indexed="10"/>
      <name val="Arial"/>
      <family val="2"/>
    </font>
    <font>
      <sz val="36"/>
      <name val="Arial"/>
      <family val="2"/>
    </font>
    <font>
      <b/>
      <sz val="26"/>
      <name val="Arial"/>
      <family val="2"/>
    </font>
    <font>
      <sz val="36"/>
      <color rgb="FF0066FF"/>
      <name val="Arial"/>
      <family val="2"/>
    </font>
    <font>
      <sz val="24"/>
      <name val="Arial"/>
      <family val="2"/>
    </font>
    <font>
      <sz val="18"/>
      <name val="Arial"/>
      <family val="2"/>
    </font>
    <font>
      <sz val="18"/>
      <color rgb="FFFF0000"/>
      <name val="Arial"/>
      <family val="2"/>
    </font>
    <font>
      <sz val="24"/>
      <color rgb="FF00B050"/>
      <name val="Arial"/>
      <family val="2"/>
    </font>
    <font>
      <sz val="18"/>
      <color rgb="FF00B050"/>
      <name val="Arial"/>
      <family val="2"/>
    </font>
    <font>
      <b/>
      <sz val="12"/>
      <name val="Arial"/>
      <family val="2"/>
    </font>
    <font>
      <sz val="28"/>
      <name val="Arial"/>
      <family val="2"/>
    </font>
    <font>
      <sz val="22"/>
      <name val="Arial"/>
      <family val="2"/>
    </font>
    <font>
      <b/>
      <sz val="28"/>
      <color indexed="10"/>
      <name val="Arial"/>
      <family val="2"/>
    </font>
    <font>
      <sz val="28"/>
      <color indexed="10"/>
      <name val="Arial"/>
      <family val="2"/>
    </font>
    <font>
      <sz val="10"/>
      <color rgb="FF222222"/>
      <name val="Courier New"/>
      <family val="3"/>
    </font>
    <font>
      <b/>
      <sz val="36"/>
      <color theme="0"/>
      <name val="Arial"/>
      <family val="2"/>
    </font>
    <font>
      <b/>
      <sz val="28"/>
      <color theme="0"/>
      <name val="Arial"/>
      <family val="2"/>
    </font>
    <font>
      <b/>
      <sz val="26"/>
      <color theme="0"/>
      <name val="Arial"/>
      <family val="2"/>
    </font>
    <font>
      <b/>
      <sz val="16"/>
      <color theme="0"/>
      <name val="Arial"/>
      <family val="2"/>
    </font>
    <font>
      <b/>
      <sz val="14"/>
      <color theme="0"/>
      <name val="Arial"/>
      <family val="2"/>
    </font>
    <font>
      <b/>
      <sz val="12"/>
      <color theme="0"/>
      <name val="Arial"/>
      <family val="2"/>
    </font>
    <font>
      <sz val="18"/>
      <color theme="0"/>
      <name val="Arial"/>
      <family val="2"/>
    </font>
    <font>
      <sz val="36"/>
      <color indexed="12"/>
      <name val="Arial"/>
      <family val="2"/>
    </font>
    <font>
      <sz val="36"/>
      <color indexed="8"/>
      <name val="Arial"/>
      <family val="2"/>
    </font>
    <font>
      <sz val="36"/>
      <color rgb="FF0C62C0"/>
      <name val="Arial"/>
      <family val="2"/>
    </font>
    <font>
      <b/>
      <sz val="20"/>
      <color rgb="FF0070C0"/>
      <name val="Arial"/>
      <family val="2"/>
    </font>
    <font>
      <b/>
      <sz val="22"/>
      <name val="Arial"/>
      <family val="2"/>
    </font>
    <font>
      <sz val="14"/>
      <name val="Arial"/>
      <family val="2"/>
    </font>
    <font>
      <sz val="28"/>
      <color rgb="FFFF0000"/>
      <name val="Arial"/>
      <family val="2"/>
    </font>
    <font>
      <sz val="24"/>
      <color theme="9"/>
      <name val="Arial"/>
      <family val="2"/>
    </font>
    <font>
      <sz val="11"/>
      <color indexed="8"/>
      <name val="Verdana"/>
      <family val="2"/>
    </font>
    <font>
      <b/>
      <i/>
      <sz val="8"/>
      <color indexed="8"/>
      <name val="Verdana"/>
      <family val="2"/>
    </font>
    <font>
      <sz val="8"/>
      <color indexed="8"/>
      <name val="Verdana"/>
      <family val="2"/>
    </font>
    <font>
      <sz val="8"/>
      <color theme="1"/>
      <name val="Calibri"/>
      <family val="2"/>
      <scheme val="minor"/>
    </font>
    <font>
      <b/>
      <sz val="14"/>
      <name val="Arial"/>
      <family val="2"/>
    </font>
    <font>
      <b/>
      <sz val="20"/>
      <name val="Arial"/>
      <family val="2"/>
    </font>
    <font>
      <sz val="72"/>
      <name val="Arial"/>
      <family val="2"/>
    </font>
    <font>
      <b/>
      <sz val="72"/>
      <name val="Arial"/>
      <family val="2"/>
    </font>
    <font>
      <b/>
      <sz val="36"/>
      <color rgb="FFFF0000"/>
      <name val="Arial"/>
      <family val="2"/>
    </font>
    <font>
      <b/>
      <sz val="8"/>
      <color theme="0"/>
      <name val="Arial"/>
      <family val="2"/>
    </font>
    <font>
      <b/>
      <sz val="8"/>
      <color indexed="10"/>
      <name val="Arial"/>
      <family val="2"/>
    </font>
    <font>
      <b/>
      <sz val="14"/>
      <color rgb="FF00B050"/>
      <name val="Arial"/>
      <family val="2"/>
    </font>
    <font>
      <b/>
      <sz val="8"/>
      <color rgb="FF00B050"/>
      <name val="Arial"/>
      <family val="2"/>
    </font>
    <font>
      <b/>
      <sz val="8"/>
      <color rgb="FFFF0000"/>
      <name val="Arial"/>
      <family val="2"/>
    </font>
    <font>
      <b/>
      <sz val="14"/>
      <color theme="1"/>
      <name val="Arial"/>
      <family val="2"/>
    </font>
    <font>
      <sz val="14"/>
      <color rgb="FF00B050"/>
      <name val="Arial"/>
      <family val="2"/>
    </font>
    <font>
      <sz val="14"/>
      <color rgb="FF0066FF"/>
      <name val="Arial"/>
      <family val="2"/>
    </font>
    <font>
      <sz val="14"/>
      <color indexed="12"/>
      <name val="Arial"/>
      <family val="2"/>
    </font>
    <font>
      <sz val="14"/>
      <color indexed="8"/>
      <name val="Arial"/>
      <family val="2"/>
    </font>
    <font>
      <sz val="14"/>
      <color theme="0"/>
      <name val="Arial"/>
      <family val="2"/>
    </font>
    <font>
      <sz val="28"/>
      <color theme="0"/>
      <name val="Arial"/>
      <family val="2"/>
    </font>
    <font>
      <b/>
      <sz val="20"/>
      <color theme="0"/>
      <name val="Arial"/>
      <family val="2"/>
    </font>
    <font>
      <sz val="14"/>
      <color theme="1"/>
      <name val="Calibri"/>
      <family val="2"/>
      <scheme val="minor"/>
    </font>
    <font>
      <b/>
      <sz val="20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1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/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indexed="64"/>
      </bottom>
      <diagonal/>
    </border>
  </borders>
  <cellStyleXfs count="2">
    <xf numFmtId="0" fontId="0" fillId="0" borderId="0"/>
    <xf numFmtId="0" fontId="1" fillId="0" borderId="0"/>
  </cellStyleXfs>
  <cellXfs count="871">
    <xf numFmtId="0" fontId="0" fillId="0" borderId="0" xfId="0"/>
    <xf numFmtId="0" fontId="1" fillId="0" borderId="0" xfId="1"/>
    <xf numFmtId="0" fontId="10" fillId="0" borderId="0" xfId="1" applyFont="1"/>
    <xf numFmtId="0" fontId="17" fillId="0" borderId="4" xfId="1" applyFont="1" applyBorder="1" applyAlignment="1">
      <alignment horizontal="center" vertical="center"/>
    </xf>
    <xf numFmtId="0" fontId="18" fillId="0" borderId="0" xfId="1" applyFont="1" applyBorder="1" applyAlignment="1">
      <alignment horizontal="center" vertical="center"/>
    </xf>
    <xf numFmtId="0" fontId="19" fillId="0" borderId="0" xfId="1" applyFont="1" applyBorder="1" applyAlignment="1">
      <alignment horizontal="center"/>
    </xf>
    <xf numFmtId="0" fontId="17" fillId="0" borderId="57" xfId="1" applyFont="1" applyBorder="1" applyAlignment="1">
      <alignment horizontal="center"/>
    </xf>
    <xf numFmtId="0" fontId="18" fillId="0" borderId="0" xfId="1" applyFont="1" applyBorder="1" applyAlignment="1">
      <alignment horizontal="center"/>
    </xf>
    <xf numFmtId="0" fontId="17" fillId="0" borderId="57" xfId="1" applyFont="1" applyFill="1" applyBorder="1" applyAlignment="1">
      <alignment horizontal="center"/>
    </xf>
    <xf numFmtId="0" fontId="18" fillId="0" borderId="0" xfId="1" applyFont="1" applyFill="1" applyBorder="1" applyAlignment="1">
      <alignment horizontal="center"/>
    </xf>
    <xf numFmtId="0" fontId="19" fillId="0" borderId="0" xfId="1" applyFont="1" applyFill="1" applyBorder="1" applyAlignment="1">
      <alignment horizontal="center"/>
    </xf>
    <xf numFmtId="0" fontId="20" fillId="0" borderId="57" xfId="1" applyFont="1" applyBorder="1" applyAlignment="1">
      <alignment horizontal="center"/>
    </xf>
    <xf numFmtId="0" fontId="21" fillId="0" borderId="0" xfId="1" applyFont="1" applyBorder="1" applyAlignment="1">
      <alignment horizontal="center"/>
    </xf>
    <xf numFmtId="0" fontId="17" fillId="0" borderId="8" xfId="1" applyFont="1" applyBorder="1" applyAlignment="1">
      <alignment horizontal="center"/>
    </xf>
    <xf numFmtId="0" fontId="17" fillId="0" borderId="78" xfId="1" applyFont="1" applyBorder="1" applyAlignment="1">
      <alignment horizontal="center" vertical="center"/>
    </xf>
    <xf numFmtId="0" fontId="17" fillId="0" borderId="21" xfId="1" applyFont="1" applyBorder="1" applyAlignment="1">
      <alignment horizontal="center" vertical="center"/>
    </xf>
    <xf numFmtId="0" fontId="17" fillId="0" borderId="29" xfId="1" applyFont="1" applyBorder="1" applyAlignment="1">
      <alignment horizontal="center" vertical="center"/>
    </xf>
    <xf numFmtId="10" fontId="22" fillId="0" borderId="79" xfId="1" applyNumberFormat="1" applyFont="1" applyBorder="1" applyAlignment="1">
      <alignment horizontal="center" vertical="center"/>
    </xf>
    <xf numFmtId="10" fontId="22" fillId="0" borderId="26" xfId="1" applyNumberFormat="1" applyFont="1" applyBorder="1" applyAlignment="1">
      <alignment horizontal="center" vertical="center"/>
    </xf>
    <xf numFmtId="10" fontId="22" fillId="0" borderId="30" xfId="1" applyNumberFormat="1" applyFont="1" applyBorder="1" applyAlignment="1">
      <alignment horizontal="center" vertical="center"/>
    </xf>
    <xf numFmtId="0" fontId="27" fillId="0" borderId="0" xfId="0" applyFont="1"/>
    <xf numFmtId="0" fontId="32" fillId="5" borderId="4" xfId="1" applyFont="1" applyFill="1" applyBorder="1" applyAlignment="1">
      <alignment horizontal="center" vertical="center" wrapText="1" shrinkToFit="1"/>
    </xf>
    <xf numFmtId="0" fontId="28" fillId="5" borderId="4" xfId="1" applyFont="1" applyFill="1" applyBorder="1" applyAlignment="1">
      <alignment horizontal="center" vertical="center" wrapText="1" shrinkToFit="1"/>
    </xf>
    <xf numFmtId="0" fontId="31" fillId="5" borderId="4" xfId="1" applyFont="1" applyFill="1" applyBorder="1" applyAlignment="1">
      <alignment horizontal="center" vertical="center" wrapText="1" shrinkToFit="1"/>
    </xf>
    <xf numFmtId="0" fontId="33" fillId="5" borderId="4" xfId="1" applyFont="1" applyFill="1" applyBorder="1" applyAlignment="1">
      <alignment horizontal="center" vertical="center" wrapText="1" shrinkToFit="1"/>
    </xf>
    <xf numFmtId="0" fontId="31" fillId="5" borderId="4" xfId="1" applyFont="1" applyFill="1" applyBorder="1" applyAlignment="1">
      <alignment horizontal="center" vertical="center"/>
    </xf>
    <xf numFmtId="0" fontId="28" fillId="5" borderId="3" xfId="1" applyFont="1" applyFill="1" applyBorder="1" applyAlignment="1">
      <alignment horizontal="center" vertical="center"/>
    </xf>
    <xf numFmtId="0" fontId="31" fillId="5" borderId="3" xfId="1" applyFont="1" applyFill="1" applyBorder="1" applyAlignment="1">
      <alignment horizontal="center" vertical="center"/>
    </xf>
    <xf numFmtId="0" fontId="32" fillId="5" borderId="4" xfId="1" applyFont="1" applyFill="1" applyBorder="1" applyAlignment="1">
      <alignment horizontal="center" vertical="center" wrapText="1"/>
    </xf>
    <xf numFmtId="0" fontId="28" fillId="5" borderId="4" xfId="1" applyFont="1" applyFill="1" applyBorder="1" applyAlignment="1">
      <alignment horizontal="center" vertical="center"/>
    </xf>
    <xf numFmtId="0" fontId="34" fillId="5" borderId="76" xfId="1" applyFont="1" applyFill="1" applyBorder="1"/>
    <xf numFmtId="0" fontId="34" fillId="5" borderId="50" xfId="1" applyFont="1" applyFill="1" applyBorder="1"/>
    <xf numFmtId="0" fontId="10" fillId="0" borderId="0" xfId="1" applyFont="1" applyBorder="1"/>
    <xf numFmtId="0" fontId="18" fillId="0" borderId="4" xfId="1" applyFont="1" applyBorder="1" applyAlignment="1">
      <alignment horizontal="center" vertical="center"/>
    </xf>
    <xf numFmtId="0" fontId="19" fillId="0" borderId="57" xfId="1" applyFont="1" applyBorder="1" applyAlignment="1">
      <alignment horizontal="center"/>
    </xf>
    <xf numFmtId="0" fontId="18" fillId="0" borderId="57" xfId="1" applyFont="1" applyBorder="1" applyAlignment="1">
      <alignment horizontal="center"/>
    </xf>
    <xf numFmtId="0" fontId="18" fillId="0" borderId="57" xfId="1" applyFont="1" applyFill="1" applyBorder="1" applyAlignment="1">
      <alignment horizontal="center"/>
    </xf>
    <xf numFmtId="0" fontId="19" fillId="0" borderId="57" xfId="1" applyFont="1" applyFill="1" applyBorder="1" applyAlignment="1">
      <alignment horizontal="center"/>
    </xf>
    <xf numFmtId="0" fontId="21" fillId="0" borderId="57" xfId="1" applyFont="1" applyBorder="1" applyAlignment="1">
      <alignment horizontal="center"/>
    </xf>
    <xf numFmtId="0" fontId="18" fillId="0" borderId="8" xfId="1" applyFont="1" applyBorder="1" applyAlignment="1">
      <alignment horizontal="center"/>
    </xf>
    <xf numFmtId="0" fontId="17" fillId="6" borderId="57" xfId="1" applyFont="1" applyFill="1" applyBorder="1" applyAlignment="1">
      <alignment horizontal="center"/>
    </xf>
    <xf numFmtId="0" fontId="17" fillId="0" borderId="85" xfId="1" applyFont="1" applyBorder="1" applyAlignment="1">
      <alignment horizontal="center" vertical="center"/>
    </xf>
    <xf numFmtId="10" fontId="6" fillId="0" borderId="85" xfId="1" applyNumberFormat="1" applyFont="1" applyBorder="1" applyAlignment="1">
      <alignment horizontal="center" vertical="center"/>
    </xf>
    <xf numFmtId="0" fontId="17" fillId="3" borderId="85" xfId="1" applyFont="1" applyFill="1" applyBorder="1" applyAlignment="1">
      <alignment horizontal="center" vertical="center"/>
    </xf>
    <xf numFmtId="10" fontId="40" fillId="0" borderId="85" xfId="1" applyNumberFormat="1" applyFont="1" applyBorder="1" applyAlignment="1">
      <alignment horizontal="center" vertical="center"/>
    </xf>
    <xf numFmtId="0" fontId="17" fillId="2" borderId="85" xfId="1" applyFont="1" applyFill="1" applyBorder="1" applyAlignment="1">
      <alignment horizontal="center" vertical="center"/>
    </xf>
    <xf numFmtId="10" fontId="6" fillId="0" borderId="73" xfId="1" applyNumberFormat="1" applyFont="1" applyBorder="1" applyAlignment="1">
      <alignment horizontal="center" vertical="center"/>
    </xf>
    <xf numFmtId="0" fontId="17" fillId="0" borderId="73" xfId="1" applyFont="1" applyBorder="1" applyAlignment="1">
      <alignment horizontal="center" vertical="center"/>
    </xf>
    <xf numFmtId="0" fontId="17" fillId="3" borderId="73" xfId="1" applyFont="1" applyFill="1" applyBorder="1" applyAlignment="1">
      <alignment horizontal="center" vertical="center"/>
    </xf>
    <xf numFmtId="10" fontId="40" fillId="0" borderId="73" xfId="1" applyNumberFormat="1" applyFont="1" applyBorder="1" applyAlignment="1">
      <alignment horizontal="center" vertical="center"/>
    </xf>
    <xf numFmtId="10" fontId="6" fillId="0" borderId="75" xfId="1" applyNumberFormat="1" applyFont="1" applyBorder="1" applyAlignment="1">
      <alignment horizontal="center" vertical="center"/>
    </xf>
    <xf numFmtId="0" fontId="17" fillId="0" borderId="75" xfId="1" applyFont="1" applyBorder="1" applyAlignment="1">
      <alignment horizontal="center" vertical="center"/>
    </xf>
    <xf numFmtId="10" fontId="40" fillId="0" borderId="75" xfId="1" applyNumberFormat="1" applyFont="1" applyBorder="1" applyAlignment="1">
      <alignment horizontal="center" vertical="center"/>
    </xf>
    <xf numFmtId="0" fontId="23" fillId="0" borderId="0" xfId="1" applyFont="1" applyProtection="1"/>
    <xf numFmtId="0" fontId="1" fillId="0" borderId="0" xfId="1" applyProtection="1"/>
    <xf numFmtId="0" fontId="29" fillId="4" borderId="9" xfId="1" applyFont="1" applyFill="1" applyBorder="1" applyAlignment="1" applyProtection="1">
      <alignment horizontal="center" vertical="center" wrapText="1" shrinkToFit="1"/>
    </xf>
    <xf numFmtId="0" fontId="29" fillId="4" borderId="3" xfId="1" applyFont="1" applyFill="1" applyBorder="1" applyAlignment="1" applyProtection="1">
      <alignment horizontal="center" vertical="center"/>
    </xf>
    <xf numFmtId="0" fontId="30" fillId="4" borderId="4" xfId="1" applyFont="1" applyFill="1" applyBorder="1" applyAlignment="1" applyProtection="1">
      <alignment horizontal="center" vertical="center" wrapText="1"/>
    </xf>
    <xf numFmtId="0" fontId="6" fillId="0" borderId="0" xfId="1" applyFont="1" applyProtection="1"/>
    <xf numFmtId="165" fontId="25" fillId="3" borderId="44" xfId="1" applyNumberFormat="1" applyFont="1" applyFill="1" applyBorder="1" applyAlignment="1" applyProtection="1">
      <alignment horizontal="center" vertical="center"/>
    </xf>
    <xf numFmtId="165" fontId="25" fillId="3" borderId="50" xfId="1" applyNumberFormat="1" applyFont="1" applyFill="1" applyBorder="1" applyAlignment="1" applyProtection="1">
      <alignment horizontal="center" vertical="center"/>
    </xf>
    <xf numFmtId="165" fontId="25" fillId="3" borderId="11" xfId="1" applyNumberFormat="1" applyFont="1" applyFill="1" applyBorder="1" applyAlignment="1" applyProtection="1">
      <alignment horizontal="center" vertical="center"/>
    </xf>
    <xf numFmtId="165" fontId="25" fillId="3" borderId="18" xfId="1" applyNumberFormat="1" applyFont="1" applyFill="1" applyBorder="1" applyAlignment="1" applyProtection="1">
      <alignment horizontal="center" vertical="center"/>
    </xf>
    <xf numFmtId="0" fontId="26" fillId="0" borderId="0" xfId="1" applyFont="1" applyProtection="1"/>
    <xf numFmtId="165" fontId="25" fillId="2" borderId="0" xfId="1" applyNumberFormat="1" applyFont="1" applyFill="1" applyBorder="1" applyAlignment="1" applyProtection="1">
      <alignment vertical="center"/>
    </xf>
    <xf numFmtId="165" fontId="25" fillId="3" borderId="48" xfId="1" applyNumberFormat="1" applyFont="1" applyFill="1" applyBorder="1" applyAlignment="1" applyProtection="1">
      <alignment horizontal="center" vertical="center"/>
    </xf>
    <xf numFmtId="0" fontId="23" fillId="2" borderId="0" xfId="1" applyFont="1" applyFill="1" applyBorder="1" applyProtection="1"/>
    <xf numFmtId="0" fontId="3" fillId="0" borderId="0" xfId="1" applyFont="1" applyProtection="1"/>
    <xf numFmtId="0" fontId="14" fillId="0" borderId="0" xfId="1" applyFont="1" applyAlignment="1" applyProtection="1">
      <alignment horizontal="center" vertical="center"/>
    </xf>
    <xf numFmtId="0" fontId="14" fillId="0" borderId="0" xfId="1" applyFont="1" applyAlignment="1" applyProtection="1">
      <alignment horizontal="center"/>
    </xf>
    <xf numFmtId="1" fontId="14" fillId="0" borderId="0" xfId="1" applyNumberFormat="1" applyFont="1" applyAlignment="1" applyProtection="1">
      <alignment horizontal="center"/>
    </xf>
    <xf numFmtId="0" fontId="14" fillId="0" borderId="0" xfId="1" applyNumberFormat="1" applyFont="1" applyAlignment="1" applyProtection="1">
      <alignment horizontal="center" vertical="center"/>
    </xf>
    <xf numFmtId="0" fontId="42" fillId="2" borderId="57" xfId="1" applyFont="1" applyFill="1" applyBorder="1" applyAlignment="1">
      <alignment horizontal="center"/>
    </xf>
    <xf numFmtId="0" fontId="43" fillId="0" borderId="0" xfId="0" applyFont="1" applyBorder="1"/>
    <xf numFmtId="0" fontId="44" fillId="0" borderId="0" xfId="0" applyFont="1" applyBorder="1"/>
    <xf numFmtId="0" fontId="45" fillId="0" borderId="0" xfId="0" applyFont="1" applyBorder="1"/>
    <xf numFmtId="0" fontId="45" fillId="0" borderId="0" xfId="0" applyFont="1"/>
    <xf numFmtId="0" fontId="45" fillId="0" borderId="0" xfId="0" applyNumberFormat="1" applyFont="1"/>
    <xf numFmtId="0" fontId="1" fillId="2" borderId="0" xfId="1" applyFill="1"/>
    <xf numFmtId="166" fontId="14" fillId="2" borderId="21" xfId="1" applyNumberFormat="1" applyFont="1" applyFill="1" applyBorder="1" applyAlignment="1" applyProtection="1">
      <alignment horizontal="center" vertical="center" shrinkToFit="1"/>
    </xf>
    <xf numFmtId="166" fontId="14" fillId="2" borderId="26" xfId="1" applyNumberFormat="1" applyFont="1" applyFill="1" applyBorder="1" applyAlignment="1" applyProtection="1">
      <alignment horizontal="center" vertical="center" shrinkToFit="1"/>
    </xf>
    <xf numFmtId="0" fontId="29" fillId="4" borderId="9" xfId="1" applyFont="1" applyFill="1" applyBorder="1" applyAlignment="1" applyProtection="1">
      <alignment horizontal="center" vertical="center" shrinkToFit="1"/>
    </xf>
    <xf numFmtId="0" fontId="29" fillId="7" borderId="9" xfId="1" applyFont="1" applyFill="1" applyBorder="1" applyAlignment="1" applyProtection="1">
      <alignment horizontal="center" vertical="center" shrinkToFit="1"/>
    </xf>
    <xf numFmtId="0" fontId="15" fillId="2" borderId="0" xfId="1" applyFont="1" applyFill="1" applyBorder="1" applyAlignment="1" applyProtection="1">
      <alignment horizontal="center" vertical="center" shrinkToFit="1"/>
    </xf>
    <xf numFmtId="49" fontId="4" fillId="3" borderId="78" xfId="1" applyNumberFormat="1" applyFont="1" applyFill="1" applyBorder="1" applyAlignment="1" applyProtection="1">
      <alignment horizontal="center" vertical="center" shrinkToFit="1"/>
      <protection locked="0"/>
    </xf>
    <xf numFmtId="166" fontId="4" fillId="3" borderId="79" xfId="1" applyNumberFormat="1" applyFont="1" applyFill="1" applyBorder="1" applyAlignment="1" applyProtection="1">
      <alignment horizontal="center" vertical="center" shrinkToFit="1"/>
      <protection locked="0"/>
    </xf>
    <xf numFmtId="49" fontId="4" fillId="3" borderId="90" xfId="1" applyNumberFormat="1" applyFont="1" applyFill="1" applyBorder="1" applyAlignment="1" applyProtection="1">
      <alignment horizontal="center" vertical="center" shrinkToFit="1"/>
      <protection locked="0"/>
    </xf>
    <xf numFmtId="49" fontId="4" fillId="3" borderId="95" xfId="1" applyNumberFormat="1" applyFont="1" applyFill="1" applyBorder="1" applyAlignment="1" applyProtection="1">
      <alignment horizontal="center" vertical="center" shrinkToFit="1"/>
      <protection locked="0"/>
    </xf>
    <xf numFmtId="166" fontId="4" fillId="3" borderId="72" xfId="1" applyNumberFormat="1" applyFont="1" applyFill="1" applyBorder="1" applyAlignment="1" applyProtection="1">
      <alignment horizontal="center" vertical="center" shrinkToFit="1"/>
      <protection locked="0"/>
    </xf>
    <xf numFmtId="49" fontId="14" fillId="2" borderId="26" xfId="1" applyNumberFormat="1" applyFont="1" applyFill="1" applyBorder="1" applyAlignment="1" applyProtection="1">
      <alignment horizontal="center" vertical="center" shrinkToFit="1"/>
    </xf>
    <xf numFmtId="49" fontId="14" fillId="2" borderId="23" xfId="1" applyNumberFormat="1" applyFont="1" applyFill="1" applyBorder="1" applyAlignment="1" applyProtection="1">
      <alignment horizontal="center" vertical="center" shrinkToFit="1"/>
    </xf>
    <xf numFmtId="0" fontId="14" fillId="2" borderId="24" xfId="1" applyNumberFormat="1" applyFont="1" applyFill="1" applyBorder="1" applyAlignment="1" applyProtection="1">
      <alignment horizontal="center" vertical="center" shrinkToFit="1"/>
    </xf>
    <xf numFmtId="0" fontId="14" fillId="2" borderId="18" xfId="1" applyNumberFormat="1" applyFont="1" applyFill="1" applyBorder="1" applyAlignment="1" applyProtection="1">
      <alignment horizontal="center" vertical="center" shrinkToFit="1"/>
    </xf>
    <xf numFmtId="49" fontId="14" fillId="2" borderId="20" xfId="1" applyNumberFormat="1" applyFont="1" applyFill="1" applyBorder="1" applyAlignment="1" applyProtection="1">
      <alignment horizontal="center" vertical="center" shrinkToFit="1"/>
    </xf>
    <xf numFmtId="49" fontId="14" fillId="2" borderId="27" xfId="1" applyNumberFormat="1" applyFont="1" applyFill="1" applyBorder="1" applyAlignment="1" applyProtection="1">
      <alignment horizontal="center" vertical="center" shrinkToFit="1"/>
    </xf>
    <xf numFmtId="166" fontId="14" fillId="2" borderId="28" xfId="1" applyNumberFormat="1" applyFont="1" applyFill="1" applyBorder="1" applyAlignment="1" applyProtection="1">
      <alignment horizontal="center" vertical="center" shrinkToFit="1"/>
    </xf>
    <xf numFmtId="166" fontId="4" fillId="3" borderId="29" xfId="1" applyNumberFormat="1" applyFont="1" applyFill="1" applyBorder="1" applyAlignment="1" applyProtection="1">
      <alignment horizontal="center" vertical="center" shrinkToFit="1"/>
      <protection locked="0"/>
    </xf>
    <xf numFmtId="49" fontId="4" fillId="3" borderId="30" xfId="1" applyNumberFormat="1" applyFont="1" applyFill="1" applyBorder="1" applyAlignment="1" applyProtection="1">
      <alignment horizontal="center" vertical="center" shrinkToFit="1"/>
      <protection locked="0"/>
    </xf>
    <xf numFmtId="49" fontId="10" fillId="3" borderId="27" xfId="1" applyNumberFormat="1" applyFont="1" applyFill="1" applyBorder="1" applyAlignment="1" applyProtection="1">
      <alignment horizontal="center" vertical="center" shrinkToFit="1"/>
      <protection locked="0"/>
    </xf>
    <xf numFmtId="49" fontId="4" fillId="3" borderId="28" xfId="1" applyNumberFormat="1" applyFont="1" applyFill="1" applyBorder="1" applyAlignment="1" applyProtection="1">
      <alignment horizontal="center" vertical="center" shrinkToFit="1"/>
      <protection locked="0"/>
    </xf>
    <xf numFmtId="49" fontId="4" fillId="3" borderId="18" xfId="1" applyNumberFormat="1" applyFont="1" applyFill="1" applyBorder="1" applyAlignment="1" applyProtection="1">
      <alignment horizontal="center" vertical="center" shrinkToFit="1"/>
      <protection locked="0"/>
    </xf>
    <xf numFmtId="166" fontId="14" fillId="2" borderId="93" xfId="1" applyNumberFormat="1" applyFont="1" applyFill="1" applyBorder="1" applyAlignment="1" applyProtection="1">
      <alignment horizontal="center" vertical="center" shrinkToFit="1"/>
    </xf>
    <xf numFmtId="166" fontId="14" fillId="2" borderId="32" xfId="1" applyNumberFormat="1" applyFont="1" applyFill="1" applyBorder="1" applyAlignment="1" applyProtection="1">
      <alignment horizontal="center" vertical="center" shrinkToFit="1"/>
    </xf>
    <xf numFmtId="49" fontId="14" fillId="2" borderId="19" xfId="1" applyNumberFormat="1" applyFont="1" applyFill="1" applyBorder="1" applyAlignment="1" applyProtection="1">
      <alignment horizontal="center" vertical="center" shrinkToFit="1"/>
    </xf>
    <xf numFmtId="49" fontId="14" fillId="2" borderId="79" xfId="1" applyNumberFormat="1" applyFont="1" applyFill="1" applyBorder="1" applyAlignment="1" applyProtection="1">
      <alignment horizontal="center" vertical="center" shrinkToFit="1"/>
    </xf>
    <xf numFmtId="49" fontId="14" fillId="2" borderId="33" xfId="1" applyNumberFormat="1" applyFont="1" applyFill="1" applyBorder="1" applyAlignment="1" applyProtection="1">
      <alignment horizontal="center" vertical="center" shrinkToFit="1"/>
    </xf>
    <xf numFmtId="49" fontId="14" fillId="2" borderId="34" xfId="1" applyNumberFormat="1" applyFont="1" applyFill="1" applyBorder="1" applyAlignment="1" applyProtection="1">
      <alignment horizontal="center" vertical="center" shrinkToFit="1"/>
    </xf>
    <xf numFmtId="49" fontId="14" fillId="2" borderId="18" xfId="1" applyNumberFormat="1" applyFont="1" applyFill="1" applyBorder="1" applyAlignment="1" applyProtection="1">
      <alignment horizontal="center" vertical="center" shrinkToFit="1"/>
    </xf>
    <xf numFmtId="166" fontId="14" fillId="2" borderId="29" xfId="1" applyNumberFormat="1" applyFont="1" applyFill="1" applyBorder="1" applyAlignment="1" applyProtection="1">
      <alignment horizontal="center" vertical="center" shrinkToFit="1"/>
    </xf>
    <xf numFmtId="166" fontId="14" fillId="2" borderId="91" xfId="1" applyNumberFormat="1" applyFont="1" applyFill="1" applyBorder="1" applyAlignment="1" applyProtection="1">
      <alignment horizontal="center" vertical="center" shrinkToFit="1"/>
    </xf>
    <xf numFmtId="49" fontId="14" fillId="2" borderId="94" xfId="1" applyNumberFormat="1" applyFont="1" applyFill="1" applyBorder="1" applyAlignment="1" applyProtection="1">
      <alignment horizontal="center" vertical="center" shrinkToFit="1"/>
    </xf>
    <xf numFmtId="49" fontId="14" fillId="2" borderId="92" xfId="1" applyNumberFormat="1" applyFont="1" applyFill="1" applyBorder="1" applyAlignment="1" applyProtection="1">
      <alignment horizontal="center" vertical="center" shrinkToFit="1"/>
    </xf>
    <xf numFmtId="166" fontId="14" fillId="2" borderId="96" xfId="1" applyNumberFormat="1" applyFont="1" applyFill="1" applyBorder="1" applyAlignment="1" applyProtection="1">
      <alignment horizontal="center" vertical="center" shrinkToFit="1"/>
    </xf>
    <xf numFmtId="166" fontId="14" fillId="2" borderId="74" xfId="1" applyNumberFormat="1" applyFont="1" applyFill="1" applyBorder="1" applyAlignment="1" applyProtection="1">
      <alignment horizontal="center" vertical="center" shrinkToFit="1"/>
    </xf>
    <xf numFmtId="166" fontId="4" fillId="3" borderId="78" xfId="1" applyNumberFormat="1" applyFont="1" applyFill="1" applyBorder="1" applyAlignment="1" applyProtection="1">
      <alignment horizontal="center" vertical="center" shrinkToFit="1"/>
      <protection locked="0"/>
    </xf>
    <xf numFmtId="166" fontId="4" fillId="3" borderId="89" xfId="1" applyNumberFormat="1" applyFont="1" applyFill="1" applyBorder="1" applyAlignment="1" applyProtection="1">
      <alignment horizontal="center" vertical="center" shrinkToFit="1"/>
      <protection locked="0"/>
    </xf>
    <xf numFmtId="0" fontId="10" fillId="3" borderId="90" xfId="1" applyFont="1" applyFill="1" applyBorder="1" applyAlignment="1" applyProtection="1">
      <alignment horizontal="center" vertical="center" shrinkToFit="1"/>
      <protection locked="0"/>
    </xf>
    <xf numFmtId="49" fontId="4" fillId="3" borderId="72" xfId="1" applyNumberFormat="1" applyFont="1" applyFill="1" applyBorder="1" applyAlignment="1" applyProtection="1">
      <alignment horizontal="center" vertical="center" shrinkToFit="1"/>
      <protection locked="0"/>
    </xf>
    <xf numFmtId="166" fontId="4" fillId="3" borderId="90" xfId="1" applyNumberFormat="1" applyFont="1" applyFill="1" applyBorder="1" applyAlignment="1" applyProtection="1">
      <alignment horizontal="center" vertical="center" shrinkToFit="1"/>
      <protection locked="0"/>
    </xf>
    <xf numFmtId="166" fontId="16" fillId="2" borderId="19" xfId="1" applyNumberFormat="1" applyFont="1" applyFill="1" applyBorder="1" applyAlignment="1" applyProtection="1">
      <alignment horizontal="center" vertical="center" shrinkToFit="1"/>
    </xf>
    <xf numFmtId="166" fontId="16" fillId="2" borderId="47" xfId="1" applyNumberFormat="1" applyFont="1" applyFill="1" applyBorder="1" applyAlignment="1" applyProtection="1">
      <alignment horizontal="center" vertical="center" shrinkToFit="1"/>
    </xf>
    <xf numFmtId="49" fontId="16" fillId="2" borderId="26" xfId="1" applyNumberFormat="1" applyFont="1" applyFill="1" applyBorder="1" applyAlignment="1" applyProtection="1">
      <alignment horizontal="center" vertical="center" shrinkToFit="1"/>
    </xf>
    <xf numFmtId="49" fontId="16" fillId="2" borderId="48" xfId="1" applyNumberFormat="1" applyFont="1" applyFill="1" applyBorder="1" applyAlignment="1" applyProtection="1">
      <alignment horizontal="center" vertical="center" shrinkToFit="1"/>
    </xf>
    <xf numFmtId="166" fontId="16" fillId="2" borderId="23" xfId="1" applyNumberFormat="1" applyFont="1" applyFill="1" applyBorder="1" applyAlignment="1" applyProtection="1">
      <alignment horizontal="center" vertical="center" shrinkToFit="1"/>
    </xf>
    <xf numFmtId="166" fontId="35" fillId="2" borderId="18" xfId="1" applyNumberFormat="1" applyFont="1" applyFill="1" applyBorder="1" applyAlignment="1" applyProtection="1">
      <alignment horizontal="center" vertical="center" shrinkToFit="1"/>
    </xf>
    <xf numFmtId="166" fontId="35" fillId="2" borderId="21" xfId="1" applyNumberFormat="1" applyFont="1" applyFill="1" applyBorder="1" applyAlignment="1" applyProtection="1">
      <alignment horizontal="center" vertical="center" shrinkToFit="1"/>
    </xf>
    <xf numFmtId="166" fontId="35" fillId="2" borderId="49" xfId="1" applyNumberFormat="1" applyFont="1" applyFill="1" applyBorder="1" applyAlignment="1" applyProtection="1">
      <alignment horizontal="center" vertical="center" shrinkToFit="1"/>
    </xf>
    <xf numFmtId="49" fontId="16" fillId="2" borderId="23" xfId="1" applyNumberFormat="1" applyFont="1" applyFill="1" applyBorder="1" applyAlignment="1" applyProtection="1">
      <alignment horizontal="center" vertical="center" shrinkToFit="1"/>
    </xf>
    <xf numFmtId="49" fontId="35" fillId="2" borderId="18" xfId="1" applyNumberFormat="1" applyFont="1" applyFill="1" applyBorder="1" applyAlignment="1" applyProtection="1">
      <alignment horizontal="center" vertical="center" shrinkToFit="1"/>
    </xf>
    <xf numFmtId="166" fontId="35" fillId="2" borderId="27" xfId="1" applyNumberFormat="1" applyFont="1" applyFill="1" applyBorder="1" applyAlignment="1" applyProtection="1">
      <alignment horizontal="center" vertical="center" shrinkToFit="1"/>
    </xf>
    <xf numFmtId="166" fontId="4" fillId="3" borderId="21" xfId="1" applyNumberFormat="1" applyFont="1" applyFill="1" applyBorder="1" applyAlignment="1" applyProtection="1">
      <alignment horizontal="center" vertical="center" shrinkToFit="1"/>
      <protection locked="0"/>
    </xf>
    <xf numFmtId="166" fontId="4" fillId="3" borderId="49" xfId="1" applyNumberFormat="1" applyFont="1" applyFill="1" applyBorder="1" applyAlignment="1" applyProtection="1">
      <alignment horizontal="center" vertical="center" shrinkToFit="1"/>
      <protection locked="0"/>
    </xf>
    <xf numFmtId="49" fontId="4" fillId="3" borderId="21" xfId="1" applyNumberFormat="1" applyFont="1" applyFill="1" applyBorder="1" applyAlignment="1" applyProtection="1">
      <alignment horizontal="center" vertical="center" shrinkToFit="1"/>
      <protection locked="0"/>
    </xf>
    <xf numFmtId="49" fontId="4" fillId="3" borderId="27" xfId="1" applyNumberFormat="1" applyFont="1" applyFill="1" applyBorder="1" applyAlignment="1" applyProtection="1">
      <alignment horizontal="center" vertical="center" shrinkToFit="1"/>
      <protection locked="0"/>
    </xf>
    <xf numFmtId="166" fontId="14" fillId="2" borderId="51" xfId="1" applyNumberFormat="1" applyFont="1" applyFill="1" applyBorder="1" applyAlignment="1" applyProtection="1">
      <alignment horizontal="center" vertical="center" shrinkToFit="1"/>
    </xf>
    <xf numFmtId="166" fontId="35" fillId="2" borderId="52" xfId="1" applyNumberFormat="1" applyFont="1" applyFill="1" applyBorder="1" applyAlignment="1" applyProtection="1">
      <alignment horizontal="center" vertical="center" shrinkToFit="1"/>
    </xf>
    <xf numFmtId="49" fontId="14" fillId="2" borderId="21" xfId="1" applyNumberFormat="1" applyFont="1" applyFill="1" applyBorder="1" applyAlignment="1" applyProtection="1">
      <alignment horizontal="center" vertical="center" shrinkToFit="1"/>
    </xf>
    <xf numFmtId="49" fontId="35" fillId="2" borderId="46" xfId="1" applyNumberFormat="1" applyFont="1" applyFill="1" applyBorder="1" applyAlignment="1" applyProtection="1">
      <alignment horizontal="center" vertical="center" shrinkToFit="1"/>
    </xf>
    <xf numFmtId="49" fontId="14" fillId="2" borderId="30" xfId="1" applyNumberFormat="1" applyFont="1" applyFill="1" applyBorder="1" applyAlignment="1" applyProtection="1">
      <alignment horizontal="center" vertical="center" shrinkToFit="1"/>
    </xf>
    <xf numFmtId="49" fontId="14" fillId="2" borderId="74" xfId="1" applyNumberFormat="1" applyFont="1" applyFill="1" applyBorder="1" applyAlignment="1" applyProtection="1">
      <alignment horizontal="center" vertical="center" shrinkToFit="1"/>
    </xf>
    <xf numFmtId="166" fontId="14" fillId="2" borderId="92" xfId="1" applyNumberFormat="1" applyFont="1" applyFill="1" applyBorder="1" applyAlignment="1" applyProtection="1">
      <alignment horizontal="center" vertical="center" shrinkToFit="1"/>
    </xf>
    <xf numFmtId="166" fontId="4" fillId="3" borderId="56" xfId="1" applyNumberFormat="1" applyFont="1" applyFill="1" applyBorder="1" applyAlignment="1" applyProtection="1">
      <alignment horizontal="center" vertical="center" shrinkToFit="1"/>
      <protection locked="0"/>
    </xf>
    <xf numFmtId="166" fontId="4" fillId="3" borderId="47" xfId="1" applyNumberFormat="1" applyFont="1" applyFill="1" applyBorder="1" applyAlignment="1" applyProtection="1">
      <alignment horizontal="center" vertical="center" shrinkToFit="1"/>
      <protection locked="0"/>
    </xf>
    <xf numFmtId="166" fontId="4" fillId="3" borderId="19" xfId="1" applyNumberFormat="1" applyFont="1" applyFill="1" applyBorder="1" applyAlignment="1" applyProtection="1">
      <alignment horizontal="center" vertical="center" shrinkToFit="1"/>
      <protection locked="0"/>
    </xf>
    <xf numFmtId="166" fontId="4" fillId="3" borderId="23" xfId="1" applyNumberFormat="1" applyFont="1" applyFill="1" applyBorder="1" applyAlignment="1" applyProtection="1">
      <alignment horizontal="center" vertical="center" shrinkToFit="1"/>
      <protection locked="0"/>
    </xf>
    <xf numFmtId="49" fontId="4" fillId="3" borderId="48" xfId="1" applyNumberFormat="1" applyFont="1" applyFill="1" applyBorder="1" applyAlignment="1" applyProtection="1">
      <alignment horizontal="center" vertical="center" shrinkToFit="1"/>
      <protection locked="0"/>
    </xf>
    <xf numFmtId="166" fontId="4" fillId="3" borderId="48" xfId="1" applyNumberFormat="1" applyFont="1" applyFill="1" applyBorder="1" applyAlignment="1" applyProtection="1">
      <alignment horizontal="center" vertical="center" shrinkToFit="1"/>
      <protection locked="0"/>
    </xf>
    <xf numFmtId="166" fontId="4" fillId="3" borderId="88" xfId="1" applyNumberFormat="1" applyFont="1" applyFill="1" applyBorder="1" applyAlignment="1" applyProtection="1">
      <alignment horizontal="center" vertical="center" shrinkToFit="1"/>
      <protection locked="0"/>
    </xf>
    <xf numFmtId="166" fontId="16" fillId="2" borderId="56" xfId="1" applyNumberFormat="1" applyFont="1" applyFill="1" applyBorder="1" applyAlignment="1" applyProtection="1">
      <alignment horizontal="center" vertical="center" shrinkToFit="1"/>
    </xf>
    <xf numFmtId="166" fontId="16" fillId="2" borderId="48" xfId="1" applyNumberFormat="1" applyFont="1" applyFill="1" applyBorder="1" applyAlignment="1" applyProtection="1">
      <alignment horizontal="center" vertical="center" shrinkToFit="1"/>
    </xf>
    <xf numFmtId="166" fontId="35" fillId="2" borderId="25" xfId="1" applyNumberFormat="1" applyFont="1" applyFill="1" applyBorder="1" applyAlignment="1" applyProtection="1">
      <alignment horizontal="center" vertical="center" shrinkToFit="1"/>
    </xf>
    <xf numFmtId="166" fontId="35" fillId="2" borderId="56" xfId="1" applyNumberFormat="1" applyFont="1" applyFill="1" applyBorder="1" applyAlignment="1" applyProtection="1">
      <alignment horizontal="center" vertical="center" shrinkToFit="1"/>
    </xf>
    <xf numFmtId="166" fontId="35" fillId="2" borderId="47" xfId="1" applyNumberFormat="1" applyFont="1" applyFill="1" applyBorder="1" applyAlignment="1" applyProtection="1">
      <alignment horizontal="center" vertical="center" shrinkToFit="1"/>
    </xf>
    <xf numFmtId="49" fontId="35" fillId="2" borderId="48" xfId="1" applyNumberFormat="1" applyFont="1" applyFill="1" applyBorder="1" applyAlignment="1" applyProtection="1">
      <alignment horizontal="center" vertical="center" shrinkToFit="1"/>
    </xf>
    <xf numFmtId="166" fontId="35" fillId="2" borderId="48" xfId="1" applyNumberFormat="1" applyFont="1" applyFill="1" applyBorder="1" applyAlignment="1" applyProtection="1">
      <alignment horizontal="center" vertical="center" shrinkToFit="1"/>
    </xf>
    <xf numFmtId="49" fontId="4" fillId="3" borderId="23" xfId="1" applyNumberFormat="1" applyFont="1" applyFill="1" applyBorder="1" applyAlignment="1" applyProtection="1">
      <alignment horizontal="center" vertical="center" shrinkToFit="1"/>
      <protection locked="0"/>
    </xf>
    <xf numFmtId="49" fontId="12" fillId="3" borderId="48" xfId="1" applyNumberFormat="1" applyFont="1" applyFill="1" applyBorder="1" applyAlignment="1" applyProtection="1">
      <alignment horizontal="center" vertical="center" shrinkToFit="1"/>
      <protection locked="0"/>
    </xf>
    <xf numFmtId="49" fontId="4" fillId="3" borderId="25" xfId="1" applyNumberFormat="1" applyFont="1" applyFill="1" applyBorder="1" applyAlignment="1" applyProtection="1">
      <alignment horizontal="center" vertical="center" shrinkToFit="1"/>
      <protection locked="0"/>
    </xf>
    <xf numFmtId="166" fontId="14" fillId="2" borderId="31" xfId="1" applyNumberFormat="1" applyFont="1" applyFill="1" applyBorder="1" applyAlignment="1" applyProtection="1">
      <alignment horizontal="center" vertical="center" shrinkToFit="1"/>
    </xf>
    <xf numFmtId="49" fontId="35" fillId="2" borderId="57" xfId="1" applyNumberFormat="1" applyFont="1" applyFill="1" applyBorder="1" applyAlignment="1" applyProtection="1">
      <alignment horizontal="center" vertical="center" shrinkToFit="1"/>
    </xf>
    <xf numFmtId="49" fontId="14" fillId="2" borderId="57" xfId="1" applyNumberFormat="1" applyFont="1" applyFill="1" applyBorder="1" applyAlignment="1" applyProtection="1">
      <alignment horizontal="center" vertical="center" shrinkToFit="1"/>
    </xf>
    <xf numFmtId="49" fontId="14" fillId="2" borderId="25" xfId="1" applyNumberFormat="1" applyFont="1" applyFill="1" applyBorder="1" applyAlignment="1" applyProtection="1">
      <alignment horizontal="center" vertical="center" shrinkToFit="1"/>
    </xf>
    <xf numFmtId="166" fontId="14" fillId="2" borderId="37" xfId="1" applyNumberFormat="1" applyFont="1" applyFill="1" applyBorder="1" applyAlignment="1" applyProtection="1">
      <alignment horizontal="center" vertical="center" shrinkToFit="1"/>
    </xf>
    <xf numFmtId="166" fontId="14" fillId="2" borderId="38" xfId="1" applyNumberFormat="1" applyFont="1" applyFill="1" applyBorder="1" applyAlignment="1" applyProtection="1">
      <alignment horizontal="center" vertical="center" shrinkToFit="1"/>
    </xf>
    <xf numFmtId="49" fontId="14" fillId="2" borderId="54" xfId="1" applyNumberFormat="1" applyFont="1" applyFill="1" applyBorder="1" applyAlignment="1" applyProtection="1">
      <alignment horizontal="center" vertical="center" shrinkToFit="1"/>
    </xf>
    <xf numFmtId="49" fontId="14" fillId="2" borderId="36" xfId="1" applyNumberFormat="1" applyFont="1" applyFill="1" applyBorder="1" applyAlignment="1" applyProtection="1">
      <alignment horizontal="center" vertical="center" shrinkToFit="1"/>
    </xf>
    <xf numFmtId="166" fontId="36" fillId="2" borderId="36" xfId="1" applyNumberFormat="1" applyFont="1" applyFill="1" applyBorder="1" applyAlignment="1" applyProtection="1">
      <alignment horizontal="center" vertical="center" shrinkToFit="1"/>
    </xf>
    <xf numFmtId="166" fontId="14" fillId="2" borderId="43" xfId="1" applyNumberFormat="1" applyFont="1" applyFill="1" applyBorder="1" applyAlignment="1" applyProtection="1">
      <alignment horizontal="center" vertical="center" shrinkToFit="1"/>
    </xf>
    <xf numFmtId="49" fontId="4" fillId="3" borderId="55" xfId="1" applyNumberFormat="1" applyFont="1" applyFill="1" applyBorder="1" applyAlignment="1" applyProtection="1">
      <alignment horizontal="center" vertical="center" shrinkToFit="1"/>
      <protection locked="0"/>
    </xf>
    <xf numFmtId="49" fontId="4" fillId="3" borderId="45" xfId="1" applyNumberFormat="1" applyFont="1" applyFill="1" applyBorder="1" applyAlignment="1" applyProtection="1">
      <alignment horizontal="center" vertical="center" shrinkToFit="1"/>
      <protection locked="0"/>
    </xf>
    <xf numFmtId="166" fontId="4" fillId="3" borderId="12" xfId="1" applyNumberFormat="1" applyFont="1" applyFill="1" applyBorder="1" applyAlignment="1" applyProtection="1">
      <alignment horizontal="center" vertical="center" shrinkToFit="1"/>
      <protection locked="0"/>
    </xf>
    <xf numFmtId="166" fontId="4" fillId="3" borderId="14" xfId="1" applyNumberFormat="1" applyFont="1" applyFill="1" applyBorder="1" applyAlignment="1" applyProtection="1">
      <alignment horizontal="center" vertical="center" shrinkToFit="1"/>
      <protection locked="0"/>
    </xf>
    <xf numFmtId="49" fontId="4" fillId="3" borderId="44" xfId="1" applyNumberFormat="1" applyFont="1" applyFill="1" applyBorder="1" applyAlignment="1" applyProtection="1">
      <alignment horizontal="center" vertical="center" shrinkToFit="1"/>
      <protection locked="0"/>
    </xf>
    <xf numFmtId="166" fontId="4" fillId="3" borderId="11" xfId="1" applyNumberFormat="1" applyFont="1" applyFill="1" applyBorder="1" applyAlignment="1" applyProtection="1">
      <alignment horizontal="center" vertical="center" shrinkToFit="1"/>
      <protection locked="0"/>
    </xf>
    <xf numFmtId="166" fontId="4" fillId="3" borderId="16" xfId="1" applyNumberFormat="1" applyFont="1" applyFill="1" applyBorder="1" applyAlignment="1" applyProtection="1">
      <alignment horizontal="center" vertical="center" shrinkToFit="1"/>
      <protection locked="0"/>
    </xf>
    <xf numFmtId="49" fontId="37" fillId="2" borderId="56" xfId="1" applyNumberFormat="1" applyFont="1" applyFill="1" applyBorder="1" applyAlignment="1" applyProtection="1">
      <alignment horizontal="center" vertical="center" shrinkToFit="1"/>
    </xf>
    <xf numFmtId="49" fontId="37" fillId="2" borderId="47" xfId="1" applyNumberFormat="1" applyFont="1" applyFill="1" applyBorder="1" applyAlignment="1" applyProtection="1">
      <alignment horizontal="center" vertical="center" shrinkToFit="1"/>
    </xf>
    <xf numFmtId="49" fontId="35" fillId="2" borderId="26" xfId="1" applyNumberFormat="1" applyFont="1" applyFill="1" applyBorder="1" applyAlignment="1" applyProtection="1">
      <alignment horizontal="center" vertical="center" shrinkToFit="1"/>
    </xf>
    <xf numFmtId="49" fontId="37" fillId="2" borderId="58" xfId="1" applyNumberFormat="1" applyFont="1" applyFill="1" applyBorder="1" applyAlignment="1" applyProtection="1">
      <alignment horizontal="center" vertical="center" shrinkToFit="1"/>
    </xf>
    <xf numFmtId="166" fontId="36" fillId="2" borderId="48" xfId="1" applyNumberFormat="1" applyFont="1" applyFill="1" applyBorder="1" applyAlignment="1" applyProtection="1">
      <alignment horizontal="center" vertical="center" shrinkToFit="1"/>
    </xf>
    <xf numFmtId="166" fontId="14" fillId="2" borderId="59" xfId="1" applyNumberFormat="1" applyFont="1" applyFill="1" applyBorder="1" applyAlignment="1" applyProtection="1">
      <alignment horizontal="center" vertical="center" shrinkToFit="1"/>
    </xf>
    <xf numFmtId="166" fontId="14" fillId="2" borderId="49" xfId="1" applyNumberFormat="1" applyFont="1" applyFill="1" applyBorder="1" applyAlignment="1" applyProtection="1">
      <alignment horizontal="center" vertical="center" shrinkToFit="1"/>
    </xf>
    <xf numFmtId="49" fontId="35" fillId="2" borderId="23" xfId="1" applyNumberFormat="1" applyFont="1" applyFill="1" applyBorder="1" applyAlignment="1" applyProtection="1">
      <alignment horizontal="center" vertical="center" shrinkToFit="1"/>
    </xf>
    <xf numFmtId="49" fontId="14" fillId="2" borderId="50" xfId="1" applyNumberFormat="1" applyFont="1" applyFill="1" applyBorder="1" applyAlignment="1" applyProtection="1">
      <alignment horizontal="center" vertical="center" shrinkToFit="1"/>
    </xf>
    <xf numFmtId="166" fontId="36" fillId="2" borderId="18" xfId="1" applyNumberFormat="1" applyFont="1" applyFill="1" applyBorder="1" applyAlignment="1" applyProtection="1">
      <alignment horizontal="center" vertical="center" shrinkToFit="1"/>
    </xf>
    <xf numFmtId="49" fontId="4" fillId="3" borderId="59" xfId="1" applyNumberFormat="1" applyFont="1" applyFill="1" applyBorder="1" applyAlignment="1" applyProtection="1">
      <alignment horizontal="center" vertical="center" shrinkToFit="1"/>
      <protection locked="0"/>
    </xf>
    <xf numFmtId="49" fontId="4" fillId="3" borderId="50" xfId="1" applyNumberFormat="1" applyFont="1" applyFill="1" applyBorder="1" applyAlignment="1" applyProtection="1">
      <alignment horizontal="center" vertical="center" shrinkToFit="1"/>
      <protection locked="0"/>
    </xf>
    <xf numFmtId="49" fontId="14" fillId="2" borderId="60" xfId="1" applyNumberFormat="1" applyFont="1" applyFill="1" applyBorder="1" applyAlignment="1" applyProtection="1">
      <alignment horizontal="center" vertical="center" shrinkToFit="1"/>
    </xf>
    <xf numFmtId="49" fontId="14" fillId="2" borderId="61" xfId="1" applyNumberFormat="1" applyFont="1" applyFill="1" applyBorder="1" applyAlignment="1" applyProtection="1">
      <alignment horizontal="center" vertical="center" shrinkToFit="1"/>
    </xf>
    <xf numFmtId="49" fontId="14" fillId="2" borderId="46" xfId="1" applyNumberFormat="1" applyFont="1" applyFill="1" applyBorder="1" applyAlignment="1" applyProtection="1">
      <alignment horizontal="center" vertical="center" shrinkToFit="1"/>
    </xf>
    <xf numFmtId="49" fontId="35" fillId="2" borderId="62" xfId="1" applyNumberFormat="1" applyFont="1" applyFill="1" applyBorder="1" applyAlignment="1" applyProtection="1">
      <alignment horizontal="center" vertical="center" shrinkToFit="1"/>
    </xf>
    <xf numFmtId="166" fontId="14" fillId="2" borderId="36" xfId="1" applyNumberFormat="1" applyFont="1" applyFill="1" applyBorder="1" applyAlignment="1" applyProtection="1">
      <alignment horizontal="center" vertical="center" shrinkToFit="1"/>
    </xf>
    <xf numFmtId="166" fontId="5" fillId="3" borderId="45" xfId="1" applyNumberFormat="1" applyFont="1" applyFill="1" applyBorder="1" applyAlignment="1" applyProtection="1">
      <alignment horizontal="center" vertical="center" shrinkToFit="1"/>
      <protection locked="0"/>
    </xf>
    <xf numFmtId="166" fontId="4" fillId="3" borderId="15" xfId="1" applyNumberFormat="1" applyFont="1" applyFill="1" applyBorder="1" applyAlignment="1" applyProtection="1">
      <alignment horizontal="center" vertical="center" shrinkToFit="1"/>
      <protection locked="0"/>
    </xf>
    <xf numFmtId="49" fontId="16" fillId="2" borderId="58" xfId="1" applyNumberFormat="1" applyFont="1" applyFill="1" applyBorder="1" applyAlignment="1" applyProtection="1">
      <alignment horizontal="center" vertical="center" shrinkToFit="1"/>
    </xf>
    <xf numFmtId="0" fontId="14" fillId="2" borderId="18" xfId="1" applyFont="1" applyFill="1" applyBorder="1" applyAlignment="1" applyProtection="1">
      <alignment horizontal="center" vertical="center" shrinkToFit="1"/>
    </xf>
    <xf numFmtId="166" fontId="7" fillId="3" borderId="21" xfId="1" applyNumberFormat="1" applyFont="1" applyFill="1" applyBorder="1" applyAlignment="1" applyProtection="1">
      <alignment horizontal="center" vertical="center" shrinkToFit="1"/>
      <protection locked="0"/>
    </xf>
    <xf numFmtId="49" fontId="10" fillId="3" borderId="50" xfId="1" applyNumberFormat="1" applyFont="1" applyFill="1" applyBorder="1" applyAlignment="1" applyProtection="1">
      <alignment horizontal="center" vertical="center" shrinkToFit="1"/>
      <protection locked="0"/>
    </xf>
    <xf numFmtId="0" fontId="14" fillId="2" borderId="46" xfId="1" applyFont="1" applyFill="1" applyBorder="1" applyAlignment="1" applyProtection="1">
      <alignment horizontal="center" vertical="center" shrinkToFit="1"/>
    </xf>
    <xf numFmtId="166" fontId="14" fillId="2" borderId="39" xfId="1" applyNumberFormat="1" applyFont="1" applyFill="1" applyBorder="1" applyAlignment="1" applyProtection="1">
      <alignment horizontal="center" vertical="center" shrinkToFit="1"/>
    </xf>
    <xf numFmtId="49" fontId="14" fillId="2" borderId="62" xfId="1" applyNumberFormat="1" applyFont="1" applyFill="1" applyBorder="1" applyAlignment="1" applyProtection="1">
      <alignment horizontal="center" vertical="center" shrinkToFit="1"/>
    </xf>
    <xf numFmtId="166" fontId="15" fillId="3" borderId="44" xfId="1" applyNumberFormat="1" applyFont="1" applyFill="1" applyBorder="1" applyAlignment="1" applyProtection="1">
      <alignment horizontal="center" vertical="center" shrinkToFit="1"/>
      <protection locked="0"/>
    </xf>
    <xf numFmtId="166" fontId="4" fillId="3" borderId="44" xfId="1" applyNumberFormat="1" applyFont="1" applyFill="1" applyBorder="1" applyAlignment="1" applyProtection="1">
      <alignment horizontal="center" vertical="center" shrinkToFit="1"/>
      <protection locked="0"/>
    </xf>
    <xf numFmtId="166" fontId="14" fillId="2" borderId="48" xfId="1" applyNumberFormat="1" applyFont="1" applyFill="1" applyBorder="1" applyAlignment="1" applyProtection="1">
      <alignment horizontal="center" vertical="center" shrinkToFit="1"/>
    </xf>
    <xf numFmtId="49" fontId="14" fillId="2" borderId="59" xfId="1" applyNumberFormat="1" applyFont="1" applyFill="1" applyBorder="1" applyAlignment="1" applyProtection="1">
      <alignment horizontal="center" vertical="center" shrinkToFit="1"/>
    </xf>
    <xf numFmtId="49" fontId="14" fillId="2" borderId="49" xfId="1" applyNumberFormat="1" applyFont="1" applyFill="1" applyBorder="1" applyAlignment="1" applyProtection="1">
      <alignment horizontal="center" vertical="center" shrinkToFit="1"/>
    </xf>
    <xf numFmtId="166" fontId="14" fillId="2" borderId="50" xfId="1" applyNumberFormat="1" applyFont="1" applyFill="1" applyBorder="1" applyAlignment="1" applyProtection="1">
      <alignment horizontal="center" vertical="center" shrinkToFit="1"/>
    </xf>
    <xf numFmtId="49" fontId="16" fillId="2" borderId="50" xfId="1" applyNumberFormat="1" applyFont="1" applyFill="1" applyBorder="1" applyAlignment="1" applyProtection="1">
      <alignment horizontal="center" vertical="center" shrinkToFit="1"/>
    </xf>
    <xf numFmtId="166" fontId="14" fillId="2" borderId="18" xfId="1" applyNumberFormat="1" applyFont="1" applyFill="1" applyBorder="1" applyAlignment="1" applyProtection="1">
      <alignment horizontal="center" vertical="center" shrinkToFit="1"/>
    </xf>
    <xf numFmtId="49" fontId="7" fillId="3" borderId="49" xfId="1" applyNumberFormat="1" applyFont="1" applyFill="1" applyBorder="1" applyAlignment="1" applyProtection="1">
      <alignment horizontal="center" vertical="center" shrinkToFit="1"/>
      <protection locked="0"/>
    </xf>
    <xf numFmtId="166" fontId="4" fillId="3" borderId="50" xfId="1" applyNumberFormat="1" applyFont="1" applyFill="1" applyBorder="1" applyAlignment="1" applyProtection="1">
      <alignment horizontal="center" vertical="center" shrinkToFit="1"/>
      <protection locked="0"/>
    </xf>
    <xf numFmtId="49" fontId="14" fillId="2" borderId="52" xfId="1" applyNumberFormat="1" applyFont="1" applyFill="1" applyBorder="1" applyAlignment="1" applyProtection="1">
      <alignment horizontal="center" vertical="center" shrinkToFit="1"/>
    </xf>
    <xf numFmtId="166" fontId="35" fillId="2" borderId="61" xfId="1" applyNumberFormat="1" applyFont="1" applyFill="1" applyBorder="1" applyAlignment="1" applyProtection="1">
      <alignment horizontal="center" vertical="center" shrinkToFit="1"/>
    </xf>
    <xf numFmtId="49" fontId="16" fillId="2" borderId="46" xfId="1" applyNumberFormat="1" applyFont="1" applyFill="1" applyBorder="1" applyAlignment="1" applyProtection="1">
      <alignment horizontal="center" vertical="center" shrinkToFit="1"/>
    </xf>
    <xf numFmtId="49" fontId="14" fillId="2" borderId="37" xfId="1" applyNumberFormat="1" applyFont="1" applyFill="1" applyBorder="1" applyAlignment="1" applyProtection="1">
      <alignment horizontal="center" vertical="center" shrinkToFit="1"/>
    </xf>
    <xf numFmtId="49" fontId="14" fillId="2" borderId="38" xfId="1" applyNumberFormat="1" applyFont="1" applyFill="1" applyBorder="1" applyAlignment="1" applyProtection="1">
      <alignment horizontal="center" vertical="center" shrinkToFit="1"/>
    </xf>
    <xf numFmtId="166" fontId="14" fillId="2" borderId="62" xfId="1" applyNumberFormat="1" applyFont="1" applyFill="1" applyBorder="1" applyAlignment="1" applyProtection="1">
      <alignment horizontal="center" vertical="center" shrinkToFit="1"/>
    </xf>
    <xf numFmtId="1" fontId="38" fillId="0" borderId="80" xfId="1" applyNumberFormat="1" applyFont="1" applyBorder="1" applyAlignment="1" applyProtection="1">
      <alignment horizontal="center" vertical="center" shrinkToFit="1"/>
    </xf>
    <xf numFmtId="0" fontId="29" fillId="4" borderId="4" xfId="1" applyFont="1" applyFill="1" applyBorder="1" applyAlignment="1" applyProtection="1">
      <alignment horizontal="center" vertical="center" shrinkToFit="1"/>
    </xf>
    <xf numFmtId="0" fontId="29" fillId="4" borderId="3" xfId="1" applyFont="1" applyFill="1" applyBorder="1" applyAlignment="1" applyProtection="1">
      <alignment horizontal="center" vertical="center" shrinkToFit="1"/>
    </xf>
    <xf numFmtId="166" fontId="4" fillId="3" borderId="13" xfId="1" applyNumberFormat="1" applyFont="1" applyFill="1" applyBorder="1" applyAlignment="1" applyProtection="1">
      <alignment horizontal="center" vertical="center" shrinkToFit="1"/>
      <protection locked="0"/>
    </xf>
    <xf numFmtId="166" fontId="16" fillId="2" borderId="20" xfId="1" applyNumberFormat="1" applyFont="1" applyFill="1" applyBorder="1" applyAlignment="1" applyProtection="1">
      <alignment horizontal="center" vertical="center" shrinkToFit="1"/>
    </xf>
    <xf numFmtId="166" fontId="16" fillId="2" borderId="50" xfId="1" applyNumberFormat="1" applyFont="1" applyFill="1" applyBorder="1" applyAlignment="1" applyProtection="1">
      <alignment horizontal="center" vertical="center" shrinkToFit="1"/>
    </xf>
    <xf numFmtId="166" fontId="35" fillId="2" borderId="26" xfId="1" applyNumberFormat="1" applyFont="1" applyFill="1" applyBorder="1" applyAlignment="1" applyProtection="1">
      <alignment horizontal="center" vertical="center" shrinkToFit="1"/>
    </xf>
    <xf numFmtId="0" fontId="14" fillId="2" borderId="50" xfId="1" applyFont="1" applyFill="1" applyBorder="1" applyAlignment="1" applyProtection="1">
      <alignment horizontal="center" vertical="center" shrinkToFit="1"/>
    </xf>
    <xf numFmtId="49" fontId="35" fillId="2" borderId="50" xfId="1" applyNumberFormat="1" applyFont="1" applyFill="1" applyBorder="1" applyAlignment="1" applyProtection="1">
      <alignment horizontal="center" vertical="center" shrinkToFit="1"/>
    </xf>
    <xf numFmtId="166" fontId="35" fillId="2" borderId="50" xfId="1" applyNumberFormat="1" applyFont="1" applyFill="1" applyBorder="1" applyAlignment="1" applyProtection="1">
      <alignment horizontal="center" vertical="center" shrinkToFit="1"/>
    </xf>
    <xf numFmtId="166" fontId="4" fillId="3" borderId="26" xfId="1" applyNumberFormat="1" applyFont="1" applyFill="1" applyBorder="1" applyAlignment="1" applyProtection="1">
      <alignment horizontal="center" vertical="center" shrinkToFit="1"/>
      <protection locked="0"/>
    </xf>
    <xf numFmtId="166" fontId="4" fillId="3" borderId="25" xfId="1" applyNumberFormat="1" applyFont="1" applyFill="1" applyBorder="1" applyAlignment="1" applyProtection="1">
      <alignment horizontal="center" vertical="center" shrinkToFit="1"/>
      <protection locked="0"/>
    </xf>
    <xf numFmtId="166" fontId="14" fillId="2" borderId="22" xfId="1" applyNumberFormat="1" applyFont="1" applyFill="1" applyBorder="1" applyAlignment="1" applyProtection="1">
      <alignment horizontal="center" vertical="center" shrinkToFit="1"/>
    </xf>
    <xf numFmtId="166" fontId="14" fillId="2" borderId="67" xfId="1" applyNumberFormat="1" applyFont="1" applyFill="1" applyBorder="1" applyAlignment="1" applyProtection="1">
      <alignment horizontal="center" vertical="center" shrinkToFit="1"/>
    </xf>
    <xf numFmtId="166" fontId="4" fillId="3" borderId="45" xfId="1" applyNumberFormat="1" applyFont="1" applyFill="1" applyBorder="1" applyAlignment="1" applyProtection="1">
      <alignment horizontal="center" vertical="center" shrinkToFit="1"/>
      <protection locked="0"/>
    </xf>
    <xf numFmtId="166" fontId="4" fillId="3" borderId="55" xfId="1" applyNumberFormat="1" applyFont="1" applyFill="1" applyBorder="1" applyAlignment="1" applyProtection="1">
      <alignment horizontal="center" vertical="center" shrinkToFit="1"/>
      <protection locked="0"/>
    </xf>
    <xf numFmtId="49" fontId="5" fillId="3" borderId="50" xfId="1" applyNumberFormat="1" applyFont="1" applyFill="1" applyBorder="1" applyAlignment="1" applyProtection="1">
      <alignment horizontal="center" vertical="center" shrinkToFit="1"/>
      <protection locked="0"/>
    </xf>
    <xf numFmtId="166" fontId="11" fillId="3" borderId="25" xfId="1" applyNumberFormat="1" applyFont="1" applyFill="1" applyBorder="1" applyAlignment="1" applyProtection="1">
      <alignment horizontal="center" vertical="center" shrinkToFit="1"/>
      <protection locked="0"/>
    </xf>
    <xf numFmtId="166" fontId="14" fillId="2" borderId="39" xfId="1" applyNumberFormat="1" applyFont="1" applyFill="1" applyBorder="1" applyAlignment="1" applyProtection="1">
      <alignment horizontal="center" vertical="center" shrinkToFit="1"/>
      <protection locked="0"/>
    </xf>
    <xf numFmtId="166" fontId="14" fillId="2" borderId="38" xfId="1" applyNumberFormat="1" applyFont="1" applyFill="1" applyBorder="1" applyAlignment="1" applyProtection="1">
      <alignment horizontal="center" vertical="center" shrinkToFit="1"/>
      <protection locked="0"/>
    </xf>
    <xf numFmtId="49" fontId="14" fillId="2" borderId="62" xfId="1" applyNumberFormat="1" applyFont="1" applyFill="1" applyBorder="1" applyAlignment="1" applyProtection="1">
      <alignment horizontal="center" vertical="center" shrinkToFit="1"/>
      <protection locked="0"/>
    </xf>
    <xf numFmtId="166" fontId="14" fillId="2" borderId="62" xfId="1" applyNumberFormat="1" applyFont="1" applyFill="1" applyBorder="1" applyAlignment="1" applyProtection="1">
      <alignment horizontal="center" vertical="center" shrinkToFit="1"/>
      <protection locked="0"/>
    </xf>
    <xf numFmtId="166" fontId="14" fillId="2" borderId="43" xfId="1" applyNumberFormat="1" applyFont="1" applyFill="1" applyBorder="1" applyAlignment="1" applyProtection="1">
      <alignment horizontal="center" vertical="center" shrinkToFit="1"/>
      <protection locked="0"/>
    </xf>
    <xf numFmtId="1" fontId="9" fillId="2" borderId="0" xfId="1" applyNumberFormat="1" applyFont="1" applyFill="1" applyBorder="1" applyAlignment="1" applyProtection="1">
      <alignment horizontal="center" vertical="center" shrinkToFit="1"/>
      <protection locked="0"/>
    </xf>
    <xf numFmtId="0" fontId="14" fillId="3" borderId="44" xfId="1" applyFont="1" applyFill="1" applyBorder="1" applyAlignment="1" applyProtection="1">
      <alignment horizontal="center" vertical="center" shrinkToFit="1"/>
      <protection locked="0"/>
    </xf>
    <xf numFmtId="49" fontId="5" fillId="3" borderId="44" xfId="1" applyNumberFormat="1" applyFont="1" applyFill="1" applyBorder="1" applyAlignment="1" applyProtection="1">
      <alignment horizontal="center" vertical="center" shrinkToFit="1"/>
      <protection locked="0"/>
    </xf>
    <xf numFmtId="166" fontId="5" fillId="3" borderId="44" xfId="1" applyNumberFormat="1" applyFont="1" applyFill="1" applyBorder="1" applyAlignment="1" applyProtection="1">
      <alignment horizontal="center" vertical="center" shrinkToFit="1"/>
      <protection locked="0"/>
    </xf>
    <xf numFmtId="166" fontId="11" fillId="3" borderId="16" xfId="1" applyNumberFormat="1" applyFont="1" applyFill="1" applyBorder="1" applyAlignment="1" applyProtection="1">
      <alignment horizontal="center" vertical="center" shrinkToFit="1"/>
      <protection locked="0"/>
    </xf>
    <xf numFmtId="49" fontId="15" fillId="3" borderId="50" xfId="1" applyNumberFormat="1" applyFont="1" applyFill="1" applyBorder="1" applyAlignment="1" applyProtection="1">
      <alignment horizontal="center" vertical="center" shrinkToFit="1"/>
      <protection locked="0"/>
    </xf>
    <xf numFmtId="49" fontId="4" fillId="3" borderId="56" xfId="1" applyNumberFormat="1" applyFont="1" applyFill="1" applyBorder="1" applyAlignment="1" applyProtection="1">
      <alignment horizontal="center" vertical="center" shrinkToFit="1"/>
      <protection locked="0"/>
    </xf>
    <xf numFmtId="49" fontId="4" fillId="3" borderId="47" xfId="1" applyNumberFormat="1" applyFont="1" applyFill="1" applyBorder="1" applyAlignment="1" applyProtection="1">
      <alignment horizontal="center" vertical="center" shrinkToFit="1"/>
      <protection locked="0"/>
    </xf>
    <xf numFmtId="49" fontId="5" fillId="3" borderId="58" xfId="1" applyNumberFormat="1" applyFont="1" applyFill="1" applyBorder="1" applyAlignment="1" applyProtection="1">
      <alignment horizontal="center" vertical="center" shrinkToFit="1"/>
      <protection locked="0"/>
    </xf>
    <xf numFmtId="166" fontId="5" fillId="3" borderId="58" xfId="1" applyNumberFormat="1" applyFont="1" applyFill="1" applyBorder="1" applyAlignment="1" applyProtection="1">
      <alignment horizontal="center" vertical="center" shrinkToFit="1"/>
      <protection locked="0"/>
    </xf>
    <xf numFmtId="166" fontId="11" fillId="3" borderId="48" xfId="1" applyNumberFormat="1" applyFont="1" applyFill="1" applyBorder="1" applyAlignment="1" applyProtection="1">
      <alignment horizontal="center" vertical="center" shrinkToFit="1"/>
      <protection locked="0"/>
    </xf>
    <xf numFmtId="166" fontId="11" fillId="3" borderId="18" xfId="1" applyNumberFormat="1" applyFont="1" applyFill="1" applyBorder="1" applyAlignment="1" applyProtection="1">
      <alignment horizontal="center" vertical="center" shrinkToFit="1"/>
      <protection locked="0"/>
    </xf>
    <xf numFmtId="166" fontId="14" fillId="2" borderId="60" xfId="1" applyNumberFormat="1" applyFont="1" applyFill="1" applyBorder="1" applyAlignment="1" applyProtection="1">
      <alignment horizontal="center" vertical="center" shrinkToFit="1"/>
    </xf>
    <xf numFmtId="166" fontId="14" fillId="2" borderId="52" xfId="1" applyNumberFormat="1" applyFont="1" applyFill="1" applyBorder="1" applyAlignment="1" applyProtection="1">
      <alignment horizontal="center" vertical="center" shrinkToFit="1"/>
    </xf>
    <xf numFmtId="166" fontId="14" fillId="2" borderId="61" xfId="1" applyNumberFormat="1" applyFont="1" applyFill="1" applyBorder="1" applyAlignment="1" applyProtection="1">
      <alignment horizontal="center" vertical="center" shrinkToFit="1"/>
    </xf>
    <xf numFmtId="166" fontId="14" fillId="2" borderId="46" xfId="1" applyNumberFormat="1" applyFont="1" applyFill="1" applyBorder="1" applyAlignment="1" applyProtection="1">
      <alignment horizontal="center" vertical="center" shrinkToFit="1"/>
    </xf>
    <xf numFmtId="1" fontId="5" fillId="2" borderId="0" xfId="1" applyNumberFormat="1" applyFont="1" applyFill="1" applyBorder="1" applyAlignment="1" applyProtection="1">
      <alignment horizontal="center" vertical="center" shrinkToFit="1"/>
    </xf>
    <xf numFmtId="166" fontId="14" fillId="2" borderId="25" xfId="1" applyNumberFormat="1" applyFont="1" applyFill="1" applyBorder="1" applyAlignment="1" applyProtection="1">
      <alignment horizontal="center" vertical="center" shrinkToFit="1"/>
    </xf>
    <xf numFmtId="166" fontId="14" fillId="2" borderId="19" xfId="1" applyNumberFormat="1" applyFont="1" applyFill="1" applyBorder="1" applyAlignment="1" applyProtection="1">
      <alignment horizontal="center" vertical="center" shrinkToFit="1"/>
    </xf>
    <xf numFmtId="166" fontId="14" fillId="2" borderId="47" xfId="1" applyNumberFormat="1" applyFont="1" applyFill="1" applyBorder="1" applyAlignment="1" applyProtection="1">
      <alignment horizontal="center" vertical="center" shrinkToFit="1"/>
    </xf>
    <xf numFmtId="166" fontId="14" fillId="2" borderId="56" xfId="1" applyNumberFormat="1" applyFont="1" applyFill="1" applyBorder="1" applyAlignment="1" applyProtection="1">
      <alignment horizontal="center" vertical="center" shrinkToFit="1"/>
    </xf>
    <xf numFmtId="49" fontId="14" fillId="2" borderId="56" xfId="1" applyNumberFormat="1" applyFont="1" applyFill="1" applyBorder="1" applyAlignment="1" applyProtection="1">
      <alignment horizontal="center" vertical="center" shrinkToFit="1"/>
    </xf>
    <xf numFmtId="49" fontId="14" fillId="2" borderId="47" xfId="1" applyNumberFormat="1" applyFont="1" applyFill="1" applyBorder="1" applyAlignment="1" applyProtection="1">
      <alignment horizontal="center" vertical="center" shrinkToFit="1"/>
    </xf>
    <xf numFmtId="0" fontId="5" fillId="0" borderId="0" xfId="1" applyFont="1" applyAlignment="1" applyProtection="1">
      <alignment horizontal="center" vertical="center" shrinkToFit="1"/>
    </xf>
    <xf numFmtId="0" fontId="29" fillId="7" borderId="3" xfId="1" applyFont="1" applyFill="1" applyBorder="1" applyAlignment="1" applyProtection="1">
      <alignment horizontal="center" vertical="center" shrinkToFit="1"/>
    </xf>
    <xf numFmtId="49" fontId="4" fillId="3" borderId="14" xfId="1" applyNumberFormat="1" applyFont="1" applyFill="1" applyBorder="1" applyAlignment="1" applyProtection="1">
      <alignment horizontal="center" vertical="center" shrinkToFit="1"/>
      <protection locked="0"/>
    </xf>
    <xf numFmtId="49" fontId="14" fillId="2" borderId="24" xfId="1" applyNumberFormat="1" applyFont="1" applyFill="1" applyBorder="1" applyAlignment="1" applyProtection="1">
      <alignment horizontal="center" vertical="center" shrinkToFit="1"/>
    </xf>
    <xf numFmtId="49" fontId="14" fillId="2" borderId="28" xfId="1" applyNumberFormat="1" applyFont="1" applyFill="1" applyBorder="1" applyAlignment="1" applyProtection="1">
      <alignment horizontal="center" vertical="center" shrinkToFit="1"/>
    </xf>
    <xf numFmtId="166" fontId="4" fillId="3" borderId="30" xfId="1" applyNumberFormat="1" applyFont="1" applyFill="1" applyBorder="1" applyAlignment="1" applyProtection="1">
      <alignment horizontal="center" vertical="center" shrinkToFit="1"/>
      <protection locked="0"/>
    </xf>
    <xf numFmtId="49" fontId="14" fillId="2" borderId="40" xfId="1" applyNumberFormat="1" applyFont="1" applyFill="1" applyBorder="1" applyAlignment="1" applyProtection="1">
      <alignment horizontal="center" vertical="center" shrinkToFit="1"/>
    </xf>
    <xf numFmtId="49" fontId="14" fillId="2" borderId="41" xfId="1" applyNumberFormat="1" applyFont="1" applyFill="1" applyBorder="1" applyAlignment="1" applyProtection="1">
      <alignment horizontal="center" vertical="center" shrinkToFit="1"/>
    </xf>
    <xf numFmtId="166" fontId="14" fillId="2" borderId="42" xfId="1" applyNumberFormat="1" applyFont="1" applyFill="1" applyBorder="1" applyAlignment="1" applyProtection="1">
      <alignment horizontal="center" vertical="center" shrinkToFit="1"/>
    </xf>
    <xf numFmtId="49" fontId="4" fillId="3" borderId="11" xfId="1" applyNumberFormat="1" applyFont="1" applyFill="1" applyBorder="1" applyAlignment="1" applyProtection="1">
      <alignment horizontal="center" vertical="center" shrinkToFit="1"/>
      <protection locked="0"/>
    </xf>
    <xf numFmtId="0" fontId="14" fillId="2" borderId="26" xfId="1" applyFont="1" applyFill="1" applyBorder="1" applyAlignment="1" applyProtection="1">
      <alignment horizontal="center" vertical="center" shrinkToFit="1"/>
    </xf>
    <xf numFmtId="49" fontId="14" fillId="2" borderId="48" xfId="1" applyNumberFormat="1" applyFont="1" applyFill="1" applyBorder="1" applyAlignment="1" applyProtection="1">
      <alignment horizontal="center" vertical="center" shrinkToFit="1"/>
    </xf>
    <xf numFmtId="166" fontId="14" fillId="2" borderId="23" xfId="1" applyNumberFormat="1" applyFont="1" applyFill="1" applyBorder="1" applyAlignment="1" applyProtection="1">
      <alignment horizontal="center" vertical="center" shrinkToFit="1"/>
    </xf>
    <xf numFmtId="166" fontId="14" fillId="2" borderId="27" xfId="1" applyNumberFormat="1" applyFont="1" applyFill="1" applyBorder="1" applyAlignment="1" applyProtection="1">
      <alignment horizontal="center" vertical="center" shrinkToFit="1"/>
    </xf>
    <xf numFmtId="166" fontId="14" fillId="2" borderId="41" xfId="1" applyNumberFormat="1" applyFont="1" applyFill="1" applyBorder="1" applyAlignment="1" applyProtection="1">
      <alignment horizontal="center" vertical="center" shrinkToFit="1"/>
    </xf>
    <xf numFmtId="49" fontId="14" fillId="2" borderId="58" xfId="1" applyNumberFormat="1" applyFont="1" applyFill="1" applyBorder="1" applyAlignment="1" applyProtection="1">
      <alignment horizontal="center" vertical="center" shrinkToFit="1"/>
    </xf>
    <xf numFmtId="166" fontId="14" fillId="2" borderId="20" xfId="1" applyNumberFormat="1" applyFont="1" applyFill="1" applyBorder="1" applyAlignment="1" applyProtection="1">
      <alignment horizontal="center" vertical="center" shrinkToFit="1"/>
    </xf>
    <xf numFmtId="1" fontId="11" fillId="2" borderId="0" xfId="1" applyNumberFormat="1" applyFont="1" applyFill="1" applyBorder="1" applyAlignment="1" applyProtection="1">
      <alignment horizontal="center" vertical="center" shrinkToFit="1"/>
      <protection locked="0"/>
    </xf>
    <xf numFmtId="0" fontId="29" fillId="7" borderId="4" xfId="1" applyFont="1" applyFill="1" applyBorder="1" applyAlignment="1" applyProtection="1">
      <alignment horizontal="center" vertical="center" shrinkToFit="1"/>
    </xf>
    <xf numFmtId="49" fontId="4" fillId="3" borderId="58" xfId="1" applyNumberFormat="1" applyFont="1" applyFill="1" applyBorder="1" applyAlignment="1" applyProtection="1">
      <alignment horizontal="center" vertical="center" shrinkToFit="1"/>
      <protection locked="0"/>
    </xf>
    <xf numFmtId="49" fontId="4" fillId="3" borderId="49" xfId="1" applyNumberFormat="1" applyFont="1" applyFill="1" applyBorder="1" applyAlignment="1" applyProtection="1">
      <alignment horizontal="center" vertical="center" shrinkToFit="1"/>
      <protection locked="0"/>
    </xf>
    <xf numFmtId="0" fontId="14" fillId="0" borderId="0" xfId="1" applyFont="1" applyAlignment="1" applyProtection="1">
      <alignment horizontal="center" vertical="center" shrinkToFit="1"/>
    </xf>
    <xf numFmtId="166" fontId="14" fillId="2" borderId="24" xfId="1" applyNumberFormat="1" applyFont="1" applyFill="1" applyBorder="1" applyAlignment="1" applyProtection="1">
      <alignment horizontal="center" vertical="center" shrinkToFit="1"/>
    </xf>
    <xf numFmtId="166" fontId="14" fillId="2" borderId="87" xfId="1" applyNumberFormat="1" applyFont="1" applyFill="1" applyBorder="1" applyAlignment="1" applyProtection="1">
      <alignment horizontal="center" vertical="center" shrinkToFit="1"/>
    </xf>
    <xf numFmtId="166" fontId="5" fillId="3" borderId="89" xfId="1" applyNumberFormat="1" applyFont="1" applyFill="1" applyBorder="1" applyAlignment="1" applyProtection="1">
      <alignment horizontal="center" vertical="center" shrinkToFit="1"/>
      <protection locked="0"/>
    </xf>
    <xf numFmtId="49" fontId="4" fillId="3" borderId="76" xfId="1" applyNumberFormat="1" applyFont="1" applyFill="1" applyBorder="1" applyAlignment="1" applyProtection="1">
      <alignment horizontal="center" vertical="center" shrinkToFit="1"/>
      <protection locked="0"/>
    </xf>
    <xf numFmtId="166" fontId="4" fillId="3" borderId="76" xfId="1" applyNumberFormat="1" applyFont="1" applyFill="1" applyBorder="1" applyAlignment="1" applyProtection="1">
      <alignment horizontal="center" vertical="center" shrinkToFit="1"/>
      <protection locked="0"/>
    </xf>
    <xf numFmtId="166" fontId="14" fillId="2" borderId="77" xfId="1" applyNumberFormat="1" applyFont="1" applyFill="1" applyBorder="1" applyAlignment="1" applyProtection="1">
      <alignment horizontal="center" vertical="center" shrinkToFit="1"/>
    </xf>
    <xf numFmtId="49" fontId="14" fillId="2" borderId="77" xfId="1" applyNumberFormat="1" applyFont="1" applyFill="1" applyBorder="1" applyAlignment="1" applyProtection="1">
      <alignment horizontal="center" vertical="center" shrinkToFit="1"/>
    </xf>
    <xf numFmtId="166" fontId="11" fillId="3" borderId="88" xfId="1" applyNumberFormat="1" applyFont="1" applyFill="1" applyBorder="1" applyAlignment="1" applyProtection="1">
      <alignment horizontal="center" vertical="center" shrinkToFit="1"/>
      <protection locked="0"/>
    </xf>
    <xf numFmtId="166" fontId="14" fillId="2" borderId="51" xfId="1" applyNumberFormat="1" applyFont="1" applyFill="1" applyBorder="1" applyAlignment="1" applyProtection="1">
      <alignment horizontal="center" vertical="center" shrinkToFit="1"/>
      <protection locked="0"/>
    </xf>
    <xf numFmtId="166" fontId="14" fillId="2" borderId="22" xfId="1" applyNumberFormat="1" applyFont="1" applyFill="1" applyBorder="1" applyAlignment="1" applyProtection="1">
      <alignment horizontal="center" vertical="center" shrinkToFit="1"/>
      <protection locked="0"/>
    </xf>
    <xf numFmtId="49" fontId="14" fillId="2" borderId="50" xfId="1" applyNumberFormat="1" applyFont="1" applyFill="1" applyBorder="1" applyAlignment="1" applyProtection="1">
      <alignment horizontal="center" vertical="center" shrinkToFit="1"/>
      <protection locked="0"/>
    </xf>
    <xf numFmtId="166" fontId="14" fillId="2" borderId="25" xfId="1" applyNumberFormat="1" applyFont="1" applyFill="1" applyBorder="1" applyAlignment="1" applyProtection="1">
      <alignment horizontal="center" vertical="center" shrinkToFit="1"/>
      <protection locked="0"/>
    </xf>
    <xf numFmtId="166" fontId="14" fillId="2" borderId="61" xfId="1" applyNumberFormat="1" applyFont="1" applyFill="1" applyBorder="1" applyAlignment="1" applyProtection="1">
      <alignment horizontal="center" vertical="center" shrinkToFit="1"/>
      <protection locked="0"/>
    </xf>
    <xf numFmtId="49" fontId="14" fillId="2" borderId="61" xfId="1" applyNumberFormat="1" applyFont="1" applyFill="1" applyBorder="1" applyAlignment="1" applyProtection="1">
      <alignment horizontal="center" vertical="center" shrinkToFit="1"/>
      <protection locked="0"/>
    </xf>
    <xf numFmtId="166" fontId="14" fillId="2" borderId="87" xfId="1" applyNumberFormat="1" applyFont="1" applyFill="1" applyBorder="1" applyAlignment="1" applyProtection="1">
      <alignment horizontal="center" vertical="center" shrinkToFit="1"/>
      <protection locked="0"/>
    </xf>
    <xf numFmtId="166" fontId="4" fillId="3" borderId="18" xfId="1" applyNumberFormat="1" applyFont="1" applyFill="1" applyBorder="1" applyAlignment="1" applyProtection="1">
      <alignment horizontal="center" vertical="center" shrinkToFit="1"/>
      <protection locked="0"/>
    </xf>
    <xf numFmtId="166" fontId="4" fillId="3" borderId="58" xfId="1" applyNumberFormat="1" applyFont="1" applyFill="1" applyBorder="1" applyAlignment="1" applyProtection="1">
      <alignment horizontal="center" vertical="center" shrinkToFit="1"/>
      <protection locked="0"/>
    </xf>
    <xf numFmtId="166" fontId="5" fillId="2" borderId="56" xfId="1" applyNumberFormat="1" applyFont="1" applyFill="1" applyBorder="1" applyAlignment="1" applyProtection="1">
      <alignment horizontal="center" vertical="center" shrinkToFit="1"/>
    </xf>
    <xf numFmtId="166" fontId="5" fillId="2" borderId="47" xfId="1" applyNumberFormat="1" applyFont="1" applyFill="1" applyBorder="1" applyAlignment="1" applyProtection="1">
      <alignment horizontal="center" vertical="center" shrinkToFit="1"/>
    </xf>
    <xf numFmtId="49" fontId="5" fillId="2" borderId="50" xfId="1" applyNumberFormat="1" applyFont="1" applyFill="1" applyBorder="1" applyAlignment="1" applyProtection="1">
      <alignment horizontal="center" vertical="center" shrinkToFit="1"/>
    </xf>
    <xf numFmtId="166" fontId="5" fillId="2" borderId="50" xfId="1" applyNumberFormat="1" applyFont="1" applyFill="1" applyBorder="1" applyAlignment="1" applyProtection="1">
      <alignment horizontal="center" vertical="center" shrinkToFit="1"/>
    </xf>
    <xf numFmtId="166" fontId="5" fillId="2" borderId="25" xfId="1" applyNumberFormat="1" applyFont="1" applyFill="1" applyBorder="1" applyAlignment="1" applyProtection="1">
      <alignment horizontal="center" vertical="center" shrinkToFit="1"/>
    </xf>
    <xf numFmtId="166" fontId="5" fillId="2" borderId="31" xfId="1" applyNumberFormat="1" applyFont="1" applyFill="1" applyBorder="1" applyAlignment="1" applyProtection="1">
      <alignment horizontal="center" vertical="center" shrinkToFit="1"/>
    </xf>
    <xf numFmtId="166" fontId="5" fillId="2" borderId="32" xfId="1" applyNumberFormat="1" applyFont="1" applyFill="1" applyBorder="1" applyAlignment="1" applyProtection="1">
      <alignment horizontal="center" vertical="center" shrinkToFit="1"/>
    </xf>
    <xf numFmtId="49" fontId="5" fillId="2" borderId="18" xfId="1" applyNumberFormat="1" applyFont="1" applyFill="1" applyBorder="1" applyAlignment="1" applyProtection="1">
      <alignment horizontal="center" vertical="center" shrinkToFit="1"/>
    </xf>
    <xf numFmtId="166" fontId="5" fillId="2" borderId="37" xfId="1" applyNumberFormat="1" applyFont="1" applyFill="1" applyBorder="1" applyAlignment="1" applyProtection="1">
      <alignment horizontal="center" vertical="center" shrinkToFit="1"/>
    </xf>
    <xf numFmtId="166" fontId="5" fillId="2" borderId="38" xfId="1" applyNumberFormat="1" applyFont="1" applyFill="1" applyBorder="1" applyAlignment="1" applyProtection="1">
      <alignment horizontal="center" vertical="center" shrinkToFit="1"/>
    </xf>
    <xf numFmtId="166" fontId="5" fillId="2" borderId="62" xfId="1" applyNumberFormat="1" applyFont="1" applyFill="1" applyBorder="1" applyAlignment="1" applyProtection="1">
      <alignment horizontal="center" vertical="center" shrinkToFit="1"/>
    </xf>
    <xf numFmtId="49" fontId="5" fillId="2" borderId="62" xfId="1" applyNumberFormat="1" applyFont="1" applyFill="1" applyBorder="1" applyAlignment="1" applyProtection="1">
      <alignment horizontal="center" vertical="center" shrinkToFit="1"/>
    </xf>
    <xf numFmtId="166" fontId="5" fillId="2" borderId="43" xfId="1" applyNumberFormat="1" applyFont="1" applyFill="1" applyBorder="1" applyAlignment="1" applyProtection="1">
      <alignment horizontal="center" vertical="center" shrinkToFit="1"/>
    </xf>
    <xf numFmtId="49" fontId="5" fillId="2" borderId="56" xfId="1" applyNumberFormat="1" applyFont="1" applyFill="1" applyBorder="1" applyAlignment="1" applyProtection="1">
      <alignment horizontal="center" vertical="center" shrinkToFit="1"/>
    </xf>
    <xf numFmtId="49" fontId="5" fillId="2" borderId="47" xfId="1" applyNumberFormat="1" applyFont="1" applyFill="1" applyBorder="1" applyAlignment="1" applyProtection="1">
      <alignment horizontal="center" vertical="center" shrinkToFit="1"/>
    </xf>
    <xf numFmtId="166" fontId="5" fillId="2" borderId="18" xfId="1" applyNumberFormat="1" applyFont="1" applyFill="1" applyBorder="1" applyAlignment="1" applyProtection="1">
      <alignment horizontal="center" vertical="center" shrinkToFit="1"/>
    </xf>
    <xf numFmtId="166" fontId="5" fillId="2" borderId="59" xfId="1" applyNumberFormat="1" applyFont="1" applyFill="1" applyBorder="1" applyAlignment="1" applyProtection="1">
      <alignment horizontal="center" vertical="center" shrinkToFit="1"/>
    </xf>
    <xf numFmtId="166" fontId="5" fillId="2" borderId="49" xfId="1" applyNumberFormat="1" applyFont="1" applyFill="1" applyBorder="1" applyAlignment="1" applyProtection="1">
      <alignment horizontal="center" vertical="center" shrinkToFit="1"/>
    </xf>
    <xf numFmtId="49" fontId="5" fillId="2" borderId="60" xfId="1" applyNumberFormat="1" applyFont="1" applyFill="1" applyBorder="1" applyAlignment="1" applyProtection="1">
      <alignment horizontal="center" vertical="center" shrinkToFit="1"/>
    </xf>
    <xf numFmtId="166" fontId="5" fillId="2" borderId="52" xfId="1" applyNumberFormat="1" applyFont="1" applyFill="1" applyBorder="1" applyAlignment="1" applyProtection="1">
      <alignment horizontal="center" vertical="center" shrinkToFit="1"/>
    </xf>
    <xf numFmtId="166" fontId="5" fillId="2" borderId="60" xfId="1" applyNumberFormat="1" applyFont="1" applyFill="1" applyBorder="1" applyAlignment="1" applyProtection="1">
      <alignment horizontal="center" vertical="center" shrinkToFit="1"/>
    </xf>
    <xf numFmtId="166" fontId="5" fillId="2" borderId="61" xfId="1" applyNumberFormat="1" applyFont="1" applyFill="1" applyBorder="1" applyAlignment="1" applyProtection="1">
      <alignment horizontal="center" vertical="center" shrinkToFit="1"/>
    </xf>
    <xf numFmtId="49" fontId="5" fillId="2" borderId="61" xfId="1" applyNumberFormat="1" applyFont="1" applyFill="1" applyBorder="1" applyAlignment="1" applyProtection="1">
      <alignment horizontal="center" vertical="center" shrinkToFit="1"/>
    </xf>
    <xf numFmtId="166" fontId="5" fillId="2" borderId="46" xfId="1" applyNumberFormat="1" applyFont="1" applyFill="1" applyBorder="1" applyAlignment="1" applyProtection="1">
      <alignment horizontal="center" vertical="center" shrinkToFit="1"/>
    </xf>
    <xf numFmtId="166" fontId="5" fillId="2" borderId="19" xfId="1" applyNumberFormat="1" applyFont="1" applyFill="1" applyBorder="1" applyAlignment="1" applyProtection="1">
      <alignment horizontal="center" vertical="center" shrinkToFit="1"/>
    </xf>
    <xf numFmtId="166" fontId="5" fillId="2" borderId="21" xfId="1" applyNumberFormat="1" applyFont="1" applyFill="1" applyBorder="1" applyAlignment="1" applyProtection="1">
      <alignment horizontal="center" vertical="center" shrinkToFit="1"/>
    </xf>
    <xf numFmtId="166" fontId="5" fillId="2" borderId="51" xfId="1" applyNumberFormat="1" applyFont="1" applyFill="1" applyBorder="1" applyAlignment="1" applyProtection="1">
      <alignment horizontal="center" vertical="center" shrinkToFit="1"/>
    </xf>
    <xf numFmtId="166" fontId="5" fillId="2" borderId="39" xfId="1" applyNumberFormat="1" applyFont="1" applyFill="1" applyBorder="1" applyAlignment="1" applyProtection="1">
      <alignment horizontal="center" vertical="center" shrinkToFit="1"/>
    </xf>
    <xf numFmtId="49" fontId="5" fillId="2" borderId="59" xfId="1" applyNumberFormat="1" applyFont="1" applyFill="1" applyBorder="1" applyAlignment="1" applyProtection="1">
      <alignment horizontal="center" vertical="center" shrinkToFit="1"/>
    </xf>
    <xf numFmtId="49" fontId="5" fillId="2" borderId="49" xfId="1" applyNumberFormat="1" applyFont="1" applyFill="1" applyBorder="1" applyAlignment="1" applyProtection="1">
      <alignment horizontal="center" vertical="center" shrinkToFit="1"/>
    </xf>
    <xf numFmtId="49" fontId="5" fillId="2" borderId="52" xfId="1" applyNumberFormat="1" applyFont="1" applyFill="1" applyBorder="1" applyAlignment="1" applyProtection="1">
      <alignment horizontal="center" vertical="center" shrinkToFit="1"/>
    </xf>
    <xf numFmtId="49" fontId="5" fillId="2" borderId="37" xfId="1" applyNumberFormat="1" applyFont="1" applyFill="1" applyBorder="1" applyAlignment="1" applyProtection="1">
      <alignment horizontal="center" vertical="center" shrinkToFit="1"/>
    </xf>
    <xf numFmtId="49" fontId="5" fillId="2" borderId="38" xfId="1" applyNumberFormat="1" applyFont="1" applyFill="1" applyBorder="1" applyAlignment="1" applyProtection="1">
      <alignment horizontal="center" vertical="center" shrinkToFit="1"/>
    </xf>
    <xf numFmtId="166" fontId="5" fillId="2" borderId="20" xfId="1" applyNumberFormat="1" applyFont="1" applyFill="1" applyBorder="1" applyAlignment="1" applyProtection="1">
      <alignment horizontal="center" vertical="center" shrinkToFit="1"/>
    </xf>
    <xf numFmtId="166" fontId="5" fillId="2" borderId="26" xfId="1" applyNumberFormat="1" applyFont="1" applyFill="1" applyBorder="1" applyAlignment="1" applyProtection="1">
      <alignment horizontal="center" vertical="center" shrinkToFit="1"/>
    </xf>
    <xf numFmtId="166" fontId="5" fillId="2" borderId="22" xfId="1" applyNumberFormat="1" applyFont="1" applyFill="1" applyBorder="1" applyAlignment="1" applyProtection="1">
      <alignment horizontal="center" vertical="center" shrinkToFit="1"/>
    </xf>
    <xf numFmtId="166" fontId="5" fillId="2" borderId="67" xfId="1" applyNumberFormat="1" applyFont="1" applyFill="1" applyBorder="1" applyAlignment="1" applyProtection="1">
      <alignment horizontal="center" vertical="center" shrinkToFit="1"/>
    </xf>
    <xf numFmtId="49" fontId="5" fillId="2" borderId="23" xfId="1" applyNumberFormat="1" applyFont="1" applyFill="1" applyBorder="1" applyAlignment="1" applyProtection="1">
      <alignment horizontal="center" vertical="center" shrinkToFit="1"/>
    </xf>
    <xf numFmtId="166" fontId="5" fillId="2" borderId="24" xfId="1" applyNumberFormat="1" applyFont="1" applyFill="1" applyBorder="1" applyAlignment="1" applyProtection="1">
      <alignment horizontal="center" vertical="center" shrinkToFit="1"/>
    </xf>
    <xf numFmtId="49" fontId="5" fillId="2" borderId="27" xfId="1" applyNumberFormat="1" applyFont="1" applyFill="1" applyBorder="1" applyAlignment="1" applyProtection="1">
      <alignment horizontal="center" vertical="center" shrinkToFit="1"/>
    </xf>
    <xf numFmtId="166" fontId="5" fillId="2" borderId="28" xfId="1" applyNumberFormat="1" applyFont="1" applyFill="1" applyBorder="1" applyAlignment="1" applyProtection="1">
      <alignment horizontal="center" vertical="center" shrinkToFit="1"/>
    </xf>
    <xf numFmtId="49" fontId="5" fillId="2" borderId="19" xfId="1" applyNumberFormat="1" applyFont="1" applyFill="1" applyBorder="1" applyAlignment="1" applyProtection="1">
      <alignment horizontal="center" vertical="center" shrinkToFit="1"/>
    </xf>
    <xf numFmtId="49" fontId="5" fillId="2" borderId="79" xfId="1" applyNumberFormat="1" applyFont="1" applyFill="1" applyBorder="1" applyAlignment="1" applyProtection="1">
      <alignment horizontal="center" vertical="center" shrinkToFit="1"/>
    </xf>
    <xf numFmtId="49" fontId="5" fillId="2" borderId="34" xfId="1" applyNumberFormat="1" applyFont="1" applyFill="1" applyBorder="1" applyAlignment="1" applyProtection="1">
      <alignment horizontal="center" vertical="center" shrinkToFit="1"/>
    </xf>
    <xf numFmtId="49" fontId="5" fillId="2" borderId="25" xfId="1" applyNumberFormat="1" applyFont="1" applyFill="1" applyBorder="1" applyAlignment="1" applyProtection="1">
      <alignment horizontal="center" vertical="center" shrinkToFit="1"/>
    </xf>
    <xf numFmtId="49" fontId="5" fillId="2" borderId="40" xfId="1" applyNumberFormat="1" applyFont="1" applyFill="1" applyBorder="1" applyAlignment="1" applyProtection="1">
      <alignment horizontal="center" vertical="center" shrinkToFit="1"/>
    </xf>
    <xf numFmtId="166" fontId="5" fillId="2" borderId="42" xfId="1" applyNumberFormat="1" applyFont="1" applyFill="1" applyBorder="1" applyAlignment="1" applyProtection="1">
      <alignment horizontal="center" vertical="center" shrinkToFit="1"/>
    </xf>
    <xf numFmtId="49" fontId="5" fillId="2" borderId="48" xfId="1" applyNumberFormat="1" applyFont="1" applyFill="1" applyBorder="1" applyAlignment="1" applyProtection="1">
      <alignment horizontal="center" vertical="center" shrinkToFit="1"/>
    </xf>
    <xf numFmtId="166" fontId="5" fillId="2" borderId="23" xfId="1" applyNumberFormat="1" applyFont="1" applyFill="1" applyBorder="1" applyAlignment="1" applyProtection="1">
      <alignment horizontal="center" vertical="center" shrinkToFit="1"/>
    </xf>
    <xf numFmtId="166" fontId="5" fillId="2" borderId="27" xfId="1" applyNumberFormat="1" applyFont="1" applyFill="1" applyBorder="1" applyAlignment="1" applyProtection="1">
      <alignment horizontal="center" vertical="center" shrinkToFit="1"/>
    </xf>
    <xf numFmtId="49" fontId="5" fillId="2" borderId="21" xfId="1" applyNumberFormat="1" applyFont="1" applyFill="1" applyBorder="1" applyAlignment="1" applyProtection="1">
      <alignment horizontal="center" vertical="center" shrinkToFit="1"/>
    </xf>
    <xf numFmtId="49" fontId="5" fillId="2" borderId="26" xfId="1" applyNumberFormat="1" applyFont="1" applyFill="1" applyBorder="1" applyAlignment="1" applyProtection="1">
      <alignment horizontal="center" vertical="center" shrinkToFit="1"/>
    </xf>
    <xf numFmtId="49" fontId="5" fillId="2" borderId="46" xfId="1" applyNumberFormat="1" applyFont="1" applyFill="1" applyBorder="1" applyAlignment="1" applyProtection="1">
      <alignment horizontal="center" vertical="center" shrinkToFit="1"/>
    </xf>
    <xf numFmtId="49" fontId="5" fillId="2" borderId="33" xfId="1" applyNumberFormat="1" applyFont="1" applyFill="1" applyBorder="1" applyAlignment="1" applyProtection="1">
      <alignment horizontal="center" vertical="center" shrinkToFit="1"/>
    </xf>
    <xf numFmtId="49" fontId="5" fillId="2" borderId="36" xfId="1" applyNumberFormat="1" applyFont="1" applyFill="1" applyBorder="1" applyAlignment="1" applyProtection="1">
      <alignment horizontal="center" vertical="center" shrinkToFit="1"/>
    </xf>
    <xf numFmtId="166" fontId="5" fillId="2" borderId="41" xfId="1" applyNumberFormat="1" applyFont="1" applyFill="1" applyBorder="1" applyAlignment="1" applyProtection="1">
      <alignment horizontal="center" vertical="center" shrinkToFit="1"/>
    </xf>
    <xf numFmtId="166" fontId="5" fillId="2" borderId="48" xfId="1" applyNumberFormat="1" applyFont="1" applyFill="1" applyBorder="1" applyAlignment="1" applyProtection="1">
      <alignment horizontal="center" vertical="center" shrinkToFit="1"/>
    </xf>
    <xf numFmtId="49" fontId="5" fillId="2" borderId="57" xfId="1" applyNumberFormat="1" applyFont="1" applyFill="1" applyBorder="1" applyAlignment="1" applyProtection="1">
      <alignment horizontal="center" vertical="center" shrinkToFit="1"/>
    </xf>
    <xf numFmtId="166" fontId="5" fillId="2" borderId="36" xfId="1" applyNumberFormat="1" applyFont="1" applyFill="1" applyBorder="1" applyAlignment="1" applyProtection="1">
      <alignment horizontal="center" vertical="center" shrinkToFit="1"/>
    </xf>
    <xf numFmtId="49" fontId="5" fillId="2" borderId="58" xfId="1" applyNumberFormat="1" applyFont="1" applyFill="1" applyBorder="1" applyAlignment="1" applyProtection="1">
      <alignment horizontal="center" vertical="center" shrinkToFit="1"/>
    </xf>
    <xf numFmtId="0" fontId="5" fillId="2" borderId="46" xfId="1" applyFont="1" applyFill="1" applyBorder="1" applyAlignment="1" applyProtection="1">
      <alignment horizontal="center" vertical="center" shrinkToFit="1"/>
    </xf>
    <xf numFmtId="166" fontId="11" fillId="2" borderId="25" xfId="1" applyNumberFormat="1" applyFont="1" applyFill="1" applyBorder="1" applyAlignment="1" applyProtection="1">
      <alignment horizontal="center" vertical="center" shrinkToFit="1"/>
    </xf>
    <xf numFmtId="166" fontId="11" fillId="2" borderId="43" xfId="1" applyNumberFormat="1" applyFont="1" applyFill="1" applyBorder="1" applyAlignment="1" applyProtection="1">
      <alignment horizontal="center" vertical="center" shrinkToFit="1"/>
    </xf>
    <xf numFmtId="49" fontId="15" fillId="3" borderId="18" xfId="1" applyNumberFormat="1" applyFont="1" applyFill="1" applyBorder="1" applyAlignment="1" applyProtection="1">
      <alignment horizontal="center" vertical="center" shrinkToFit="1"/>
      <protection locked="0"/>
    </xf>
    <xf numFmtId="0" fontId="23" fillId="0" borderId="0" xfId="1" applyFont="1" applyAlignment="1" applyProtection="1">
      <alignment horizontal="center" vertical="center" shrinkToFit="1"/>
    </xf>
    <xf numFmtId="166" fontId="5" fillId="2" borderId="18" xfId="1" applyNumberFormat="1" applyFont="1" applyFill="1" applyBorder="1" applyAlignment="1" applyProtection="1">
      <alignment horizontal="center" vertical="center" shrinkToFit="1"/>
      <protection locked="0"/>
    </xf>
    <xf numFmtId="166" fontId="5" fillId="2" borderId="46" xfId="1" applyNumberFormat="1" applyFont="1" applyFill="1" applyBorder="1" applyAlignment="1" applyProtection="1">
      <alignment horizontal="center" vertical="center" shrinkToFit="1"/>
      <protection locked="0"/>
    </xf>
    <xf numFmtId="166" fontId="5" fillId="2" borderId="87" xfId="1" applyNumberFormat="1" applyFont="1" applyFill="1" applyBorder="1" applyAlignment="1" applyProtection="1">
      <alignment horizontal="center" vertical="center" shrinkToFit="1"/>
    </xf>
    <xf numFmtId="49" fontId="4" fillId="3" borderId="89" xfId="1" applyNumberFormat="1" applyFont="1" applyFill="1" applyBorder="1" applyAlignment="1" applyProtection="1">
      <alignment horizontal="center" vertical="center" shrinkToFit="1"/>
      <protection locked="0"/>
    </xf>
    <xf numFmtId="166" fontId="5" fillId="3" borderId="76" xfId="1" applyNumberFormat="1" applyFont="1" applyFill="1" applyBorder="1" applyAlignment="1" applyProtection="1">
      <alignment horizontal="center" vertical="center" shrinkToFit="1"/>
      <protection locked="0"/>
    </xf>
    <xf numFmtId="166" fontId="11" fillId="3" borderId="72" xfId="1" applyNumberFormat="1" applyFont="1" applyFill="1" applyBorder="1" applyAlignment="1" applyProtection="1">
      <alignment horizontal="center" vertical="center" shrinkToFit="1"/>
      <protection locked="0"/>
    </xf>
    <xf numFmtId="49" fontId="5" fillId="2" borderId="51" xfId="1" applyNumberFormat="1" applyFont="1" applyFill="1" applyBorder="1" applyAlignment="1" applyProtection="1">
      <alignment horizontal="center" vertical="center" shrinkToFit="1"/>
    </xf>
    <xf numFmtId="49" fontId="5" fillId="2" borderId="29" xfId="1" applyNumberFormat="1" applyFont="1" applyFill="1" applyBorder="1" applyAlignment="1" applyProtection="1">
      <alignment horizontal="center" vertical="center" shrinkToFit="1"/>
    </xf>
    <xf numFmtId="49" fontId="5" fillId="2" borderId="91" xfId="1" applyNumberFormat="1" applyFont="1" applyFill="1" applyBorder="1" applyAlignment="1" applyProtection="1">
      <alignment horizontal="center" vertical="center" shrinkToFit="1"/>
    </xf>
    <xf numFmtId="166" fontId="5" fillId="2" borderId="77" xfId="1" applyNumberFormat="1" applyFont="1" applyFill="1" applyBorder="1" applyAlignment="1" applyProtection="1">
      <alignment horizontal="center" vertical="center" shrinkToFit="1"/>
    </xf>
    <xf numFmtId="49" fontId="5" fillId="2" borderId="74" xfId="1" applyNumberFormat="1" applyFont="1" applyFill="1" applyBorder="1" applyAlignment="1" applyProtection="1">
      <alignment horizontal="center" vertical="center" shrinkToFit="1"/>
    </xf>
    <xf numFmtId="49" fontId="5" fillId="2" borderId="77" xfId="1" applyNumberFormat="1" applyFont="1" applyFill="1" applyBorder="1" applyAlignment="1" applyProtection="1">
      <alignment horizontal="center" vertical="center" shrinkToFit="1"/>
    </xf>
    <xf numFmtId="166" fontId="5" fillId="2" borderId="74" xfId="1" applyNumberFormat="1" applyFont="1" applyFill="1" applyBorder="1" applyAlignment="1" applyProtection="1">
      <alignment horizontal="center" vertical="center" shrinkToFit="1"/>
    </xf>
    <xf numFmtId="49" fontId="5" fillId="3" borderId="76" xfId="1" applyNumberFormat="1" applyFont="1" applyFill="1" applyBorder="1" applyAlignment="1" applyProtection="1">
      <alignment horizontal="center" vertical="center" shrinkToFit="1"/>
      <protection locked="0"/>
    </xf>
    <xf numFmtId="166" fontId="5" fillId="2" borderId="29" xfId="1" applyNumberFormat="1" applyFont="1" applyFill="1" applyBorder="1" applyAlignment="1" applyProtection="1">
      <alignment horizontal="center" vertical="center" shrinkToFit="1"/>
    </xf>
    <xf numFmtId="166" fontId="5" fillId="2" borderId="91" xfId="1" applyNumberFormat="1" applyFont="1" applyFill="1" applyBorder="1" applyAlignment="1" applyProtection="1">
      <alignment horizontal="center" vertical="center" shrinkToFit="1"/>
    </xf>
    <xf numFmtId="166" fontId="5" fillId="2" borderId="25" xfId="1" applyNumberFormat="1" applyFont="1" applyFill="1" applyBorder="1" applyAlignment="1" applyProtection="1">
      <alignment horizontal="center" vertical="center" shrinkToFit="1"/>
      <protection locked="0"/>
    </xf>
    <xf numFmtId="166" fontId="5" fillId="2" borderId="43" xfId="1" applyNumberFormat="1" applyFont="1" applyFill="1" applyBorder="1" applyAlignment="1" applyProtection="1">
      <alignment horizontal="center" vertical="center" shrinkToFit="1"/>
      <protection locked="0"/>
    </xf>
    <xf numFmtId="166" fontId="5" fillId="2" borderId="33" xfId="1" applyNumberFormat="1" applyFont="1" applyFill="1" applyBorder="1" applyAlignment="1" applyProtection="1">
      <alignment horizontal="center" vertical="center" shrinkToFit="1"/>
    </xf>
    <xf numFmtId="166" fontId="5" fillId="2" borderId="93" xfId="1" applyNumberFormat="1" applyFont="1" applyFill="1" applyBorder="1" applyAlignment="1" applyProtection="1">
      <alignment horizontal="center" vertical="center" shrinkToFit="1"/>
    </xf>
    <xf numFmtId="49" fontId="5" fillId="2" borderId="94" xfId="1" applyNumberFormat="1" applyFont="1" applyFill="1" applyBorder="1" applyAlignment="1" applyProtection="1">
      <alignment horizontal="center" vertical="center" shrinkToFit="1"/>
    </xf>
    <xf numFmtId="0" fontId="30" fillId="4" borderId="4" xfId="1" applyFont="1" applyFill="1" applyBorder="1" applyAlignment="1" applyProtection="1">
      <alignment horizontal="center" vertical="center" wrapText="1" shrinkToFit="1"/>
    </xf>
    <xf numFmtId="0" fontId="30" fillId="7" borderId="4" xfId="1" applyFont="1" applyFill="1" applyBorder="1" applyAlignment="1" applyProtection="1">
      <alignment horizontal="center" vertical="center" wrapText="1" shrinkToFit="1"/>
    </xf>
    <xf numFmtId="0" fontId="50" fillId="2" borderId="71" xfId="1" applyNumberFormat="1" applyFont="1" applyFill="1" applyBorder="1" applyAlignment="1" applyProtection="1">
      <alignment horizontal="center" vertical="center" shrinkToFit="1"/>
    </xf>
    <xf numFmtId="165" fontId="8" fillId="2" borderId="0" xfId="1" applyNumberFormat="1" applyFont="1" applyFill="1" applyBorder="1" applyAlignment="1" applyProtection="1">
      <alignment vertical="center" textRotation="71" shrinkToFit="1"/>
    </xf>
    <xf numFmtId="165" fontId="28" fillId="2" borderId="0" xfId="1" applyNumberFormat="1" applyFont="1" applyFill="1" applyBorder="1" applyAlignment="1" applyProtection="1">
      <alignment vertical="center" textRotation="71" shrinkToFit="1"/>
    </xf>
    <xf numFmtId="165" fontId="49" fillId="0" borderId="0" xfId="1" applyNumberFormat="1" applyFont="1" applyAlignment="1" applyProtection="1">
      <alignment vertical="center" shrinkToFit="1"/>
    </xf>
    <xf numFmtId="165" fontId="2" fillId="0" borderId="0" xfId="1" applyNumberFormat="1" applyFont="1" applyAlignment="1" applyProtection="1">
      <alignment vertical="center" textRotation="71" shrinkToFit="1"/>
    </xf>
    <xf numFmtId="165" fontId="13" fillId="0" borderId="0" xfId="1" applyNumberFormat="1" applyFont="1" applyAlignment="1" applyProtection="1">
      <alignment vertical="center" textRotation="71" shrinkToFit="1"/>
    </xf>
    <xf numFmtId="165" fontId="14" fillId="2" borderId="0" xfId="1" applyNumberFormat="1" applyFont="1" applyFill="1" applyBorder="1" applyAlignment="1" applyProtection="1">
      <alignment vertical="center" textRotation="71" shrinkToFit="1"/>
    </xf>
    <xf numFmtId="165" fontId="49" fillId="0" borderId="69" xfId="1" applyNumberFormat="1" applyFont="1" applyBorder="1" applyAlignment="1" applyProtection="1">
      <alignment vertical="center" shrinkToFit="1"/>
    </xf>
    <xf numFmtId="0" fontId="45" fillId="0" borderId="0" xfId="0" applyFont="1" applyAlignment="1">
      <alignment horizontal="center" vertical="center" shrinkToFit="1"/>
    </xf>
    <xf numFmtId="0" fontId="17" fillId="0" borderId="4" xfId="1" applyFont="1" applyBorder="1" applyAlignment="1">
      <alignment horizontal="center" vertical="center" shrinkToFit="1"/>
    </xf>
    <xf numFmtId="0" fontId="17" fillId="0" borderId="57" xfId="1" applyFont="1" applyBorder="1" applyAlignment="1">
      <alignment horizontal="center" shrinkToFit="1"/>
    </xf>
    <xf numFmtId="0" fontId="20" fillId="0" borderId="57" xfId="1" applyFont="1" applyBorder="1" applyAlignment="1">
      <alignment horizontal="center" shrinkToFit="1"/>
    </xf>
    <xf numFmtId="0" fontId="17" fillId="0" borderId="57" xfId="1" applyFont="1" applyFill="1" applyBorder="1" applyAlignment="1">
      <alignment horizontal="center" shrinkToFit="1"/>
    </xf>
    <xf numFmtId="0" fontId="17" fillId="6" borderId="57" xfId="1" applyFont="1" applyFill="1" applyBorder="1" applyAlignment="1">
      <alignment horizontal="center" shrinkToFit="1"/>
    </xf>
    <xf numFmtId="0" fontId="42" fillId="2" borderId="57" xfId="1" applyFont="1" applyFill="1" applyBorder="1" applyAlignment="1">
      <alignment horizontal="center" shrinkToFit="1"/>
    </xf>
    <xf numFmtId="0" fontId="17" fillId="0" borderId="8" xfId="1" applyFont="1" applyBorder="1" applyAlignment="1">
      <alignment horizontal="center" shrinkToFit="1"/>
    </xf>
    <xf numFmtId="0" fontId="46" fillId="0" borderId="86" xfId="0" applyFont="1" applyBorder="1" applyAlignment="1">
      <alignment shrinkToFit="1"/>
    </xf>
    <xf numFmtId="0" fontId="45" fillId="0" borderId="0" xfId="0" applyFont="1" applyAlignment="1">
      <alignment shrinkToFit="1"/>
    </xf>
    <xf numFmtId="0" fontId="29" fillId="4" borderId="1" xfId="1" applyFont="1" applyFill="1" applyBorder="1" applyAlignment="1" applyProtection="1">
      <alignment horizontal="center" vertical="center" wrapText="1" shrinkToFit="1"/>
    </xf>
    <xf numFmtId="165" fontId="25" fillId="3" borderId="58" xfId="1" applyNumberFormat="1" applyFont="1" applyFill="1" applyBorder="1" applyAlignment="1" applyProtection="1">
      <alignment horizontal="center" vertical="center"/>
    </xf>
    <xf numFmtId="165" fontId="25" fillId="3" borderId="72" xfId="1" applyNumberFormat="1" applyFont="1" applyFill="1" applyBorder="1" applyAlignment="1" applyProtection="1">
      <alignment horizontal="center" vertical="center"/>
    </xf>
    <xf numFmtId="165" fontId="13" fillId="0" borderId="68" xfId="1" applyNumberFormat="1" applyFont="1" applyBorder="1" applyAlignment="1" applyProtection="1">
      <alignment vertical="center" textRotation="71" shrinkToFit="1"/>
    </xf>
    <xf numFmtId="0" fontId="26" fillId="0" borderId="83" xfId="1" applyFont="1" applyBorder="1" applyProtection="1"/>
    <xf numFmtId="49" fontId="10" fillId="3" borderId="33" xfId="1" applyNumberFormat="1" applyFont="1" applyFill="1" applyBorder="1" applyAlignment="1" applyProtection="1">
      <alignment horizontal="center" vertical="center" shrinkToFit="1"/>
      <protection locked="0"/>
    </xf>
    <xf numFmtId="49" fontId="4" fillId="3" borderId="34" xfId="1" applyNumberFormat="1" applyFont="1" applyFill="1" applyBorder="1" applyAlignment="1" applyProtection="1">
      <alignment horizontal="center" vertical="center" shrinkToFit="1"/>
      <protection locked="0"/>
    </xf>
    <xf numFmtId="49" fontId="4" fillId="3" borderId="87" xfId="1" applyNumberFormat="1" applyFont="1" applyFill="1" applyBorder="1" applyAlignment="1" applyProtection="1">
      <alignment horizontal="center" vertical="center" shrinkToFit="1"/>
      <protection locked="0"/>
    </xf>
    <xf numFmtId="49" fontId="5" fillId="2" borderId="2" xfId="1" applyNumberFormat="1" applyFont="1" applyFill="1" applyBorder="1" applyAlignment="1" applyProtection="1">
      <alignment horizontal="center" vertical="center" shrinkToFit="1"/>
    </xf>
    <xf numFmtId="49" fontId="5" fillId="2" borderId="72" xfId="1" applyNumberFormat="1" applyFont="1" applyFill="1" applyBorder="1" applyAlignment="1" applyProtection="1">
      <alignment horizontal="center" vertical="center" shrinkToFit="1"/>
    </xf>
    <xf numFmtId="166" fontId="5" fillId="2" borderId="96" xfId="1" applyNumberFormat="1" applyFont="1" applyFill="1" applyBorder="1" applyAlignment="1" applyProtection="1">
      <alignment horizontal="center" vertical="center" shrinkToFit="1"/>
    </xf>
    <xf numFmtId="0" fontId="15" fillId="3" borderId="78" xfId="1" applyNumberFormat="1" applyFont="1" applyFill="1" applyBorder="1" applyAlignment="1" applyProtection="1">
      <alignment horizontal="center" vertical="center" wrapText="1" shrinkToFit="1"/>
      <protection locked="0"/>
    </xf>
    <xf numFmtId="166" fontId="14" fillId="2" borderId="21" xfId="1" applyNumberFormat="1" applyFont="1" applyFill="1" applyBorder="1" applyAlignment="1" applyProtection="1">
      <alignment horizontal="center" vertical="center" wrapText="1" shrinkToFit="1"/>
    </xf>
    <xf numFmtId="49" fontId="4" fillId="3" borderId="29" xfId="1" applyNumberFormat="1" applyFont="1" applyFill="1" applyBorder="1" applyAlignment="1" applyProtection="1">
      <alignment horizontal="center" vertical="center" wrapText="1" shrinkToFit="1"/>
      <protection locked="0"/>
    </xf>
    <xf numFmtId="49" fontId="14" fillId="2" borderId="19" xfId="1" applyNumberFormat="1" applyFont="1" applyFill="1" applyBorder="1" applyAlignment="1" applyProtection="1">
      <alignment horizontal="center" vertical="center" wrapText="1" shrinkToFit="1"/>
    </xf>
    <xf numFmtId="166" fontId="14" fillId="2" borderId="29" xfId="1" applyNumberFormat="1" applyFont="1" applyFill="1" applyBorder="1" applyAlignment="1" applyProtection="1">
      <alignment horizontal="center" vertical="center" wrapText="1" shrinkToFit="1"/>
    </xf>
    <xf numFmtId="0" fontId="10" fillId="3" borderId="78" xfId="1" applyFont="1" applyFill="1" applyBorder="1" applyAlignment="1" applyProtection="1">
      <alignment horizontal="center" vertical="center" wrapText="1" shrinkToFit="1"/>
      <protection locked="0"/>
    </xf>
    <xf numFmtId="0" fontId="16" fillId="2" borderId="21" xfId="1" applyFont="1" applyFill="1" applyBorder="1" applyAlignment="1" applyProtection="1">
      <alignment horizontal="center" vertical="center" wrapText="1" shrinkToFit="1"/>
    </xf>
    <xf numFmtId="0" fontId="14" fillId="2" borderId="21" xfId="1" applyFont="1" applyFill="1" applyBorder="1" applyAlignment="1" applyProtection="1">
      <alignment horizontal="center" vertical="center" wrapText="1" shrinkToFit="1"/>
    </xf>
    <xf numFmtId="49" fontId="4" fillId="3" borderId="21" xfId="1" applyNumberFormat="1" applyFont="1" applyFill="1" applyBorder="1" applyAlignment="1" applyProtection="1">
      <alignment horizontal="center" vertical="center" wrapText="1" shrinkToFit="1"/>
      <protection locked="0"/>
    </xf>
    <xf numFmtId="49" fontId="14" fillId="2" borderId="21" xfId="1" applyNumberFormat="1" applyFont="1" applyFill="1" applyBorder="1" applyAlignment="1" applyProtection="1">
      <alignment horizontal="center" vertical="center" wrapText="1" shrinkToFit="1"/>
    </xf>
    <xf numFmtId="166" fontId="35" fillId="2" borderId="29" xfId="1" applyNumberFormat="1" applyFont="1" applyFill="1" applyBorder="1" applyAlignment="1" applyProtection="1">
      <alignment horizontal="center" vertical="center" wrapText="1" shrinkToFit="1"/>
    </xf>
    <xf numFmtId="166" fontId="4" fillId="3" borderId="19" xfId="1" applyNumberFormat="1" applyFont="1" applyFill="1" applyBorder="1" applyAlignment="1" applyProtection="1">
      <alignment horizontal="center" vertical="center" wrapText="1" shrinkToFit="1"/>
      <protection locked="0"/>
    </xf>
    <xf numFmtId="166" fontId="16" fillId="2" borderId="21" xfId="1" applyNumberFormat="1" applyFont="1" applyFill="1" applyBorder="1" applyAlignment="1" applyProtection="1">
      <alignment horizontal="center" vertical="center" wrapText="1" shrinkToFit="1"/>
    </xf>
    <xf numFmtId="166" fontId="35" fillId="2" borderId="21" xfId="1" applyNumberFormat="1" applyFont="1" applyFill="1" applyBorder="1" applyAlignment="1" applyProtection="1">
      <alignment horizontal="center" vertical="center" wrapText="1" shrinkToFit="1"/>
    </xf>
    <xf numFmtId="166" fontId="35" fillId="2" borderId="39" xfId="1" applyNumberFormat="1" applyFont="1" applyFill="1" applyBorder="1" applyAlignment="1" applyProtection="1">
      <alignment horizontal="center" vertical="center" wrapText="1" shrinkToFit="1"/>
    </xf>
    <xf numFmtId="166" fontId="4" fillId="3" borderId="12" xfId="1" applyNumberFormat="1" applyFont="1" applyFill="1" applyBorder="1" applyAlignment="1" applyProtection="1">
      <alignment horizontal="center" vertical="center" wrapText="1" shrinkToFit="1"/>
      <protection locked="0"/>
    </xf>
    <xf numFmtId="166" fontId="15" fillId="3" borderId="44" xfId="1" applyNumberFormat="1" applyFont="1" applyFill="1" applyBorder="1" applyAlignment="1" applyProtection="1">
      <alignment horizontal="center" vertical="center" wrapText="1" shrinkToFit="1"/>
      <protection locked="0"/>
    </xf>
    <xf numFmtId="166" fontId="37" fillId="2" borderId="58" xfId="1" applyNumberFormat="1" applyFont="1" applyFill="1" applyBorder="1" applyAlignment="1" applyProtection="1">
      <alignment horizontal="center" vertical="center" wrapText="1" shrinkToFit="1"/>
    </xf>
    <xf numFmtId="166" fontId="14" fillId="2" borderId="50" xfId="1" applyNumberFormat="1" applyFont="1" applyFill="1" applyBorder="1" applyAlignment="1" applyProtection="1">
      <alignment horizontal="center" vertical="center" wrapText="1" shrinkToFit="1"/>
    </xf>
    <xf numFmtId="166" fontId="4" fillId="3" borderId="50" xfId="1" applyNumberFormat="1" applyFont="1" applyFill="1" applyBorder="1" applyAlignment="1" applyProtection="1">
      <alignment horizontal="center" vertical="center" wrapText="1" shrinkToFit="1"/>
      <protection locked="0"/>
    </xf>
    <xf numFmtId="166" fontId="35" fillId="2" borderId="61" xfId="1" applyNumberFormat="1" applyFont="1" applyFill="1" applyBorder="1" applyAlignment="1" applyProtection="1">
      <alignment horizontal="center" vertical="center" wrapText="1" shrinkToFit="1"/>
    </xf>
    <xf numFmtId="166" fontId="14" fillId="2" borderId="62" xfId="1" applyNumberFormat="1" applyFont="1" applyFill="1" applyBorder="1" applyAlignment="1" applyProtection="1">
      <alignment horizontal="center" vertical="center" wrapText="1" shrinkToFit="1"/>
    </xf>
    <xf numFmtId="1" fontId="38" fillId="0" borderId="80" xfId="1" applyNumberFormat="1" applyFont="1" applyBorder="1" applyAlignment="1" applyProtection="1">
      <alignment horizontal="center" vertical="center" wrapText="1" shrinkToFit="1"/>
    </xf>
    <xf numFmtId="0" fontId="16" fillId="2" borderId="50" xfId="1" applyFont="1" applyFill="1" applyBorder="1" applyAlignment="1" applyProtection="1">
      <alignment horizontal="center" vertical="center" wrapText="1" shrinkToFit="1"/>
    </xf>
    <xf numFmtId="0" fontId="14" fillId="2" borderId="50" xfId="1" applyFont="1" applyFill="1" applyBorder="1" applyAlignment="1" applyProtection="1">
      <alignment horizontal="center" vertical="center" wrapText="1" shrinkToFit="1"/>
    </xf>
    <xf numFmtId="49" fontId="4" fillId="3" borderId="50" xfId="1" applyNumberFormat="1" applyFont="1" applyFill="1" applyBorder="1" applyAlignment="1" applyProtection="1">
      <alignment horizontal="center" vertical="center" wrapText="1" shrinkToFit="1"/>
      <protection locked="0"/>
    </xf>
    <xf numFmtId="49" fontId="14" fillId="2" borderId="50" xfId="1" applyNumberFormat="1" applyFont="1" applyFill="1" applyBorder="1" applyAlignment="1" applyProtection="1">
      <alignment horizontal="center" vertical="center" wrapText="1" shrinkToFit="1"/>
    </xf>
    <xf numFmtId="166" fontId="35" fillId="2" borderId="62" xfId="1" applyNumberFormat="1" applyFont="1" applyFill="1" applyBorder="1" applyAlignment="1" applyProtection="1">
      <alignment horizontal="center" vertical="center" wrapText="1" shrinkToFit="1"/>
    </xf>
    <xf numFmtId="0" fontId="10" fillId="3" borderId="44" xfId="1" applyFont="1" applyFill="1" applyBorder="1" applyAlignment="1" applyProtection="1">
      <alignment horizontal="center" vertical="center" wrapText="1" shrinkToFit="1"/>
      <protection locked="0"/>
    </xf>
    <xf numFmtId="166" fontId="35" fillId="2" borderId="62" xfId="1" applyNumberFormat="1" applyFont="1" applyFill="1" applyBorder="1" applyAlignment="1" applyProtection="1">
      <alignment horizontal="center" vertical="center" wrapText="1" shrinkToFit="1"/>
      <protection locked="0"/>
    </xf>
    <xf numFmtId="49" fontId="5" fillId="3" borderId="50" xfId="1" applyNumberFormat="1" applyFont="1" applyFill="1" applyBorder="1" applyAlignment="1" applyProtection="1">
      <alignment horizontal="center" vertical="center" wrapText="1" shrinkToFit="1"/>
      <protection locked="0"/>
    </xf>
    <xf numFmtId="1" fontId="9" fillId="2" borderId="0" xfId="1" applyNumberFormat="1" applyFont="1" applyFill="1" applyBorder="1" applyAlignment="1" applyProtection="1">
      <alignment horizontal="center" vertical="center" wrapText="1" shrinkToFit="1"/>
      <protection locked="0"/>
    </xf>
    <xf numFmtId="49" fontId="15" fillId="3" borderId="50" xfId="1" applyNumberFormat="1" applyFont="1" applyFill="1" applyBorder="1" applyAlignment="1" applyProtection="1">
      <alignment horizontal="center" vertical="center" wrapText="1" shrinkToFit="1"/>
      <protection locked="0"/>
    </xf>
    <xf numFmtId="0" fontId="14" fillId="3" borderId="44" xfId="1" applyFont="1" applyFill="1" applyBorder="1" applyAlignment="1" applyProtection="1">
      <alignment horizontal="center" vertical="center" wrapText="1" shrinkToFit="1"/>
      <protection locked="0"/>
    </xf>
    <xf numFmtId="0" fontId="14" fillId="3" borderId="58" xfId="1" applyFont="1" applyFill="1" applyBorder="1" applyAlignment="1" applyProtection="1">
      <alignment horizontal="center" vertical="center" wrapText="1" shrinkToFit="1"/>
      <protection locked="0"/>
    </xf>
    <xf numFmtId="1" fontId="5" fillId="2" borderId="0" xfId="1" applyNumberFormat="1" applyFont="1" applyFill="1" applyBorder="1" applyAlignment="1" applyProtection="1">
      <alignment horizontal="center" vertical="center" wrapText="1" shrinkToFit="1"/>
    </xf>
    <xf numFmtId="49" fontId="4" fillId="3" borderId="44" xfId="1" applyNumberFormat="1" applyFont="1" applyFill="1" applyBorder="1" applyAlignment="1" applyProtection="1">
      <alignment horizontal="center" vertical="center" wrapText="1" shrinkToFit="1"/>
      <protection locked="0"/>
    </xf>
    <xf numFmtId="0" fontId="5" fillId="0" borderId="0" xfId="1" applyFont="1" applyAlignment="1" applyProtection="1">
      <alignment horizontal="center" vertical="center" wrapText="1" shrinkToFit="1"/>
    </xf>
    <xf numFmtId="0" fontId="29" fillId="7" borderId="1" xfId="1" applyFont="1" applyFill="1" applyBorder="1" applyAlignment="1" applyProtection="1">
      <alignment horizontal="center" vertical="center" wrapText="1" shrinkToFit="1"/>
    </xf>
    <xf numFmtId="166" fontId="14" fillId="2" borderId="58" xfId="1" applyNumberFormat="1" applyFont="1" applyFill="1" applyBorder="1" applyAlignment="1" applyProtection="1">
      <alignment horizontal="center" vertical="center" wrapText="1" shrinkToFit="1"/>
    </xf>
    <xf numFmtId="166" fontId="14" fillId="2" borderId="61" xfId="1" applyNumberFormat="1" applyFont="1" applyFill="1" applyBorder="1" applyAlignment="1" applyProtection="1">
      <alignment horizontal="center" vertical="center" wrapText="1" shrinkToFit="1"/>
    </xf>
    <xf numFmtId="0" fontId="15" fillId="2" borderId="0" xfId="1" applyFont="1" applyFill="1" applyBorder="1" applyAlignment="1" applyProtection="1">
      <alignment horizontal="center" vertical="center" wrapText="1" shrinkToFit="1"/>
    </xf>
    <xf numFmtId="166" fontId="14" fillId="2" borderId="62" xfId="1" applyNumberFormat="1" applyFont="1" applyFill="1" applyBorder="1" applyAlignment="1" applyProtection="1">
      <alignment horizontal="center" vertical="center" wrapText="1" shrinkToFit="1"/>
      <protection locked="0"/>
    </xf>
    <xf numFmtId="1" fontId="11" fillId="2" borderId="0" xfId="1" applyNumberFormat="1" applyFont="1" applyFill="1" applyBorder="1" applyAlignment="1" applyProtection="1">
      <alignment horizontal="center" vertical="center" wrapText="1" shrinkToFit="1"/>
      <protection locked="0"/>
    </xf>
    <xf numFmtId="0" fontId="14" fillId="0" borderId="0" xfId="1" applyFont="1" applyAlignment="1" applyProtection="1">
      <alignment horizontal="center" vertical="center" wrapText="1" shrinkToFit="1"/>
    </xf>
    <xf numFmtId="0" fontId="10" fillId="3" borderId="76" xfId="1" applyFont="1" applyFill="1" applyBorder="1" applyAlignment="1" applyProtection="1">
      <alignment horizontal="center" vertical="center" wrapText="1" shrinkToFit="1"/>
      <protection locked="0"/>
    </xf>
    <xf numFmtId="166" fontId="14" fillId="2" borderId="77" xfId="1" applyNumberFormat="1" applyFont="1" applyFill="1" applyBorder="1" applyAlignment="1" applyProtection="1">
      <alignment horizontal="center" vertical="center" wrapText="1" shrinkToFit="1"/>
    </xf>
    <xf numFmtId="166" fontId="15" fillId="3" borderId="58" xfId="1" applyNumberFormat="1" applyFont="1" applyFill="1" applyBorder="1" applyAlignment="1" applyProtection="1">
      <alignment horizontal="center" vertical="center" wrapText="1" shrinkToFit="1"/>
      <protection locked="0"/>
    </xf>
    <xf numFmtId="49" fontId="14" fillId="2" borderId="50" xfId="1" applyNumberFormat="1" applyFont="1" applyFill="1" applyBorder="1" applyAlignment="1" applyProtection="1">
      <alignment horizontal="center" vertical="center" wrapText="1" shrinkToFit="1"/>
      <protection locked="0"/>
    </xf>
    <xf numFmtId="166" fontId="14" fillId="2" borderId="61" xfId="1" applyNumberFormat="1" applyFont="1" applyFill="1" applyBorder="1" applyAlignment="1" applyProtection="1">
      <alignment horizontal="center" vertical="center" wrapText="1" shrinkToFit="1"/>
      <protection locked="0"/>
    </xf>
    <xf numFmtId="0" fontId="10" fillId="3" borderId="58" xfId="1" applyFont="1" applyFill="1" applyBorder="1" applyAlignment="1" applyProtection="1">
      <alignment horizontal="center" vertical="center" wrapText="1" shrinkToFit="1"/>
      <protection locked="0"/>
    </xf>
    <xf numFmtId="49" fontId="5" fillId="2" borderId="50" xfId="1" applyNumberFormat="1" applyFont="1" applyFill="1" applyBorder="1" applyAlignment="1" applyProtection="1">
      <alignment horizontal="center" vertical="center" wrapText="1" shrinkToFit="1"/>
    </xf>
    <xf numFmtId="166" fontId="5" fillId="2" borderId="62" xfId="1" applyNumberFormat="1" applyFont="1" applyFill="1" applyBorder="1" applyAlignment="1" applyProtection="1">
      <alignment horizontal="center" vertical="center" wrapText="1" shrinkToFit="1"/>
    </xf>
    <xf numFmtId="166" fontId="5" fillId="2" borderId="61" xfId="1" applyNumberFormat="1" applyFont="1" applyFill="1" applyBorder="1" applyAlignment="1" applyProtection="1">
      <alignment horizontal="center" vertical="center" wrapText="1" shrinkToFit="1"/>
    </xf>
    <xf numFmtId="166" fontId="5" fillId="2" borderId="58" xfId="1" applyNumberFormat="1" applyFont="1" applyFill="1" applyBorder="1" applyAlignment="1" applyProtection="1">
      <alignment horizontal="center" vertical="center" wrapText="1" shrinkToFit="1"/>
    </xf>
    <xf numFmtId="166" fontId="5" fillId="2" borderId="50" xfId="1" applyNumberFormat="1" applyFont="1" applyFill="1" applyBorder="1" applyAlignment="1" applyProtection="1">
      <alignment horizontal="center" vertical="center" wrapText="1" shrinkToFit="1"/>
    </xf>
    <xf numFmtId="49" fontId="11" fillId="3" borderId="50" xfId="1" applyNumberFormat="1" applyFont="1" applyFill="1" applyBorder="1" applyAlignment="1" applyProtection="1">
      <alignment horizontal="center" vertical="center" wrapText="1" shrinkToFit="1"/>
      <protection locked="0"/>
    </xf>
    <xf numFmtId="0" fontId="23" fillId="0" borderId="0" xfId="1" applyFont="1" applyAlignment="1" applyProtection="1">
      <alignment horizontal="center" vertical="center" wrapText="1" shrinkToFit="1"/>
    </xf>
    <xf numFmtId="166" fontId="15" fillId="3" borderId="76" xfId="1" applyNumberFormat="1" applyFont="1" applyFill="1" applyBorder="1" applyAlignment="1" applyProtection="1">
      <alignment horizontal="center" vertical="center" wrapText="1" shrinkToFit="1"/>
      <protection locked="0"/>
    </xf>
    <xf numFmtId="166" fontId="5" fillId="2" borderId="77" xfId="1" applyNumberFormat="1" applyFont="1" applyFill="1" applyBorder="1" applyAlignment="1" applyProtection="1">
      <alignment horizontal="center" vertical="center" wrapText="1" shrinkToFit="1"/>
    </xf>
    <xf numFmtId="0" fontId="14" fillId="3" borderId="76" xfId="1" applyFont="1" applyFill="1" applyBorder="1" applyAlignment="1" applyProtection="1">
      <alignment horizontal="center" vertical="center" wrapText="1" shrinkToFit="1"/>
      <protection locked="0"/>
    </xf>
    <xf numFmtId="166" fontId="7" fillId="3" borderId="44" xfId="1" applyNumberFormat="1" applyFont="1" applyFill="1" applyBorder="1" applyAlignment="1" applyProtection="1">
      <alignment horizontal="center" vertical="center" wrapText="1" shrinkToFit="1"/>
      <protection locked="0"/>
    </xf>
    <xf numFmtId="0" fontId="14" fillId="0" borderId="0" xfId="1" applyFont="1" applyAlignment="1" applyProtection="1">
      <alignment horizontal="center" wrapText="1"/>
    </xf>
    <xf numFmtId="0" fontId="14" fillId="0" borderId="0" xfId="1" applyFont="1" applyAlignment="1" applyProtection="1">
      <alignment vertical="center" wrapText="1"/>
    </xf>
    <xf numFmtId="0" fontId="3" fillId="0" borderId="0" xfId="1" applyFont="1" applyAlignment="1" applyProtection="1">
      <alignment wrapText="1"/>
    </xf>
    <xf numFmtId="0" fontId="34" fillId="5" borderId="50" xfId="1" applyFont="1" applyFill="1" applyBorder="1" applyAlignment="1">
      <alignment shrinkToFit="1"/>
    </xf>
    <xf numFmtId="0" fontId="34" fillId="5" borderId="50" xfId="1" applyFont="1" applyFill="1" applyBorder="1" applyAlignment="1">
      <alignment horizontal="left" shrinkToFit="1"/>
    </xf>
    <xf numFmtId="0" fontId="34" fillId="5" borderId="77" xfId="1" applyFont="1" applyFill="1" applyBorder="1" applyAlignment="1">
      <alignment horizontal="left" shrinkToFit="1"/>
    </xf>
    <xf numFmtId="1" fontId="14" fillId="0" borderId="0" xfId="1" applyNumberFormat="1" applyFont="1" applyAlignment="1" applyProtection="1">
      <alignment horizontal="center" vertical="center" wrapText="1"/>
    </xf>
    <xf numFmtId="1" fontId="14" fillId="0" borderId="0" xfId="1" applyNumberFormat="1" applyFont="1" applyAlignment="1" applyProtection="1">
      <alignment horizontal="center" vertical="center"/>
    </xf>
    <xf numFmtId="0" fontId="2" fillId="0" borderId="0" xfId="1" applyFont="1" applyAlignment="1" applyProtection="1">
      <alignment horizontal="center" vertical="center"/>
    </xf>
    <xf numFmtId="1" fontId="39" fillId="0" borderId="0" xfId="1" applyNumberFormat="1" applyFont="1" applyAlignment="1" applyProtection="1">
      <alignment horizontal="center" vertical="center"/>
    </xf>
    <xf numFmtId="0" fontId="1" fillId="2" borderId="0" xfId="1" applyFill="1" applyProtection="1"/>
    <xf numFmtId="0" fontId="0" fillId="0" borderId="0" xfId="0" applyProtection="1"/>
    <xf numFmtId="0" fontId="0" fillId="0" borderId="0" xfId="0" applyBorder="1" applyProtection="1"/>
    <xf numFmtId="0" fontId="5" fillId="2" borderId="50" xfId="1" applyFont="1" applyFill="1" applyBorder="1" applyAlignment="1" applyProtection="1">
      <alignment horizontal="center" vertical="center" wrapText="1" shrinkToFit="1"/>
    </xf>
    <xf numFmtId="49" fontId="5" fillId="2" borderId="4" xfId="1" applyNumberFormat="1" applyFont="1" applyFill="1" applyBorder="1" applyAlignment="1" applyProtection="1">
      <alignment horizontal="center" vertical="center" shrinkToFit="1"/>
    </xf>
    <xf numFmtId="0" fontId="29" fillId="4" borderId="1" xfId="1" applyFont="1" applyFill="1" applyBorder="1" applyAlignment="1" applyProtection="1">
      <alignment horizontal="center" vertical="center" wrapText="1" shrinkToFit="1"/>
    </xf>
    <xf numFmtId="166" fontId="4" fillId="3" borderId="44" xfId="1" applyNumberFormat="1" applyFont="1" applyFill="1" applyBorder="1" applyAlignment="1" applyProtection="1">
      <alignment horizontal="center" vertical="center" wrapText="1" shrinkToFit="1"/>
      <protection locked="0"/>
    </xf>
    <xf numFmtId="166" fontId="16" fillId="2" borderId="50" xfId="1" applyNumberFormat="1" applyFont="1" applyFill="1" applyBorder="1" applyAlignment="1" applyProtection="1">
      <alignment horizontal="center" vertical="center" wrapText="1" shrinkToFit="1"/>
    </xf>
    <xf numFmtId="49" fontId="4" fillId="3" borderId="77" xfId="1" applyNumberFormat="1" applyFont="1" applyFill="1" applyBorder="1" applyAlignment="1" applyProtection="1">
      <alignment horizontal="center" vertical="center" wrapText="1" shrinkToFit="1"/>
      <protection locked="0"/>
    </xf>
    <xf numFmtId="49" fontId="14" fillId="2" borderId="58" xfId="1" applyNumberFormat="1" applyFont="1" applyFill="1" applyBorder="1" applyAlignment="1" applyProtection="1">
      <alignment horizontal="center" vertical="center" wrapText="1" shrinkToFit="1"/>
    </xf>
    <xf numFmtId="49" fontId="4" fillId="3" borderId="68" xfId="1" applyNumberFormat="1" applyFont="1" applyFill="1" applyBorder="1" applyAlignment="1" applyProtection="1">
      <alignment horizontal="center" vertical="center" wrapText="1" shrinkToFit="1"/>
      <protection locked="0"/>
    </xf>
    <xf numFmtId="49" fontId="5" fillId="2" borderId="58" xfId="1" applyNumberFormat="1" applyFont="1" applyFill="1" applyBorder="1" applyAlignment="1" applyProtection="1">
      <alignment horizontal="center" vertical="center" wrapText="1" shrinkToFit="1"/>
    </xf>
    <xf numFmtId="0" fontId="10" fillId="3" borderId="50" xfId="1" applyFont="1" applyFill="1" applyBorder="1" applyAlignment="1" applyProtection="1">
      <alignment horizontal="center" vertical="center" wrapText="1" shrinkToFit="1"/>
      <protection locked="0"/>
    </xf>
    <xf numFmtId="166" fontId="4" fillId="3" borderId="76" xfId="1" applyNumberFormat="1" applyFont="1" applyFill="1" applyBorder="1" applyAlignment="1" applyProtection="1">
      <alignment horizontal="center" vertical="center" wrapText="1" shrinkToFit="1"/>
      <protection locked="0"/>
    </xf>
    <xf numFmtId="166" fontId="4" fillId="3" borderId="58" xfId="1" applyNumberFormat="1" applyFont="1" applyFill="1" applyBorder="1" applyAlignment="1" applyProtection="1">
      <alignment horizontal="center" vertical="center" wrapText="1" shrinkToFit="1"/>
      <protection locked="0"/>
    </xf>
    <xf numFmtId="166" fontId="16" fillId="2" borderId="26" xfId="1" applyNumberFormat="1" applyFont="1" applyFill="1" applyBorder="1" applyAlignment="1" applyProtection="1">
      <alignment horizontal="center" vertical="center" shrinkToFit="1"/>
    </xf>
    <xf numFmtId="0" fontId="10" fillId="3" borderId="49" xfId="1" applyFont="1" applyFill="1" applyBorder="1" applyAlignment="1" applyProtection="1">
      <alignment horizontal="center" vertical="center" shrinkToFit="1"/>
      <protection locked="0"/>
    </xf>
    <xf numFmtId="49" fontId="37" fillId="2" borderId="26" xfId="1" applyNumberFormat="1" applyFont="1" applyFill="1" applyBorder="1" applyAlignment="1" applyProtection="1">
      <alignment horizontal="center" vertical="center" shrinkToFit="1"/>
    </xf>
    <xf numFmtId="49" fontId="37" fillId="2" borderId="20" xfId="1" applyNumberFormat="1" applyFont="1" applyFill="1" applyBorder="1" applyAlignment="1" applyProtection="1">
      <alignment horizontal="center" vertical="center" shrinkToFit="1"/>
    </xf>
    <xf numFmtId="49" fontId="35" fillId="2" borderId="40" xfId="1" applyNumberFormat="1" applyFont="1" applyFill="1" applyBorder="1" applyAlignment="1" applyProtection="1">
      <alignment horizontal="center" vertical="center" shrinkToFit="1"/>
    </xf>
    <xf numFmtId="1" fontId="38" fillId="0" borderId="102" xfId="1" applyNumberFormat="1" applyFont="1" applyBorder="1" applyAlignment="1" applyProtection="1">
      <alignment horizontal="center" vertical="center" shrinkToFit="1"/>
    </xf>
    <xf numFmtId="0" fontId="10" fillId="3" borderId="45" xfId="1" applyFont="1" applyFill="1" applyBorder="1" applyAlignment="1" applyProtection="1">
      <alignment horizontal="center" vertical="center" shrinkToFit="1"/>
      <protection locked="0"/>
    </xf>
    <xf numFmtId="0" fontId="16" fillId="2" borderId="26" xfId="1" applyFont="1" applyFill="1" applyBorder="1" applyAlignment="1" applyProtection="1">
      <alignment horizontal="center" vertical="center" shrinkToFit="1"/>
    </xf>
    <xf numFmtId="0" fontId="16" fillId="2" borderId="49" xfId="1" applyFont="1" applyFill="1" applyBorder="1" applyAlignment="1" applyProtection="1">
      <alignment horizontal="center" vertical="center" shrinkToFit="1"/>
    </xf>
    <xf numFmtId="49" fontId="5" fillId="3" borderId="49" xfId="1" applyNumberFormat="1" applyFont="1" applyFill="1" applyBorder="1" applyAlignment="1" applyProtection="1">
      <alignment horizontal="center" vertical="center" shrinkToFit="1"/>
      <protection locked="0"/>
    </xf>
    <xf numFmtId="49" fontId="14" fillId="2" borderId="38" xfId="1" applyNumberFormat="1" applyFont="1" applyFill="1" applyBorder="1" applyAlignment="1" applyProtection="1">
      <alignment horizontal="center" vertical="center" shrinkToFit="1"/>
      <protection locked="0"/>
    </xf>
    <xf numFmtId="1" fontId="9" fillId="2" borderId="32" xfId="1" applyNumberFormat="1" applyFont="1" applyFill="1" applyBorder="1" applyAlignment="1" applyProtection="1">
      <alignment horizontal="center" vertical="center" shrinkToFit="1"/>
      <protection locked="0"/>
    </xf>
    <xf numFmtId="0" fontId="14" fillId="3" borderId="45" xfId="1" applyFont="1" applyFill="1" applyBorder="1" applyAlignment="1" applyProtection="1">
      <alignment horizontal="center" vertical="center" shrinkToFit="1"/>
      <protection locked="0"/>
    </xf>
    <xf numFmtId="0" fontId="14" fillId="3" borderId="47" xfId="1" applyFont="1" applyFill="1" applyBorder="1" applyAlignment="1" applyProtection="1">
      <alignment horizontal="center" vertical="center" shrinkToFit="1"/>
      <protection locked="0"/>
    </xf>
    <xf numFmtId="1" fontId="5" fillId="2" borderId="32" xfId="1" applyNumberFormat="1" applyFont="1" applyFill="1" applyBorder="1" applyAlignment="1" applyProtection="1">
      <alignment horizontal="center" vertical="center" shrinkToFit="1"/>
    </xf>
    <xf numFmtId="0" fontId="14" fillId="2" borderId="49" xfId="1" applyFont="1" applyFill="1" applyBorder="1" applyAlignment="1" applyProtection="1">
      <alignment horizontal="center" vertical="center" shrinkToFit="1"/>
    </xf>
    <xf numFmtId="0" fontId="5" fillId="0" borderId="32" xfId="1" applyFont="1" applyBorder="1" applyAlignment="1" applyProtection="1">
      <alignment horizontal="center" vertical="center" shrinkToFit="1"/>
    </xf>
    <xf numFmtId="0" fontId="10" fillId="3" borderId="13" xfId="1" applyFont="1" applyFill="1" applyBorder="1" applyAlignment="1" applyProtection="1">
      <alignment horizontal="center" vertical="center" shrinkToFit="1"/>
      <protection locked="0"/>
    </xf>
    <xf numFmtId="0" fontId="14" fillId="2" borderId="20" xfId="1" applyFont="1" applyFill="1" applyBorder="1" applyAlignment="1" applyProtection="1">
      <alignment horizontal="center" vertical="center" shrinkToFit="1"/>
    </xf>
    <xf numFmtId="49" fontId="4" fillId="3" borderId="26" xfId="1" applyNumberFormat="1" applyFont="1" applyFill="1" applyBorder="1" applyAlignment="1" applyProtection="1">
      <alignment horizontal="center" vertical="center" shrinkToFit="1"/>
      <protection locked="0"/>
    </xf>
    <xf numFmtId="49" fontId="4" fillId="3" borderId="20" xfId="1" applyNumberFormat="1" applyFont="1" applyFill="1" applyBorder="1" applyAlignment="1" applyProtection="1">
      <alignment horizontal="center" vertical="center" shrinkToFit="1"/>
      <protection locked="0"/>
    </xf>
    <xf numFmtId="0" fontId="14" fillId="2" borderId="40" xfId="1" applyFont="1" applyFill="1" applyBorder="1" applyAlignment="1" applyProtection="1">
      <alignment horizontal="center" vertical="center" shrinkToFit="1"/>
    </xf>
    <xf numFmtId="166" fontId="14" fillId="2" borderId="40" xfId="1" applyNumberFormat="1" applyFont="1" applyFill="1" applyBorder="1" applyAlignment="1" applyProtection="1">
      <alignment horizontal="center" vertical="center" shrinkToFit="1"/>
    </xf>
    <xf numFmtId="0" fontId="15" fillId="2" borderId="32" xfId="1" applyFont="1" applyFill="1" applyBorder="1" applyAlignment="1" applyProtection="1">
      <alignment horizontal="center" vertical="center" shrinkToFit="1"/>
    </xf>
    <xf numFmtId="1" fontId="11" fillId="2" borderId="32" xfId="1" applyNumberFormat="1" applyFont="1" applyFill="1" applyBorder="1" applyAlignment="1" applyProtection="1">
      <alignment horizontal="center" vertical="center" shrinkToFit="1"/>
      <protection locked="0"/>
    </xf>
    <xf numFmtId="0" fontId="14" fillId="0" borderId="32" xfId="1" applyFont="1" applyBorder="1" applyAlignment="1" applyProtection="1">
      <alignment horizontal="center" vertical="center" shrinkToFit="1"/>
    </xf>
    <xf numFmtId="0" fontId="10" fillId="3" borderId="89" xfId="1" applyFont="1" applyFill="1" applyBorder="1" applyAlignment="1" applyProtection="1">
      <alignment horizontal="center" vertical="center" shrinkToFit="1"/>
      <protection locked="0"/>
    </xf>
    <xf numFmtId="49" fontId="14" fillId="2" borderId="26" xfId="1" applyNumberFormat="1" applyFont="1" applyFill="1" applyBorder="1" applyAlignment="1" applyProtection="1">
      <alignment horizontal="center" vertical="center" shrinkToFit="1"/>
      <protection locked="0"/>
    </xf>
    <xf numFmtId="49" fontId="14" fillId="2" borderId="52" xfId="1" applyNumberFormat="1" applyFont="1" applyFill="1" applyBorder="1" applyAlignment="1" applyProtection="1">
      <alignment horizontal="center" vertical="center" shrinkToFit="1"/>
      <protection locked="0"/>
    </xf>
    <xf numFmtId="0" fontId="10" fillId="3" borderId="47" xfId="1" applyFont="1" applyFill="1" applyBorder="1" applyAlignment="1" applyProtection="1">
      <alignment horizontal="center" vertical="center" shrinkToFit="1"/>
      <protection locked="0"/>
    </xf>
    <xf numFmtId="166" fontId="5" fillId="2" borderId="40" xfId="1" applyNumberFormat="1" applyFont="1" applyFill="1" applyBorder="1" applyAlignment="1" applyProtection="1">
      <alignment horizontal="center" vertical="center" shrinkToFit="1"/>
    </xf>
    <xf numFmtId="0" fontId="23" fillId="0" borderId="32" xfId="1" applyFont="1" applyBorder="1" applyAlignment="1" applyProtection="1">
      <alignment horizontal="center" vertical="center" shrinkToFit="1"/>
    </xf>
    <xf numFmtId="0" fontId="5" fillId="2" borderId="26" xfId="1" applyFont="1" applyFill="1" applyBorder="1" applyAlignment="1" applyProtection="1">
      <alignment horizontal="center" vertical="center" shrinkToFit="1"/>
    </xf>
    <xf numFmtId="0" fontId="5" fillId="2" borderId="49" xfId="1" applyFont="1" applyFill="1" applyBorder="1" applyAlignment="1" applyProtection="1">
      <alignment horizontal="center" vertical="center" shrinkToFit="1"/>
    </xf>
    <xf numFmtId="0" fontId="10" fillId="3" borderId="79" xfId="1" applyFont="1" applyFill="1" applyBorder="1" applyAlignment="1" applyProtection="1">
      <alignment horizontal="center" vertical="center" shrinkToFit="1"/>
      <protection locked="0"/>
    </xf>
    <xf numFmtId="49" fontId="5" fillId="2" borderId="67" xfId="1" applyNumberFormat="1" applyFont="1" applyFill="1" applyBorder="1" applyAlignment="1" applyProtection="1">
      <alignment horizontal="center" vertical="center" shrinkToFit="1"/>
    </xf>
    <xf numFmtId="0" fontId="14" fillId="3" borderId="89" xfId="1" applyFont="1" applyFill="1" applyBorder="1" applyAlignment="1" applyProtection="1">
      <alignment horizontal="center" vertical="center" shrinkToFit="1"/>
      <protection locked="0"/>
    </xf>
    <xf numFmtId="49" fontId="5" fillId="2" borderId="30" xfId="1" applyNumberFormat="1" applyFont="1" applyFill="1" applyBorder="1" applyAlignment="1" applyProtection="1">
      <alignment horizontal="center" vertical="center" shrinkToFit="1"/>
    </xf>
    <xf numFmtId="49" fontId="5" fillId="2" borderId="103" xfId="1" applyNumberFormat="1" applyFont="1" applyFill="1" applyBorder="1" applyAlignment="1" applyProtection="1">
      <alignment horizontal="center" vertical="center" shrinkToFit="1"/>
    </xf>
    <xf numFmtId="166" fontId="4" fillId="3" borderId="20" xfId="1" applyNumberFormat="1" applyFont="1" applyFill="1" applyBorder="1" applyAlignment="1" applyProtection="1">
      <alignment horizontal="center" vertical="center" shrinkToFit="1"/>
      <protection locked="0"/>
    </xf>
    <xf numFmtId="165" fontId="25" fillId="2" borderId="18" xfId="1" applyNumberFormat="1" applyFont="1" applyFill="1" applyBorder="1" applyAlignment="1" applyProtection="1">
      <alignment horizontal="center" vertical="center"/>
    </xf>
    <xf numFmtId="165" fontId="25" fillId="2" borderId="50" xfId="1" applyNumberFormat="1" applyFont="1" applyFill="1" applyBorder="1" applyAlignment="1" applyProtection="1">
      <alignment horizontal="center" vertical="center"/>
    </xf>
    <xf numFmtId="165" fontId="25" fillId="2" borderId="46" xfId="1" applyNumberFormat="1" applyFont="1" applyFill="1" applyBorder="1" applyAlignment="1" applyProtection="1">
      <alignment horizontal="center" vertical="center"/>
    </xf>
    <xf numFmtId="165" fontId="25" fillId="2" borderId="48" xfId="1" applyNumberFormat="1" applyFont="1" applyFill="1" applyBorder="1" applyAlignment="1" applyProtection="1">
      <alignment horizontal="center" vertical="center"/>
    </xf>
    <xf numFmtId="165" fontId="25" fillId="2" borderId="58" xfId="1" applyNumberFormat="1" applyFont="1" applyFill="1" applyBorder="1" applyAlignment="1" applyProtection="1">
      <alignment horizontal="center" vertical="center"/>
    </xf>
    <xf numFmtId="165" fontId="40" fillId="0" borderId="69" xfId="1" applyNumberFormat="1" applyFont="1" applyBorder="1" applyAlignment="1" applyProtection="1">
      <alignment vertical="center" shrinkToFit="1"/>
    </xf>
    <xf numFmtId="0" fontId="48" fillId="2" borderId="3" xfId="1" applyNumberFormat="1" applyFont="1" applyFill="1" applyBorder="1" applyAlignment="1" applyProtection="1">
      <alignment horizontal="center" vertical="center" shrinkToFit="1"/>
    </xf>
    <xf numFmtId="0" fontId="52" fillId="4" borderId="4" xfId="1" applyFont="1" applyFill="1" applyBorder="1" applyAlignment="1" applyProtection="1">
      <alignment horizontal="center" vertical="center" wrapText="1" shrinkToFit="1"/>
    </xf>
    <xf numFmtId="0" fontId="0" fillId="2" borderId="0" xfId="0" applyFill="1" applyAlignment="1" applyProtection="1">
      <alignment shrinkToFit="1"/>
    </xf>
    <xf numFmtId="165" fontId="40" fillId="0" borderId="0" xfId="1" applyNumberFormat="1" applyFont="1" applyAlignment="1" applyProtection="1">
      <alignment vertical="center" shrinkToFit="1"/>
    </xf>
    <xf numFmtId="0" fontId="48" fillId="2" borderId="3" xfId="1" applyNumberFormat="1" applyFont="1" applyFill="1" applyBorder="1" applyAlignment="1" applyProtection="1">
      <alignment horizontal="center" vertical="center"/>
    </xf>
    <xf numFmtId="0" fontId="0" fillId="2" borderId="78" xfId="0" applyFill="1" applyBorder="1" applyAlignment="1" applyProtection="1">
      <alignment shrinkToFit="1"/>
    </xf>
    <xf numFmtId="49" fontId="54" fillId="2" borderId="73" xfId="1" applyNumberFormat="1" applyFont="1" applyFill="1" applyBorder="1" applyAlignment="1" applyProtection="1">
      <alignment horizontal="center" vertical="center"/>
    </xf>
    <xf numFmtId="1" fontId="54" fillId="2" borderId="73" xfId="1" applyNumberFormat="1" applyFont="1" applyFill="1" applyBorder="1" applyAlignment="1" applyProtection="1">
      <alignment horizontal="center" vertical="center"/>
    </xf>
    <xf numFmtId="1" fontId="55" fillId="2" borderId="73" xfId="1" applyNumberFormat="1" applyFont="1" applyFill="1" applyBorder="1" applyAlignment="1" applyProtection="1">
      <alignment horizontal="center" vertical="center" wrapText="1"/>
    </xf>
    <xf numFmtId="1" fontId="54" fillId="2" borderId="79" xfId="1" applyNumberFormat="1" applyFont="1" applyFill="1" applyBorder="1" applyAlignment="1" applyProtection="1">
      <alignment horizontal="center" vertical="center"/>
    </xf>
    <xf numFmtId="1" fontId="54" fillId="2" borderId="104" xfId="1" applyNumberFormat="1" applyFont="1" applyFill="1" applyBorder="1" applyAlignment="1" applyProtection="1">
      <alignment horizontal="center" vertical="center"/>
    </xf>
    <xf numFmtId="165" fontId="25" fillId="2" borderId="72" xfId="1" applyNumberFormat="1" applyFont="1" applyFill="1" applyBorder="1" applyAlignment="1" applyProtection="1">
      <alignment horizontal="center" vertical="center"/>
    </xf>
    <xf numFmtId="1" fontId="54" fillId="2" borderId="55" xfId="1" applyNumberFormat="1" applyFont="1" applyFill="1" applyBorder="1" applyAlignment="1" applyProtection="1">
      <alignment horizontal="center" vertical="center" shrinkToFit="1"/>
    </xf>
    <xf numFmtId="1" fontId="55" fillId="2" borderId="55" xfId="1" applyNumberFormat="1" applyFont="1" applyFill="1" applyBorder="1" applyAlignment="1" applyProtection="1">
      <alignment horizontal="center" vertical="center" wrapText="1"/>
    </xf>
    <xf numFmtId="165" fontId="25" fillId="2" borderId="78" xfId="1" applyNumberFormat="1" applyFont="1" applyFill="1" applyBorder="1" applyAlignment="1" applyProtection="1">
      <alignment horizontal="center" vertical="center"/>
    </xf>
    <xf numFmtId="1" fontId="54" fillId="2" borderId="73" xfId="1" applyNumberFormat="1" applyFont="1" applyFill="1" applyBorder="1" applyAlignment="1" applyProtection="1">
      <alignment horizontal="center" vertical="center" shrinkToFit="1"/>
    </xf>
    <xf numFmtId="1" fontId="54" fillId="2" borderId="79" xfId="1" applyNumberFormat="1" applyFont="1" applyFill="1" applyBorder="1" applyAlignment="1" applyProtection="1">
      <alignment horizontal="center" vertical="center" shrinkToFit="1"/>
    </xf>
    <xf numFmtId="1" fontId="57" fillId="2" borderId="85" xfId="1" applyNumberFormat="1" applyFont="1" applyFill="1" applyBorder="1" applyAlignment="1" applyProtection="1">
      <alignment horizontal="center" vertical="center"/>
    </xf>
    <xf numFmtId="1" fontId="47" fillId="2" borderId="85" xfId="1" applyNumberFormat="1" applyFont="1" applyFill="1" applyBorder="1" applyAlignment="1" applyProtection="1">
      <alignment horizontal="center" vertical="center"/>
    </xf>
    <xf numFmtId="1" fontId="47" fillId="2" borderId="26" xfId="1" applyNumberFormat="1" applyFont="1" applyFill="1" applyBorder="1" applyAlignment="1" applyProtection="1">
      <alignment horizontal="center" vertical="center"/>
    </xf>
    <xf numFmtId="1" fontId="47" fillId="2" borderId="104" xfId="1" applyNumberFormat="1" applyFont="1" applyFill="1" applyBorder="1" applyAlignment="1" applyProtection="1">
      <alignment horizontal="center" vertical="center"/>
    </xf>
    <xf numFmtId="1" fontId="58" fillId="2" borderId="56" xfId="1" applyNumberFormat="1" applyFont="1" applyFill="1" applyBorder="1" applyAlignment="1" applyProtection="1">
      <alignment horizontal="center" vertical="center" shrinkToFit="1"/>
    </xf>
    <xf numFmtId="1" fontId="58" fillId="2" borderId="19" xfId="1" applyNumberFormat="1" applyFont="1" applyFill="1" applyBorder="1" applyAlignment="1" applyProtection="1">
      <alignment horizontal="center" vertical="center" shrinkToFit="1"/>
    </xf>
    <xf numFmtId="165" fontId="25" fillId="2" borderId="21" xfId="1" applyNumberFormat="1" applyFont="1" applyFill="1" applyBorder="1" applyAlignment="1" applyProtection="1">
      <alignment horizontal="right" vertical="center"/>
    </xf>
    <xf numFmtId="1" fontId="58" fillId="2" borderId="85" xfId="1" applyNumberFormat="1" applyFont="1" applyFill="1" applyBorder="1" applyAlignment="1" applyProtection="1">
      <alignment horizontal="center" vertical="center" shrinkToFit="1"/>
    </xf>
    <xf numFmtId="1" fontId="58" fillId="2" borderId="26" xfId="1" applyNumberFormat="1" applyFont="1" applyFill="1" applyBorder="1" applyAlignment="1" applyProtection="1">
      <alignment horizontal="center" vertical="center" shrinkToFit="1"/>
    </xf>
    <xf numFmtId="1" fontId="58" fillId="2" borderId="59" xfId="1" applyNumberFormat="1" applyFont="1" applyFill="1" applyBorder="1" applyAlignment="1" applyProtection="1">
      <alignment horizontal="center" vertical="center" shrinkToFit="1"/>
    </xf>
    <xf numFmtId="1" fontId="58" fillId="2" borderId="49" xfId="1" applyNumberFormat="1" applyFont="1" applyFill="1" applyBorder="1" applyAlignment="1" applyProtection="1">
      <alignment horizontal="center" vertical="center" shrinkToFit="1"/>
    </xf>
    <xf numFmtId="1" fontId="58" fillId="2" borderId="50" xfId="1" applyNumberFormat="1" applyFont="1" applyFill="1" applyBorder="1" applyAlignment="1" applyProtection="1">
      <alignment horizontal="center" vertical="center" shrinkToFit="1"/>
    </xf>
    <xf numFmtId="1" fontId="58" fillId="2" borderId="25" xfId="1" applyNumberFormat="1" applyFont="1" applyFill="1" applyBorder="1" applyAlignment="1" applyProtection="1">
      <alignment horizontal="center" vertical="center" shrinkToFit="1"/>
    </xf>
    <xf numFmtId="165" fontId="25" fillId="2" borderId="21" xfId="1" applyNumberFormat="1" applyFont="1" applyFill="1" applyBorder="1" applyAlignment="1" applyProtection="1">
      <alignment horizontal="center" vertical="center"/>
    </xf>
    <xf numFmtId="165" fontId="25" fillId="2" borderId="29" xfId="1" applyNumberFormat="1" applyFont="1" applyFill="1" applyBorder="1" applyAlignment="1" applyProtection="1">
      <alignment horizontal="center" vertical="center"/>
    </xf>
    <xf numFmtId="1" fontId="54" fillId="2" borderId="75" xfId="1" applyNumberFormat="1" applyFont="1" applyFill="1" applyBorder="1" applyAlignment="1" applyProtection="1">
      <alignment horizontal="center" vertical="center"/>
    </xf>
    <xf numFmtId="1" fontId="54" fillId="2" borderId="75" xfId="1" applyNumberFormat="1" applyFont="1" applyFill="1" applyBorder="1" applyAlignment="1" applyProtection="1">
      <alignment horizontal="center" vertical="center" shrinkToFit="1"/>
    </xf>
    <xf numFmtId="1" fontId="54" fillId="2" borderId="30" xfId="1" applyNumberFormat="1" applyFont="1" applyFill="1" applyBorder="1" applyAlignment="1" applyProtection="1">
      <alignment horizontal="center" vertical="center"/>
    </xf>
    <xf numFmtId="165" fontId="25" fillId="2" borderId="74" xfId="1" applyNumberFormat="1" applyFont="1" applyFill="1" applyBorder="1" applyAlignment="1" applyProtection="1">
      <alignment horizontal="center" vertical="center"/>
    </xf>
    <xf numFmtId="1" fontId="54" fillId="2" borderId="59" xfId="1" applyNumberFormat="1" applyFont="1" applyFill="1" applyBorder="1" applyAlignment="1" applyProtection="1">
      <alignment horizontal="center" vertical="center" shrinkToFit="1"/>
    </xf>
    <xf numFmtId="1" fontId="54" fillId="2" borderId="21" xfId="1" applyNumberFormat="1" applyFont="1" applyFill="1" applyBorder="1" applyAlignment="1" applyProtection="1">
      <alignment horizontal="center" vertical="center" shrinkToFit="1"/>
    </xf>
    <xf numFmtId="1" fontId="54" fillId="2" borderId="30" xfId="1" applyNumberFormat="1" applyFont="1" applyFill="1" applyBorder="1" applyAlignment="1" applyProtection="1">
      <alignment horizontal="center" vertical="center" shrinkToFit="1"/>
    </xf>
    <xf numFmtId="1" fontId="54" fillId="2" borderId="19" xfId="1" applyNumberFormat="1" applyFont="1" applyFill="1" applyBorder="1" applyAlignment="1" applyProtection="1">
      <alignment horizontal="center" vertical="center"/>
    </xf>
    <xf numFmtId="1" fontId="47" fillId="2" borderId="19" xfId="1" applyNumberFormat="1" applyFont="1" applyFill="1" applyBorder="1" applyAlignment="1" applyProtection="1">
      <alignment horizontal="center" vertical="center"/>
    </xf>
    <xf numFmtId="1" fontId="54" fillId="2" borderId="19" xfId="1" applyNumberFormat="1" applyFont="1" applyFill="1" applyBorder="1" applyAlignment="1" applyProtection="1">
      <alignment horizontal="center" vertical="center" shrinkToFit="1"/>
    </xf>
    <xf numFmtId="1" fontId="54" fillId="2" borderId="78" xfId="1" applyNumberFormat="1" applyFont="1" applyFill="1" applyBorder="1" applyAlignment="1" applyProtection="1">
      <alignment horizontal="center" vertical="center"/>
    </xf>
    <xf numFmtId="1" fontId="40" fillId="2" borderId="60" xfId="1" applyNumberFormat="1" applyFont="1" applyFill="1" applyBorder="1" applyAlignment="1" applyProtection="1">
      <alignment horizontal="center" vertical="center" shrinkToFit="1"/>
    </xf>
    <xf numFmtId="1" fontId="58" fillId="2" borderId="84" xfId="1" applyNumberFormat="1" applyFont="1" applyFill="1" applyBorder="1" applyAlignment="1" applyProtection="1">
      <alignment horizontal="center" vertical="center" shrinkToFit="1"/>
    </xf>
    <xf numFmtId="1" fontId="58" fillId="2" borderId="20" xfId="1" applyNumberFormat="1" applyFont="1" applyFill="1" applyBorder="1" applyAlignment="1" applyProtection="1">
      <alignment horizontal="center" vertical="center" shrinkToFit="1"/>
    </xf>
    <xf numFmtId="1" fontId="54" fillId="2" borderId="63" xfId="1" applyNumberFormat="1" applyFont="1" applyFill="1" applyBorder="1" applyAlignment="1" applyProtection="1">
      <alignment horizontal="center" vertical="center"/>
    </xf>
    <xf numFmtId="1" fontId="47" fillId="2" borderId="63" xfId="1" applyNumberFormat="1" applyFont="1" applyFill="1" applyBorder="1" applyAlignment="1" applyProtection="1">
      <alignment horizontal="center" vertical="center"/>
    </xf>
    <xf numFmtId="1" fontId="54" fillId="2" borderId="63" xfId="1" applyNumberFormat="1" applyFont="1" applyFill="1" applyBorder="1" applyAlignment="1" applyProtection="1">
      <alignment horizontal="center" vertical="center" shrinkToFit="1"/>
    </xf>
    <xf numFmtId="1" fontId="40" fillId="2" borderId="103" xfId="1" applyNumberFormat="1" applyFont="1" applyFill="1" applyBorder="1" applyAlignment="1" applyProtection="1">
      <alignment horizontal="center" vertical="center" shrinkToFit="1"/>
    </xf>
    <xf numFmtId="1" fontId="58" fillId="2" borderId="51" xfId="1" applyNumberFormat="1" applyFont="1" applyFill="1" applyBorder="1" applyAlignment="1" applyProtection="1">
      <alignment horizontal="center" vertical="center" shrinkToFit="1"/>
    </xf>
    <xf numFmtId="1" fontId="58" fillId="2" borderId="22" xfId="1" applyNumberFormat="1" applyFont="1" applyFill="1" applyBorder="1" applyAlignment="1" applyProtection="1">
      <alignment horizontal="center" vertical="center" shrinkToFit="1"/>
    </xf>
    <xf numFmtId="1" fontId="58" fillId="2" borderId="61" xfId="1" applyNumberFormat="1" applyFont="1" applyFill="1" applyBorder="1" applyAlignment="1" applyProtection="1">
      <alignment horizontal="center" vertical="center" shrinkToFit="1"/>
    </xf>
    <xf numFmtId="1" fontId="58" fillId="2" borderId="87" xfId="1" applyNumberFormat="1" applyFont="1" applyFill="1" applyBorder="1" applyAlignment="1" applyProtection="1">
      <alignment horizontal="center" vertical="center" shrinkToFit="1"/>
    </xf>
    <xf numFmtId="165" fontId="25" fillId="2" borderId="61" xfId="1" applyNumberFormat="1" applyFont="1" applyFill="1" applyBorder="1" applyAlignment="1" applyProtection="1">
      <alignment horizontal="center" vertical="center"/>
    </xf>
    <xf numFmtId="1" fontId="58" fillId="2" borderId="82" xfId="1" applyNumberFormat="1" applyFont="1" applyFill="1" applyBorder="1" applyAlignment="1" applyProtection="1">
      <alignment horizontal="center" vertical="center" shrinkToFit="1"/>
    </xf>
    <xf numFmtId="165" fontId="25" fillId="8" borderId="78" xfId="1" applyNumberFormat="1" applyFont="1" applyFill="1" applyBorder="1" applyAlignment="1" applyProtection="1">
      <alignment horizontal="center" vertical="center"/>
    </xf>
    <xf numFmtId="1" fontId="54" fillId="8" borderId="73" xfId="1" applyNumberFormat="1" applyFont="1" applyFill="1" applyBorder="1" applyAlignment="1" applyProtection="1">
      <alignment horizontal="center" vertical="center" shrinkToFit="1"/>
    </xf>
    <xf numFmtId="1" fontId="54" fillId="8" borderId="79" xfId="1" applyNumberFormat="1" applyFont="1" applyFill="1" applyBorder="1" applyAlignment="1" applyProtection="1">
      <alignment horizontal="center" vertical="center" shrinkToFit="1"/>
    </xf>
    <xf numFmtId="1" fontId="54" fillId="2" borderId="104" xfId="1" applyNumberFormat="1" applyFont="1" applyFill="1" applyBorder="1" applyAlignment="1" applyProtection="1">
      <alignment horizontal="center" vertical="center" shrinkToFit="1"/>
    </xf>
    <xf numFmtId="165" fontId="25" fillId="8" borderId="44" xfId="1" applyNumberFormat="1" applyFont="1" applyFill="1" applyBorder="1" applyAlignment="1" applyProtection="1">
      <alignment horizontal="center" vertical="center"/>
    </xf>
    <xf numFmtId="1" fontId="54" fillId="8" borderId="78" xfId="1" applyNumberFormat="1" applyFont="1" applyFill="1" applyBorder="1" applyAlignment="1" applyProtection="1">
      <alignment horizontal="center" vertical="center" shrinkToFit="1"/>
    </xf>
    <xf numFmtId="1" fontId="54" fillId="8" borderId="85" xfId="1" applyNumberFormat="1" applyFont="1" applyFill="1" applyBorder="1" applyAlignment="1" applyProtection="1">
      <alignment horizontal="center" vertical="center"/>
    </xf>
    <xf numFmtId="1" fontId="54" fillId="8" borderId="26" xfId="1" applyNumberFormat="1" applyFont="1" applyFill="1" applyBorder="1" applyAlignment="1" applyProtection="1">
      <alignment horizontal="center" vertical="center"/>
    </xf>
    <xf numFmtId="1" fontId="58" fillId="8" borderId="21" xfId="1" applyNumberFormat="1" applyFont="1" applyFill="1" applyBorder="1" applyAlignment="1" applyProtection="1">
      <alignment horizontal="center" vertical="center" shrinkToFit="1"/>
    </xf>
    <xf numFmtId="1" fontId="58" fillId="8" borderId="85" xfId="1" applyNumberFormat="1" applyFont="1" applyFill="1" applyBorder="1" applyAlignment="1" applyProtection="1">
      <alignment horizontal="center" vertical="center" shrinkToFit="1"/>
    </xf>
    <xf numFmtId="165" fontId="25" fillId="8" borderId="21" xfId="1" applyNumberFormat="1" applyFont="1" applyFill="1" applyBorder="1" applyAlignment="1" applyProtection="1">
      <alignment horizontal="center" vertical="center"/>
    </xf>
    <xf numFmtId="1" fontId="58" fillId="8" borderId="26" xfId="1" applyNumberFormat="1" applyFont="1" applyFill="1" applyBorder="1" applyAlignment="1" applyProtection="1">
      <alignment horizontal="center" vertical="center" shrinkToFit="1"/>
    </xf>
    <xf numFmtId="1" fontId="40" fillId="8" borderId="85" xfId="1" applyNumberFormat="1" applyFont="1" applyFill="1" applyBorder="1" applyAlignment="1" applyProtection="1">
      <alignment horizontal="center" vertical="center" shrinkToFit="1"/>
    </xf>
    <xf numFmtId="1" fontId="59" fillId="8" borderId="85" xfId="1" applyNumberFormat="1" applyFont="1" applyFill="1" applyBorder="1" applyAlignment="1" applyProtection="1">
      <alignment horizontal="center" vertical="center" shrinkToFit="1"/>
    </xf>
    <xf numFmtId="1" fontId="60" fillId="8" borderId="85" xfId="1" applyNumberFormat="1" applyFont="1" applyFill="1" applyBorder="1" applyAlignment="1" applyProtection="1">
      <alignment horizontal="center" vertical="center" shrinkToFit="1"/>
    </xf>
    <xf numFmtId="1" fontId="60" fillId="8" borderId="26" xfId="1" applyNumberFormat="1" applyFont="1" applyFill="1" applyBorder="1" applyAlignment="1" applyProtection="1">
      <alignment horizontal="center" vertical="center" shrinkToFit="1"/>
    </xf>
    <xf numFmtId="165" fontId="25" fillId="8" borderId="29" xfId="1" applyNumberFormat="1" applyFont="1" applyFill="1" applyBorder="1" applyAlignment="1" applyProtection="1">
      <alignment horizontal="center" vertical="center"/>
    </xf>
    <xf numFmtId="1" fontId="54" fillId="8" borderId="75" xfId="1" applyNumberFormat="1" applyFont="1" applyFill="1" applyBorder="1" applyAlignment="1" applyProtection="1">
      <alignment horizontal="center" vertical="center" shrinkToFit="1"/>
    </xf>
    <xf numFmtId="1" fontId="54" fillId="8" borderId="30" xfId="1" applyNumberFormat="1" applyFont="1" applyFill="1" applyBorder="1" applyAlignment="1" applyProtection="1">
      <alignment horizontal="center" vertical="center" shrinkToFit="1"/>
    </xf>
    <xf numFmtId="165" fontId="25" fillId="8" borderId="50" xfId="1" applyNumberFormat="1" applyFont="1" applyFill="1" applyBorder="1" applyAlignment="1" applyProtection="1">
      <alignment horizontal="center" vertical="center"/>
    </xf>
    <xf numFmtId="1" fontId="54" fillId="8" borderId="21" xfId="1" applyNumberFormat="1" applyFont="1" applyFill="1" applyBorder="1" applyAlignment="1" applyProtection="1">
      <alignment horizontal="center" vertical="center" shrinkToFit="1"/>
    </xf>
    <xf numFmtId="1" fontId="54" fillId="8" borderId="85" xfId="1" applyNumberFormat="1" applyFont="1" applyFill="1" applyBorder="1" applyAlignment="1" applyProtection="1">
      <alignment horizontal="center" vertical="center" shrinkToFit="1"/>
    </xf>
    <xf numFmtId="1" fontId="54" fillId="2" borderId="26" xfId="1" applyNumberFormat="1" applyFont="1" applyFill="1" applyBorder="1" applyAlignment="1" applyProtection="1">
      <alignment horizontal="center" vertical="center" shrinkToFit="1"/>
    </xf>
    <xf numFmtId="1" fontId="40" fillId="2" borderId="21" xfId="1" applyNumberFormat="1" applyFont="1" applyFill="1" applyBorder="1" applyAlignment="1" applyProtection="1">
      <alignment horizontal="center" vertical="center" shrinkToFit="1"/>
    </xf>
    <xf numFmtId="1" fontId="40" fillId="2" borderId="85" xfId="1" applyNumberFormat="1" applyFont="1" applyFill="1" applyBorder="1" applyAlignment="1" applyProtection="1">
      <alignment horizontal="center" vertical="center" shrinkToFit="1"/>
    </xf>
    <xf numFmtId="1" fontId="40" fillId="2" borderId="26" xfId="1" applyNumberFormat="1" applyFont="1" applyFill="1" applyBorder="1" applyAlignment="1" applyProtection="1">
      <alignment horizontal="center" vertical="center" shrinkToFit="1"/>
    </xf>
    <xf numFmtId="1" fontId="54" fillId="2" borderId="56" xfId="1" applyNumberFormat="1" applyFont="1" applyFill="1" applyBorder="1" applyAlignment="1" applyProtection="1">
      <alignment horizontal="center" vertical="center" shrinkToFit="1"/>
    </xf>
    <xf numFmtId="165" fontId="25" fillId="2" borderId="44" xfId="1" applyNumberFormat="1" applyFont="1" applyFill="1" applyBorder="1" applyAlignment="1" applyProtection="1">
      <alignment horizontal="center" vertical="center"/>
    </xf>
    <xf numFmtId="1" fontId="54" fillId="2" borderId="78" xfId="1" applyNumberFormat="1" applyFont="1" applyFill="1" applyBorder="1" applyAlignment="1" applyProtection="1">
      <alignment horizontal="center" vertical="center" shrinkToFit="1"/>
    </xf>
    <xf numFmtId="1" fontId="54" fillId="2" borderId="85" xfId="1" applyNumberFormat="1" applyFont="1" applyFill="1" applyBorder="1" applyAlignment="1" applyProtection="1">
      <alignment horizontal="center" vertical="center"/>
    </xf>
    <xf numFmtId="1" fontId="54" fillId="2" borderId="26" xfId="1" applyNumberFormat="1" applyFont="1" applyFill="1" applyBorder="1" applyAlignment="1" applyProtection="1">
      <alignment horizontal="center" vertical="center"/>
    </xf>
    <xf numFmtId="1" fontId="58" fillId="2" borderId="21" xfId="1" applyNumberFormat="1" applyFont="1" applyFill="1" applyBorder="1" applyAlignment="1" applyProtection="1">
      <alignment horizontal="center" vertical="center" shrinkToFit="1"/>
    </xf>
    <xf numFmtId="1" fontId="54" fillId="2" borderId="85" xfId="1" applyNumberFormat="1" applyFont="1" applyFill="1" applyBorder="1" applyAlignment="1" applyProtection="1">
      <alignment horizontal="center" vertical="center" shrinkToFit="1"/>
    </xf>
    <xf numFmtId="1" fontId="40" fillId="2" borderId="52" xfId="1" applyNumberFormat="1" applyFont="1" applyFill="1" applyBorder="1" applyAlignment="1" applyProtection="1">
      <alignment horizontal="center" vertical="center" shrinkToFit="1"/>
    </xf>
    <xf numFmtId="1" fontId="60" fillId="2" borderId="51" xfId="1" applyNumberFormat="1" applyFont="1" applyFill="1" applyBorder="1" applyAlignment="1" applyProtection="1">
      <alignment horizontal="center" vertical="center" shrinkToFit="1"/>
    </xf>
    <xf numFmtId="1" fontId="40" fillId="2" borderId="83" xfId="1" applyNumberFormat="1" applyFont="1" applyFill="1" applyBorder="1" applyAlignment="1" applyProtection="1">
      <alignment horizontal="center" vertical="center" shrinkToFit="1"/>
    </xf>
    <xf numFmtId="1" fontId="40" fillId="2" borderId="46" xfId="1" applyNumberFormat="1" applyFont="1" applyFill="1" applyBorder="1" applyAlignment="1" applyProtection="1">
      <alignment horizontal="center" vertical="center" shrinkToFit="1"/>
    </xf>
    <xf numFmtId="1" fontId="61" fillId="2" borderId="46" xfId="1" applyNumberFormat="1" applyFont="1" applyFill="1" applyBorder="1" applyAlignment="1" applyProtection="1">
      <alignment horizontal="center" vertical="center" shrinkToFit="1"/>
    </xf>
    <xf numFmtId="1" fontId="40" fillId="2" borderId="43" xfId="1" applyNumberFormat="1" applyFont="1" applyFill="1" applyBorder="1" applyAlignment="1" applyProtection="1">
      <alignment horizontal="center" vertical="center" shrinkToFit="1"/>
    </xf>
    <xf numFmtId="1" fontId="61" fillId="8" borderId="26" xfId="1" applyNumberFormat="1" applyFont="1" applyFill="1" applyBorder="1" applyAlignment="1" applyProtection="1">
      <alignment horizontal="center" vertical="center" shrinkToFit="1"/>
    </xf>
    <xf numFmtId="1" fontId="60" fillId="2" borderId="107" xfId="1" applyNumberFormat="1" applyFont="1" applyFill="1" applyBorder="1" applyAlignment="1" applyProtection="1">
      <alignment horizontal="center" vertical="center" shrinkToFit="1"/>
    </xf>
    <xf numFmtId="1" fontId="58" fillId="2" borderId="48" xfId="1" applyNumberFormat="1" applyFont="1" applyFill="1" applyBorder="1" applyAlignment="1" applyProtection="1">
      <alignment horizontal="center" vertical="center" shrinkToFit="1"/>
    </xf>
    <xf numFmtId="1" fontId="60" fillId="2" borderId="61" xfId="1" applyNumberFormat="1" applyFont="1" applyFill="1" applyBorder="1" applyAlignment="1" applyProtection="1">
      <alignment horizontal="center" vertical="center" shrinkToFit="1"/>
    </xf>
    <xf numFmtId="1" fontId="58" fillId="2" borderId="60" xfId="1" applyNumberFormat="1" applyFont="1" applyFill="1" applyBorder="1" applyAlignment="1" applyProtection="1">
      <alignment horizontal="center" vertical="center" shrinkToFit="1"/>
    </xf>
    <xf numFmtId="1" fontId="58" fillId="2" borderId="52" xfId="1" applyNumberFormat="1" applyFont="1" applyFill="1" applyBorder="1" applyAlignment="1" applyProtection="1">
      <alignment horizontal="center" vertical="center" shrinkToFit="1"/>
    </xf>
    <xf numFmtId="1" fontId="58" fillId="2" borderId="46" xfId="1" applyNumberFormat="1" applyFont="1" applyFill="1" applyBorder="1" applyAlignment="1" applyProtection="1">
      <alignment horizontal="center" vertical="center" shrinkToFit="1"/>
    </xf>
    <xf numFmtId="1" fontId="60" fillId="2" borderId="85" xfId="1" applyNumberFormat="1" applyFont="1" applyFill="1" applyBorder="1" applyAlignment="1" applyProtection="1">
      <alignment horizontal="center" vertical="center" shrinkToFit="1"/>
    </xf>
    <xf numFmtId="1" fontId="59" fillId="2" borderId="85" xfId="1" applyNumberFormat="1" applyFont="1" applyFill="1" applyBorder="1" applyAlignment="1" applyProtection="1">
      <alignment horizontal="center" vertical="center" shrinkToFit="1"/>
    </xf>
    <xf numFmtId="1" fontId="58" fillId="2" borderId="83" xfId="1" applyNumberFormat="1" applyFont="1" applyFill="1" applyBorder="1" applyAlignment="1" applyProtection="1">
      <alignment horizontal="center" vertical="center" shrinkToFit="1"/>
    </xf>
    <xf numFmtId="1" fontId="58" fillId="2" borderId="43" xfId="1" applyNumberFormat="1" applyFont="1" applyFill="1" applyBorder="1" applyAlignment="1" applyProtection="1">
      <alignment horizontal="center" vertical="center" shrinkToFit="1"/>
    </xf>
    <xf numFmtId="1" fontId="55" fillId="8" borderId="73" xfId="1" applyNumberFormat="1" applyFont="1" applyFill="1" applyBorder="1" applyAlignment="1" applyProtection="1">
      <alignment horizontal="center" vertical="center" wrapText="1"/>
    </xf>
    <xf numFmtId="165" fontId="25" fillId="8" borderId="72" xfId="1" applyNumberFormat="1" applyFont="1" applyFill="1" applyBorder="1" applyAlignment="1" applyProtection="1">
      <alignment horizontal="center" vertical="center"/>
    </xf>
    <xf numFmtId="1" fontId="54" fillId="8" borderId="104" xfId="1" applyNumberFormat="1" applyFont="1" applyFill="1" applyBorder="1" applyAlignment="1" applyProtection="1">
      <alignment horizontal="center" vertical="center" shrinkToFit="1"/>
    </xf>
    <xf numFmtId="1" fontId="55" fillId="8" borderId="104" xfId="1" applyNumberFormat="1" applyFont="1" applyFill="1" applyBorder="1" applyAlignment="1" applyProtection="1">
      <alignment horizontal="center" vertical="center" wrapText="1"/>
    </xf>
    <xf numFmtId="1" fontId="54" fillId="8" borderId="90" xfId="1" applyNumberFormat="1" applyFont="1" applyFill="1" applyBorder="1" applyAlignment="1" applyProtection="1">
      <alignment horizontal="center" vertical="center" shrinkToFit="1"/>
    </xf>
    <xf numFmtId="165" fontId="25" fillId="8" borderId="18" xfId="1" applyNumberFormat="1" applyFont="1" applyFill="1" applyBorder="1" applyAlignment="1" applyProtection="1">
      <alignment horizontal="center" vertical="center"/>
    </xf>
    <xf numFmtId="1" fontId="58" fillId="8" borderId="18" xfId="1" applyNumberFormat="1" applyFont="1" applyFill="1" applyBorder="1" applyAlignment="1" applyProtection="1">
      <alignment horizontal="center" vertical="center" shrinkToFit="1"/>
    </xf>
    <xf numFmtId="1" fontId="58" fillId="2" borderId="107" xfId="1" applyNumberFormat="1" applyFont="1" applyFill="1" applyBorder="1" applyAlignment="1" applyProtection="1">
      <alignment horizontal="center" vertical="center" shrinkToFit="1"/>
    </xf>
    <xf numFmtId="1" fontId="58" fillId="8" borderId="49" xfId="1" applyNumberFormat="1" applyFont="1" applyFill="1" applyBorder="1" applyAlignment="1" applyProtection="1">
      <alignment horizontal="center" vertical="center" shrinkToFit="1"/>
    </xf>
    <xf numFmtId="1" fontId="58" fillId="8" borderId="50" xfId="1" applyNumberFormat="1" applyFont="1" applyFill="1" applyBorder="1" applyAlignment="1" applyProtection="1">
      <alignment horizontal="center" vertical="center" shrinkToFit="1"/>
    </xf>
    <xf numFmtId="165" fontId="25" fillId="8" borderId="74" xfId="1" applyNumberFormat="1" applyFont="1" applyFill="1" applyBorder="1" applyAlignment="1" applyProtection="1">
      <alignment horizontal="center" vertical="center"/>
    </xf>
    <xf numFmtId="1" fontId="54" fillId="8" borderId="29" xfId="1" applyNumberFormat="1" applyFont="1" applyFill="1" applyBorder="1" applyAlignment="1" applyProtection="1">
      <alignment horizontal="center" vertical="center" shrinkToFit="1"/>
    </xf>
    <xf numFmtId="1" fontId="54" fillId="8" borderId="74" xfId="1" applyNumberFormat="1" applyFont="1" applyFill="1" applyBorder="1" applyAlignment="1" applyProtection="1">
      <alignment horizontal="center" vertical="center" shrinkToFit="1"/>
    </xf>
    <xf numFmtId="1" fontId="40" fillId="2" borderId="37" xfId="1" applyNumberFormat="1" applyFont="1" applyFill="1" applyBorder="1" applyAlignment="1" applyProtection="1">
      <alignment horizontal="center" vertical="center" shrinkToFit="1"/>
    </xf>
    <xf numFmtId="1" fontId="40" fillId="2" borderId="38" xfId="1" applyNumberFormat="1" applyFont="1" applyFill="1" applyBorder="1" applyAlignment="1" applyProtection="1">
      <alignment horizontal="center" vertical="center" shrinkToFit="1"/>
    </xf>
    <xf numFmtId="1" fontId="40" fillId="2" borderId="62" xfId="1" applyNumberFormat="1" applyFont="1" applyFill="1" applyBorder="1" applyAlignment="1" applyProtection="1">
      <alignment horizontal="center" vertical="center" shrinkToFit="1"/>
    </xf>
    <xf numFmtId="1" fontId="60" fillId="2" borderId="53" xfId="1" applyNumberFormat="1" applyFont="1" applyFill="1" applyBorder="1" applyAlignment="1" applyProtection="1">
      <alignment horizontal="center" vertical="center" shrinkToFit="1"/>
    </xf>
    <xf numFmtId="1" fontId="40" fillId="2" borderId="36" xfId="1" applyNumberFormat="1" applyFont="1" applyFill="1" applyBorder="1" applyAlignment="1" applyProtection="1">
      <alignment horizontal="center" vertical="center" shrinkToFit="1"/>
    </xf>
    <xf numFmtId="1" fontId="40" fillId="2" borderId="29" xfId="1" applyNumberFormat="1" applyFont="1" applyFill="1" applyBorder="1" applyAlignment="1" applyProtection="1">
      <alignment horizontal="center" vertical="center" shrinkToFit="1"/>
    </xf>
    <xf numFmtId="1" fontId="40" fillId="2" borderId="75" xfId="1" applyNumberFormat="1" applyFont="1" applyFill="1" applyBorder="1" applyAlignment="1" applyProtection="1">
      <alignment horizontal="center" vertical="center" shrinkToFit="1"/>
    </xf>
    <xf numFmtId="1" fontId="60" fillId="2" borderId="75" xfId="1" applyNumberFormat="1" applyFont="1" applyFill="1" applyBorder="1" applyAlignment="1" applyProtection="1">
      <alignment horizontal="center" vertical="center" shrinkToFit="1"/>
    </xf>
    <xf numFmtId="1" fontId="40" fillId="2" borderId="30" xfId="1" applyNumberFormat="1" applyFont="1" applyFill="1" applyBorder="1" applyAlignment="1" applyProtection="1">
      <alignment horizontal="center" vertical="center" shrinkToFit="1"/>
    </xf>
    <xf numFmtId="1" fontId="58" fillId="2" borderId="108" xfId="1" applyNumberFormat="1" applyFont="1" applyFill="1" applyBorder="1" applyAlignment="1" applyProtection="1">
      <alignment horizontal="center" vertical="center" shrinkToFit="1"/>
    </xf>
    <xf numFmtId="1" fontId="58" fillId="2" borderId="91" xfId="1" applyNumberFormat="1" applyFont="1" applyFill="1" applyBorder="1" applyAlignment="1" applyProtection="1">
      <alignment horizontal="center" vertical="center" shrinkToFit="1"/>
    </xf>
    <xf numFmtId="1" fontId="58" fillId="2" borderId="77" xfId="1" applyNumberFormat="1" applyFont="1" applyFill="1" applyBorder="1" applyAlignment="1" applyProtection="1">
      <alignment horizontal="center" vertical="center" shrinkToFit="1"/>
    </xf>
    <xf numFmtId="1" fontId="58" fillId="2" borderId="74" xfId="1" applyNumberFormat="1" applyFont="1" applyFill="1" applyBorder="1" applyAlignment="1" applyProtection="1">
      <alignment horizontal="center" vertical="center" shrinkToFit="1"/>
    </xf>
    <xf numFmtId="165" fontId="62" fillId="0" borderId="0" xfId="1" applyNumberFormat="1" applyFont="1" applyAlignment="1" applyProtection="1">
      <alignment vertical="center" textRotation="71" shrinkToFit="1"/>
    </xf>
    <xf numFmtId="0" fontId="63" fillId="0" borderId="0" xfId="1" applyFont="1" applyProtection="1"/>
    <xf numFmtId="1" fontId="64" fillId="0" borderId="80" xfId="1" applyNumberFormat="1" applyFont="1" applyBorder="1" applyAlignment="1" applyProtection="1">
      <alignment horizontal="center" vertical="center" shrinkToFit="1"/>
    </xf>
    <xf numFmtId="0" fontId="65" fillId="0" borderId="0" xfId="0" applyFont="1" applyProtection="1"/>
    <xf numFmtId="0" fontId="66" fillId="2" borderId="71" xfId="1" applyNumberFormat="1" applyFont="1" applyFill="1" applyBorder="1" applyAlignment="1" applyProtection="1">
      <alignment horizontal="center" vertical="center"/>
    </xf>
    <xf numFmtId="0" fontId="48" fillId="2" borderId="71" xfId="1" applyNumberFormat="1" applyFont="1" applyFill="1" applyBorder="1" applyAlignment="1" applyProtection="1">
      <alignment horizontal="center" vertical="center" shrinkToFit="1"/>
    </xf>
    <xf numFmtId="1" fontId="54" fillId="2" borderId="81" xfId="1" applyNumberFormat="1" applyFont="1" applyFill="1" applyBorder="1" applyAlignment="1" applyProtection="1">
      <alignment horizontal="center" vertical="center" shrinkToFit="1"/>
    </xf>
    <xf numFmtId="165" fontId="25" fillId="2" borderId="76" xfId="1" applyNumberFormat="1" applyFont="1" applyFill="1" applyBorder="1" applyAlignment="1" applyProtection="1">
      <alignment horizontal="center" vertical="center"/>
    </xf>
    <xf numFmtId="1" fontId="58" fillId="2" borderId="39" xfId="1" applyNumberFormat="1" applyFont="1" applyFill="1" applyBorder="1" applyAlignment="1" applyProtection="1">
      <alignment horizontal="center" vertical="center" shrinkToFit="1"/>
    </xf>
    <xf numFmtId="1" fontId="58" fillId="2" borderId="67" xfId="1" applyNumberFormat="1" applyFont="1" applyFill="1" applyBorder="1" applyAlignment="1" applyProtection="1">
      <alignment horizontal="center" vertical="center" shrinkToFit="1"/>
    </xf>
    <xf numFmtId="1" fontId="58" fillId="2" borderId="62" xfId="1" applyNumberFormat="1" applyFont="1" applyFill="1" applyBorder="1" applyAlignment="1" applyProtection="1">
      <alignment horizontal="center" vertical="center" shrinkToFit="1"/>
    </xf>
    <xf numFmtId="165" fontId="25" fillId="8" borderId="11" xfId="1" applyNumberFormat="1" applyFont="1" applyFill="1" applyBorder="1" applyAlignment="1" applyProtection="1">
      <alignment horizontal="center" vertical="center"/>
    </xf>
    <xf numFmtId="1" fontId="54" fillId="8" borderId="12" xfId="1" applyNumberFormat="1" applyFont="1" applyFill="1" applyBorder="1" applyAlignment="1" applyProtection="1">
      <alignment horizontal="center" vertical="center" shrinkToFit="1"/>
    </xf>
    <xf numFmtId="1" fontId="54" fillId="2" borderId="12" xfId="1" applyNumberFormat="1" applyFont="1" applyFill="1" applyBorder="1" applyAlignment="1" applyProtection="1">
      <alignment horizontal="center" vertical="center" shrinkToFit="1"/>
    </xf>
    <xf numFmtId="0" fontId="0" fillId="2" borderId="0" xfId="0" applyFill="1" applyProtection="1"/>
    <xf numFmtId="1" fontId="54" fillId="8" borderId="78" xfId="1" applyNumberFormat="1" applyFont="1" applyFill="1" applyBorder="1" applyAlignment="1" applyProtection="1">
      <alignment horizontal="center" vertical="center"/>
    </xf>
    <xf numFmtId="1" fontId="58" fillId="2" borderId="38" xfId="1" applyNumberFormat="1" applyFont="1" applyFill="1" applyBorder="1" applyAlignment="1" applyProtection="1">
      <alignment horizontal="center" vertical="center" shrinkToFit="1"/>
    </xf>
    <xf numFmtId="165" fontId="25" fillId="2" borderId="11" xfId="1" applyNumberFormat="1" applyFont="1" applyFill="1" applyBorder="1" applyAlignment="1" applyProtection="1">
      <alignment horizontal="center" vertical="center"/>
    </xf>
    <xf numFmtId="1" fontId="59" fillId="2" borderId="56" xfId="1" applyNumberFormat="1" applyFont="1" applyFill="1" applyBorder="1" applyAlignment="1" applyProtection="1">
      <alignment horizontal="center" vertical="center" shrinkToFit="1"/>
    </xf>
    <xf numFmtId="1" fontId="60" fillId="2" borderId="56" xfId="1" applyNumberFormat="1" applyFont="1" applyFill="1" applyBorder="1" applyAlignment="1" applyProtection="1">
      <alignment horizontal="center" vertical="center" shrinkToFit="1"/>
    </xf>
    <xf numFmtId="1" fontId="60" fillId="2" borderId="47" xfId="1" applyNumberFormat="1" applyFont="1" applyFill="1" applyBorder="1" applyAlignment="1" applyProtection="1">
      <alignment horizontal="center" vertical="center" shrinkToFit="1"/>
    </xf>
    <xf numFmtId="1" fontId="40" fillId="2" borderId="50" xfId="1" applyNumberFormat="1" applyFont="1" applyFill="1" applyBorder="1" applyAlignment="1" applyProtection="1">
      <alignment horizontal="center" vertical="center" shrinkToFit="1"/>
    </xf>
    <xf numFmtId="1" fontId="59" fillId="2" borderId="18" xfId="1" applyNumberFormat="1" applyFont="1" applyFill="1" applyBorder="1" applyAlignment="1" applyProtection="1">
      <alignment horizontal="center" vertical="center" shrinkToFit="1"/>
    </xf>
    <xf numFmtId="1" fontId="60" fillId="2" borderId="50" xfId="1" applyNumberFormat="1" applyFont="1" applyFill="1" applyBorder="1" applyAlignment="1" applyProtection="1">
      <alignment horizontal="center" vertical="center" shrinkToFit="1"/>
    </xf>
    <xf numFmtId="1" fontId="60" fillId="2" borderId="25" xfId="1" applyNumberFormat="1" applyFont="1" applyFill="1" applyBorder="1" applyAlignment="1" applyProtection="1">
      <alignment horizontal="center" vertical="center" shrinkToFit="1"/>
    </xf>
    <xf numFmtId="1" fontId="60" fillId="2" borderId="62" xfId="1" applyNumberFormat="1" applyFont="1" applyFill="1" applyBorder="1" applyAlignment="1" applyProtection="1">
      <alignment horizontal="center" vertical="center" shrinkToFit="1"/>
    </xf>
    <xf numFmtId="1" fontId="40" fillId="2" borderId="51" xfId="1" applyNumberFormat="1" applyFont="1" applyFill="1" applyBorder="1" applyAlignment="1" applyProtection="1">
      <alignment horizontal="center" vertical="center" shrinkToFit="1"/>
    </xf>
    <xf numFmtId="1" fontId="40" fillId="2" borderId="82" xfId="1" applyNumberFormat="1" applyFont="1" applyFill="1" applyBorder="1" applyAlignment="1" applyProtection="1">
      <alignment horizontal="center" vertical="center" shrinkToFit="1"/>
    </xf>
    <xf numFmtId="1" fontId="60" fillId="2" borderId="82" xfId="1" applyNumberFormat="1" applyFont="1" applyFill="1" applyBorder="1" applyAlignment="1" applyProtection="1">
      <alignment horizontal="center" vertical="center" shrinkToFit="1"/>
    </xf>
    <xf numFmtId="1" fontId="40" fillId="2" borderId="22" xfId="1" applyNumberFormat="1" applyFont="1" applyFill="1" applyBorder="1" applyAlignment="1" applyProtection="1">
      <alignment horizontal="center" vertical="center" shrinkToFit="1"/>
    </xf>
    <xf numFmtId="1" fontId="54" fillId="8" borderId="55" xfId="1" applyNumberFormat="1" applyFont="1" applyFill="1" applyBorder="1" applyAlignment="1" applyProtection="1">
      <alignment horizontal="center" vertical="center" shrinkToFit="1"/>
    </xf>
    <xf numFmtId="165" fontId="25" fillId="8" borderId="58" xfId="1" applyNumberFormat="1" applyFont="1" applyFill="1" applyBorder="1" applyAlignment="1" applyProtection="1">
      <alignment horizontal="center" vertical="center"/>
    </xf>
    <xf numFmtId="1" fontId="59" fillId="8" borderId="56" xfId="1" applyNumberFormat="1" applyFont="1" applyFill="1" applyBorder="1" applyAlignment="1" applyProtection="1">
      <alignment horizontal="center" vertical="center" shrinkToFit="1"/>
    </xf>
    <xf numFmtId="1" fontId="58" fillId="8" borderId="59" xfId="1" applyNumberFormat="1" applyFont="1" applyFill="1" applyBorder="1" applyAlignment="1" applyProtection="1">
      <alignment horizontal="center" vertical="center" shrinkToFit="1"/>
    </xf>
    <xf numFmtId="1" fontId="54" fillId="8" borderId="59" xfId="1" applyNumberFormat="1" applyFont="1" applyFill="1" applyBorder="1" applyAlignment="1" applyProtection="1">
      <alignment horizontal="center" vertical="center" shrinkToFit="1"/>
    </xf>
    <xf numFmtId="1" fontId="58" fillId="2" borderId="18" xfId="1" applyNumberFormat="1" applyFont="1" applyFill="1" applyBorder="1" applyAlignment="1" applyProtection="1">
      <alignment horizontal="center" vertical="center" shrinkToFit="1"/>
    </xf>
    <xf numFmtId="1" fontId="55" fillId="8" borderId="55" xfId="1" applyNumberFormat="1" applyFont="1" applyFill="1" applyBorder="1" applyAlignment="1" applyProtection="1">
      <alignment horizontal="center" vertical="center" wrapText="1"/>
    </xf>
    <xf numFmtId="1" fontId="58" fillId="8" borderId="19" xfId="1" applyNumberFormat="1" applyFont="1" applyFill="1" applyBorder="1" applyAlignment="1" applyProtection="1">
      <alignment horizontal="center" vertical="center" shrinkToFit="1"/>
    </xf>
    <xf numFmtId="1" fontId="40" fillId="8" borderId="59" xfId="1" applyNumberFormat="1" applyFont="1" applyFill="1" applyBorder="1" applyAlignment="1" applyProtection="1">
      <alignment horizontal="center" vertical="center" shrinkToFit="1"/>
    </xf>
    <xf numFmtId="1" fontId="40" fillId="8" borderId="49" xfId="1" applyNumberFormat="1" applyFont="1" applyFill="1" applyBorder="1" applyAlignment="1" applyProtection="1">
      <alignment horizontal="center" vertical="center" shrinkToFit="1"/>
    </xf>
    <xf numFmtId="1" fontId="40" fillId="8" borderId="50" xfId="1" applyNumberFormat="1" applyFont="1" applyFill="1" applyBorder="1" applyAlignment="1" applyProtection="1">
      <alignment horizontal="center" vertical="center" shrinkToFit="1"/>
    </xf>
    <xf numFmtId="1" fontId="59" fillId="8" borderId="50" xfId="1" applyNumberFormat="1" applyFont="1" applyFill="1" applyBorder="1" applyAlignment="1" applyProtection="1">
      <alignment horizontal="center" vertical="center" shrinkToFit="1"/>
    </xf>
    <xf numFmtId="1" fontId="60" fillId="8" borderId="50" xfId="1" applyNumberFormat="1" applyFont="1" applyFill="1" applyBorder="1" applyAlignment="1" applyProtection="1">
      <alignment horizontal="center" vertical="center" shrinkToFit="1"/>
    </xf>
    <xf numFmtId="0" fontId="0" fillId="0" borderId="0" xfId="0" applyAlignment="1" applyProtection="1">
      <alignment shrinkToFit="1"/>
    </xf>
    <xf numFmtId="166" fontId="5" fillId="2" borderId="21" xfId="1" applyNumberFormat="1" applyFont="1" applyFill="1" applyBorder="1" applyAlignment="1" applyProtection="1">
      <alignment horizontal="center" vertical="center" wrapText="1" shrinkToFit="1"/>
    </xf>
    <xf numFmtId="1" fontId="55" fillId="8" borderId="75" xfId="1" applyNumberFormat="1" applyFont="1" applyFill="1" applyBorder="1" applyAlignment="1" applyProtection="1">
      <alignment horizontal="center" vertical="center" wrapText="1"/>
    </xf>
    <xf numFmtId="1" fontId="55" fillId="2" borderId="21" xfId="1" applyNumberFormat="1" applyFont="1" applyFill="1" applyBorder="1" applyAlignment="1" applyProtection="1">
      <alignment horizontal="center" vertical="center" wrapText="1"/>
    </xf>
    <xf numFmtId="1" fontId="55" fillId="2" borderId="75" xfId="1" applyNumberFormat="1" applyFont="1" applyFill="1" applyBorder="1" applyAlignment="1" applyProtection="1">
      <alignment horizontal="center" vertical="center" wrapText="1"/>
    </xf>
    <xf numFmtId="1" fontId="55" fillId="8" borderId="21" xfId="1" applyNumberFormat="1" applyFont="1" applyFill="1" applyBorder="1" applyAlignment="1" applyProtection="1">
      <alignment horizontal="center" vertical="center" wrapText="1"/>
    </xf>
    <xf numFmtId="1" fontId="55" fillId="2" borderId="85" xfId="1" applyNumberFormat="1" applyFont="1" applyFill="1" applyBorder="1" applyAlignment="1" applyProtection="1">
      <alignment horizontal="center" vertical="center" wrapText="1"/>
    </xf>
    <xf numFmtId="1" fontId="55" fillId="8" borderId="29" xfId="1" applyNumberFormat="1" applyFont="1" applyFill="1" applyBorder="1" applyAlignment="1" applyProtection="1">
      <alignment horizontal="center" vertical="center" wrapText="1"/>
    </xf>
    <xf numFmtId="1" fontId="55" fillId="8" borderId="30" xfId="1" applyNumberFormat="1" applyFont="1" applyFill="1" applyBorder="1" applyAlignment="1" applyProtection="1">
      <alignment horizontal="center" vertical="center" wrapText="1"/>
    </xf>
    <xf numFmtId="0" fontId="52" fillId="4" borderId="1" xfId="1" applyFont="1" applyFill="1" applyBorder="1" applyAlignment="1" applyProtection="1">
      <alignment horizontal="center" vertical="center" wrapText="1"/>
    </xf>
    <xf numFmtId="0" fontId="29" fillId="4" borderId="81" xfId="1" applyFont="1" applyFill="1" applyBorder="1" applyAlignment="1" applyProtection="1">
      <alignment horizontal="center" vertical="center" shrinkToFit="1"/>
    </xf>
    <xf numFmtId="1" fontId="55" fillId="8" borderId="85" xfId="1" applyNumberFormat="1" applyFont="1" applyFill="1" applyBorder="1" applyAlignment="1" applyProtection="1">
      <alignment horizontal="center" vertical="center" wrapText="1"/>
    </xf>
    <xf numFmtId="1" fontId="55" fillId="2" borderId="56" xfId="1" applyNumberFormat="1" applyFont="1" applyFill="1" applyBorder="1" applyAlignment="1" applyProtection="1">
      <alignment horizontal="center" vertical="center" wrapText="1"/>
    </xf>
    <xf numFmtId="0" fontId="5" fillId="0" borderId="97" xfId="1" applyFont="1" applyBorder="1" applyAlignment="1" applyProtection="1">
      <alignment horizontal="center" vertical="center" shrinkToFit="1"/>
    </xf>
    <xf numFmtId="0" fontId="5" fillId="0" borderId="83" xfId="1" applyFont="1" applyBorder="1" applyAlignment="1" applyProtection="1">
      <alignment horizontal="center" vertical="center" shrinkToFit="1"/>
    </xf>
    <xf numFmtId="0" fontId="24" fillId="0" borderId="2" xfId="1" applyFont="1" applyBorder="1" applyAlignment="1">
      <alignment horizontal="center" vertical="center"/>
    </xf>
    <xf numFmtId="0" fontId="24" fillId="0" borderId="0" xfId="1" applyFont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68" xfId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1" fillId="0" borderId="83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49" fontId="1" fillId="0" borderId="0" xfId="1" applyNumberFormat="1" applyAlignment="1">
      <alignment horizontal="center" vertical="center"/>
    </xf>
    <xf numFmtId="0" fontId="41" fillId="0" borderId="3" xfId="1" applyFont="1" applyBorder="1" applyAlignment="1">
      <alignment horizontal="center"/>
    </xf>
    <xf numFmtId="0" fontId="41" fillId="0" borderId="83" xfId="1" applyFont="1" applyBorder="1" applyAlignment="1">
      <alignment horizontal="center"/>
    </xf>
    <xf numFmtId="0" fontId="41" fillId="0" borderId="7" xfId="1" applyFont="1" applyBorder="1" applyAlignment="1">
      <alignment horizontal="center"/>
    </xf>
    <xf numFmtId="0" fontId="41" fillId="0" borderId="1" xfId="1" applyFont="1" applyBorder="1" applyAlignment="1">
      <alignment horizontal="right" vertical="center"/>
    </xf>
    <xf numFmtId="0" fontId="41" fillId="0" borderId="2" xfId="1" applyFont="1" applyBorder="1" applyAlignment="1">
      <alignment horizontal="right" vertical="center"/>
    </xf>
    <xf numFmtId="0" fontId="41" fillId="0" borderId="68" xfId="1" applyFont="1" applyBorder="1" applyAlignment="1">
      <alignment horizontal="right" vertical="center"/>
    </xf>
    <xf numFmtId="0" fontId="41" fillId="0" borderId="0" xfId="1" applyFont="1" applyBorder="1" applyAlignment="1">
      <alignment horizontal="right" vertical="center"/>
    </xf>
    <xf numFmtId="0" fontId="41" fillId="0" borderId="5" xfId="1" applyFont="1" applyBorder="1" applyAlignment="1">
      <alignment horizontal="right" vertical="center"/>
    </xf>
    <xf numFmtId="0" fontId="41" fillId="0" borderId="6" xfId="1" applyFont="1" applyBorder="1" applyAlignment="1">
      <alignment horizontal="right" vertical="center"/>
    </xf>
    <xf numFmtId="0" fontId="18" fillId="0" borderId="0" xfId="1" applyFont="1" applyBorder="1" applyAlignment="1">
      <alignment horizontal="center"/>
    </xf>
    <xf numFmtId="0" fontId="1" fillId="0" borderId="0" xfId="1" applyAlignment="1">
      <alignment horizontal="center"/>
    </xf>
    <xf numFmtId="0" fontId="10" fillId="0" borderId="69" xfId="1" applyFont="1" applyBorder="1" applyAlignment="1">
      <alignment horizontal="center" vertical="center"/>
    </xf>
    <xf numFmtId="0" fontId="10" fillId="0" borderId="70" xfId="1" applyFont="1" applyBorder="1" applyAlignment="1">
      <alignment horizontal="center" vertical="center"/>
    </xf>
    <xf numFmtId="0" fontId="10" fillId="0" borderId="71" xfId="1" applyFont="1" applyBorder="1" applyAlignment="1">
      <alignment horizontal="center" vertical="center"/>
    </xf>
    <xf numFmtId="0" fontId="18" fillId="0" borderId="1" xfId="1" applyFont="1" applyBorder="1" applyAlignment="1">
      <alignment horizontal="center" vertical="center"/>
    </xf>
    <xf numFmtId="0" fontId="18" fillId="0" borderId="68" xfId="1" applyFont="1" applyBorder="1" applyAlignment="1">
      <alignment horizontal="center" vertical="center"/>
    </xf>
    <xf numFmtId="0" fontId="18" fillId="0" borderId="5" xfId="1" applyFont="1" applyBorder="1" applyAlignment="1">
      <alignment horizontal="center" vertical="center"/>
    </xf>
    <xf numFmtId="2" fontId="18" fillId="0" borderId="2" xfId="1" applyNumberFormat="1" applyFont="1" applyBorder="1" applyAlignment="1">
      <alignment horizontal="center" vertical="center"/>
    </xf>
    <xf numFmtId="2" fontId="18" fillId="0" borderId="3" xfId="1" applyNumberFormat="1" applyFont="1" applyBorder="1" applyAlignment="1">
      <alignment horizontal="center" vertical="center"/>
    </xf>
    <xf numFmtId="2" fontId="18" fillId="0" borderId="0" xfId="1" applyNumberFormat="1" applyFont="1" applyBorder="1" applyAlignment="1">
      <alignment horizontal="center" vertical="center"/>
    </xf>
    <xf numFmtId="2" fontId="18" fillId="0" borderId="83" xfId="1" applyNumberFormat="1" applyFont="1" applyBorder="1" applyAlignment="1">
      <alignment horizontal="center" vertical="center"/>
    </xf>
    <xf numFmtId="2" fontId="18" fillId="0" borderId="6" xfId="1" applyNumberFormat="1" applyFont="1" applyBorder="1" applyAlignment="1">
      <alignment horizontal="center" vertical="center"/>
    </xf>
    <xf numFmtId="2" fontId="18" fillId="0" borderId="7" xfId="1" applyNumberFormat="1" applyFont="1" applyBorder="1" applyAlignment="1">
      <alignment horizontal="center" vertical="center"/>
    </xf>
    <xf numFmtId="165" fontId="52" fillId="4" borderId="64" xfId="1" applyNumberFormat="1" applyFont="1" applyFill="1" applyBorder="1" applyAlignment="1" applyProtection="1">
      <alignment horizontal="center" vertical="center" wrapText="1" shrinkToFit="1"/>
    </xf>
    <xf numFmtId="165" fontId="52" fillId="4" borderId="65" xfId="1" applyNumberFormat="1" applyFont="1" applyFill="1" applyBorder="1" applyAlignment="1" applyProtection="1">
      <alignment horizontal="center" vertical="center" wrapText="1" shrinkToFit="1"/>
    </xf>
    <xf numFmtId="165" fontId="52" fillId="4" borderId="66" xfId="1" applyNumberFormat="1" applyFont="1" applyFill="1" applyBorder="1" applyAlignment="1" applyProtection="1">
      <alignment horizontal="center" vertical="center" wrapText="1" shrinkToFit="1"/>
    </xf>
    <xf numFmtId="165" fontId="25" fillId="8" borderId="18" xfId="1" applyNumberFormat="1" applyFont="1" applyFill="1" applyBorder="1" applyAlignment="1" applyProtection="1">
      <alignment horizontal="center" vertical="center"/>
    </xf>
    <xf numFmtId="165" fontId="25" fillId="8" borderId="50" xfId="1" applyNumberFormat="1" applyFont="1" applyFill="1" applyBorder="1" applyAlignment="1" applyProtection="1">
      <alignment horizontal="center" vertical="center"/>
    </xf>
    <xf numFmtId="165" fontId="25" fillId="2" borderId="18" xfId="1" applyNumberFormat="1" applyFont="1" applyFill="1" applyBorder="1" applyAlignment="1" applyProtection="1">
      <alignment horizontal="center" vertical="center"/>
    </xf>
    <xf numFmtId="165" fontId="25" fillId="2" borderId="36" xfId="1" applyNumberFormat="1" applyFont="1" applyFill="1" applyBorder="1" applyAlignment="1" applyProtection="1">
      <alignment horizontal="center" vertical="center"/>
    </xf>
    <xf numFmtId="165" fontId="25" fillId="2" borderId="50" xfId="1" applyNumberFormat="1" applyFont="1" applyFill="1" applyBorder="1" applyAlignment="1" applyProtection="1">
      <alignment horizontal="center" vertical="center"/>
    </xf>
    <xf numFmtId="165" fontId="25" fillId="2" borderId="62" xfId="1" applyNumberFormat="1" applyFont="1" applyFill="1" applyBorder="1" applyAlignment="1" applyProtection="1">
      <alignment horizontal="center" vertical="center"/>
    </xf>
    <xf numFmtId="165" fontId="56" fillId="2" borderId="64" xfId="1" applyNumberFormat="1" applyFont="1" applyFill="1" applyBorder="1" applyAlignment="1" applyProtection="1">
      <alignment horizontal="center" vertical="center" wrapText="1" shrinkToFit="1"/>
    </xf>
    <xf numFmtId="165" fontId="56" fillId="2" borderId="65" xfId="1" applyNumberFormat="1" applyFont="1" applyFill="1" applyBorder="1" applyAlignment="1" applyProtection="1">
      <alignment horizontal="center" vertical="center" wrapText="1" shrinkToFit="1"/>
    </xf>
    <xf numFmtId="165" fontId="56" fillId="2" borderId="66" xfId="1" applyNumberFormat="1" applyFont="1" applyFill="1" applyBorder="1" applyAlignment="1" applyProtection="1">
      <alignment horizontal="center" vertical="center" wrapText="1" shrinkToFit="1"/>
    </xf>
    <xf numFmtId="165" fontId="52" fillId="4" borderId="68" xfId="1" applyNumberFormat="1" applyFont="1" applyFill="1" applyBorder="1" applyAlignment="1" applyProtection="1">
      <alignment horizontal="center" vertical="center" wrapText="1" shrinkToFit="1"/>
    </xf>
    <xf numFmtId="165" fontId="25" fillId="2" borderId="61" xfId="1" applyNumberFormat="1" applyFont="1" applyFill="1" applyBorder="1" applyAlignment="1" applyProtection="1">
      <alignment horizontal="center" vertical="center"/>
    </xf>
    <xf numFmtId="0" fontId="29" fillId="4" borderId="1" xfId="1" applyFont="1" applyFill="1" applyBorder="1" applyAlignment="1" applyProtection="1">
      <alignment horizontal="center" vertical="center" shrinkToFit="1"/>
    </xf>
    <xf numFmtId="0" fontId="29" fillId="4" borderId="3" xfId="1" applyFont="1" applyFill="1" applyBorder="1" applyAlignment="1" applyProtection="1">
      <alignment horizontal="center" vertical="center" shrinkToFit="1"/>
    </xf>
    <xf numFmtId="165" fontId="52" fillId="4" borderId="17" xfId="1" applyNumberFormat="1" applyFont="1" applyFill="1" applyBorder="1" applyAlignment="1" applyProtection="1">
      <alignment horizontal="center" vertical="center" wrapText="1" shrinkToFit="1"/>
    </xf>
    <xf numFmtId="165" fontId="52" fillId="4" borderId="35" xfId="1" applyNumberFormat="1" applyFont="1" applyFill="1" applyBorder="1" applyAlignment="1" applyProtection="1">
      <alignment horizontal="center" vertical="center" wrapText="1" shrinkToFit="1"/>
    </xf>
    <xf numFmtId="165" fontId="52" fillId="4" borderId="106" xfId="1" applyNumberFormat="1" applyFont="1" applyFill="1" applyBorder="1" applyAlignment="1" applyProtection="1">
      <alignment horizontal="center" vertical="center" wrapText="1" shrinkToFit="1"/>
    </xf>
    <xf numFmtId="165" fontId="52" fillId="4" borderId="57" xfId="1" applyNumberFormat="1" applyFont="1" applyFill="1" applyBorder="1" applyAlignment="1" applyProtection="1">
      <alignment horizontal="center" vertical="center" wrapText="1" shrinkToFit="1"/>
    </xf>
    <xf numFmtId="165" fontId="52" fillId="4" borderId="8" xfId="1" applyNumberFormat="1" applyFont="1" applyFill="1" applyBorder="1" applyAlignment="1" applyProtection="1">
      <alignment horizontal="center" vertical="center" wrapText="1" shrinkToFit="1"/>
    </xf>
    <xf numFmtId="165" fontId="25" fillId="8" borderId="21" xfId="1" applyNumberFormat="1" applyFont="1" applyFill="1" applyBorder="1" applyAlignment="1" applyProtection="1">
      <alignment horizontal="center" vertical="center"/>
    </xf>
    <xf numFmtId="165" fontId="25" fillId="2" borderId="57" xfId="1" applyNumberFormat="1" applyFont="1" applyFill="1" applyBorder="1" applyAlignment="1" applyProtection="1">
      <alignment horizontal="center" vertical="center"/>
    </xf>
    <xf numFmtId="165" fontId="25" fillId="2" borderId="53" xfId="1" applyNumberFormat="1" applyFont="1" applyFill="1" applyBorder="1" applyAlignment="1" applyProtection="1">
      <alignment horizontal="center" vertical="center"/>
    </xf>
    <xf numFmtId="165" fontId="56" fillId="2" borderId="17" xfId="1" applyNumberFormat="1" applyFont="1" applyFill="1" applyBorder="1" applyAlignment="1" applyProtection="1">
      <alignment horizontal="center" vertical="center" wrapText="1" shrinkToFit="1"/>
    </xf>
    <xf numFmtId="165" fontId="56" fillId="2" borderId="35" xfId="1" applyNumberFormat="1" applyFont="1" applyFill="1" applyBorder="1" applyAlignment="1" applyProtection="1">
      <alignment horizontal="center" vertical="center" wrapText="1" shrinkToFit="1"/>
    </xf>
    <xf numFmtId="165" fontId="56" fillId="2" borderId="106" xfId="1" applyNumberFormat="1" applyFont="1" applyFill="1" applyBorder="1" applyAlignment="1" applyProtection="1">
      <alignment horizontal="center" vertical="center" wrapText="1" shrinkToFit="1"/>
    </xf>
    <xf numFmtId="165" fontId="56" fillId="2" borderId="68" xfId="1" applyNumberFormat="1" applyFont="1" applyFill="1" applyBorder="1" applyAlignment="1" applyProtection="1">
      <alignment horizontal="center" vertical="center" wrapText="1" shrinkToFit="1"/>
    </xf>
    <xf numFmtId="165" fontId="56" fillId="2" borderId="57" xfId="1" applyNumberFormat="1" applyFont="1" applyFill="1" applyBorder="1" applyAlignment="1" applyProtection="1">
      <alignment horizontal="center" vertical="center" wrapText="1" shrinkToFit="1"/>
    </xf>
    <xf numFmtId="165" fontId="56" fillId="2" borderId="53" xfId="1" applyNumberFormat="1" applyFont="1" applyFill="1" applyBorder="1" applyAlignment="1" applyProtection="1">
      <alignment horizontal="center" vertical="center" wrapText="1" shrinkToFit="1"/>
    </xf>
    <xf numFmtId="165" fontId="25" fillId="2" borderId="21" xfId="1" applyNumberFormat="1" applyFont="1" applyFill="1" applyBorder="1" applyAlignment="1" applyProtection="1">
      <alignment horizontal="center" vertical="center"/>
    </xf>
    <xf numFmtId="165" fontId="52" fillId="4" borderId="53" xfId="1" applyNumberFormat="1" applyFont="1" applyFill="1" applyBorder="1" applyAlignment="1" applyProtection="1">
      <alignment horizontal="center" vertical="center" wrapText="1" shrinkToFit="1"/>
    </xf>
    <xf numFmtId="165" fontId="52" fillId="7" borderId="64" xfId="1" applyNumberFormat="1" applyFont="1" applyFill="1" applyBorder="1" applyAlignment="1" applyProtection="1">
      <alignment horizontal="center" vertical="center" wrapText="1" shrinkToFit="1"/>
    </xf>
    <xf numFmtId="165" fontId="52" fillId="7" borderId="65" xfId="1" applyNumberFormat="1" applyFont="1" applyFill="1" applyBorder="1" applyAlignment="1" applyProtection="1">
      <alignment horizontal="center" vertical="center" wrapText="1" shrinkToFit="1"/>
    </xf>
    <xf numFmtId="165" fontId="52" fillId="7" borderId="66" xfId="1" applyNumberFormat="1" applyFont="1" applyFill="1" applyBorder="1" applyAlignment="1" applyProtection="1">
      <alignment horizontal="center" vertical="center" wrapText="1" shrinkToFit="1"/>
    </xf>
    <xf numFmtId="165" fontId="53" fillId="2" borderId="1" xfId="1" applyNumberFormat="1" applyFont="1" applyFill="1" applyBorder="1" applyAlignment="1" applyProtection="1">
      <alignment horizontal="center" vertical="center" wrapText="1" shrinkToFit="1"/>
      <protection locked="0"/>
    </xf>
    <xf numFmtId="165" fontId="53" fillId="2" borderId="68" xfId="1" applyNumberFormat="1" applyFont="1" applyFill="1" applyBorder="1" applyAlignment="1" applyProtection="1">
      <alignment horizontal="center" vertical="center" wrapText="1" shrinkToFit="1"/>
      <protection locked="0"/>
    </xf>
    <xf numFmtId="165" fontId="53" fillId="2" borderId="57" xfId="1" applyNumberFormat="1" applyFont="1" applyFill="1" applyBorder="1" applyAlignment="1" applyProtection="1">
      <alignment horizontal="center" vertical="center" wrapText="1" shrinkToFit="1"/>
      <protection locked="0"/>
    </xf>
    <xf numFmtId="165" fontId="53" fillId="2" borderId="8" xfId="1" applyNumberFormat="1" applyFont="1" applyFill="1" applyBorder="1" applyAlignment="1" applyProtection="1">
      <alignment horizontal="center" vertical="center" wrapText="1" shrinkToFit="1"/>
      <protection locked="0"/>
    </xf>
    <xf numFmtId="165" fontId="56" fillId="2" borderId="1" xfId="1" applyNumberFormat="1" applyFont="1" applyFill="1" applyBorder="1" applyAlignment="1" applyProtection="1">
      <alignment horizontal="center" vertical="center" wrapText="1" shrinkToFit="1"/>
    </xf>
    <xf numFmtId="165" fontId="56" fillId="2" borderId="105" xfId="1" applyNumberFormat="1" applyFont="1" applyFill="1" applyBorder="1" applyAlignment="1" applyProtection="1">
      <alignment horizontal="center" vertical="center" wrapText="1" shrinkToFit="1"/>
    </xf>
    <xf numFmtId="165" fontId="25" fillId="2" borderId="23" xfId="1" applyNumberFormat="1" applyFont="1" applyFill="1" applyBorder="1" applyAlignment="1" applyProtection="1">
      <alignment horizontal="center" vertical="center"/>
    </xf>
    <xf numFmtId="165" fontId="25" fillId="2" borderId="33" xfId="1" applyNumberFormat="1" applyFont="1" applyFill="1" applyBorder="1" applyAlignment="1" applyProtection="1">
      <alignment horizontal="center" vertical="center"/>
    </xf>
    <xf numFmtId="165" fontId="25" fillId="2" borderId="58" xfId="1" applyNumberFormat="1" applyFont="1" applyFill="1" applyBorder="1" applyAlignment="1" applyProtection="1">
      <alignment horizontal="center" vertical="center"/>
    </xf>
    <xf numFmtId="165" fontId="8" fillId="2" borderId="2" xfId="1" applyNumberFormat="1" applyFont="1" applyFill="1" applyBorder="1" applyAlignment="1" applyProtection="1">
      <alignment horizontal="center" vertical="center" textRotation="71" shrinkToFit="1"/>
      <protection locked="0"/>
    </xf>
    <xf numFmtId="165" fontId="8" fillId="2" borderId="0" xfId="1" applyNumberFormat="1" applyFont="1" applyFill="1" applyBorder="1" applyAlignment="1" applyProtection="1">
      <alignment horizontal="center" vertical="center" textRotation="71" shrinkToFit="1"/>
      <protection locked="0"/>
    </xf>
    <xf numFmtId="165" fontId="8" fillId="2" borderId="109" xfId="1" applyNumberFormat="1" applyFont="1" applyFill="1" applyBorder="1" applyAlignment="1" applyProtection="1">
      <alignment horizontal="center" vertical="center" textRotation="71" shrinkToFit="1"/>
      <protection locked="0"/>
    </xf>
    <xf numFmtId="0" fontId="29" fillId="4" borderId="98" xfId="1" applyFont="1" applyFill="1" applyBorder="1" applyAlignment="1" applyProtection="1">
      <alignment horizontal="center" vertical="center" shrinkToFit="1"/>
    </xf>
    <xf numFmtId="0" fontId="29" fillId="4" borderId="99" xfId="1" applyFont="1" applyFill="1" applyBorder="1" applyAlignment="1" applyProtection="1">
      <alignment horizontal="center" vertical="center" shrinkToFit="1"/>
    </xf>
    <xf numFmtId="0" fontId="29" fillId="4" borderId="101" xfId="1" applyFont="1" applyFill="1" applyBorder="1" applyAlignment="1" applyProtection="1">
      <alignment horizontal="center" vertical="center" shrinkToFit="1"/>
    </xf>
    <xf numFmtId="165" fontId="28" fillId="4" borderId="64" xfId="1" applyNumberFormat="1" applyFont="1" applyFill="1" applyBorder="1" applyAlignment="1" applyProtection="1">
      <alignment vertical="center" textRotation="71" shrinkToFit="1"/>
    </xf>
    <xf numFmtId="165" fontId="28" fillId="4" borderId="65" xfId="1" applyNumberFormat="1" applyFont="1" applyFill="1" applyBorder="1" applyAlignment="1" applyProtection="1">
      <alignment vertical="center" textRotation="71" shrinkToFit="1"/>
    </xf>
    <xf numFmtId="165" fontId="28" fillId="4" borderId="66" xfId="1" applyNumberFormat="1" applyFont="1" applyFill="1" applyBorder="1" applyAlignment="1" applyProtection="1">
      <alignment vertical="center" textRotation="71" shrinkToFit="1"/>
    </xf>
    <xf numFmtId="165" fontId="51" fillId="2" borderId="64" xfId="1" applyNumberFormat="1" applyFont="1" applyFill="1" applyBorder="1" applyAlignment="1" applyProtection="1">
      <alignment vertical="center" textRotation="71" shrinkToFit="1"/>
    </xf>
    <xf numFmtId="165" fontId="51" fillId="2" borderId="65" xfId="1" applyNumberFormat="1" applyFont="1" applyFill="1" applyBorder="1" applyAlignment="1" applyProtection="1">
      <alignment vertical="center" textRotation="71" shrinkToFit="1"/>
    </xf>
    <xf numFmtId="165" fontId="51" fillId="2" borderId="66" xfId="1" applyNumberFormat="1" applyFont="1" applyFill="1" applyBorder="1" applyAlignment="1" applyProtection="1">
      <alignment vertical="center" textRotation="71" shrinkToFit="1"/>
    </xf>
    <xf numFmtId="165" fontId="28" fillId="4" borderId="17" xfId="1" applyNumberFormat="1" applyFont="1" applyFill="1" applyBorder="1" applyAlignment="1" applyProtection="1">
      <alignment vertical="center" textRotation="71" shrinkToFit="1"/>
    </xf>
    <xf numFmtId="165" fontId="28" fillId="4" borderId="35" xfId="1" applyNumberFormat="1" applyFont="1" applyFill="1" applyBorder="1" applyAlignment="1" applyProtection="1">
      <alignment vertical="center" textRotation="71" shrinkToFit="1"/>
    </xf>
    <xf numFmtId="0" fontId="29" fillId="7" borderId="98" xfId="1" applyFont="1" applyFill="1" applyBorder="1" applyAlignment="1" applyProtection="1">
      <alignment horizontal="center" vertical="center" shrinkToFit="1"/>
    </xf>
    <xf numFmtId="0" fontId="29" fillId="7" borderId="99" xfId="1" applyFont="1" applyFill="1" applyBorder="1" applyAlignment="1" applyProtection="1">
      <alignment horizontal="center" vertical="center" shrinkToFit="1"/>
    </xf>
    <xf numFmtId="165" fontId="51" fillId="2" borderId="10" xfId="1" applyNumberFormat="1" applyFont="1" applyFill="1" applyBorder="1" applyAlignment="1" applyProtection="1">
      <alignment vertical="center" textRotation="71" shrinkToFit="1"/>
    </xf>
    <xf numFmtId="165" fontId="51" fillId="2" borderId="17" xfId="1" applyNumberFormat="1" applyFont="1" applyFill="1" applyBorder="1" applyAlignment="1" applyProtection="1">
      <alignment vertical="center" textRotation="71" shrinkToFit="1"/>
    </xf>
    <xf numFmtId="165" fontId="51" fillId="2" borderId="35" xfId="1" applyNumberFormat="1" applyFont="1" applyFill="1" applyBorder="1" applyAlignment="1" applyProtection="1">
      <alignment vertical="center" textRotation="71" shrinkToFit="1"/>
    </xf>
    <xf numFmtId="165" fontId="25" fillId="2" borderId="46" xfId="1" applyNumberFormat="1" applyFont="1" applyFill="1" applyBorder="1" applyAlignment="1" applyProtection="1">
      <alignment horizontal="center" vertical="center"/>
    </xf>
    <xf numFmtId="165" fontId="25" fillId="2" borderId="48" xfId="1" applyNumberFormat="1" applyFont="1" applyFill="1" applyBorder="1" applyAlignment="1" applyProtection="1">
      <alignment horizontal="center" vertical="center"/>
    </xf>
    <xf numFmtId="165" fontId="28" fillId="4" borderId="10" xfId="1" applyNumberFormat="1" applyFont="1" applyFill="1" applyBorder="1" applyAlignment="1" applyProtection="1">
      <alignment vertical="center" textRotation="71" shrinkToFit="1"/>
    </xf>
    <xf numFmtId="1" fontId="14" fillId="0" borderId="0" xfId="1" applyNumberFormat="1" applyFont="1" applyAlignment="1" applyProtection="1">
      <alignment horizontal="center" vertical="center"/>
    </xf>
    <xf numFmtId="0" fontId="14" fillId="0" borderId="0" xfId="1" applyFont="1" applyAlignment="1" applyProtection="1">
      <alignment horizontal="center" vertical="center"/>
    </xf>
    <xf numFmtId="0" fontId="2" fillId="0" borderId="0" xfId="1" applyFont="1" applyAlignment="1" applyProtection="1">
      <alignment horizontal="center"/>
    </xf>
    <xf numFmtId="1" fontId="39" fillId="0" borderId="0" xfId="1" applyNumberFormat="1" applyFont="1" applyAlignment="1" applyProtection="1">
      <alignment horizontal="center" vertical="center"/>
    </xf>
    <xf numFmtId="165" fontId="51" fillId="2" borderId="68" xfId="1" applyNumberFormat="1" applyFont="1" applyFill="1" applyBorder="1" applyAlignment="1" applyProtection="1">
      <alignment vertical="center" textRotation="71" shrinkToFit="1"/>
    </xf>
    <xf numFmtId="0" fontId="29" fillId="4" borderId="1" xfId="1" applyFont="1" applyFill="1" applyBorder="1" applyAlignment="1" applyProtection="1">
      <alignment horizontal="center" vertical="center" wrapText="1" shrinkToFit="1"/>
    </xf>
    <xf numFmtId="0" fontId="29" fillId="4" borderId="2" xfId="1" applyFont="1" applyFill="1" applyBorder="1" applyAlignment="1" applyProtection="1">
      <alignment horizontal="center" vertical="center" wrapText="1" shrinkToFit="1"/>
    </xf>
    <xf numFmtId="165" fontId="28" fillId="5" borderId="64" xfId="1" applyNumberFormat="1" applyFont="1" applyFill="1" applyBorder="1" applyAlignment="1" applyProtection="1">
      <alignment vertical="center" textRotation="71" shrinkToFit="1"/>
    </xf>
    <xf numFmtId="165" fontId="28" fillId="5" borderId="65" xfId="1" applyNumberFormat="1" applyFont="1" applyFill="1" applyBorder="1" applyAlignment="1" applyProtection="1">
      <alignment vertical="center" textRotation="71" shrinkToFit="1"/>
    </xf>
    <xf numFmtId="165" fontId="28" fillId="5" borderId="66" xfId="1" applyNumberFormat="1" applyFont="1" applyFill="1" applyBorder="1" applyAlignment="1" applyProtection="1">
      <alignment vertical="center" textRotation="71" shrinkToFit="1"/>
    </xf>
    <xf numFmtId="165" fontId="51" fillId="2" borderId="4" xfId="1" applyNumberFormat="1" applyFont="1" applyFill="1" applyBorder="1" applyAlignment="1" applyProtection="1">
      <alignment vertical="center" textRotation="71" shrinkToFit="1"/>
    </xf>
    <xf numFmtId="165" fontId="51" fillId="2" borderId="57" xfId="1" applyNumberFormat="1" applyFont="1" applyFill="1" applyBorder="1" applyAlignment="1" applyProtection="1">
      <alignment vertical="center" textRotation="71" shrinkToFit="1"/>
    </xf>
    <xf numFmtId="165" fontId="51" fillId="2" borderId="53" xfId="1" applyNumberFormat="1" applyFont="1" applyFill="1" applyBorder="1" applyAlignment="1" applyProtection="1">
      <alignment vertical="center" textRotation="71" shrinkToFit="1"/>
    </xf>
    <xf numFmtId="165" fontId="28" fillId="5" borderId="10" xfId="1" applyNumberFormat="1" applyFont="1" applyFill="1" applyBorder="1" applyAlignment="1" applyProtection="1">
      <alignment vertical="center" textRotation="71" shrinkToFit="1"/>
    </xf>
    <xf numFmtId="165" fontId="28" fillId="5" borderId="17" xfId="1" applyNumberFormat="1" applyFont="1" applyFill="1" applyBorder="1" applyAlignment="1" applyProtection="1">
      <alignment vertical="center" textRotation="71" shrinkToFit="1"/>
    </xf>
    <xf numFmtId="165" fontId="28" fillId="5" borderId="35" xfId="1" applyNumberFormat="1" applyFont="1" applyFill="1" applyBorder="1" applyAlignment="1" applyProtection="1">
      <alignment vertical="center" textRotation="71" shrinkToFit="1"/>
    </xf>
    <xf numFmtId="1" fontId="14" fillId="0" borderId="0" xfId="1" applyNumberFormat="1" applyFont="1" applyAlignment="1" applyProtection="1">
      <alignment horizontal="center" vertical="center" wrapText="1"/>
    </xf>
    <xf numFmtId="0" fontId="2" fillId="0" borderId="0" xfId="1" applyFont="1" applyAlignment="1" applyProtection="1">
      <alignment horizontal="center" vertical="center"/>
    </xf>
    <xf numFmtId="165" fontId="51" fillId="2" borderId="100" xfId="1" applyNumberFormat="1" applyFont="1" applyFill="1" applyBorder="1" applyAlignment="1" applyProtection="1">
      <alignment vertical="center" textRotation="71" shrinkToFit="1"/>
    </xf>
    <xf numFmtId="165" fontId="28" fillId="5" borderId="4" xfId="1" applyNumberFormat="1" applyFont="1" applyFill="1" applyBorder="1" applyAlignment="1" applyProtection="1">
      <alignment vertical="center" textRotation="71" shrinkToFit="1"/>
    </xf>
    <xf numFmtId="165" fontId="28" fillId="5" borderId="57" xfId="1" applyNumberFormat="1" applyFont="1" applyFill="1" applyBorder="1" applyAlignment="1" applyProtection="1">
      <alignment vertical="center" textRotation="71" shrinkToFit="1"/>
    </xf>
    <xf numFmtId="165" fontId="28" fillId="5" borderId="53" xfId="1" applyNumberFormat="1" applyFont="1" applyFill="1" applyBorder="1" applyAlignment="1" applyProtection="1">
      <alignment vertical="center" textRotation="71" shrinkToFit="1"/>
    </xf>
    <xf numFmtId="0" fontId="17" fillId="0" borderId="69" xfId="1" applyFont="1" applyBorder="1" applyAlignment="1">
      <alignment horizontal="center"/>
    </xf>
    <xf numFmtId="0" fontId="17" fillId="0" borderId="70" xfId="1" applyFont="1" applyBorder="1" applyAlignment="1">
      <alignment horizontal="center"/>
    </xf>
    <xf numFmtId="169" fontId="23" fillId="0" borderId="69" xfId="1" applyNumberFormat="1" applyFont="1" applyBorder="1" applyAlignment="1">
      <alignment horizontal="center" vertical="center"/>
    </xf>
    <xf numFmtId="169" fontId="23" fillId="0" borderId="70" xfId="1" applyNumberFormat="1" applyFont="1" applyBorder="1" applyAlignment="1">
      <alignment horizontal="center" vertical="center"/>
    </xf>
    <xf numFmtId="169" fontId="23" fillId="0" borderId="71" xfId="1" applyNumberFormat="1" applyFont="1" applyBorder="1" applyAlignment="1">
      <alignment horizontal="center" vertical="center"/>
    </xf>
    <xf numFmtId="0" fontId="1" fillId="0" borderId="2" xfId="1" applyBorder="1" applyAlignment="1">
      <alignment horizontal="center"/>
    </xf>
  </cellXfs>
  <cellStyles count="2">
    <cellStyle name="Normal" xfId="0" builtinId="0"/>
    <cellStyle name="Normal 2" xfId="1"/>
  </cellStyles>
  <dxfs count="362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1219200</xdr:colOff>
      <xdr:row>0</xdr:row>
      <xdr:rowOff>0</xdr:rowOff>
    </xdr:from>
    <xdr:ext cx="1457325" cy="1146866"/>
    <xdr:pic macro="[0]!Picture33_Cliquer">
      <xdr:nvPicPr>
        <xdr:cNvPr id="2" name="Picture 33" descr="Nouvelle image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19200" y="0"/>
          <a:ext cx="1457325" cy="114686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66676</xdr:colOff>
      <xdr:row>1</xdr:row>
      <xdr:rowOff>133350</xdr:rowOff>
    </xdr:from>
    <xdr:to>
      <xdr:col>0</xdr:col>
      <xdr:colOff>1716906</xdr:colOff>
      <xdr:row>3</xdr:row>
      <xdr:rowOff>742159</xdr:rowOff>
    </xdr:to>
    <xdr:pic>
      <xdr:nvPicPr>
        <xdr:cNvPr id="2" name="Picture 33" descr="Nouvelle image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676" y="304800"/>
          <a:ext cx="1650230" cy="12279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egasus\piste\Users\Josette%20ELEDO\Desktop\CALENDRIER%20DES%20T&#194;CHES%2020188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projet%20gao2\CALENDRIER%20DES%20T&#194;CHES%20ANNEXES\CALENDRIER%20DES%20T&#194;CHES%202018%20(3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U PERSONNEL"/>
      <sheetName val="REPARTITION DES TACHES"/>
      <sheetName val="Feuil1"/>
      <sheetName val="AKILI"/>
      <sheetName val="RECAPITULATIF"/>
      <sheetName val="MENU"/>
      <sheetName val="04101"/>
      <sheetName val="0161"/>
      <sheetName val="0162"/>
      <sheetName val="0171"/>
      <sheetName val="0172"/>
      <sheetName val="0173"/>
      <sheetName val="0163"/>
      <sheetName val="04104"/>
      <sheetName val="04107"/>
      <sheetName val="04108"/>
      <sheetName val="04109"/>
      <sheetName val="04110"/>
      <sheetName val="04111"/>
      <sheetName val="04112"/>
      <sheetName val="04114"/>
      <sheetName val="ZACHER"/>
      <sheetName val="AH185"/>
      <sheetName val="TRAFIC"/>
      <sheetName val="BERLINGO"/>
      <sheetName val="XX"/>
      <sheetName val="LOCAL A PURGES"/>
      <sheetName val="B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>
        <row r="1">
          <cell r="A1" t="str">
            <v>nom</v>
          </cell>
        </row>
        <row r="2">
          <cell r="A2" t="str">
            <v>AKILI</v>
          </cell>
        </row>
        <row r="3">
          <cell r="A3" t="str">
            <v>BABLEE</v>
          </cell>
        </row>
        <row r="4">
          <cell r="A4" t="str">
            <v>BEHILLIL</v>
          </cell>
        </row>
        <row r="5">
          <cell r="A5" t="str">
            <v>BELKACI</v>
          </cell>
        </row>
        <row r="6">
          <cell r="A6" t="str">
            <v>BOISSIERE</v>
          </cell>
        </row>
        <row r="7">
          <cell r="A7" t="str">
            <v>BOUABID</v>
          </cell>
        </row>
        <row r="8">
          <cell r="A8" t="str">
            <v>CHARBONNIER</v>
          </cell>
        </row>
        <row r="9">
          <cell r="A9" t="str">
            <v>COULIBALY</v>
          </cell>
        </row>
        <row r="10">
          <cell r="A10" t="str">
            <v>D'AVOLIO</v>
          </cell>
        </row>
        <row r="11">
          <cell r="A11" t="str">
            <v>DECOURCELLE</v>
          </cell>
        </row>
        <row r="12">
          <cell r="A12" t="str">
            <v>DELORME</v>
          </cell>
        </row>
        <row r="13">
          <cell r="A13" t="str">
            <v>DUPUIS</v>
          </cell>
        </row>
        <row r="14">
          <cell r="A14" t="str">
            <v>ELEDO</v>
          </cell>
        </row>
        <row r="15">
          <cell r="A15" t="str">
            <v>FORESTIER</v>
          </cell>
        </row>
        <row r="16">
          <cell r="A16" t="str">
            <v>GARAGE</v>
          </cell>
        </row>
        <row r="17">
          <cell r="A17" t="str">
            <v>GERARDO CAMPOS</v>
          </cell>
        </row>
        <row r="18">
          <cell r="A18" t="str">
            <v>GUILBAUD</v>
          </cell>
        </row>
        <row r="19">
          <cell r="A19" t="str">
            <v>HOARAU</v>
          </cell>
        </row>
        <row r="20">
          <cell r="A20" t="str">
            <v>ILCI</v>
          </cell>
        </row>
        <row r="21">
          <cell r="A21" t="str">
            <v>LABEAU</v>
          </cell>
        </row>
        <row r="22">
          <cell r="A22" t="str">
            <v>LE GOUYEN</v>
          </cell>
        </row>
        <row r="23">
          <cell r="A23" t="str">
            <v>LUTCHMAN</v>
          </cell>
        </row>
        <row r="24">
          <cell r="A24" t="str">
            <v>MAJERI</v>
          </cell>
        </row>
        <row r="25">
          <cell r="A25" t="str">
            <v>MALINCONICO</v>
          </cell>
        </row>
        <row r="26">
          <cell r="A26" t="str">
            <v>MARCHWIAK</v>
          </cell>
        </row>
        <row r="27">
          <cell r="A27" t="str">
            <v>M'BARKI</v>
          </cell>
        </row>
        <row r="28">
          <cell r="A28" t="str">
            <v>MOREL</v>
          </cell>
        </row>
        <row r="29">
          <cell r="A29" t="str">
            <v>NAKAI</v>
          </cell>
        </row>
        <row r="30">
          <cell r="A30" t="str">
            <v>PARREIRA</v>
          </cell>
        </row>
        <row r="31">
          <cell r="A31" t="str">
            <v>MABROUK</v>
          </cell>
        </row>
        <row r="32">
          <cell r="A32" t="str">
            <v>POPULIER</v>
          </cell>
        </row>
        <row r="33">
          <cell r="A33" t="str">
            <v>RETOUR</v>
          </cell>
        </row>
        <row r="34">
          <cell r="A34" t="str">
            <v>RICHOUX</v>
          </cell>
        </row>
        <row r="35">
          <cell r="A35" t="str">
            <v>RIGOLET</v>
          </cell>
        </row>
        <row r="36">
          <cell r="A36" t="str">
            <v>RIVIERE</v>
          </cell>
        </row>
        <row r="37">
          <cell r="A37" t="str">
            <v>ROUSSEAU</v>
          </cell>
        </row>
        <row r="38">
          <cell r="A38" t="str">
            <v>SAMINADIN</v>
          </cell>
        </row>
        <row r="39">
          <cell r="A39" t="str">
            <v>SCHUSTER</v>
          </cell>
        </row>
        <row r="40">
          <cell r="A40" t="str">
            <v>SILVESTRO</v>
          </cell>
        </row>
        <row r="41">
          <cell r="A41" t="str">
            <v>STEPANOV</v>
          </cell>
        </row>
        <row r="42">
          <cell r="A42" t="str">
            <v>SZATNY</v>
          </cell>
        </row>
        <row r="43">
          <cell r="A43" t="str">
            <v>THOMAS</v>
          </cell>
        </row>
        <row r="44">
          <cell r="A44" t="str">
            <v>VANDENKOORNHUYSE</v>
          </cell>
        </row>
        <row r="45">
          <cell r="A45" t="str">
            <v>VICENTE</v>
          </cell>
        </row>
        <row r="46">
          <cell r="A46" t="str">
            <v>YESSAD</v>
          </cell>
        </row>
        <row r="47">
          <cell r="A47" t="str">
            <v>ZERIZER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U PERSONNEL"/>
      <sheetName val="Feuil1 (2)"/>
      <sheetName val="Feuil1"/>
      <sheetName val="REPARTITION DES TACHES"/>
      <sheetName val="AKILI"/>
      <sheetName val="RECAPITULATIF"/>
      <sheetName val="MENU"/>
      <sheetName val="04101"/>
      <sheetName val="0161"/>
      <sheetName val="0162"/>
      <sheetName val="0171"/>
      <sheetName val="0172"/>
      <sheetName val="0173"/>
      <sheetName val="0163"/>
      <sheetName val="04104"/>
      <sheetName val="04107"/>
      <sheetName val="04108"/>
      <sheetName val="04109"/>
      <sheetName val="04110"/>
      <sheetName val="04111"/>
      <sheetName val="04112"/>
      <sheetName val="04114"/>
      <sheetName val="ZACHER"/>
      <sheetName val="AH185"/>
      <sheetName val="TRAFIC"/>
      <sheetName val="BERLINGO"/>
      <sheetName val="XX"/>
      <sheetName val="LOCAL A PURGES"/>
      <sheetName val="BD"/>
    </sheetNames>
    <sheetDataSet>
      <sheetData sheetId="0"/>
      <sheetData sheetId="1"/>
      <sheetData sheetId="2"/>
      <sheetData sheetId="3">
        <row r="2">
          <cell r="A2">
            <v>43101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N71"/>
  <sheetViews>
    <sheetView workbookViewId="0">
      <selection activeCell="F7" sqref="F7"/>
    </sheetView>
  </sheetViews>
  <sheetFormatPr baseColWidth="10" defaultColWidth="11.42578125" defaultRowHeight="12.75" x14ac:dyDescent="0.2"/>
  <cols>
    <col min="1" max="5" width="11.42578125" style="1"/>
    <col min="6" max="6" width="53" style="1" customWidth="1"/>
    <col min="7" max="16384" width="11.42578125" style="1"/>
  </cols>
  <sheetData>
    <row r="1" spans="1:14" x14ac:dyDescent="0.2">
      <c r="A1" s="753"/>
    </row>
    <row r="2" spans="1:14" ht="13.5" thickBot="1" x14ac:dyDescent="0.25">
      <c r="A2" s="753"/>
    </row>
    <row r="3" spans="1:14" ht="60" thickBot="1" x14ac:dyDescent="0.8">
      <c r="C3" s="765" t="s">
        <v>33</v>
      </c>
      <c r="D3" s="766"/>
      <c r="E3" s="766"/>
      <c r="F3" s="766"/>
      <c r="G3" s="766"/>
      <c r="H3" s="766"/>
      <c r="I3" s="766"/>
      <c r="J3" s="767"/>
      <c r="K3" s="32"/>
      <c r="L3" s="32"/>
      <c r="M3" s="2"/>
      <c r="N3" s="2"/>
    </row>
    <row r="6" spans="1:14" ht="13.5" thickBot="1" x14ac:dyDescent="0.25"/>
    <row r="7" spans="1:14" ht="30" x14ac:dyDescent="0.2">
      <c r="F7" s="3" t="s">
        <v>9</v>
      </c>
      <c r="G7" s="33"/>
      <c r="H7" s="4"/>
      <c r="I7" s="4"/>
    </row>
    <row r="8" spans="1:14" ht="30" x14ac:dyDescent="0.4">
      <c r="D8" s="78"/>
      <c r="F8" s="6"/>
      <c r="G8" s="34"/>
      <c r="H8" s="5"/>
      <c r="I8" s="5"/>
    </row>
    <row r="9" spans="1:14" ht="30" x14ac:dyDescent="0.4">
      <c r="D9" s="78"/>
      <c r="F9" s="6" t="s">
        <v>22</v>
      </c>
      <c r="G9" s="35"/>
      <c r="H9" s="7"/>
      <c r="I9" s="7"/>
    </row>
    <row r="10" spans="1:14" ht="30" x14ac:dyDescent="0.4">
      <c r="F10" s="8" t="s">
        <v>35</v>
      </c>
      <c r="G10" s="36">
        <v>1</v>
      </c>
      <c r="H10" s="9"/>
      <c r="I10" s="9"/>
    </row>
    <row r="11" spans="1:14" ht="30" x14ac:dyDescent="0.4">
      <c r="F11" s="8" t="s">
        <v>36</v>
      </c>
      <c r="G11" s="36">
        <v>1</v>
      </c>
      <c r="H11" s="9"/>
      <c r="I11" s="9"/>
    </row>
    <row r="12" spans="1:14" ht="30" x14ac:dyDescent="0.4">
      <c r="F12" s="8" t="s">
        <v>37</v>
      </c>
      <c r="G12" s="36"/>
      <c r="H12" s="9"/>
      <c r="I12" s="9"/>
    </row>
    <row r="13" spans="1:14" ht="30" x14ac:dyDescent="0.4">
      <c r="F13" s="40" t="s">
        <v>38</v>
      </c>
      <c r="G13" s="37">
        <v>1</v>
      </c>
      <c r="H13" s="10"/>
      <c r="I13" s="10"/>
    </row>
    <row r="14" spans="1:14" ht="30" x14ac:dyDescent="0.4">
      <c r="F14" s="8" t="s">
        <v>39</v>
      </c>
      <c r="G14" s="36"/>
      <c r="H14" s="9"/>
      <c r="I14" s="9"/>
    </row>
    <row r="15" spans="1:14" ht="30" x14ac:dyDescent="0.4">
      <c r="F15" s="8" t="s">
        <v>40</v>
      </c>
      <c r="G15" s="36"/>
      <c r="H15" s="9"/>
      <c r="I15" s="9"/>
    </row>
    <row r="16" spans="1:14" ht="30" x14ac:dyDescent="0.4">
      <c r="F16" s="8" t="s">
        <v>41</v>
      </c>
      <c r="G16" s="36"/>
      <c r="H16" s="9"/>
      <c r="I16" s="9"/>
    </row>
    <row r="17" spans="6:9" ht="30" x14ac:dyDescent="0.4">
      <c r="F17" s="40" t="s">
        <v>42</v>
      </c>
      <c r="G17" s="37">
        <v>1</v>
      </c>
      <c r="H17" s="10"/>
      <c r="I17" s="10"/>
    </row>
    <row r="18" spans="6:9" ht="30" x14ac:dyDescent="0.4">
      <c r="F18" s="8" t="s">
        <v>43</v>
      </c>
      <c r="G18" s="36"/>
      <c r="H18" s="9"/>
      <c r="I18" s="9"/>
    </row>
    <row r="19" spans="6:9" ht="30" x14ac:dyDescent="0.4">
      <c r="F19" s="8" t="s">
        <v>44</v>
      </c>
      <c r="G19" s="36"/>
      <c r="H19" s="9"/>
      <c r="I19" s="9"/>
    </row>
    <row r="20" spans="6:9" ht="30" x14ac:dyDescent="0.4">
      <c r="F20" s="8" t="s">
        <v>45</v>
      </c>
      <c r="G20" s="36"/>
      <c r="H20" s="9"/>
      <c r="I20" s="9"/>
    </row>
    <row r="21" spans="6:9" ht="30" x14ac:dyDescent="0.4">
      <c r="F21" s="8" t="s">
        <v>46</v>
      </c>
      <c r="G21" s="36"/>
      <c r="H21" s="9"/>
      <c r="I21" s="9"/>
    </row>
    <row r="22" spans="6:9" ht="30" x14ac:dyDescent="0.4">
      <c r="F22" s="8" t="s">
        <v>47</v>
      </c>
      <c r="G22" s="36">
        <v>1</v>
      </c>
      <c r="H22" s="9"/>
      <c r="I22" s="9"/>
    </row>
    <row r="23" spans="6:9" ht="30" x14ac:dyDescent="0.4">
      <c r="F23" s="40" t="s">
        <v>48</v>
      </c>
      <c r="G23" s="37">
        <v>1</v>
      </c>
      <c r="H23" s="10"/>
      <c r="I23" s="10"/>
    </row>
    <row r="24" spans="6:9" ht="30" x14ac:dyDescent="0.4">
      <c r="F24" s="8" t="s">
        <v>49</v>
      </c>
      <c r="G24" s="36"/>
      <c r="H24" s="9"/>
      <c r="I24" s="9"/>
    </row>
    <row r="25" spans="6:9" ht="30" x14ac:dyDescent="0.4">
      <c r="F25" s="8" t="s">
        <v>50</v>
      </c>
      <c r="G25" s="36"/>
      <c r="H25" s="9"/>
      <c r="I25" s="9"/>
    </row>
    <row r="26" spans="6:9" ht="30" x14ac:dyDescent="0.4">
      <c r="F26" s="8" t="s">
        <v>51</v>
      </c>
      <c r="G26" s="36"/>
      <c r="H26" s="9"/>
      <c r="I26" s="9"/>
    </row>
    <row r="27" spans="6:9" ht="30" x14ac:dyDescent="0.4">
      <c r="F27" s="40" t="s">
        <v>52</v>
      </c>
      <c r="G27" s="37">
        <v>1</v>
      </c>
      <c r="H27" s="10"/>
      <c r="I27" s="10"/>
    </row>
    <row r="28" spans="6:9" ht="30" x14ac:dyDescent="0.4">
      <c r="F28" s="8" t="s">
        <v>53</v>
      </c>
      <c r="G28" s="36"/>
      <c r="H28" s="9"/>
      <c r="I28" s="9"/>
    </row>
    <row r="29" spans="6:9" ht="30" x14ac:dyDescent="0.4">
      <c r="F29" s="8" t="s">
        <v>54</v>
      </c>
      <c r="G29" s="36"/>
      <c r="H29" s="9"/>
      <c r="I29" s="9"/>
    </row>
    <row r="30" spans="6:9" ht="30" x14ac:dyDescent="0.4">
      <c r="F30" s="8" t="s">
        <v>32</v>
      </c>
      <c r="G30" s="36"/>
      <c r="H30" s="9"/>
      <c r="I30" s="9"/>
    </row>
    <row r="31" spans="6:9" ht="30" x14ac:dyDescent="0.4">
      <c r="F31" s="8" t="s">
        <v>55</v>
      </c>
      <c r="G31" s="36"/>
      <c r="H31" s="9"/>
      <c r="I31" s="9"/>
    </row>
    <row r="32" spans="6:9" ht="30" x14ac:dyDescent="0.4">
      <c r="F32" s="8" t="s">
        <v>56</v>
      </c>
      <c r="G32" s="36">
        <v>1</v>
      </c>
      <c r="H32" s="9"/>
      <c r="I32" s="9"/>
    </row>
    <row r="33" spans="6:9" ht="30" x14ac:dyDescent="0.4">
      <c r="F33" s="8" t="s">
        <v>57</v>
      </c>
      <c r="G33" s="36"/>
      <c r="H33" s="9"/>
      <c r="I33" s="9"/>
    </row>
    <row r="34" spans="6:9" ht="30" x14ac:dyDescent="0.4">
      <c r="F34" s="40" t="s">
        <v>58</v>
      </c>
      <c r="G34" s="37">
        <v>1</v>
      </c>
      <c r="H34" s="10"/>
      <c r="I34" s="10"/>
    </row>
    <row r="35" spans="6:9" ht="30" x14ac:dyDescent="0.4">
      <c r="F35" s="8" t="s">
        <v>59</v>
      </c>
      <c r="G35" s="36"/>
      <c r="H35" s="9"/>
      <c r="I35" s="9"/>
    </row>
    <row r="36" spans="6:9" ht="30" x14ac:dyDescent="0.4">
      <c r="F36" s="8" t="s">
        <v>60</v>
      </c>
      <c r="G36" s="36"/>
      <c r="H36" s="9"/>
      <c r="I36" s="9"/>
    </row>
    <row r="37" spans="6:9" ht="30" x14ac:dyDescent="0.4">
      <c r="F37" s="40" t="s">
        <v>61</v>
      </c>
      <c r="G37" s="37">
        <v>1</v>
      </c>
      <c r="H37" s="10"/>
      <c r="I37" s="10"/>
    </row>
    <row r="38" spans="6:9" ht="30" x14ac:dyDescent="0.4">
      <c r="F38" s="8" t="s">
        <v>62</v>
      </c>
      <c r="G38" s="36">
        <v>1</v>
      </c>
      <c r="H38" s="9"/>
      <c r="I38" s="9"/>
    </row>
    <row r="39" spans="6:9" ht="30" x14ac:dyDescent="0.4">
      <c r="F39" s="8" t="s">
        <v>63</v>
      </c>
      <c r="G39" s="36">
        <v>1</v>
      </c>
      <c r="H39" s="9"/>
      <c r="I39" s="9"/>
    </row>
    <row r="40" spans="6:9" ht="30" x14ac:dyDescent="0.4">
      <c r="F40" s="8" t="s">
        <v>64</v>
      </c>
      <c r="G40" s="36"/>
      <c r="H40" s="9"/>
      <c r="I40" s="9"/>
    </row>
    <row r="41" spans="6:9" ht="30" x14ac:dyDescent="0.4">
      <c r="F41" s="6" t="s">
        <v>69</v>
      </c>
      <c r="G41" s="35"/>
      <c r="H41" s="7"/>
      <c r="I41" s="7"/>
    </row>
    <row r="42" spans="6:9" ht="30" x14ac:dyDescent="0.4">
      <c r="F42" s="6" t="s">
        <v>95</v>
      </c>
      <c r="G42" s="35"/>
      <c r="H42" s="7"/>
      <c r="I42" s="7"/>
    </row>
    <row r="43" spans="6:9" ht="30" x14ac:dyDescent="0.4">
      <c r="F43" s="6" t="s">
        <v>96</v>
      </c>
      <c r="G43" s="35"/>
      <c r="H43" s="7"/>
      <c r="I43" s="7"/>
    </row>
    <row r="44" spans="6:9" ht="30" x14ac:dyDescent="0.4">
      <c r="F44" s="11" t="s">
        <v>65</v>
      </c>
      <c r="G44" s="38"/>
      <c r="H44" s="12"/>
      <c r="I44" s="12"/>
    </row>
    <row r="45" spans="6:9" ht="30" x14ac:dyDescent="0.4">
      <c r="F45" s="11" t="s">
        <v>66</v>
      </c>
      <c r="G45" s="38"/>
      <c r="H45" s="12"/>
      <c r="I45" s="12"/>
    </row>
    <row r="46" spans="6:9" ht="30" x14ac:dyDescent="0.4">
      <c r="F46" s="11" t="s">
        <v>67</v>
      </c>
      <c r="G46" s="38"/>
      <c r="H46" s="12"/>
      <c r="I46" s="12"/>
    </row>
    <row r="47" spans="6:9" ht="30" x14ac:dyDescent="0.4">
      <c r="F47" s="11" t="s">
        <v>68</v>
      </c>
      <c r="G47" s="38"/>
      <c r="H47" s="12"/>
      <c r="I47" s="12"/>
    </row>
    <row r="48" spans="6:9" ht="30" x14ac:dyDescent="0.4">
      <c r="F48" s="11" t="s">
        <v>69</v>
      </c>
      <c r="G48" s="38"/>
      <c r="H48" s="12"/>
      <c r="I48" s="12"/>
    </row>
    <row r="49" spans="1:12" ht="30" x14ac:dyDescent="0.4">
      <c r="F49" s="11" t="s">
        <v>70</v>
      </c>
      <c r="G49" s="38"/>
      <c r="H49" s="12"/>
      <c r="I49" s="12"/>
    </row>
    <row r="50" spans="1:12" ht="30" x14ac:dyDescent="0.4">
      <c r="F50" s="11" t="s">
        <v>71</v>
      </c>
      <c r="G50" s="38"/>
      <c r="H50" s="12"/>
      <c r="I50" s="12"/>
    </row>
    <row r="51" spans="1:12" ht="30" x14ac:dyDescent="0.4">
      <c r="F51" s="11" t="s">
        <v>72</v>
      </c>
      <c r="G51" s="38"/>
      <c r="H51" s="12"/>
      <c r="I51" s="12"/>
    </row>
    <row r="52" spans="1:12" ht="30" x14ac:dyDescent="0.4">
      <c r="F52" s="11" t="s">
        <v>73</v>
      </c>
      <c r="G52" s="38"/>
      <c r="H52" s="12"/>
      <c r="I52" s="12"/>
    </row>
    <row r="53" spans="1:12" ht="30" x14ac:dyDescent="0.4">
      <c r="F53" s="11" t="s">
        <v>89</v>
      </c>
      <c r="G53" s="38"/>
      <c r="H53" s="12"/>
      <c r="I53" s="12"/>
    </row>
    <row r="54" spans="1:12" ht="30" x14ac:dyDescent="0.4">
      <c r="F54" s="72" t="s">
        <v>90</v>
      </c>
      <c r="G54" s="35"/>
      <c r="H54" s="7"/>
      <c r="I54" s="7"/>
    </row>
    <row r="55" spans="1:12" ht="23.25" x14ac:dyDescent="0.35">
      <c r="G55" s="35"/>
      <c r="H55" s="7"/>
      <c r="I55" s="7"/>
    </row>
    <row r="56" spans="1:12" ht="30" x14ac:dyDescent="0.4">
      <c r="F56" s="6"/>
      <c r="G56" s="35"/>
      <c r="H56" s="7"/>
      <c r="I56" s="7"/>
    </row>
    <row r="57" spans="1:12" ht="30" x14ac:dyDescent="0.4">
      <c r="F57" s="6"/>
      <c r="G57" s="35"/>
      <c r="H57" s="7"/>
      <c r="I57" s="7"/>
    </row>
    <row r="58" spans="1:12" ht="30" x14ac:dyDescent="0.4">
      <c r="F58" s="6"/>
      <c r="G58" s="35"/>
      <c r="H58" s="7"/>
      <c r="I58" s="7"/>
    </row>
    <row r="59" spans="1:12" ht="30" x14ac:dyDescent="0.4">
      <c r="F59" s="6"/>
      <c r="G59" s="35"/>
      <c r="H59" s="7"/>
      <c r="I59" s="7"/>
    </row>
    <row r="60" spans="1:12" ht="30" x14ac:dyDescent="0.4">
      <c r="F60" s="6"/>
      <c r="G60" s="35"/>
      <c r="H60" s="7"/>
      <c r="I60" s="7"/>
    </row>
    <row r="61" spans="1:12" ht="30" x14ac:dyDescent="0.4">
      <c r="F61" s="6"/>
      <c r="G61" s="35"/>
      <c r="H61" s="7"/>
      <c r="I61" s="20"/>
    </row>
    <row r="62" spans="1:12" ht="30.75" thickBot="1" x14ac:dyDescent="0.45">
      <c r="F62" s="13"/>
      <c r="G62" s="39"/>
      <c r="H62" s="763"/>
      <c r="I62" s="763"/>
      <c r="J62" s="764"/>
      <c r="K62" s="764"/>
    </row>
    <row r="63" spans="1:12" ht="13.5" thickBot="1" x14ac:dyDescent="0.25"/>
    <row r="64" spans="1:12" ht="12.75" customHeight="1" x14ac:dyDescent="0.2">
      <c r="A64" s="757" t="s">
        <v>84</v>
      </c>
      <c r="B64" s="758"/>
      <c r="C64" s="758"/>
      <c r="D64" s="758"/>
      <c r="E64" s="758"/>
      <c r="F64" s="754">
        <f>COUNTA(Liste)</f>
        <v>48</v>
      </c>
      <c r="G64" s="768">
        <f>COUNTA(G7:G62)</f>
        <v>12</v>
      </c>
      <c r="H64" s="771" t="s">
        <v>87</v>
      </c>
      <c r="I64" s="771"/>
      <c r="J64" s="771"/>
      <c r="K64" s="771"/>
      <c r="L64" s="772"/>
    </row>
    <row r="65" spans="1:12" ht="12.75" customHeight="1" x14ac:dyDescent="0.2">
      <c r="A65" s="759"/>
      <c r="B65" s="760"/>
      <c r="C65" s="760"/>
      <c r="D65" s="760"/>
      <c r="E65" s="760"/>
      <c r="F65" s="755"/>
      <c r="G65" s="769"/>
      <c r="H65" s="773"/>
      <c r="I65" s="773"/>
      <c r="J65" s="773"/>
      <c r="K65" s="773"/>
      <c r="L65" s="774"/>
    </row>
    <row r="66" spans="1:12" ht="13.5" customHeight="1" thickBot="1" x14ac:dyDescent="0.25">
      <c r="A66" s="761"/>
      <c r="B66" s="762"/>
      <c r="C66" s="762"/>
      <c r="D66" s="762"/>
      <c r="E66" s="762"/>
      <c r="F66" s="756"/>
      <c r="G66" s="770"/>
      <c r="H66" s="775"/>
      <c r="I66" s="775"/>
      <c r="J66" s="775"/>
      <c r="K66" s="775"/>
      <c r="L66" s="776"/>
    </row>
    <row r="67" spans="1:12" x14ac:dyDescent="0.2">
      <c r="B67" s="744" t="s">
        <v>88</v>
      </c>
      <c r="C67" s="745"/>
      <c r="D67" s="745"/>
      <c r="E67" s="746"/>
      <c r="F67" s="742">
        <f>COUNTIF(Liste,D8)</f>
        <v>0</v>
      </c>
    </row>
    <row r="68" spans="1:12" x14ac:dyDescent="0.2">
      <c r="B68" s="747"/>
      <c r="C68" s="748"/>
      <c r="D68" s="748"/>
      <c r="E68" s="749"/>
      <c r="F68" s="743"/>
    </row>
    <row r="69" spans="1:12" ht="13.5" thickBot="1" x14ac:dyDescent="0.25">
      <c r="B69" s="750"/>
      <c r="C69" s="751"/>
      <c r="D69" s="751"/>
      <c r="E69" s="752"/>
      <c r="F69" s="743"/>
    </row>
    <row r="71" spans="1:12" ht="13.5" x14ac:dyDescent="0.25">
      <c r="G71" s="20"/>
    </row>
  </sheetData>
  <customSheetViews>
    <customSheetView guid="{DF4911F3-2F4F-4B50-83A2-B7C33E13824E}" state="hidden">
      <selection activeCell="F7" sqref="F7"/>
      <pageMargins left="0.7" right="0.7" top="0.75" bottom="0.75" header="0.3" footer="0.3"/>
      <pageSetup paperSize="9" orientation="portrait" r:id="rId1"/>
    </customSheetView>
  </customSheetViews>
  <mergeCells count="10">
    <mergeCell ref="H62:I62"/>
    <mergeCell ref="J62:K62"/>
    <mergeCell ref="C3:J3"/>
    <mergeCell ref="G64:G66"/>
    <mergeCell ref="H64:L66"/>
    <mergeCell ref="F67:F69"/>
    <mergeCell ref="B67:E69"/>
    <mergeCell ref="A1:A2"/>
    <mergeCell ref="F64:F66"/>
    <mergeCell ref="A64:E66"/>
  </mergeCell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pageSetUpPr fitToPage="1"/>
  </sheetPr>
  <dimension ref="A1:AB75"/>
  <sheetViews>
    <sheetView showGridLines="0" tabSelected="1" zoomScaleNormal="100" workbookViewId="0">
      <selection activeCell="E3" sqref="E3"/>
    </sheetView>
  </sheetViews>
  <sheetFormatPr baseColWidth="10" defaultColWidth="10.7109375" defaultRowHeight="18.75" x14ac:dyDescent="0.3"/>
  <cols>
    <col min="1" max="1" width="10.7109375" style="687" customWidth="1"/>
    <col min="2" max="2" width="5.5703125" style="554" customWidth="1"/>
    <col min="3" max="4" width="8.5703125" style="492" customWidth="1"/>
    <col min="5" max="5" width="8.5703125" style="727" customWidth="1"/>
    <col min="6" max="6" width="8.5703125" style="492" hidden="1" customWidth="1"/>
    <col min="7" max="8" width="8.5703125" style="492" customWidth="1"/>
    <col min="9" max="9" width="11.85546875" style="492" hidden="1" customWidth="1"/>
    <col min="10" max="10" width="1.85546875" style="554" customWidth="1"/>
    <col min="11" max="11" width="10.7109375" style="687"/>
    <col min="12" max="12" width="5.5703125" style="492" customWidth="1"/>
    <col min="13" max="15" width="8.5703125" style="492" customWidth="1"/>
    <col min="16" max="16" width="8.5703125" style="492" hidden="1" customWidth="1"/>
    <col min="17" max="18" width="8.5703125" style="492" customWidth="1"/>
    <col min="19" max="19" width="12" style="492" hidden="1" customWidth="1"/>
    <col min="20" max="20" width="2" style="492" customWidth="1"/>
    <col min="21" max="21" width="10.7109375" style="492"/>
    <col min="22" max="22" width="3.85546875" style="492" customWidth="1"/>
    <col min="23" max="25" width="8.5703125" style="492" customWidth="1"/>
    <col min="26" max="26" width="8.5703125" style="492" hidden="1" customWidth="1"/>
    <col min="27" max="28" width="8.5703125" style="492" customWidth="1"/>
    <col min="29" max="16384" width="10.7109375" style="492"/>
  </cols>
  <sheetData>
    <row r="1" spans="1:28" ht="30" customHeight="1" thickBot="1" x14ac:dyDescent="0.3">
      <c r="A1" s="551" t="s">
        <v>99</v>
      </c>
      <c r="B1" s="552">
        <f>WEEKNUM(A2,2)</f>
        <v>1</v>
      </c>
      <c r="C1" s="791" t="s">
        <v>105</v>
      </c>
      <c r="D1" s="792"/>
      <c r="E1" s="736" t="s">
        <v>106</v>
      </c>
      <c r="F1" s="81" t="s">
        <v>2</v>
      </c>
      <c r="G1" s="737" t="s">
        <v>3</v>
      </c>
      <c r="H1" s="219" t="s">
        <v>4</v>
      </c>
      <c r="I1" s="553" t="s">
        <v>5</v>
      </c>
      <c r="K1" s="555" t="s">
        <v>99</v>
      </c>
      <c r="L1" s="556">
        <f>WEEKNUM(K2,2)</f>
        <v>3</v>
      </c>
      <c r="M1" s="791" t="s">
        <v>105</v>
      </c>
      <c r="N1" s="792"/>
      <c r="O1" s="736" t="s">
        <v>106</v>
      </c>
      <c r="P1" s="81" t="s">
        <v>2</v>
      </c>
      <c r="Q1" s="218" t="s">
        <v>3</v>
      </c>
      <c r="R1" s="219" t="s">
        <v>4</v>
      </c>
      <c r="S1" s="553" t="s">
        <v>5</v>
      </c>
      <c r="U1" s="555" t="s">
        <v>99</v>
      </c>
      <c r="V1" s="552">
        <f>WEEKNUM(U2,2)</f>
        <v>5</v>
      </c>
      <c r="W1" s="791" t="s">
        <v>105</v>
      </c>
      <c r="X1" s="792"/>
      <c r="Y1" s="736" t="s">
        <v>106</v>
      </c>
      <c r="Z1" s="81" t="s">
        <v>2</v>
      </c>
      <c r="AA1" s="218" t="s">
        <v>3</v>
      </c>
      <c r="AB1" s="219" t="s">
        <v>4</v>
      </c>
    </row>
    <row r="2" spans="1:28" ht="20.100000000000001" customHeight="1" thickTop="1" thickBot="1" x14ac:dyDescent="0.3">
      <c r="A2" s="812">
        <v>43101</v>
      </c>
      <c r="B2" s="557"/>
      <c r="C2" s="558" t="str">
        <f>INDEX('REPARTITION DES TACHES'!$A$2:$I$2399,MATCH($A$2,'REPARTITION DES TACHES'!$A$2:$A$2399,0),3)</f>
        <v>04114</v>
      </c>
      <c r="D2" s="559">
        <f>INDEX('REPARTITION DES TACHES'!$A$2:$I$2399,MATCH($A$2,'REPARTITION DES TACHES'!$A$2:$A$2399,0),4)</f>
        <v>4112</v>
      </c>
      <c r="E2" s="560" t="str">
        <f>INDEX('REPARTITION DES TACHES'!$A$2:$I$2399,MATCH($A$2,'REPARTITION DES TACHES'!$A$2:$A$2399,0),5)</f>
        <v xml:space="preserve">REMPLIR LE BANC D'ESSAI </v>
      </c>
      <c r="F2" s="559" t="str">
        <f>INDEX('REPARTITION DES TACHES'!$A$2:$I$2399,MATCH($A$2,'REPARTITION DES TACHES'!$A$2:$A$2399,0),6)</f>
        <v/>
      </c>
      <c r="G2" s="559" t="str">
        <f>INDEX('REPARTITION DES TACHES'!$A$2:$I$2399,MATCH($A$2,'REPARTITION DES TACHES'!$A$2:$A$2399,0),7)</f>
        <v>0161</v>
      </c>
      <c r="H2" s="561" t="str">
        <f>INDEX('REPARTITION DES TACHES'!$A$2:$I$2399,MATCH($A$2,'REPARTITION DES TACHES'!$A$2:$A$2399,0),8)</f>
        <v>0163</v>
      </c>
      <c r="I2" s="562">
        <f>INDEX('REPARTITION DES TACHES'!$A$2:$I$2399,MATCH($A$2,'REPARTITION DES TACHES'!$A$2:$A$2399,0),9)</f>
        <v>0</v>
      </c>
      <c r="K2" s="786">
        <f>A70+2</f>
        <v>43115</v>
      </c>
      <c r="L2" s="563"/>
      <c r="M2" s="564">
        <f>INDEX('REPARTITION DES TACHES'!$A$2:$I$2399,MATCH($K$2,'REPARTITION DES TACHES'!$A$2:$A$2399,0),3)</f>
        <v>4114</v>
      </c>
      <c r="N2" s="564">
        <f>INDEX('REPARTITION DES TACHES'!$A$2:$I$2399,MATCH($K$2,'REPARTITION DES TACHES'!$A$2:$A$2399,0),4)</f>
        <v>4112</v>
      </c>
      <c r="O2" s="565" t="str">
        <f>INDEX('REPARTITION DES TACHES'!$A$2:$I$2399,MATCH($K$2,'REPARTITION DES TACHES'!$A$2:$A$2399,0),5)</f>
        <v xml:space="preserve">REMPLIR LE BANC D'ESSAI </v>
      </c>
      <c r="P2" s="564">
        <f>INDEX('REPARTITION DES TACHES'!$A$2:$I$2399,MATCH($K$2,'REPARTITION DES TACHES'!$A$2:$A$2399,0),6)</f>
        <v>0</v>
      </c>
      <c r="Q2" s="564" t="str">
        <f>INDEX('REPARTITION DES TACHES'!$A$2:$I$2399,MATCH($K$2,'REPARTITION DES TACHES'!$A$2:$A$2399,0),7)</f>
        <v>04111</v>
      </c>
      <c r="R2" s="564">
        <f>INDEX('REPARTITION DES TACHES'!$A$2:$I$2399,MATCH($K$2,'REPARTITION DES TACHES'!$A$2:$A$2399,0),8)</f>
        <v>0</v>
      </c>
      <c r="S2" s="564">
        <f>INDEX('REPARTITION DES TACHES'!$A$2:$I$2399,MATCH($K$2,'REPARTITION DES TACHES'!$A$2:$A$2399,0),9)</f>
        <v>0</v>
      </c>
      <c r="U2" s="816">
        <f>K70+2</f>
        <v>43129</v>
      </c>
      <c r="V2" s="566"/>
      <c r="W2" s="567">
        <f>INDEX('REPARTITION DES TACHES'!$A$2:$I$2399,MATCH($U$2,'REPARTITION DES TACHES'!$A$2:$A$2399,0),3)</f>
        <v>4114</v>
      </c>
      <c r="X2" s="567">
        <f>INDEX('REPARTITION DES TACHES'!$A$2:$I$2399,MATCH($U$2,'REPARTITION DES TACHES'!$A$2:$A$2399,0),4)</f>
        <v>4112</v>
      </c>
      <c r="Y2" s="560" t="str">
        <f>INDEX('REPARTITION DES TACHES'!$A$2:$I$2399,MATCH($U$2,'REPARTITION DES TACHES'!$A$2:$A$2399,0),5)</f>
        <v xml:space="preserve">REMPLIR LE BANC D'ESSAI </v>
      </c>
      <c r="Z2" s="567">
        <f>INDEX('REPARTITION DES TACHES'!$A$2:$I$2399,MATCH($U$2,'REPARTITION DES TACHES'!$A$2:$A$2399,0),6)</f>
        <v>0</v>
      </c>
      <c r="AA2" s="567">
        <f>INDEX('REPARTITION DES TACHES'!$A$2:$I$2399,MATCH($U$2,'REPARTITION DES TACHES'!$A$2:$A$2399,0),7)</f>
        <v>0</v>
      </c>
      <c r="AB2" s="568">
        <f>INDEX('REPARTITION DES TACHES'!$A$2:$I$2399,MATCH($U$2,'REPARTITION DES TACHES'!$A$2:$A$2399,0),8)</f>
        <v>0</v>
      </c>
    </row>
    <row r="3" spans="1:28" ht="25.15" customHeight="1" thickBot="1" x14ac:dyDescent="0.3">
      <c r="A3" s="813"/>
      <c r="B3" s="807" t="s">
        <v>8</v>
      </c>
      <c r="C3" s="569" t="str">
        <f ca="1">OFFSET(INDEX('REPARTITION DES TACHES'!$A$2:$I$2399,MATCH($A$2,'REPARTITION DES TACHES'!$A$2:$A$2399,0),3),1,0)</f>
        <v/>
      </c>
      <c r="D3" s="570" t="str">
        <f ca="1">OFFSET(INDEX('REPARTITION DES TACHES'!$A$2:$I$2399,MATCH($A$2,'REPARTITION DES TACHES'!$A$2:$A$2399,0),4),1,0)</f>
        <v/>
      </c>
      <c r="E3" s="570">
        <f ca="1">OFFSET(INDEX('REPARTITION DES TACHES'!$A$2:$I$2399,MATCH($A$2,'REPARTITION DES TACHES'!$A$2:$A$2399,0),5),1,0)</f>
        <v>0</v>
      </c>
      <c r="F3" s="570">
        <f ca="1">OFFSET(INDEX('REPARTITION DES TACHES'!$A$2:$I$2399,MATCH($A$2,'REPARTITION DES TACHES'!$A$2:$A$2399,0),6),1,0)</f>
        <v>0</v>
      </c>
      <c r="G3" s="570">
        <f ca="1">OFFSET(INDEX('REPARTITION DES TACHES'!$A$2:$I$2399,MATCH($A$2,'REPARTITION DES TACHES'!$A$2:$A$2399,0),7),1,0)</f>
        <v>0</v>
      </c>
      <c r="H3" s="571">
        <f ca="1">OFFSET(INDEX('REPARTITION DES TACHES'!$A$2:$I$2399,MATCH($A$2,'REPARTITION DES TACHES'!$A$2:$A$2399,0),8),1,0)</f>
        <v>0</v>
      </c>
      <c r="I3" s="572">
        <f ca="1">OFFSET(INDEX('REPARTITION DES TACHES'!$A$2:$I$2399,MATCH($A$2,'REPARTITION DES TACHES'!$A$2:$A$2399,0),9),1,0)</f>
        <v>0</v>
      </c>
      <c r="K3" s="787"/>
      <c r="L3" s="782" t="s">
        <v>8</v>
      </c>
      <c r="M3" s="573">
        <f ca="1">OFFSET(INDEX('REPARTITION DES TACHES'!$A$2:$I$2399,MATCH($K$2,'REPARTITION DES TACHES'!$A$2:$A$2399,0),3),1,0)</f>
        <v>0</v>
      </c>
      <c r="N3" s="574">
        <f ca="1">OFFSET(INDEX('REPARTITION DES TACHES'!$A$2:$I$2399,MATCH($K$2,'REPARTITION DES TACHES'!$A$2:$A$2399,0),4),1,0)</f>
        <v>0</v>
      </c>
      <c r="O3" s="574">
        <f ca="1">OFFSET(INDEX('REPARTITION DES TACHES'!$A$2:$I$2399,MATCH($K$2,'REPARTITION DES TACHES'!$A$2:$A$2399,0),5),1,0)</f>
        <v>0</v>
      </c>
      <c r="P3" s="574">
        <f ca="1">OFFSET(INDEX('REPARTITION DES TACHES'!$A$2:$I$2399,MATCH($K$2,'REPARTITION DES TACHES'!$A$2:$A$2399,0),6),1,0)</f>
        <v>0</v>
      </c>
      <c r="Q3" s="574">
        <f ca="1">OFFSET(INDEX('REPARTITION DES TACHES'!$A$2:$I$2399,MATCH($K$2,'REPARTITION DES TACHES'!$A$2:$A$2399,0),7),1,0)</f>
        <v>0</v>
      </c>
      <c r="R3" s="574">
        <f ca="1">OFFSET(INDEX('REPARTITION DES TACHES'!$A$2:$I$2399,MATCH($K$2,'REPARTITION DES TACHES'!$A$2:$A$2399,0),8),1,0)</f>
        <v>0</v>
      </c>
      <c r="S3" s="574">
        <f ca="1">OFFSET(INDEX('REPARTITION DES TACHES'!$A$2:$I$2399,MATCH($K$2,'REPARTITION DES TACHES'!$A$2:$A$2399,0),9),1,0)</f>
        <v>0</v>
      </c>
      <c r="U3" s="804"/>
      <c r="V3" s="575" t="s">
        <v>8</v>
      </c>
      <c r="W3" s="576">
        <f ca="1">OFFSET(INDEX('REPARTITION DES TACHES'!$A$2:$I$2399,MATCH($U$2,'REPARTITION DES TACHES'!$A$2:$A$2399,0),3),1,0)</f>
        <v>0</v>
      </c>
      <c r="X3" s="576">
        <f ca="1">OFFSET(INDEX('REPARTITION DES TACHES'!$A$2:$I$2399,MATCH($U$2,'REPARTITION DES TACHES'!$A$2:$A$2399,0),4),1,0)</f>
        <v>0</v>
      </c>
      <c r="Y3" s="576">
        <f ca="1">OFFSET(INDEX('REPARTITION DES TACHES'!$A$2:$I$2399,MATCH($U$2,'REPARTITION DES TACHES'!$A$2:$A$2399,0),5),1,0)</f>
        <v>0</v>
      </c>
      <c r="Z3" s="576">
        <f ca="1">OFFSET(INDEX('REPARTITION DES TACHES'!$A$2:$I$2399,MATCH($U$2,'REPARTITION DES TACHES'!$A$2:$A$2399,0),6),1,0)</f>
        <v>0</v>
      </c>
      <c r="AA3" s="576">
        <f ca="1">OFFSET(INDEX('REPARTITION DES TACHES'!$A$2:$I$2399,MATCH($U$2,'REPARTITION DES TACHES'!$A$2:$A$2399,0),7),1,0)</f>
        <v>0</v>
      </c>
      <c r="AB3" s="577">
        <f ca="1">OFFSET(INDEX('REPARTITION DES TACHES'!$A$2:$I$2399,MATCH($U$2,'REPARTITION DES TACHES'!$A$2:$A$2399,0),8),1,0)</f>
        <v>0</v>
      </c>
    </row>
    <row r="4" spans="1:28" ht="25.15" customHeight="1" thickBot="1" x14ac:dyDescent="0.3">
      <c r="A4" s="813"/>
      <c r="B4" s="807"/>
      <c r="C4" s="570">
        <f ca="1">OFFSET(INDEX('REPARTITION DES TACHES'!$A$2:$I$2399,MATCH($A$2,'REPARTITION DES TACHES'!$A$2:$A$2399,0),3),2,0)</f>
        <v>0</v>
      </c>
      <c r="D4" s="570">
        <f ca="1">OFFSET(INDEX('REPARTITION DES TACHES'!$A$2:$I$2399,MATCH($A$2,'REPARTITION DES TACHES'!$A$2:$A$2399,0),4),2,0)</f>
        <v>0</v>
      </c>
      <c r="E4" s="570">
        <f ca="1">OFFSET(INDEX('REPARTITION DES TACHES'!$A$2:$I$2399,MATCH($A$2,'REPARTITION DES TACHES'!$A$2:$A$2399,0),5),2,0)</f>
        <v>0</v>
      </c>
      <c r="F4" s="570">
        <f ca="1">OFFSET(INDEX('REPARTITION DES TACHES'!$A$2:$I$2399,MATCH($A$2,'REPARTITION DES TACHES'!$A$2:$A$2399,0),6),2,0)</f>
        <v>0</v>
      </c>
      <c r="G4" s="570">
        <f ca="1">OFFSET(INDEX('REPARTITION DES TACHES'!$A$2:$I$2399,MATCH($A$2,'REPARTITION DES TACHES'!$A$2:$A$2399,0),7),2,0)</f>
        <v>0</v>
      </c>
      <c r="H4" s="571">
        <f ca="1">OFFSET(INDEX('REPARTITION DES TACHES'!$A$2:$I$2399,MATCH($A$2,'REPARTITION DES TACHES'!$A$2:$A$2399,0),8),2,0)</f>
        <v>0</v>
      </c>
      <c r="I4" s="572">
        <f ca="1">OFFSET(INDEX('REPARTITION DES TACHES'!$A$2:$I$2399,MATCH($A$2,'REPARTITION DES TACHES'!$A$2:$A$2399,0),9),2,0)</f>
        <v>0</v>
      </c>
      <c r="K4" s="787"/>
      <c r="L4" s="782"/>
      <c r="M4" s="578" t="s">
        <v>10</v>
      </c>
      <c r="N4" s="579"/>
      <c r="O4" s="580"/>
      <c r="P4" s="580" t="s">
        <v>10</v>
      </c>
      <c r="Q4" s="580"/>
      <c r="R4" s="580"/>
      <c r="S4" s="581"/>
      <c r="U4" s="804"/>
      <c r="V4" s="582"/>
      <c r="W4" s="576" t="s">
        <v>10</v>
      </c>
      <c r="X4" s="576"/>
      <c r="Y4" s="576"/>
      <c r="Z4" s="576" t="s">
        <v>10</v>
      </c>
      <c r="AA4" s="576"/>
      <c r="AB4" s="577"/>
    </row>
    <row r="5" spans="1:28" ht="20.100000000000001" customHeight="1" thickBot="1" x14ac:dyDescent="0.3">
      <c r="A5" s="813"/>
      <c r="B5" s="583"/>
      <c r="C5" s="584">
        <f ca="1">OFFSET(INDEX('REPARTITION DES TACHES'!$A$2:$I$2399,MATCH($A$2,'REPARTITION DES TACHES'!$A$2:$A$2399,0),3),3,0)</f>
        <v>4111</v>
      </c>
      <c r="D5" s="584" t="str">
        <f ca="1">OFFSET(INDEX('REPARTITION DES TACHES'!$A$2:$I$2399,MATCH($A$2,'REPARTITION DES TACHES'!$A$2:$A$2399,0),4),3,0)</f>
        <v>04104</v>
      </c>
      <c r="E5" s="585" t="str">
        <f ca="1">OFFSET(INDEX('REPARTITION DES TACHES'!$A$2:$I$2399,MATCH($A$2,'REPARTITION DES TACHES'!$A$2:$A$2399,0),5),3,0)</f>
        <v>0161</v>
      </c>
      <c r="F5" s="584" t="str">
        <f ca="1">OFFSET(INDEX('REPARTITION DES TACHES'!$A$2:$I$2399,MATCH($A$2,'REPARTITION DES TACHES'!$A$2:$A$2399,0),6),3,0)</f>
        <v/>
      </c>
      <c r="G5" s="584">
        <f ca="1">OFFSET(INDEX('REPARTITION DES TACHES'!$A$2:$I$2399,MATCH($A$2,'REPARTITION DES TACHES'!$A$2:$A$2399,0),7),3,0)</f>
        <v>0</v>
      </c>
      <c r="H5" s="586" t="str">
        <f ca="1">OFFSET(INDEX('REPARTITION DES TACHES'!$A$2:$I$2399,MATCH($A$2,'REPARTITION DES TACHES'!$A$2:$A$2399,0),8),3,0)</f>
        <v>0161</v>
      </c>
      <c r="I5" s="562">
        <f ca="1">OFFSET(INDEX('REPARTITION DES TACHES'!$A$2:$I$2399,MATCH($A$2,'REPARTITION DES TACHES'!$A$2:$A$2399,0),9),3,0)</f>
        <v>0</v>
      </c>
      <c r="K5" s="787"/>
      <c r="L5" s="587"/>
      <c r="M5" s="588">
        <f ca="1">OFFSET(INDEX('REPARTITION DES TACHES'!$A$2:$I$2399,MATCH($K$2,'REPARTITION DES TACHES'!$A$2:$A$2399,0),3),3,0)</f>
        <v>4111</v>
      </c>
      <c r="N5" s="589">
        <f ca="1">OFFSET(INDEX('REPARTITION DES TACHES'!$A$2:$I$2399,MATCH($K$2,'REPARTITION DES TACHES'!$A$2:$A$2399,0),4),3,0)</f>
        <v>0</v>
      </c>
      <c r="O5" s="589" t="str">
        <f ca="1">OFFSET(INDEX('REPARTITION DES TACHES'!$A$2:$I$2399,MATCH($K$2,'REPARTITION DES TACHES'!$A$2:$A$2399,0),5),3,0)</f>
        <v>04109</v>
      </c>
      <c r="P5" s="589">
        <f ca="1">OFFSET(INDEX('REPARTITION DES TACHES'!$A$2:$I$2399,MATCH($K$2,'REPARTITION DES TACHES'!$A$2:$A$2399,0),6),3,0)</f>
        <v>0</v>
      </c>
      <c r="Q5" s="589">
        <f ca="1">OFFSET(INDEX('REPARTITION DES TACHES'!$A$2:$I$2399,MATCH($K$2,'REPARTITION DES TACHES'!$A$2:$A$2399,0),7),3,0)</f>
        <v>0</v>
      </c>
      <c r="R5" s="589" t="str">
        <f ca="1">OFFSET(INDEX('REPARTITION DES TACHES'!$A$2:$I$2399,MATCH($K$2,'REPARTITION DES TACHES'!$A$2:$A$2399,0),8),3,0)</f>
        <v>04107</v>
      </c>
      <c r="S5" s="589">
        <f ca="1">OFFSET(INDEX('REPARTITION DES TACHES'!$A$2:$I$2399,MATCH($K$2,'REPARTITION DES TACHES'!$A$2:$A$2399,0),9),3,0)</f>
        <v>0</v>
      </c>
      <c r="U5" s="804"/>
      <c r="V5" s="583"/>
      <c r="W5" s="585">
        <f ca="1">OFFSET(INDEX('REPARTITION DES TACHES'!$A$2:$I$2399,MATCH($U$2,'REPARTITION DES TACHES'!$A$2:$A$2399,0),3),3,0)</f>
        <v>4111</v>
      </c>
      <c r="X5" s="585">
        <f ca="1">OFFSET(INDEX('REPARTITION DES TACHES'!$A$2:$I$2399,MATCH($U$2,'REPARTITION DES TACHES'!$A$2:$A$2399,0),4),3,0)</f>
        <v>0</v>
      </c>
      <c r="Y5" s="585">
        <f ca="1">OFFSET(INDEX('REPARTITION DES TACHES'!$A$2:$I$2399,MATCH($U$2,'REPARTITION DES TACHES'!$A$2:$A$2399,0),5),3,0)</f>
        <v>0</v>
      </c>
      <c r="Z5" s="585">
        <f ca="1">OFFSET(INDEX('REPARTITION DES TACHES'!$A$2:$I$2399,MATCH($U$2,'REPARTITION DES TACHES'!$A$2:$A$2399,0),6),3,0)</f>
        <v>0</v>
      </c>
      <c r="AA5" s="585">
        <f ca="1">OFFSET(INDEX('REPARTITION DES TACHES'!$A$2:$I$2399,MATCH($U$2,'REPARTITION DES TACHES'!$A$2:$A$2399,0),7),3,0)</f>
        <v>0</v>
      </c>
      <c r="AB5" s="590">
        <f ca="1">OFFSET(INDEX('REPARTITION DES TACHES'!$A$2:$I$2399,MATCH($U$2,'REPARTITION DES TACHES'!$A$2:$A$2399,0),8),3,0)</f>
        <v>0</v>
      </c>
    </row>
    <row r="6" spans="1:28" ht="20.100000000000001" hidden="1" customHeight="1" thickBot="1" x14ac:dyDescent="0.3">
      <c r="A6" s="814"/>
      <c r="B6" s="818" t="s">
        <v>8</v>
      </c>
      <c r="C6" s="591">
        <f ca="1">OFFSET(INDEX('REPARTITION DES TACHES'!$A$2:$I$2399,MATCH($A$2,'REPARTITION DES TACHES'!$A$2:$A$2399,0),3),4,0)</f>
        <v>0</v>
      </c>
      <c r="D6" s="592">
        <f ca="1">OFFSET(INDEX('REPARTITION DES TACHES'!$A$2:$I$2399,MATCH($A$2,'REPARTITION DES TACHES'!$A$2:$A$2399,0),4),4,0)</f>
        <v>0</v>
      </c>
      <c r="E6" s="593">
        <f ca="1">OFFSET(INDEX('REPARTITION DES TACHES'!$A$2:$I$2399,MATCH($A$2,'REPARTITION DES TACHES'!$A$2:$A$2399,0),5),4,0)</f>
        <v>0</v>
      </c>
      <c r="F6" s="592">
        <f ca="1">OFFSET(INDEX('REPARTITION DES TACHES'!$A$2:$I$2399,MATCH($A$2,'REPARTITION DES TACHES'!$A$2:$A$2399,0),6),4,0)</f>
        <v>0</v>
      </c>
      <c r="G6" s="591">
        <f ca="1">OFFSET(INDEX('REPARTITION DES TACHES'!$A$2:$I$2399,MATCH($A$2,'REPARTITION DES TACHES'!$A$2:$A$2399,0),7),4,0)</f>
        <v>0</v>
      </c>
      <c r="H6" s="591">
        <f ca="1">OFFSET(INDEX('REPARTITION DES TACHES'!$A$2:$I$2399,MATCH($A$2,'REPARTITION DES TACHES'!$A$2:$A$2399,0),8),4,0)</f>
        <v>0</v>
      </c>
      <c r="I6" s="594">
        <f ca="1">OFFSET(INDEX('REPARTITION DES TACHES'!$A$2:$I$2399,MATCH($A$2,'REPARTITION DES TACHES'!$A$2:$A$2399,0),9),4,0)</f>
        <v>0</v>
      </c>
      <c r="K6" s="787"/>
      <c r="L6" s="820" t="s">
        <v>8</v>
      </c>
      <c r="M6" s="595">
        <f ca="1">OFFSET(INDEX('REPARTITION DES TACHES'!$A$2:$I$2399,MATCH($K$2,'REPARTITION DES TACHES'!$A$2:$A$2399,0),3),4,0)</f>
        <v>0</v>
      </c>
      <c r="N6" s="595">
        <f ca="1">OFFSET(INDEX('REPARTITION DES TACHES'!$A$2:$I$2399,MATCH($K$2,'REPARTITION DES TACHES'!$A$2:$A$2399,0),4),4,0)</f>
        <v>0</v>
      </c>
      <c r="O6" s="595">
        <f ca="1">OFFSET(INDEX('REPARTITION DES TACHES'!$A$2:$I$2399,MATCH($K$2,'REPARTITION DES TACHES'!$A$2:$A$2399,0),5),4,0)</f>
        <v>0</v>
      </c>
      <c r="P6" s="595">
        <f ca="1">OFFSET(INDEX('REPARTITION DES TACHES'!$A$2:$I$2399,MATCH($K$2,'REPARTITION DES TACHES'!$A$2:$A$2399,0),6),4,0)</f>
        <v>0</v>
      </c>
      <c r="Q6" s="595">
        <f ca="1">OFFSET(INDEX('REPARTITION DES TACHES'!$A$2:$I$2399,MATCH($K$2,'REPARTITION DES TACHES'!$A$2:$A$2399,0),7),4,0)</f>
        <v>0</v>
      </c>
      <c r="R6" s="595">
        <f ca="1">OFFSET(INDEX('REPARTITION DES TACHES'!$A$2:$I$2399,MATCH($K$2,'REPARTITION DES TACHES'!$A$2:$A$2399,0),8),4,0)</f>
        <v>0</v>
      </c>
      <c r="S6" s="595">
        <f ca="1">OFFSET(INDEX('REPARTITION DES TACHES'!$A$2:$I$2399,MATCH($K$2,'REPARTITION DES TACHES'!$A$2:$A$2399,0),9),4,0)</f>
        <v>0</v>
      </c>
      <c r="U6" s="804"/>
      <c r="V6" s="550" t="s">
        <v>8</v>
      </c>
      <c r="W6" s="574">
        <f ca="1">OFFSET(INDEX('REPARTITION DES TACHES'!$A$2:$I$2399,MATCH($U$2,'REPARTITION DES TACHES'!$A$2:$A$2399,0),3),4,0)</f>
        <v>0</v>
      </c>
      <c r="X6" s="596">
        <f ca="1">OFFSET(INDEX('REPARTITION DES TACHES'!$A$2:$I$2399,MATCH($U$2,'REPARTITION DES TACHES'!$A$2:$A$2399,0),4),4,0)</f>
        <v>0</v>
      </c>
      <c r="Y6" s="596">
        <f ca="1">OFFSET(INDEX('REPARTITION DES TACHES'!$A$2:$I$2399,MATCH($U$2,'REPARTITION DES TACHES'!$A$2:$A$2399,0),5),4,0)</f>
        <v>0</v>
      </c>
      <c r="Z6" s="596">
        <f ca="1">OFFSET(INDEX('REPARTITION DES TACHES'!$A$2:$I$2399,MATCH($U$2,'REPARTITION DES TACHES'!$A$2:$A$2399,0),6),4,0)</f>
        <v>0</v>
      </c>
      <c r="AA6" s="596">
        <f ca="1">OFFSET(INDEX('REPARTITION DES TACHES'!$A$2:$I$2399,MATCH($U$2,'REPARTITION DES TACHES'!$A$2:$A$2399,0),7),4,0)</f>
        <v>0</v>
      </c>
      <c r="AB6" s="597">
        <f ca="1">OFFSET(INDEX('REPARTITION DES TACHES'!$A$2:$I$2399,MATCH($U$2,'REPARTITION DES TACHES'!$A$2:$A$2399,0),8),4,0)</f>
        <v>0</v>
      </c>
    </row>
    <row r="7" spans="1:28" ht="20.100000000000001" hidden="1" customHeight="1" thickBot="1" x14ac:dyDescent="0.3">
      <c r="A7" s="815"/>
      <c r="B7" s="819"/>
      <c r="C7" s="598">
        <f ca="1">OFFSET(INDEX('REPARTITION DES TACHES'!$A$2:$I$2399,MATCH($A$2,'REPARTITION DES TACHES'!$A$2:$A$2399,0),3),5,0)</f>
        <v>0</v>
      </c>
      <c r="D7" s="599">
        <f ca="1">OFFSET(INDEX('REPARTITION DES TACHES'!$A$2:$I$2399,MATCH($A$2,'REPARTITION DES TACHES'!$A$2:$A$2399,0),4),2,0)</f>
        <v>0</v>
      </c>
      <c r="E7" s="600">
        <f ca="1">OFFSET(INDEX('REPARTITION DES TACHES'!$A$2:$I$2399,MATCH($A$2,'REPARTITION DES TACHES'!$A$2:$A$2399,0),5),5,0)</f>
        <v>0</v>
      </c>
      <c r="F7" s="601"/>
      <c r="G7" s="598">
        <f ca="1">OFFSET(INDEX('REPARTITION DES TACHES'!$A$2:$I$2399,MATCH($A$2,'REPARTITION DES TACHES'!$A$2:$A$2399,0),7),5,0)</f>
        <v>0</v>
      </c>
      <c r="H7" s="598">
        <f ca="1">OFFSET(INDEX('REPARTITION DES TACHES'!$A$2:$I$2399,MATCH($A$2,'REPARTITION DES TACHES'!$A$2:$A$2399,0),8),5,0)</f>
        <v>0</v>
      </c>
      <c r="I7" s="594">
        <f ca="1">OFFSET(INDEX('REPARTITION DES TACHES'!$A$2:$I$2399,MATCH($A$2,'REPARTITION DES TACHES'!$A$2:$A$2399,0),9),5,0)</f>
        <v>0</v>
      </c>
      <c r="K7" s="788"/>
      <c r="L7" s="785"/>
      <c r="M7" s="602" t="s">
        <v>10</v>
      </c>
      <c r="N7" s="603"/>
      <c r="O7" s="604"/>
      <c r="P7" s="604"/>
      <c r="Q7" s="604"/>
      <c r="R7" s="604"/>
      <c r="S7" s="605"/>
      <c r="U7" s="817"/>
      <c r="V7" s="606"/>
      <c r="W7" s="602" t="s">
        <v>10</v>
      </c>
      <c r="X7" s="607"/>
      <c r="Y7" s="607"/>
      <c r="Z7" s="607"/>
      <c r="AA7" s="607"/>
      <c r="AB7" s="603"/>
    </row>
    <row r="8" spans="1:28" ht="20.100000000000001" customHeight="1" thickTop="1" x14ac:dyDescent="0.25">
      <c r="A8" s="778">
        <f>A2+1</f>
        <v>43102</v>
      </c>
      <c r="B8" s="608"/>
      <c r="C8" s="609">
        <f>INDEX('REPARTITION DES TACHES'!$A$2:$I$2399,MATCH($A$8,'REPARTITION DES TACHES'!$A$2:$A$2399,0),3)</f>
        <v>4110</v>
      </c>
      <c r="D8" s="609">
        <f>INDEX('REPARTITION DES TACHES'!$A$2:$I$2399,MATCH($A$8,'REPARTITION DES TACHES'!$A$2:$A$2399,0),4)</f>
        <v>4109</v>
      </c>
      <c r="E8" s="609">
        <f>INDEX('REPARTITION DES TACHES'!$A$2:$I$2399,MATCH($A$8,'REPARTITION DES TACHES'!$A$2:$A$2399,0),5)</f>
        <v>0</v>
      </c>
      <c r="F8" s="609" t="str">
        <f>INDEX('REPARTITION DES TACHES'!$A$2:$I$2399,MATCH($A$8,'REPARTITION DES TACHES'!$A$2:$A$2399,0),6)</f>
        <v/>
      </c>
      <c r="G8" s="609" t="str">
        <f>INDEX('REPARTITION DES TACHES'!$A$2:$I$2399,MATCH($A$8,'REPARTITION DES TACHES'!$A$2:$A$2399,0),7)</f>
        <v>0162</v>
      </c>
      <c r="H8" s="610">
        <f>INDEX('REPARTITION DES TACHES'!$A$2:$I$2399,MATCH($A$8,'REPARTITION DES TACHES'!$A$2:$A$2399,0),8)</f>
        <v>0</v>
      </c>
      <c r="I8" s="611">
        <f>INDEX('REPARTITION DES TACHES'!$A$2:$I$2399,MATCH($A$8,'REPARTITION DES TACHES'!$A$2:$A$2399,0),9)</f>
        <v>0</v>
      </c>
      <c r="K8" s="809">
        <f>+K2+1</f>
        <v>43116</v>
      </c>
      <c r="L8" s="612"/>
      <c r="M8" s="613">
        <f>INDEX('REPARTITION DES TACHES'!$A$2:$I$2399,MATCH($K$8,'REPARTITION DES TACHES'!$A$2:$A$2399,0),3)</f>
        <v>4110</v>
      </c>
      <c r="N8" s="609">
        <f>INDEX('REPARTITION DES TACHES'!$A$2:$I$2399,MATCH($K$8,'REPARTITION DES TACHES'!$A$2:$A$2399,0),4)</f>
        <v>4109</v>
      </c>
      <c r="O8" s="609">
        <f>INDEX('REPARTITION DES TACHES'!$A$2:$I$2399,MATCH($K$8,'REPARTITION DES TACHES'!$A$2:$A$2399,0),5)</f>
        <v>0</v>
      </c>
      <c r="P8" s="609">
        <f>INDEX('REPARTITION DES TACHES'!$A$2:$I$2399,MATCH($K$8,'REPARTITION DES TACHES'!$A$2:$A$2399,0),6)</f>
        <v>0</v>
      </c>
      <c r="Q8" s="609" t="str">
        <f>INDEX('REPARTITION DES TACHES'!$A$2:$I$2399,MATCH($K$8,'REPARTITION DES TACHES'!$A$2:$A$2399,0),7)</f>
        <v>04112</v>
      </c>
      <c r="R8" s="609">
        <f>INDEX('REPARTITION DES TACHES'!$A$2:$I$2399,MATCH($K$8,'REPARTITION DES TACHES'!$A$2:$A$2399,0),8)</f>
        <v>0</v>
      </c>
      <c r="S8" s="568">
        <f>INDEX('REPARTITION DES TACHES'!$A$2:$I$2399,MATCH($K$8,'REPARTITION DES TACHES'!$A$2:$A$2399,0),9)</f>
        <v>0</v>
      </c>
      <c r="U8" s="795">
        <f>+U2+1</f>
        <v>43130</v>
      </c>
      <c r="V8" s="608"/>
      <c r="W8" s="609">
        <f>INDEX('REPARTITION DES TACHES'!$A$2:$I$2399,MATCH($U$8,'REPARTITION DES TACHES'!$A$2:$A$2399,0),3)</f>
        <v>4110</v>
      </c>
      <c r="X8" s="609">
        <f>INDEX('REPARTITION DES TACHES'!$A$2:$I$2399,MATCH($U$8,'REPARTITION DES TACHES'!$A$2:$A$2399,0),4)</f>
        <v>4109</v>
      </c>
      <c r="Y8" s="609">
        <f>INDEX('REPARTITION DES TACHES'!$A$2:$I$2399,MATCH($U$8,'REPARTITION DES TACHES'!$A$2:$A$2399,0),5)</f>
        <v>0</v>
      </c>
      <c r="Z8" s="609">
        <f>INDEX('REPARTITION DES TACHES'!$A$2:$I$2399,MATCH($U$8,'REPARTITION DES TACHES'!$A$2:$A$2399,0),6)</f>
        <v>0</v>
      </c>
      <c r="AA8" s="609">
        <f>INDEX('REPARTITION DES TACHES'!$A$2:$I$2399,MATCH($U$8,'REPARTITION DES TACHES'!$A$2:$A$2399,0),7)</f>
        <v>0</v>
      </c>
      <c r="AB8" s="610">
        <f>INDEX('REPARTITION DES TACHES'!$A$2:$I$2399,MATCH($U$8,'REPARTITION DES TACHES'!$A$2:$A$2399,0),8)</f>
        <v>0</v>
      </c>
    </row>
    <row r="9" spans="1:28" ht="20.100000000000001" hidden="1" customHeight="1" thickBot="1" x14ac:dyDescent="0.3">
      <c r="A9" s="778"/>
      <c r="B9" s="798" t="s">
        <v>8</v>
      </c>
      <c r="C9" s="614">
        <f ca="1">OFFSET(INDEX('REPARTITION DES TACHES'!$A$2:$I$2399,MATCH($A$8,'REPARTITION DES TACHES'!$A$2:$A$2399,0),3),1,0)</f>
        <v>0</v>
      </c>
      <c r="D9" s="614">
        <f ca="1">OFFSET(INDEX('REPARTITION DES TACHES'!$A$2:$I$2399,MATCH($A$8,'REPARTITION DES TACHES'!$A$2:$A$2399,0),4),1,0)</f>
        <v>0</v>
      </c>
      <c r="E9" s="614">
        <f ca="1">OFFSET(INDEX('REPARTITION DES TACHES'!$A$2:$I$2399,MATCH($A$8,'REPARTITION DES TACHES'!$A$2:$A$2399,0),5),1,0)</f>
        <v>0</v>
      </c>
      <c r="F9" s="614">
        <f ca="1">OFFSET(INDEX('REPARTITION DES TACHES'!$A$2:$I$2399,MATCH($A$8,'REPARTITION DES TACHES'!$A$2:$A$2399,0),6),1,0)</f>
        <v>0</v>
      </c>
      <c r="G9" s="614">
        <f ca="1">OFFSET(INDEX('REPARTITION DES TACHES'!$A$2:$I$2399,MATCH($A$8,'REPARTITION DES TACHES'!$A$2:$A$2399,0),7),1,0)</f>
        <v>0</v>
      </c>
      <c r="H9" s="615">
        <f ca="1">OFFSET(INDEX('REPARTITION DES TACHES'!$A$2:$I$2399,MATCH($A$8,'REPARTITION DES TACHES'!$A$2:$A$2399,0),8),1,0)</f>
        <v>0</v>
      </c>
      <c r="I9" s="562">
        <f ca="1">OFFSET(INDEX('REPARTITION DES TACHES'!$A$2:$I$2399,MATCH($A$8,'REPARTITION DES TACHES'!$A$2:$A$2399,0),9),1,0)</f>
        <v>0</v>
      </c>
      <c r="K9" s="810"/>
      <c r="L9" s="781" t="s">
        <v>8</v>
      </c>
      <c r="M9" s="616">
        <f ca="1">OFFSET(INDEX('REPARTITION DES TACHES'!$A$2:$I$2399,MATCH($K$8,'REPARTITION DES TACHES'!$A$2:$A$2399,0),3),1,0)</f>
        <v>0</v>
      </c>
      <c r="N9" s="617">
        <f ca="1">OFFSET(INDEX('REPARTITION DES TACHES'!$A$2:$I$2399,MATCH($K$8,'REPARTITION DES TACHES'!$A$2:$A$2399,0),4),1,0)</f>
        <v>0</v>
      </c>
      <c r="O9" s="617">
        <f ca="1">OFFSET(INDEX('REPARTITION DES TACHES'!$A$2:$I$2399,MATCH($K$8,'REPARTITION DES TACHES'!$A$2:$A$2399,0),5),1,0)</f>
        <v>0</v>
      </c>
      <c r="P9" s="617">
        <f ca="1">OFFSET(INDEX('REPARTITION DES TACHES'!$A$2:$I$2399,MATCH($K$8,'REPARTITION DES TACHES'!$A$2:$A$2399,0),6),1,0)</f>
        <v>0</v>
      </c>
      <c r="Q9" s="617">
        <f ca="1">OFFSET(INDEX('REPARTITION DES TACHES'!$A$2:$I$2399,MATCH($K$8,'REPARTITION DES TACHES'!$A$2:$A$2399,0),7),1,0)</f>
        <v>0</v>
      </c>
      <c r="R9" s="617">
        <f ca="1">OFFSET(INDEX('REPARTITION DES TACHES'!$A$2:$I$2399,MATCH($K$8,'REPARTITION DES TACHES'!$A$2:$A$2399,0),8),1,0)</f>
        <v>0</v>
      </c>
      <c r="S9" s="577">
        <f ca="1">OFFSET(INDEX('REPARTITION DES TACHES'!$A$2:$I$2399,MATCH($K$8,'REPARTITION DES TACHES'!$A$2:$A$2399,0),9),1,0)</f>
        <v>0</v>
      </c>
      <c r="U9" s="789"/>
      <c r="V9" s="618" t="s">
        <v>8</v>
      </c>
      <c r="W9" s="617">
        <f ca="1">OFFSET(INDEX('REPARTITION DES TACHES'!$A$2:$I$2399,MATCH($U$8,'REPARTITION DES TACHES'!$A$2:$A$2399,0),3),1,0)</f>
        <v>0</v>
      </c>
      <c r="X9" s="617">
        <f ca="1">OFFSET(INDEX('REPARTITION DES TACHES'!$A$2:$I$2399,MATCH($U$8,'REPARTITION DES TACHES'!$A$2:$A$2399,0),4),1,0)</f>
        <v>0</v>
      </c>
      <c r="Y9" s="617">
        <f ca="1">OFFSET(INDEX('REPARTITION DES TACHES'!$A$2:$I$2399,MATCH($U$8,'REPARTITION DES TACHES'!$A$2:$A$2399,0),5),1,0)</f>
        <v>0</v>
      </c>
      <c r="Z9" s="617">
        <f ca="1">OFFSET(INDEX('REPARTITION DES TACHES'!$A$2:$I$2399,MATCH($U$8,'REPARTITION DES TACHES'!$A$2:$A$2399,0),6),1,0)</f>
        <v>0</v>
      </c>
      <c r="AA9" s="617">
        <f ca="1">OFFSET(INDEX('REPARTITION DES TACHES'!$A$2:$I$2399,MATCH($U$8,'REPARTITION DES TACHES'!$A$2:$A$2399,0),7),1,0)</f>
        <v>0</v>
      </c>
      <c r="AB9" s="619">
        <f ca="1">OFFSET(INDEX('REPARTITION DES TACHES'!$A$2:$I$2399,MATCH($U$8,'REPARTITION DES TACHES'!$A$2:$A$2399,0),8),1,0)</f>
        <v>0</v>
      </c>
    </row>
    <row r="10" spans="1:28" ht="20.100000000000001" hidden="1" customHeight="1" x14ac:dyDescent="0.25">
      <c r="A10" s="778"/>
      <c r="B10" s="798"/>
      <c r="C10" s="614">
        <f ca="1">OFFSET(INDEX('REPARTITION DES TACHES'!$A$2:$I$2399,MATCH($A$8,'REPARTITION DES TACHES'!$A$2:$A$2399,0),3),2,0)</f>
        <v>0</v>
      </c>
      <c r="D10" s="614">
        <f ca="1">OFFSET(INDEX('REPARTITION DES TACHES'!$A$2:$I$2399,MATCH($A$8,'REPARTITION DES TACHES'!$A$2:$A$2399,0),4),2,0)</f>
        <v>0</v>
      </c>
      <c r="E10" s="614">
        <f ca="1">OFFSET(INDEX('REPARTITION DES TACHES'!$A$2:$I$2399,MATCH($A$8,'REPARTITION DES TACHES'!$A$2:$A$2399,0),5),2,0)</f>
        <v>0</v>
      </c>
      <c r="F10" s="614">
        <f ca="1">OFFSET(INDEX('REPARTITION DES TACHES'!$A$2:$I$2399,MATCH($A$8,'REPARTITION DES TACHES'!$A$2:$A$2399,0),6),2,0)</f>
        <v>0</v>
      </c>
      <c r="G10" s="614">
        <f ca="1">OFFSET(INDEX('REPARTITION DES TACHES'!$A$2:$I$2399,MATCH($A$8,'REPARTITION DES TACHES'!$A$2:$A$2399,0),7),2,0)</f>
        <v>0</v>
      </c>
      <c r="H10" s="615">
        <f ca="1">OFFSET(INDEX('REPARTITION DES TACHES'!$A$2:$I$2399,MATCH($A$8,'REPARTITION DES TACHES'!$A$2:$A$2399,0),8),2,0)</f>
        <v>0</v>
      </c>
      <c r="I10" s="562">
        <f ca="1">OFFSET(INDEX('REPARTITION DES TACHES'!$A$2:$I$2399,MATCH($A$8,'REPARTITION DES TACHES'!$A$2:$A$2399,0),9),2,0)</f>
        <v>0</v>
      </c>
      <c r="K10" s="810"/>
      <c r="L10" s="781"/>
      <c r="M10" s="616" t="s">
        <v>10</v>
      </c>
      <c r="N10" s="617"/>
      <c r="O10" s="617"/>
      <c r="P10" s="617" t="s">
        <v>10</v>
      </c>
      <c r="Q10" s="617"/>
      <c r="R10" s="617"/>
      <c r="S10" s="577"/>
      <c r="U10" s="789"/>
      <c r="V10" s="618"/>
      <c r="W10" s="620" t="s">
        <v>10</v>
      </c>
      <c r="X10" s="620"/>
      <c r="Y10" s="620"/>
      <c r="Z10" s="621" t="s">
        <v>10</v>
      </c>
      <c r="AA10" s="622"/>
      <c r="AB10" s="623"/>
    </row>
    <row r="11" spans="1:28" ht="20.100000000000001" customHeight="1" thickBot="1" x14ac:dyDescent="0.3">
      <c r="A11" s="778"/>
      <c r="B11" s="624"/>
      <c r="C11" s="625">
        <f ca="1">OFFSET(INDEX('REPARTITION DES TACHES'!$A$2:$I$2399,MATCH($A$8,'REPARTITION DES TACHES'!$A$2:$A$2399,0),3),3,0)</f>
        <v>4108</v>
      </c>
      <c r="D11" s="625">
        <f ca="1">OFFSET(INDEX('REPARTITION DES TACHES'!$A$2:$I$2399,MATCH($A$8,'REPARTITION DES TACHES'!$A$2:$A$2399,0),4),3,0)</f>
        <v>0</v>
      </c>
      <c r="E11" s="625" t="str">
        <f ca="1">OFFSET(INDEX('REPARTITION DES TACHES'!$A$2:$I$2399,MATCH($A$8,'REPARTITION DES TACHES'!$A$2:$A$2399,0),5),3,0)</f>
        <v>0162</v>
      </c>
      <c r="F11" s="625">
        <f ca="1">OFFSET(INDEX('REPARTITION DES TACHES'!$A$2:$I$2399,MATCH($A$8,'REPARTITION DES TACHES'!$A$2:$A$2399,0),6),3,0)</f>
        <v>0</v>
      </c>
      <c r="G11" s="625">
        <f ca="1">OFFSET(INDEX('REPARTITION DES TACHES'!$A$2:$I$2399,MATCH($A$8,'REPARTITION DES TACHES'!$A$2:$A$2399,0),7),3,0)</f>
        <v>0</v>
      </c>
      <c r="H11" s="626" t="str">
        <f ca="1">OFFSET(INDEX('REPARTITION DES TACHES'!$A$2:$I$2399,MATCH($A$8,'REPARTITION DES TACHES'!$A$2:$A$2399,0),8),3,0)</f>
        <v>0162</v>
      </c>
      <c r="I11" s="588">
        <f ca="1">OFFSET(INDEX('REPARTITION DES TACHES'!$A$2:$I$2399,MATCH($A$8,'REPARTITION DES TACHES'!$A$2:$A$2399,0),9),3,0)</f>
        <v>0</v>
      </c>
      <c r="K11" s="810"/>
      <c r="L11" s="627"/>
      <c r="M11" s="628">
        <f ca="1">OFFSET(INDEX('REPARTITION DES TACHES'!$A$2:$I$2399,MATCH($K$8,'REPARTITION DES TACHES'!$A$2:$A$2399,0),3),3,0)</f>
        <v>4108</v>
      </c>
      <c r="N11" s="629">
        <f ca="1">OFFSET(INDEX('REPARTITION DES TACHES'!$A$2:$I$2399,MATCH($K$8,'REPARTITION DES TACHES'!$A$2:$A$2399,0),4),3,0)</f>
        <v>0</v>
      </c>
      <c r="O11" s="629" t="str">
        <f ca="1">OFFSET(INDEX('REPARTITION DES TACHES'!$A$2:$I$2399,MATCH($K$8,'REPARTITION DES TACHES'!$A$2:$A$2399,0),5),3,0)</f>
        <v>04110</v>
      </c>
      <c r="P11" s="629">
        <f ca="1">OFFSET(INDEX('REPARTITION DES TACHES'!$A$2:$I$2399,MATCH($K$8,'REPARTITION DES TACHES'!$A$2:$A$2399,0),6),3,0)</f>
        <v>0</v>
      </c>
      <c r="Q11" s="629">
        <f ca="1">OFFSET(INDEX('REPARTITION DES TACHES'!$A$2:$I$2399,MATCH($K$8,'REPARTITION DES TACHES'!$A$2:$A$2399,0),7),3,0)</f>
        <v>0</v>
      </c>
      <c r="R11" s="738" t="str">
        <f ca="1">OFFSET(INDEX('REPARTITION DES TACHES'!$A$2:$I$2399,MATCH($K$8,'REPARTITION DES TACHES'!$A$2:$A$2399,0),8),3,0)</f>
        <v>04108</v>
      </c>
      <c r="S11" s="630">
        <f ca="1">OFFSET(INDEX('REPARTITION DES TACHES'!$A$2:$I$2399,MATCH($K$8,'REPARTITION DES TACHES'!$A$2:$A$2399,0),9),3,0)</f>
        <v>0</v>
      </c>
      <c r="U11" s="789"/>
      <c r="V11" s="624"/>
      <c r="W11" s="625">
        <f ca="1">OFFSET(INDEX('REPARTITION DES TACHES'!$A$2:$I$2399,MATCH($U$8,'REPARTITION DES TACHES'!$A$2:$A$2399,0),3),3,0)</f>
        <v>4108</v>
      </c>
      <c r="X11" s="625">
        <f ca="1">OFFSET(INDEX('REPARTITION DES TACHES'!$A$2:$I$2399,MATCH($U$8,'REPARTITION DES TACHES'!$A$2:$A$2399,0),4),3,0)</f>
        <v>0</v>
      </c>
      <c r="Y11" s="625">
        <f ca="1">OFFSET(INDEX('REPARTITION DES TACHES'!$A$2:$I$2399,MATCH($U$8,'REPARTITION DES TACHES'!$A$2:$A$2399,0),5),3,0)</f>
        <v>0</v>
      </c>
      <c r="Z11" s="625">
        <f ca="1">OFFSET(INDEX('REPARTITION DES TACHES'!$A$2:$I$2399,MATCH($U$8,'REPARTITION DES TACHES'!$A$2:$A$2399,0),6),3,0)</f>
        <v>0</v>
      </c>
      <c r="AA11" s="625">
        <f ca="1">OFFSET(INDEX('REPARTITION DES TACHES'!$A$2:$I$2399,MATCH($U$8,'REPARTITION DES TACHES'!$A$2:$A$2399,0),7),3,0)</f>
        <v>0</v>
      </c>
      <c r="AB11" s="735">
        <f ca="1">OFFSET(INDEX('REPARTITION DES TACHES'!$A$2:$I$2399,MATCH($U$8,'REPARTITION DES TACHES'!$A$2:$A$2399,0),8),3,0)</f>
        <v>0</v>
      </c>
    </row>
    <row r="12" spans="1:28" ht="20.100000000000001" hidden="1" customHeight="1" thickBot="1" x14ac:dyDescent="0.3">
      <c r="A12" s="793"/>
      <c r="B12" s="799" t="s">
        <v>8</v>
      </c>
      <c r="C12" s="591">
        <f ca="1">OFFSET(INDEX('REPARTITION DES TACHES'!$A$2:$I$2399,MATCH($A$8,'REPARTITION DES TACHES'!$A$2:$A$2399,0),3),4,0)</f>
        <v>0</v>
      </c>
      <c r="D12" s="591">
        <f ca="1">OFFSET(INDEX('REPARTITION DES TACHES'!$A$2:$I$2399,MATCH($A$8,'REPARTITION DES TACHES'!$A$2:$A$2399,0),4),4,0)</f>
        <v>0</v>
      </c>
      <c r="E12" s="591">
        <f ca="1">OFFSET(INDEX('REPARTITION DES TACHES'!$A$2:$I$2399,MATCH($A$8,'REPARTITION DES TACHES'!$A$2:$A$2399,0),5),4,0)</f>
        <v>0</v>
      </c>
      <c r="F12" s="591">
        <f ca="1">OFFSET(INDEX('REPARTITION DES TACHES'!$A$2:$I$2399,MATCH($A$8,'REPARTITION DES TACHES'!$A$2:$A$2399,0),6),4,0)</f>
        <v>0</v>
      </c>
      <c r="G12" s="591">
        <f ca="1">OFFSET(INDEX('REPARTITION DES TACHES'!$A$2:$I$2399,MATCH($A$8,'REPARTITION DES TACHES'!$A$2:$A$2399,0),7),4,0)</f>
        <v>0</v>
      </c>
      <c r="H12" s="591">
        <f ca="1">OFFSET(INDEX('REPARTITION DES TACHES'!$A$2:$I$2399,MATCH($A$8,'REPARTITION DES TACHES'!$A$2:$A$2399,0),8),4,0)</f>
        <v>0</v>
      </c>
      <c r="I12" s="594">
        <f ca="1">OFFSET(INDEX('REPARTITION DES TACHES'!$A$2:$I$2399,MATCH($A$8,'REPARTITION DES TACHES'!$A$2:$A$2399,0),9),4,0)</f>
        <v>0</v>
      </c>
      <c r="K12" s="810"/>
      <c r="L12" s="784" t="s">
        <v>8</v>
      </c>
      <c r="M12" s="631">
        <f ca="1">OFFSET(INDEX('REPARTITION DES TACHES'!$A$2:$I$2399,MATCH($K$8,'REPARTITION DES TACHES'!$A$2:$A$2399,0),3),4,0)</f>
        <v>0</v>
      </c>
      <c r="N12" s="632">
        <f ca="1">OFFSET(INDEX('REPARTITION DES TACHES'!$A$2:$I$2399,MATCH($K$8,'REPARTITION DES TACHES'!$A$2:$A$2399,0),4),4,0)</f>
        <v>0</v>
      </c>
      <c r="O12" s="632">
        <f ca="1">OFFSET(INDEX('REPARTITION DES TACHES'!$A$2:$I$2399,MATCH($K$8,'REPARTITION DES TACHES'!$A$2:$A$2399,0),5),4,0)</f>
        <v>0</v>
      </c>
      <c r="P12" s="632">
        <f ca="1">OFFSET(INDEX('REPARTITION DES TACHES'!$A$2:$I$2399,MATCH($K$8,'REPARTITION DES TACHES'!$A$2:$A$2399,0),6),4,0)</f>
        <v>0</v>
      </c>
      <c r="Q12" s="632">
        <f ca="1">OFFSET(INDEX('REPARTITION DES TACHES'!$A$2:$I$2399,MATCH($K$8,'REPARTITION DES TACHES'!$A$2:$A$2399,0),7),4,0)</f>
        <v>0</v>
      </c>
      <c r="R12" s="632">
        <f ca="1">OFFSET(INDEX('REPARTITION DES TACHES'!$A$2:$I$2399,MATCH($K$8,'REPARTITION DES TACHES'!$A$2:$A$2399,0),8),4,0)</f>
        <v>0</v>
      </c>
      <c r="S12" s="633">
        <f ca="1">OFFSET(INDEX('REPARTITION DES TACHES'!$A$2:$I$2399,MATCH($K$8,'REPARTITION DES TACHES'!$A$2:$A$2399,0),9),4,0)</f>
        <v>0</v>
      </c>
      <c r="U12" s="796"/>
      <c r="V12" s="550" t="s">
        <v>8</v>
      </c>
      <c r="W12" s="574">
        <f ca="1">OFFSET(INDEX('REPARTITION DES TACHES'!$A$2:$I$2399,MATCH($U$8,'REPARTITION DES TACHES'!$A$2:$A$2399,0),3),4,0)</f>
        <v>0</v>
      </c>
      <c r="X12" s="596">
        <f ca="1">OFFSET(INDEX('REPARTITION DES TACHES'!$A$2:$I$2399,MATCH($U$8,'REPARTITION DES TACHES'!$A$2:$A$2399,0),4),4,0)</f>
        <v>0</v>
      </c>
      <c r="Y12" s="596">
        <f ca="1">OFFSET(INDEX('REPARTITION DES TACHES'!$A$2:$I$2399,MATCH($U$8,'REPARTITION DES TACHES'!$A$2:$A$2399,0),5),4,0)</f>
        <v>0</v>
      </c>
      <c r="Z12" s="596">
        <f ca="1">OFFSET(INDEX('REPARTITION DES TACHES'!$A$2:$I$2399,MATCH($U$8,'REPARTITION DES TACHES'!$A$2:$A$2399,0),3),4,0)</f>
        <v>0</v>
      </c>
      <c r="AA12" s="596">
        <f ca="1">OFFSET(INDEX('REPARTITION DES TACHES'!$A$2:$I$2399,MATCH($U$8,'REPARTITION DES TACHES'!$A$2:$A$2399,0),7),4,0)</f>
        <v>0</v>
      </c>
      <c r="AB12" s="597">
        <f ca="1">OFFSET(INDEX('REPARTITION DES TACHES'!$A$2:$I$2399,MATCH($U$8,'REPARTITION DES TACHES'!$A$2:$A$2399,0),8),4,0)</f>
        <v>0</v>
      </c>
    </row>
    <row r="13" spans="1:28" ht="20.100000000000001" hidden="1" customHeight="1" thickBot="1" x14ac:dyDescent="0.3">
      <c r="A13" s="794"/>
      <c r="B13" s="799"/>
      <c r="C13" s="598">
        <f ca="1">OFFSET(INDEX('REPARTITION DES TACHES'!$A$2:$I$2399,MATCH($A$8,'REPARTITION DES TACHES'!$A$2:$A$2399,0),3),5,0)</f>
        <v>0</v>
      </c>
      <c r="D13" s="598">
        <f ca="1">OFFSET(INDEX('REPARTITION DES TACHES'!$A$2:$I$2399,MATCH($A$8,'REPARTITION DES TACHES'!$A$2:$A$2399,0),4),5,0)</f>
        <v>0</v>
      </c>
      <c r="E13" s="598">
        <f ca="1">OFFSET(INDEX('REPARTITION DES TACHES'!$A$2:$I$2399,MATCH($A$8,'REPARTITION DES TACHES'!$A$2:$A$2399,0),5),5,0)</f>
        <v>0</v>
      </c>
      <c r="F13" s="598">
        <f ca="1">OFFSET(INDEX('REPARTITION DES TACHES'!$A$2:$I$2399,MATCH($A$8,'REPARTITION DES TACHES'!$A$2:$A$2399,0),6),5,0)</f>
        <v>0</v>
      </c>
      <c r="G13" s="598">
        <f ca="1">OFFSET(INDEX('REPARTITION DES TACHES'!$A$2:$I$2399,MATCH($A$8,'REPARTITION DES TACHES'!$A$2:$A$2399,0),7),5,0)</f>
        <v>0</v>
      </c>
      <c r="H13" s="598">
        <f ca="1">OFFSET(INDEX('REPARTITION DES TACHES'!$A$2:$I$2399,MATCH($A$8,'REPARTITION DES TACHES'!$A$2:$A$2399,0),8),5,0)</f>
        <v>0</v>
      </c>
      <c r="I13" s="594">
        <f ca="1">OFFSET(INDEX('REPARTITION DES TACHES'!$A$2:$I$2399,MATCH($A$8,'REPARTITION DES TACHES'!$A$2:$A$2399,0),9),5,0)</f>
        <v>0</v>
      </c>
      <c r="K13" s="811"/>
      <c r="L13" s="785"/>
      <c r="M13" s="602" t="s">
        <v>10</v>
      </c>
      <c r="N13" s="607"/>
      <c r="O13" s="607"/>
      <c r="P13" s="607"/>
      <c r="Q13" s="607"/>
      <c r="R13" s="607"/>
      <c r="S13" s="603"/>
      <c r="U13" s="808"/>
      <c r="V13" s="606"/>
      <c r="W13" s="602" t="s">
        <v>10</v>
      </c>
      <c r="X13" s="607"/>
      <c r="Y13" s="607"/>
      <c r="Z13" s="607"/>
      <c r="AA13" s="607"/>
      <c r="AB13" s="603"/>
    </row>
    <row r="14" spans="1:28" ht="20.100000000000001" customHeight="1" thickTop="1" x14ac:dyDescent="0.25">
      <c r="A14" s="786">
        <f>A8+1</f>
        <v>43103</v>
      </c>
      <c r="B14" s="566"/>
      <c r="C14" s="567">
        <f>INDEX('REPARTITION DES TACHES'!$A$2:$I$2399,MATCH($A$14,'REPARTITION DES TACHES'!$A$2:$A$2399,0),3)</f>
        <v>4107</v>
      </c>
      <c r="D14" s="567">
        <f>INDEX('REPARTITION DES TACHES'!$A$2:$I$2399,MATCH($A$14,'REPARTITION DES TACHES'!$A$2:$A$2399,0),4)</f>
        <v>4104</v>
      </c>
      <c r="E14" s="567">
        <f>INDEX('REPARTITION DES TACHES'!$A$2:$I$2399,MATCH($A$14,'REPARTITION DES TACHES'!$A$2:$A$2399,0),5)</f>
        <v>0</v>
      </c>
      <c r="F14" s="567" t="str">
        <f>INDEX('REPARTITION DES TACHES'!$A$2:$I$2399,MATCH($A$14,'REPARTITION DES TACHES'!$A$2:$A$2399,0),6)</f>
        <v/>
      </c>
      <c r="G14" s="567" t="str">
        <f>INDEX('REPARTITION DES TACHES'!$A$2:$I$2399,MATCH($A$14,'REPARTITION DES TACHES'!$A$2:$A$2399,0),7)</f>
        <v/>
      </c>
      <c r="H14" s="568">
        <f>INDEX('REPARTITION DES TACHES'!$A$2:$I$2399,MATCH($A$14,'REPARTITION DES TACHES'!$A$2:$A$2399,0),8)</f>
        <v>0</v>
      </c>
      <c r="I14" s="634">
        <f>INDEX('REPARTITION DES TACHES'!$A$2:$I$2399,MATCH($A$14,'REPARTITION DES TACHES'!$A$2:$A$2399,0),9)</f>
        <v>0</v>
      </c>
      <c r="K14" s="786">
        <f>+K8+1</f>
        <v>43117</v>
      </c>
      <c r="L14" s="635"/>
      <c r="M14" s="636">
        <f>INDEX('REPARTITION DES TACHES'!$A$2:$I$2399,MATCH($K$14,'REPARTITION DES TACHES'!$A$2:$A$2399,0),3)</f>
        <v>4107</v>
      </c>
      <c r="N14" s="567">
        <f>INDEX('REPARTITION DES TACHES'!$A$2:$I$2399,MATCH($K$14,'REPARTITION DES TACHES'!$A$2:$A$2399,0),4)</f>
        <v>4104</v>
      </c>
      <c r="O14" s="567">
        <f>INDEX('REPARTITION DES TACHES'!$A$2:$I$2399,MATCH($K$14,'REPARTITION DES TACHES'!$A$2:$A$2399,0),5)</f>
        <v>0</v>
      </c>
      <c r="P14" s="567">
        <f>INDEX('REPARTITION DES TACHES'!$A$2:$I$2399,MATCH($K$14,'REPARTITION DES TACHES'!$A$2:$A$2399,0),6)</f>
        <v>0</v>
      </c>
      <c r="Q14" s="567" t="str">
        <f>INDEX('REPARTITION DES TACHES'!$A$2:$I$2399,MATCH($K$14,'REPARTITION DES TACHES'!$A$2:$A$2399,0),7)</f>
        <v>04114</v>
      </c>
      <c r="R14" s="567">
        <f>INDEX('REPARTITION DES TACHES'!$A$2:$I$2399,MATCH($K$14,'REPARTITION DES TACHES'!$A$2:$A$2399,0),8)</f>
        <v>0</v>
      </c>
      <c r="S14" s="568">
        <f>INDEX('REPARTITION DES TACHES'!$A$2:$I$2399,MATCH($K$14,'REPARTITION DES TACHES'!$A$2:$A$2399,0),9)</f>
        <v>0</v>
      </c>
      <c r="U14" s="803">
        <f>+U8+1</f>
        <v>43131</v>
      </c>
      <c r="V14" s="566"/>
      <c r="W14" s="567">
        <f>INDEX('REPARTITION DES TACHES'!$A$2:$I$2399,MATCH($U$14,'REPARTITION DES TACHES'!$A$2:$A$2399,0),3)</f>
        <v>4107</v>
      </c>
      <c r="X14" s="567">
        <f>INDEX('REPARTITION DES TACHES'!$A$2:$I$2399,MATCH($U$14,'REPARTITION DES TACHES'!$A$2:$A$2399,0),4)</f>
        <v>4104</v>
      </c>
      <c r="Y14" s="567">
        <f>INDEX('REPARTITION DES TACHES'!$A$2:$I$2399,MATCH($U$14,'REPARTITION DES TACHES'!$A$2:$A$2399,0),5)</f>
        <v>0</v>
      </c>
      <c r="Z14" s="567">
        <f>INDEX('REPARTITION DES TACHES'!$A$2:$I$2399,MATCH($U$14,'REPARTITION DES TACHES'!$A$2:$A$2399,0),6)</f>
        <v>0</v>
      </c>
      <c r="AA14" s="567">
        <f>INDEX('REPARTITION DES TACHES'!$A$2:$I$2399,MATCH($U$14,'REPARTITION DES TACHES'!$A$2:$A$2399,0),7)</f>
        <v>0</v>
      </c>
      <c r="AB14" s="568">
        <f>INDEX('REPARTITION DES TACHES'!$A$2:$I$2399,MATCH($U$14,'REPARTITION DES TACHES'!$A$2:$A$2399,0),8)</f>
        <v>0</v>
      </c>
    </row>
    <row r="15" spans="1:28" ht="20.100000000000001" hidden="1" customHeight="1" thickBot="1" x14ac:dyDescent="0.3">
      <c r="A15" s="787"/>
      <c r="B15" s="807" t="s">
        <v>8</v>
      </c>
      <c r="C15" s="637">
        <f ca="1">OFFSET(INDEX('REPARTITION DES TACHES'!$A$2:$I$2399,MATCH($A$14,'REPARTITION DES TACHES'!$A$2:$A$2399,0),3),1,0)</f>
        <v>0</v>
      </c>
      <c r="D15" s="637">
        <f ca="1">OFFSET(INDEX('REPARTITION DES TACHES'!$A$2:$I$2399,MATCH($A$14,'REPARTITION DES TACHES'!$A$2:$A$2399,0),4),1,0)</f>
        <v>0</v>
      </c>
      <c r="E15" s="637">
        <f ca="1">OFFSET(INDEX('REPARTITION DES TACHES'!$A$2:$I$2399,MATCH($A$14,'REPARTITION DES TACHES'!$A$2:$A$2399,0),5),1,0)</f>
        <v>0</v>
      </c>
      <c r="F15" s="637">
        <f ca="1">OFFSET(INDEX('REPARTITION DES TACHES'!$A$2:$I$2399,MATCH($A$14,'REPARTITION DES TACHES'!$A$2:$A$2399,0),6),1,0)</f>
        <v>0</v>
      </c>
      <c r="G15" s="637">
        <f ca="1">OFFSET(INDEX('REPARTITION DES TACHES'!$A$2:$I$2399,MATCH($A$14,'REPARTITION DES TACHES'!$A$2:$A$2399,0),7),1,0)</f>
        <v>0</v>
      </c>
      <c r="H15" s="638">
        <f ca="1">OFFSET(INDEX('REPARTITION DES TACHES'!$A$2:$I$2399,MATCH($A$14,'REPARTITION DES TACHES'!$A$2:$A$2399,0),8),1,0)</f>
        <v>0</v>
      </c>
      <c r="I15" s="562">
        <f ca="1">OFFSET(INDEX('REPARTITION DES TACHES'!$A$2:$I$2399,MATCH($A$14,'REPARTITION DES TACHES'!$A$2:$A$2399,0),9),1,0)</f>
        <v>0</v>
      </c>
      <c r="K15" s="787"/>
      <c r="L15" s="784" t="s">
        <v>8</v>
      </c>
      <c r="M15" s="639">
        <f ca="1">OFFSET(INDEX('REPARTITION DES TACHES'!$A$2:$I$2399,MATCH($K$14,'REPARTITION DES TACHES'!$A$2:$A$2399,0),3),1,0)</f>
        <v>0</v>
      </c>
      <c r="N15" s="576">
        <f ca="1">OFFSET(INDEX('REPARTITION DES TACHES'!$A$2:$I$2399,MATCH($K$14,'REPARTITION DES TACHES'!$A$2:$A$2399,0),4),1,0)</f>
        <v>0</v>
      </c>
      <c r="O15" s="576">
        <f ca="1">OFFSET(INDEX('REPARTITION DES TACHES'!$A$2:$I$2399,MATCH($K$14,'REPARTITION DES TACHES'!$A$2:$A$2399,0),5),1,0)</f>
        <v>0</v>
      </c>
      <c r="P15" s="576">
        <f ca="1">OFFSET(INDEX('REPARTITION DES TACHES'!$A$2:$I$2399,MATCH($K$14,'REPARTITION DES TACHES'!$A$2:$A$2399,0),6),1,0)</f>
        <v>0</v>
      </c>
      <c r="Q15" s="576">
        <f ca="1">OFFSET(INDEX('REPARTITION DES TACHES'!$A$2:$I$2399,MATCH($K$14,'REPARTITION DES TACHES'!$A$2:$A$2399,0),7),1,0)</f>
        <v>0</v>
      </c>
      <c r="R15" s="576">
        <f ca="1">OFFSET(INDEX('REPARTITION DES TACHES'!$A$2:$I$2399,MATCH($K$14,'REPARTITION DES TACHES'!$A$2:$A$2399,0),8),1,0)</f>
        <v>0</v>
      </c>
      <c r="S15" s="577">
        <f ca="1">OFFSET(INDEX('REPARTITION DES TACHES'!$A$2:$I$2399,MATCH($K$14,'REPARTITION DES TACHES'!$A$2:$A$2399,0),9),1,0)</f>
        <v>0</v>
      </c>
      <c r="U15" s="804"/>
      <c r="V15" s="582" t="s">
        <v>8</v>
      </c>
      <c r="W15" s="576">
        <f ca="1">OFFSET(INDEX('REPARTITION DES TACHES'!$A$2:$I$2399,MATCH($U$14,'REPARTITION DES TACHES'!$A$2:$A$2399,0),3),1,0)</f>
        <v>0</v>
      </c>
      <c r="X15" s="576">
        <f ca="1">OFFSET(INDEX('REPARTITION DES TACHES'!$A$2:$I$2399,MATCH($U$14,'REPARTITION DES TACHES'!$A$2:$A$2399,0),4),1,0)</f>
        <v>0</v>
      </c>
      <c r="Y15" s="576">
        <f ca="1">OFFSET(INDEX('REPARTITION DES TACHES'!$A$2:$I$2399,MATCH($U$14,'REPARTITION DES TACHES'!$A$2:$A$2399,0),5),1,0)</f>
        <v>0</v>
      </c>
      <c r="Z15" s="576">
        <f ca="1">OFFSET(INDEX('REPARTITION DES TACHES'!$A$2:$I$2399,MATCH($U$14,'REPARTITION DES TACHES'!$A$2:$A$2399,0),3),1,0)</f>
        <v>0</v>
      </c>
      <c r="AA15" s="576">
        <f ca="1">OFFSET(INDEX('REPARTITION DES TACHES'!$A$2:$I$2399,MATCH($U$14,'REPARTITION DES TACHES'!$A$2:$A$2399,0),7),1,0)</f>
        <v>0</v>
      </c>
      <c r="AB15" s="577">
        <f ca="1">OFFSET(INDEX('REPARTITION DES TACHES'!$A$2:$I$2399,MATCH($U$14,'REPARTITION DES TACHES'!$A$2:$A$2399,0),8),1,0)</f>
        <v>0</v>
      </c>
    </row>
    <row r="16" spans="1:28" ht="20.100000000000001" hidden="1" customHeight="1" x14ac:dyDescent="0.25">
      <c r="A16" s="787"/>
      <c r="B16" s="807"/>
      <c r="C16" s="637">
        <f ca="1">OFFSET(INDEX('REPARTITION DES TACHES'!$A$2:$I$2399,MATCH($A$14,'REPARTITION DES TACHES'!$A$2:$A$2399,0),3),2,0)</f>
        <v>0</v>
      </c>
      <c r="D16" s="637">
        <f ca="1">OFFSET(INDEX('REPARTITION DES TACHES'!$A$2:$I$2399,MATCH($A$14,'REPARTITION DES TACHES'!$A$2:$A$2399,0),4),2,0)</f>
        <v>0</v>
      </c>
      <c r="E16" s="637">
        <f ca="1">OFFSET(INDEX('REPARTITION DES TACHES'!$A$2:$I$2399,MATCH($A$14,'REPARTITION DES TACHES'!$A$2:$A$2399,0),5),2,0)</f>
        <v>0</v>
      </c>
      <c r="F16" s="637">
        <f ca="1">OFFSET(INDEX('REPARTITION DES TACHES'!$A$2:$I$2399,MATCH($A$14,'REPARTITION DES TACHES'!$A$2:$A$2399,0),6),2,0)</f>
        <v>0</v>
      </c>
      <c r="G16" s="637">
        <f ca="1">OFFSET(INDEX('REPARTITION DES TACHES'!$A$2:$I$2399,MATCH($A$14,'REPARTITION DES TACHES'!$A$2:$A$2399,0),7),2,0)</f>
        <v>0</v>
      </c>
      <c r="H16" s="638">
        <f ca="1">OFFSET(INDEX('REPARTITION DES TACHES'!$A$2:$I$2399,MATCH($A$14,'REPARTITION DES TACHES'!$A$2:$A$2399,0),8),2,0)</f>
        <v>0</v>
      </c>
      <c r="I16" s="562">
        <f ca="1">OFFSET(INDEX('REPARTITION DES TACHES'!$A$2:$I$2399,MATCH($A$14,'REPARTITION DES TACHES'!$A$2:$A$2399,0),9),2,0)</f>
        <v>0</v>
      </c>
      <c r="K16" s="787"/>
      <c r="L16" s="784"/>
      <c r="M16" s="639" t="s">
        <v>10</v>
      </c>
      <c r="N16" s="576"/>
      <c r="O16" s="576"/>
      <c r="P16" s="576" t="s">
        <v>10</v>
      </c>
      <c r="Q16" s="576"/>
      <c r="R16" s="576"/>
      <c r="S16" s="577"/>
      <c r="U16" s="804"/>
      <c r="V16" s="582"/>
      <c r="W16" s="576" t="s">
        <v>10</v>
      </c>
      <c r="X16" s="576"/>
      <c r="Y16" s="576"/>
      <c r="Z16" s="576" t="s">
        <v>10</v>
      </c>
      <c r="AA16" s="576"/>
      <c r="AB16" s="577"/>
    </row>
    <row r="17" spans="1:28" ht="20.100000000000001" customHeight="1" thickBot="1" x14ac:dyDescent="0.3">
      <c r="A17" s="787"/>
      <c r="B17" s="583"/>
      <c r="C17" s="585">
        <f ca="1">OFFSET(INDEX('REPARTITION DES TACHES'!$A$2:$I$2399,MATCH($A$14,'REPARTITION DES TACHES'!$A$2:$A$2399,0),3),3,0)</f>
        <v>4101</v>
      </c>
      <c r="D17" s="585">
        <f ca="1">OFFSET(INDEX('REPARTITION DES TACHES'!$A$2:$I$2399,MATCH($A$14,'REPARTITION DES TACHES'!$A$2:$A$2399,0),4),3,0)</f>
        <v>0</v>
      </c>
      <c r="E17" s="585" t="str">
        <f ca="1">OFFSET(INDEX('REPARTITION DES TACHES'!$A$2:$I$2399,MATCH($A$14,'REPARTITION DES TACHES'!$A$2:$A$2399,0),5),3,0)</f>
        <v>0163</v>
      </c>
      <c r="F17" s="585">
        <f ca="1">OFFSET(INDEX('REPARTITION DES TACHES'!$A$2:$I$2399,MATCH($A$14,'REPARTITION DES TACHES'!$A$2:$A$2399,0),6),3,0)</f>
        <v>0</v>
      </c>
      <c r="G17" s="585">
        <f ca="1">OFFSET(INDEX('REPARTITION DES TACHES'!$A$2:$I$2399,MATCH($A$14,'REPARTITION DES TACHES'!$A$2:$A$2399,0),7),3,0)</f>
        <v>0</v>
      </c>
      <c r="H17" s="590" t="str">
        <f ca="1">OFFSET(INDEX('REPARTITION DES TACHES'!$A$2:$I$2399,MATCH($A$14,'REPARTITION DES TACHES'!$A$2:$A$2399,0),8),3,0)</f>
        <v>0163</v>
      </c>
      <c r="I17" s="634">
        <f ca="1">OFFSET(INDEX('REPARTITION DES TACHES'!$A$2:$I$2399,MATCH($A$14,'REPARTITION DES TACHES'!$A$2:$A$2399,0),9),3,0)</f>
        <v>0</v>
      </c>
      <c r="K17" s="787"/>
      <c r="L17" s="547"/>
      <c r="M17" s="589">
        <f ca="1">OFFSET(INDEX('REPARTITION DES TACHES'!$A$2:$I$2399,MATCH($K$14,'REPARTITION DES TACHES'!$A$2:$A$2399,0),3),3,0)</f>
        <v>4101</v>
      </c>
      <c r="N17" s="640">
        <f ca="1">OFFSET(INDEX('REPARTITION DES TACHES'!$A$2:$I$2399,MATCH($K$14,'REPARTITION DES TACHES'!$A$2:$A$2399,0),4),3,0)</f>
        <v>0</v>
      </c>
      <c r="O17" s="733" t="str">
        <f ca="1">OFFSET(INDEX('REPARTITION DES TACHES'!$A$2:$I$2399,MATCH($K$14,'REPARTITION DES TACHES'!$A$2:$A$2399,0),5),3,0)</f>
        <v>04111</v>
      </c>
      <c r="P17" s="640">
        <f ca="1">OFFSET(INDEX('REPARTITION DES TACHES'!$A$2:$I$2399,MATCH($K$14,'REPARTITION DES TACHES'!$A$2:$A$2399,0),6),3,0)</f>
        <v>0</v>
      </c>
      <c r="Q17" s="640">
        <f ca="1">OFFSET(INDEX('REPARTITION DES TACHES'!$A$2:$I$2399,MATCH($K$14,'REPARTITION DES TACHES'!$A$2:$A$2399,0),7),3,0)</f>
        <v>0</v>
      </c>
      <c r="R17" s="640" t="str">
        <f ca="1">OFFSET(INDEX('REPARTITION DES TACHES'!$A$2:$I$2399,MATCH($K$14,'REPARTITION DES TACHES'!$A$2:$A$2399,0),8),3,0)</f>
        <v>04109</v>
      </c>
      <c r="S17" s="630">
        <f ca="1">OFFSET(INDEX('REPARTITION DES TACHES'!$A$2:$I$2399,MATCH($K$14,'REPARTITION DES TACHES'!$A$2:$A$2399,0),9),3,0)</f>
        <v>0</v>
      </c>
      <c r="U17" s="804"/>
      <c r="V17" s="583"/>
      <c r="W17" s="585">
        <f ca="1">OFFSET(INDEX('REPARTITION DES TACHES'!$A$2:$I$2399,MATCH($U$14,'REPARTITION DES TACHES'!$A$2:$A$2399,0),3),3,0)</f>
        <v>4101</v>
      </c>
      <c r="X17" s="585">
        <f ca="1">OFFSET(INDEX('REPARTITION DES TACHES'!$A$2:$I$2399,MATCH($U$14,'REPARTITION DES TACHES'!$A$2:$A$2399,0),4),3,0)</f>
        <v>0</v>
      </c>
      <c r="Y17" s="585">
        <f ca="1">OFFSET(INDEX('REPARTITION DES TACHES'!$A$2:$I$2399,MATCH($U$14,'REPARTITION DES TACHES'!$A$2:$A$2399,0),5),3,0)</f>
        <v>0</v>
      </c>
      <c r="Z17" s="585">
        <f ca="1">OFFSET(INDEX('REPARTITION DES TACHES'!$A$2:$I$2399,MATCH($U$14,'REPARTITION DES TACHES'!$A$2:$A$2399,0),6),3,0)</f>
        <v>0</v>
      </c>
      <c r="AA17" s="585">
        <f ca="1">OFFSET(INDEX('REPARTITION DES TACHES'!$A$2:$I$2399,MATCH($U$14,'REPARTITION DES TACHES'!$A$2:$A$2399,0),7),3,0)</f>
        <v>0</v>
      </c>
      <c r="AB17" s="590">
        <f ca="1">OFFSET(INDEX('REPARTITION DES TACHES'!$A$2:$I$2399,MATCH($U$14,'REPARTITION DES TACHES'!$A$2:$A$2399,0),8),3,0)</f>
        <v>0</v>
      </c>
    </row>
    <row r="18" spans="1:28" ht="20.100000000000001" hidden="1" customHeight="1" x14ac:dyDescent="0.25">
      <c r="A18" s="801"/>
      <c r="B18" s="799" t="s">
        <v>8</v>
      </c>
      <c r="C18" s="591">
        <f ca="1">OFFSET(INDEX('REPARTITION DES TACHES'!$A$2:$I$2399,MATCH($A$14,'REPARTITION DES TACHES'!$A$2:$A$2399,0),3),4,0)</f>
        <v>0</v>
      </c>
      <c r="D18" s="591">
        <f ca="1">OFFSET(INDEX('REPARTITION DES TACHES'!$A$2:$I$2399,MATCH($A$14,'REPARTITION DES TACHES'!$A$2:$A$2399,0),4),4,0)</f>
        <v>0</v>
      </c>
      <c r="E18" s="591">
        <f ca="1">OFFSET(INDEX('REPARTITION DES TACHES'!$A$2:$I$2399,MATCH($A$14,'REPARTITION DES TACHES'!$A$2:$A$2399,0),5),4,0)</f>
        <v>0</v>
      </c>
      <c r="F18" s="591">
        <f ca="1">OFFSET(INDEX('REPARTITION DES TACHES'!$A$2:$I$2399,MATCH($A$14,'REPARTITION DES TACHES'!$A$2:$A$2399,0),6),4,0)</f>
        <v>0</v>
      </c>
      <c r="G18" s="591">
        <f ca="1">OFFSET(INDEX('REPARTITION DES TACHES'!$A$2:$I$2399,MATCH($A$14,'REPARTITION DES TACHES'!$A$2:$A$2399,0),7),4,0)</f>
        <v>0</v>
      </c>
      <c r="H18" s="591">
        <f ca="1">OFFSET(INDEX('REPARTITION DES TACHES'!$A$2:$I$2399,MATCH($A$14,'REPARTITION DES TACHES'!$A$2:$A$2399,0),8),4,0)</f>
        <v>0</v>
      </c>
      <c r="I18" s="594">
        <f ca="1">OFFSET(INDEX('REPARTITION DES TACHES'!$A$2:$I$2399,MATCH($A$14,'REPARTITION DES TACHES'!$A$2:$A$2399,0),9),4,0)</f>
        <v>0</v>
      </c>
      <c r="K18" s="787"/>
      <c r="L18" s="784" t="s">
        <v>8</v>
      </c>
      <c r="M18" s="631">
        <f ca="1">OFFSET(INDEX('REPARTITION DES TACHES'!$A$2:$I$2399,MATCH($K$14,'REPARTITION DES TACHES'!$A$2:$A$2399,0),3),4,0)</f>
        <v>0</v>
      </c>
      <c r="N18" s="632">
        <f ca="1">OFFSET(INDEX('REPARTITION DES TACHES'!$A$2:$I$2399,MATCH($K$14,'REPARTITION DES TACHES'!$A$2:$A$2399,0),4),4,0)</f>
        <v>0</v>
      </c>
      <c r="O18" s="632">
        <f ca="1">OFFSET(INDEX('REPARTITION DES TACHES'!$A$2:$I$2399,MATCH($K$14,'REPARTITION DES TACHES'!$A$2:$A$2399,0),5),4,0)</f>
        <v>0</v>
      </c>
      <c r="P18" s="632">
        <f ca="1">OFFSET(INDEX('REPARTITION DES TACHES'!$A$2:$I$2399,MATCH($K$14,'REPARTITION DES TACHES'!$A$2:$A$2399,0),6),4,0)</f>
        <v>0</v>
      </c>
      <c r="Q18" s="632">
        <f ca="1">OFFSET(INDEX('REPARTITION DES TACHES'!$A$2:$I$2399,MATCH($K$14,'REPARTITION DES TACHES'!$A$2:$A$2399,0),7),4,0)</f>
        <v>0</v>
      </c>
      <c r="R18" s="632">
        <f ca="1">OFFSET(INDEX('REPARTITION DES TACHES'!$A$2:$I$2399,MATCH($K$14,'REPARTITION DES TACHES'!$A$2:$A$2399,0),8),4,0)</f>
        <v>0</v>
      </c>
      <c r="S18" s="633">
        <f ca="1">OFFSET(INDEX('REPARTITION DES TACHES'!$A$2:$I$2399,MATCH($K$14,'REPARTITION DES TACHES'!$A$2:$A$2399,0),9),4,0)</f>
        <v>0</v>
      </c>
      <c r="U18" s="805"/>
      <c r="V18" s="550" t="s">
        <v>8</v>
      </c>
      <c r="W18" s="574">
        <f ca="1">OFFSET(INDEX('REPARTITION DES TACHES'!$A$2:$I$2399,MATCH($U$14,'REPARTITION DES TACHES'!$A$2:$A$2399,0),3),4,0)</f>
        <v>0</v>
      </c>
      <c r="X18" s="596">
        <f ca="1">OFFSET(INDEX('REPARTITION DES TACHES'!$A$2:$I$2399,MATCH($U$14,'REPARTITION DES TACHES'!$A$2:$A$2399,0),4),4,0)</f>
        <v>0</v>
      </c>
      <c r="Y18" s="596">
        <f ca="1">OFFSET(INDEX('REPARTITION DES TACHES'!$A$2:$I$2399,MATCH($U$14,'REPARTITION DES TACHES'!$A$2:$A$2399,0),5),4,0)</f>
        <v>0</v>
      </c>
      <c r="Z18" s="596">
        <f ca="1">OFFSET(INDEX('REPARTITION DES TACHES'!$A$2:$I$2399,MATCH($U$14,'REPARTITION DES TACHES'!$A$2:$A$2399,0),3),4,0)</f>
        <v>0</v>
      </c>
      <c r="AA18" s="596">
        <f ca="1">OFFSET(INDEX('REPARTITION DES TACHES'!$A$2:$I$2399,MATCH($U$14,'REPARTITION DES TACHES'!$A$2:$A$2399,0),7),4,0)</f>
        <v>0</v>
      </c>
      <c r="AB18" s="597">
        <f ca="1">OFFSET(INDEX('REPARTITION DES TACHES'!$A$2:$I$2399,MATCH($U$14,'REPARTITION DES TACHES'!$A$2:$A$2399,0),8),4,0)</f>
        <v>0</v>
      </c>
    </row>
    <row r="19" spans="1:28" ht="20.100000000000001" hidden="1" customHeight="1" thickBot="1" x14ac:dyDescent="0.3">
      <c r="A19" s="802"/>
      <c r="B19" s="799"/>
      <c r="C19" s="595"/>
      <c r="D19" s="641"/>
      <c r="E19" s="642"/>
      <c r="F19" s="643"/>
      <c r="G19" s="644"/>
      <c r="H19" s="645"/>
      <c r="I19" s="646"/>
      <c r="K19" s="788"/>
      <c r="L19" s="785"/>
      <c r="M19" s="602" t="s">
        <v>10</v>
      </c>
      <c r="N19" s="607"/>
      <c r="O19" s="607"/>
      <c r="P19" s="607"/>
      <c r="Q19" s="607"/>
      <c r="R19" s="607"/>
      <c r="S19" s="603"/>
      <c r="U19" s="806"/>
      <c r="V19" s="606"/>
      <c r="W19" s="602" t="s">
        <v>10</v>
      </c>
      <c r="X19" s="607"/>
      <c r="Y19" s="607"/>
      <c r="Z19" s="607"/>
      <c r="AA19" s="607"/>
      <c r="AB19" s="603"/>
    </row>
    <row r="20" spans="1:28" ht="20.100000000000001" customHeight="1" thickTop="1" x14ac:dyDescent="0.25">
      <c r="A20" s="777">
        <f t="shared" ref="A20" si="0">A14+1</f>
        <v>43104</v>
      </c>
      <c r="B20" s="608"/>
      <c r="C20" s="609" t="str">
        <f>INDEX('REPARTITION DES TACHES'!$A$2:$I$2399,MATCH($A$20,'REPARTITION DES TACHES'!$A$2:$A$2399,0),3)</f>
        <v>0161</v>
      </c>
      <c r="D20" s="609" t="str">
        <f>INDEX('REPARTITION DES TACHES'!$A$2:$I$2399,MATCH($A$20,'REPARTITION DES TACHES'!$A$2:$A$2399,0),4)</f>
        <v>0162</v>
      </c>
      <c r="E20" s="609">
        <f>INDEX('REPARTITION DES TACHES'!$A$2:$I$2399,MATCH($A$20,'REPARTITION DES TACHES'!$A$2:$A$2399,0),5)</f>
        <v>0</v>
      </c>
      <c r="F20" s="609">
        <f>INDEX('REPARTITION DES TACHES'!$A$2:$I$2399,MATCH($A$20,'REPARTITION DES TACHES'!$A$2:$A$2399,0),6)</f>
        <v>0</v>
      </c>
      <c r="G20" s="609" t="str">
        <f>INDEX('REPARTITION DES TACHES'!$A$2:$I$2399,MATCH($A$20,'REPARTITION DES TACHES'!$A$2:$A$2399,0),7)</f>
        <v>0171</v>
      </c>
      <c r="H20" s="610">
        <f>INDEX('REPARTITION DES TACHES'!$A$2:$I$2399,MATCH($A$20,'REPARTITION DES TACHES'!$A$2:$A$2399,0),8)</f>
        <v>0</v>
      </c>
      <c r="I20" s="564">
        <f>INDEX('REPARTITION DES TACHES'!$A$2:$I$2399,MATCH($A$20,'REPARTITION DES TACHES'!$A$2:$A$2399,0),9)</f>
        <v>0</v>
      </c>
      <c r="K20" s="777">
        <f>+K14+1</f>
        <v>43118</v>
      </c>
      <c r="L20" s="612"/>
      <c r="M20" s="613" t="str">
        <f>INDEX('REPARTITION DES TACHES'!$A$2:$I$2399,MATCH($K$20,'REPARTITION DES TACHES'!$A$2:$A$2399,0),3)</f>
        <v>0161</v>
      </c>
      <c r="N20" s="609" t="str">
        <f>INDEX('REPARTITION DES TACHES'!$A$2:$I$2399,MATCH($K$20,'REPARTITION DES TACHES'!$A$2:$A$2399,0),4)</f>
        <v>0162</v>
      </c>
      <c r="O20" s="609">
        <f>INDEX('REPARTITION DES TACHES'!$A$2:$I$2399,MATCH($K$20,'REPARTITION DES TACHES'!$A$2:$A$2399,0),5)</f>
        <v>0</v>
      </c>
      <c r="P20" s="609">
        <f>INDEX('REPARTITION DES TACHES'!$A$2:$I$2399,MATCH($K$20,'REPARTITION DES TACHES'!$A$2:$A$2399,0),6)</f>
        <v>0</v>
      </c>
      <c r="Q20" s="609" t="str">
        <f>INDEX('REPARTITION DES TACHES'!$A$2:$I$2399,MATCH($K$20,'REPARTITION DES TACHES'!$A$2:$A$2399,0),7)</f>
        <v>AH185</v>
      </c>
      <c r="R20" s="609">
        <f>INDEX('REPARTITION DES TACHES'!$A$2:$I$2399,MATCH($K$20,'REPARTITION DES TACHES'!$A$2:$A$2399,0),8)</f>
        <v>0</v>
      </c>
      <c r="S20" s="568">
        <f>INDEX('REPARTITION DES TACHES'!$A$2:$I$2399,MATCH($K$20,'REPARTITION DES TACHES'!$A$2:$A$2399,0),9)</f>
        <v>0</v>
      </c>
      <c r="U20" s="795">
        <f>+U14+1</f>
        <v>43132</v>
      </c>
      <c r="V20" s="608"/>
      <c r="W20" s="609" t="str">
        <f>INDEX('REPARTITION DES TACHES'!$A$2:$I$2399,MATCH($U$20,'REPARTITION DES TACHES'!$A$2:$A$2399,0),3)</f>
        <v>0161</v>
      </c>
      <c r="X20" s="609" t="str">
        <f>INDEX('REPARTITION DES TACHES'!$A$2:$I$2399,MATCH($U$20,'REPARTITION DES TACHES'!$A$2:$A$2399,0),4)</f>
        <v>0162</v>
      </c>
      <c r="Y20" s="609">
        <f>INDEX('REPARTITION DES TACHES'!$A$2:$I$2399,MATCH($U$20,'REPARTITION DES TACHES'!$A$2:$A$2399,0),5)</f>
        <v>0</v>
      </c>
      <c r="Z20" s="609">
        <f>INDEX('REPARTITION DES TACHES'!$A$2:$I$2399,MATCH($U$20,'REPARTITION DES TACHES'!$A$2:$A$2399,0),6)</f>
        <v>0</v>
      </c>
      <c r="AA20" s="609" t="str">
        <f>INDEX('REPARTITION DES TACHES'!$A$2:$I$2399,MATCH($U$20,'REPARTITION DES TACHES'!$A$2:$A$2399,0),7)</f>
        <v>0161</v>
      </c>
      <c r="AB20" s="610">
        <f>INDEX('REPARTITION DES TACHES'!$A$2:$I$2399,MATCH($U$20,'REPARTITION DES TACHES'!$A$2:$A$2399,0),8)</f>
        <v>0</v>
      </c>
    </row>
    <row r="21" spans="1:28" ht="20.100000000000001" hidden="1" customHeight="1" x14ac:dyDescent="0.25">
      <c r="A21" s="778"/>
      <c r="B21" s="798" t="s">
        <v>8</v>
      </c>
      <c r="C21" s="614">
        <f ca="1">OFFSET(INDEX('REPARTITION DES TACHES'!$A$2:$I$2399,MATCH($A$20,'REPARTITION DES TACHES'!$A$2:$A$2399,0),3),1,0)</f>
        <v>0</v>
      </c>
      <c r="D21" s="614">
        <f ca="1">OFFSET(INDEX('REPARTITION DES TACHES'!$A$2:$I$2399,MATCH($A$20,'REPARTITION DES TACHES'!$A$2:$A$2399,0),4),1,0)</f>
        <v>0</v>
      </c>
      <c r="E21" s="614">
        <f ca="1">OFFSET(INDEX('REPARTITION DES TACHES'!$A$2:$I$2399,MATCH($A$20,'REPARTITION DES TACHES'!$A$2:$A$2399,0),5),1,0)</f>
        <v>0</v>
      </c>
      <c r="F21" s="614">
        <f ca="1">OFFSET(INDEX('REPARTITION DES TACHES'!$A$2:$I$2399,MATCH($A$20,'REPARTITION DES TACHES'!$A$2:$A$2399,0),6),1,0)</f>
        <v>0</v>
      </c>
      <c r="G21" s="614">
        <f ca="1">OFFSET(INDEX('REPARTITION DES TACHES'!$A$2:$I$2399,MATCH($A$20,'REPARTITION DES TACHES'!$A$2:$A$2399,0),7),1,0)</f>
        <v>0</v>
      </c>
      <c r="H21" s="615">
        <f ca="1">OFFSET(INDEX('REPARTITION DES TACHES'!$A$2:$I$2399,MATCH($A$20,'REPARTITION DES TACHES'!$A$2:$A$2399,0),8),1,0)</f>
        <v>0</v>
      </c>
      <c r="I21" s="562">
        <f ca="1">OFFSET(INDEX('REPARTITION DES TACHES'!$A$2:$I$2399,MATCH($A$20,'REPARTITION DES TACHES'!$A$2:$A$2399,0),9),1,0)</f>
        <v>0</v>
      </c>
      <c r="K21" s="778"/>
      <c r="L21" s="781" t="s">
        <v>8</v>
      </c>
      <c r="M21" s="616">
        <f ca="1">OFFSET(INDEX('REPARTITION DES TACHES'!$A$2:$I$2399,MATCH($K$20,'REPARTITION DES TACHES'!$A$2:$A$2399,0),3),1,0)</f>
        <v>0</v>
      </c>
      <c r="N21" s="617">
        <f ca="1">OFFSET(INDEX('REPARTITION DES TACHES'!$A$2:$I$2399,MATCH($K$20,'REPARTITION DES TACHES'!$A$2:$A$2399,0),4),1,0)</f>
        <v>0</v>
      </c>
      <c r="O21" s="617">
        <f ca="1">OFFSET(INDEX('REPARTITION DES TACHES'!$A$2:$I$2399,MATCH($K$20,'REPARTITION DES TACHES'!$A$2:$A$2399,0),5),1,0)</f>
        <v>0</v>
      </c>
      <c r="P21" s="617">
        <f ca="1">OFFSET(INDEX('REPARTITION DES TACHES'!$A$2:$I$2399,MATCH($K$20,'REPARTITION DES TACHES'!$A$2:$A$2399,0),6),1,0)</f>
        <v>0</v>
      </c>
      <c r="Q21" s="617">
        <f ca="1">OFFSET(INDEX('REPARTITION DES TACHES'!$A$2:$I$2399,MATCH($K$20,'REPARTITION DES TACHES'!$A$2:$A$2399,0),7),1,0)</f>
        <v>0</v>
      </c>
      <c r="R21" s="617">
        <f ca="1">OFFSET(INDEX('REPARTITION DES TACHES'!$A$2:$I$2399,MATCH($K$20,'REPARTITION DES TACHES'!$A$2:$A$2399,0),8),1,0)</f>
        <v>0</v>
      </c>
      <c r="S21" s="577">
        <f ca="1">OFFSET(INDEX('REPARTITION DES TACHES'!$A$2:$I$2399,MATCH($K$20,'REPARTITION DES TACHES'!$A$2:$A$2399,0),9),1,0)</f>
        <v>0</v>
      </c>
      <c r="U21" s="789"/>
      <c r="V21" s="618" t="s">
        <v>8</v>
      </c>
      <c r="W21" s="617">
        <f ca="1">OFFSET(INDEX('REPARTITION DES TACHES'!$A$2:$I$2399,MATCH($U$20,'REPARTITION DES TACHES'!$A$2:$A$2399,0),3),1,0)</f>
        <v>0</v>
      </c>
      <c r="X21" s="617">
        <f ca="1">OFFSET(INDEX('REPARTITION DES TACHES'!$A$2:$I$2399,MATCH($U$20,'REPARTITION DES TACHES'!$A$2:$A$2399,0),4),1,0)</f>
        <v>0</v>
      </c>
      <c r="Y21" s="617">
        <f ca="1">OFFSET(INDEX('REPARTITION DES TACHES'!$A$2:$I$2399,MATCH($U$20,'REPARTITION DES TACHES'!$A$2:$A$2399,0),5),1,0)</f>
        <v>0</v>
      </c>
      <c r="Z21" s="617">
        <f ca="1">OFFSET(INDEX('REPARTITION DES TACHES'!$A$2:$I$2399,MATCH($U$20,'REPARTITION DES TACHES'!$A$2:$A$2399,0),6),1,0)</f>
        <v>0</v>
      </c>
      <c r="AA21" s="617">
        <f ca="1">OFFSET(INDEX('REPARTITION DES TACHES'!$A$2:$I$2399,MATCH($U$20,'REPARTITION DES TACHES'!$A$2:$A$2399,0),7),1,0)</f>
        <v>0</v>
      </c>
      <c r="AB21" s="619">
        <f ca="1">OFFSET(INDEX('REPARTITION DES TACHES'!$A$2:$I$2399,MATCH($U$20,'REPARTITION DES TACHES'!$A$2:$A$2399,0),8),1,0)</f>
        <v>0</v>
      </c>
    </row>
    <row r="22" spans="1:28" ht="20.100000000000001" hidden="1" customHeight="1" x14ac:dyDescent="0.25">
      <c r="A22" s="778"/>
      <c r="B22" s="798"/>
      <c r="C22" s="620"/>
      <c r="D22" s="620"/>
      <c r="E22" s="622"/>
      <c r="F22" s="622"/>
      <c r="G22" s="620"/>
      <c r="H22" s="647"/>
      <c r="I22" s="648"/>
      <c r="K22" s="778"/>
      <c r="L22" s="781"/>
      <c r="M22" s="616" t="s">
        <v>10</v>
      </c>
      <c r="N22" s="617"/>
      <c r="O22" s="617"/>
      <c r="P22" s="617" t="s">
        <v>10</v>
      </c>
      <c r="Q22" s="617"/>
      <c r="R22" s="617"/>
      <c r="S22" s="577"/>
      <c r="U22" s="789"/>
      <c r="V22" s="618"/>
      <c r="W22" s="617" t="s">
        <v>10</v>
      </c>
      <c r="X22" s="617"/>
      <c r="Y22" s="617"/>
      <c r="Z22" s="617" t="s">
        <v>10</v>
      </c>
      <c r="AA22" s="617"/>
      <c r="AB22" s="619"/>
    </row>
    <row r="23" spans="1:28" ht="20.100000000000001" customHeight="1" thickBot="1" x14ac:dyDescent="0.3">
      <c r="A23" s="778"/>
      <c r="B23" s="624"/>
      <c r="C23" s="625" t="str">
        <f ca="1">OFFSET(INDEX('REPARTITION DES TACHES'!$A$2:$I$2399,MATCH($A$20,'REPARTITION DES TACHES'!$A$2:$A$2399,0),3),3,0)</f>
        <v>0163</v>
      </c>
      <c r="D23" s="625">
        <f ca="1">OFFSET(INDEX('REPARTITION DES TACHES'!$A$2:$I$2399,MATCH($A$20,'REPARTITION DES TACHES'!$A$2:$A$2399,0),4),3,0)</f>
        <v>0</v>
      </c>
      <c r="E23" s="625" t="str">
        <f ca="1">OFFSET(INDEX('REPARTITION DES TACHES'!$A$2:$I$2399,MATCH($A$20,'REPARTITION DES TACHES'!$A$2:$A$2399,0),5),3,0)</f>
        <v>0171</v>
      </c>
      <c r="F23" s="625">
        <f ca="1">OFFSET(INDEX('REPARTITION DES TACHES'!$A$2:$I$2399,MATCH($A$20,'REPARTITION DES TACHES'!$A$2:$A$2399,0),6),3,0)</f>
        <v>0</v>
      </c>
      <c r="G23" s="625">
        <f ca="1">OFFSET(INDEX('REPARTITION DES TACHES'!$A$2:$I$2399,MATCH($A$20,'REPARTITION DES TACHES'!$A$2:$A$2399,0),7),3,0)</f>
        <v>0</v>
      </c>
      <c r="H23" s="626" t="str">
        <f ca="1">OFFSET(INDEX('REPARTITION DES TACHES'!$A$2:$I$2399,MATCH($A$20,'REPARTITION DES TACHES'!$A$2:$A$2399,0),8),3,0)</f>
        <v>0171</v>
      </c>
      <c r="I23" s="588">
        <f ca="1">OFFSET(INDEX('REPARTITION DES TACHES'!$A$2:$I$2399,MATCH($A$20,'REPARTITION DES TACHES'!$A$2:$A$2399,0),9),3,0)</f>
        <v>0</v>
      </c>
      <c r="K23" s="778"/>
      <c r="L23" s="627"/>
      <c r="M23" s="628" t="str">
        <f ca="1">OFFSET(INDEX('REPARTITION DES TACHES'!$A$2:$I$2399,MATCH($K$20,'REPARTITION DES TACHES'!$A$2:$A$2399,0),3),3,0)</f>
        <v>0163</v>
      </c>
      <c r="N23" s="629">
        <f ca="1">OFFSET(INDEX('REPARTITION DES TACHES'!$A$2:$I$2399,MATCH($K$20,'REPARTITION DES TACHES'!$A$2:$A$2399,0),4),3,0)</f>
        <v>0</v>
      </c>
      <c r="O23" s="629" t="str">
        <f ca="1">OFFSET(INDEX('REPARTITION DES TACHES'!$A$2:$I$2399,MATCH($K$20,'REPARTITION DES TACHES'!$A$2:$A$2399,0),5),3,0)</f>
        <v>04112</v>
      </c>
      <c r="P23" s="629">
        <f ca="1">OFFSET(INDEX('REPARTITION DES TACHES'!$A$2:$I$2399,MATCH($K$20,'REPARTITION DES TACHES'!$A$2:$A$2399,0),6),3,0)</f>
        <v>0</v>
      </c>
      <c r="Q23" s="629">
        <f ca="1">OFFSET(INDEX('REPARTITION DES TACHES'!$A$2:$I$2399,MATCH($K$20,'REPARTITION DES TACHES'!$A$2:$A$2399,0),7),3,0)</f>
        <v>0</v>
      </c>
      <c r="R23" s="629" t="str">
        <f ca="1">OFFSET(INDEX('REPARTITION DES TACHES'!$A$2:$I$2399,MATCH($K$20,'REPARTITION DES TACHES'!$A$2:$A$2399,0),8),3,0)</f>
        <v>04110</v>
      </c>
      <c r="S23" s="630">
        <f ca="1">OFFSET(INDEX('REPARTITION DES TACHES'!$A$2:$I$2399,MATCH($K$20,'REPARTITION DES TACHES'!$A$2:$A$2399,0),9),3,0)</f>
        <v>0</v>
      </c>
      <c r="U23" s="789"/>
      <c r="V23" s="624"/>
      <c r="W23" s="625" t="str">
        <f ca="1">OFFSET(INDEX('REPARTITION DES TACHES'!$A$2:$I$2399,MATCH($U$20,'REPARTITION DES TACHES'!$A$2:$A$2399,0),3),3,0)</f>
        <v>0163</v>
      </c>
      <c r="X23" s="625">
        <f ca="1">OFFSET(INDEX('REPARTITION DES TACHES'!$A$2:$I$2399,MATCH($U$20,'REPARTITION DES TACHES'!$A$2:$A$2399,0),4),3,0)</f>
        <v>0</v>
      </c>
      <c r="Y23" s="625" t="str">
        <f ca="1">OFFSET(INDEX('REPARTITION DES TACHES'!$A$2:$I$2399,MATCH($U$20,'REPARTITION DES TACHES'!$A$2:$A$2399,0),5),3,0)</f>
        <v>0161</v>
      </c>
      <c r="Z23" s="625">
        <f ca="1">OFFSET(INDEX('REPARTITION DES TACHES'!$A$2:$I$2399,MATCH($U$20,'REPARTITION DES TACHES'!$A$2:$A$2399,0),6),3,0)</f>
        <v>0</v>
      </c>
      <c r="AA23" s="625">
        <f ca="1">OFFSET(INDEX('REPARTITION DES TACHES'!$A$2:$I$2399,MATCH($U$20,'REPARTITION DES TACHES'!$A$2:$A$2399,0),7),3,0)</f>
        <v>0</v>
      </c>
      <c r="AB23" s="626" t="str">
        <f ca="1">OFFSET(INDEX('REPARTITION DES TACHES'!$A$2:$I$2399,MATCH($U$20,'REPARTITION DES TACHES'!$A$2:$A$2399,0),8),3,0)</f>
        <v>0161</v>
      </c>
    </row>
    <row r="24" spans="1:28" ht="20.100000000000001" hidden="1" customHeight="1" x14ac:dyDescent="0.25">
      <c r="A24" s="793"/>
      <c r="B24" s="799" t="s">
        <v>8</v>
      </c>
      <c r="C24" s="591">
        <f ca="1">OFFSET(INDEX('REPARTITION DES TACHES'!$A$2:$I$2399,MATCH($A$20,'REPARTITION DES TACHES'!$A$2:$A$2399,0),3),4,0)</f>
        <v>0</v>
      </c>
      <c r="D24" s="591">
        <f ca="1">OFFSET(INDEX('REPARTITION DES TACHES'!$A$2:$I$2399,MATCH($A$20,'REPARTITION DES TACHES'!$A$2:$A$2399,0),4),4,0)</f>
        <v>0</v>
      </c>
      <c r="E24" s="591">
        <f ca="1">OFFSET(INDEX('REPARTITION DES TACHES'!$A$2:$I$2399,MATCH($A$20,'REPARTITION DES TACHES'!$A$2:$A$2399,0),5),4,0)</f>
        <v>0</v>
      </c>
      <c r="F24" s="591">
        <f ca="1">OFFSET(INDEX('REPARTITION DES TACHES'!$A$2:$I$2399,MATCH($A$20,'REPARTITION DES TACHES'!$A$2:$A$2399,0),6),4,0)</f>
        <v>0</v>
      </c>
      <c r="G24" s="591">
        <f ca="1">OFFSET(INDEX('REPARTITION DES TACHES'!$A$2:$I$2399,MATCH($A$20,'REPARTITION DES TACHES'!$A$2:$A$2399,0),7),4,0)</f>
        <v>0</v>
      </c>
      <c r="H24" s="591">
        <f ca="1">OFFSET(INDEX('REPARTITION DES TACHES'!$A$2:$I$2399,MATCH($A$20,'REPARTITION DES TACHES'!$A$2:$A$2399,0),8),4,0)</f>
        <v>0</v>
      </c>
      <c r="I24" s="594">
        <f ca="1">OFFSET(INDEX('REPARTITION DES TACHES'!$A$2:$I$2399,MATCH($A$20,'REPARTITION DES TACHES'!$A$2:$A$2399,0),9),4,0)</f>
        <v>0</v>
      </c>
      <c r="K24" s="778"/>
      <c r="L24" s="784" t="s">
        <v>8</v>
      </c>
      <c r="M24" s="631">
        <f ca="1">OFFSET(INDEX('REPARTITION DES TACHES'!$A$2:$I$2399,MATCH($K$20,'REPARTITION DES TACHES'!$A$2:$A$2399,0),3),4,0)</f>
        <v>0</v>
      </c>
      <c r="N24" s="632">
        <f ca="1">OFFSET(INDEX('REPARTITION DES TACHES'!$A$2:$I$2399,MATCH($K$20,'REPARTITION DES TACHES'!$A$2:$A$2399,0),4),4,0)</f>
        <v>0</v>
      </c>
      <c r="O24" s="632">
        <f ca="1">OFFSET(INDEX('REPARTITION DES TACHES'!$A$2:$I$2399,MATCH($K$20,'REPARTITION DES TACHES'!$A$2:$A$2399,0),5),4,0)</f>
        <v>0</v>
      </c>
      <c r="P24" s="632">
        <f ca="1">OFFSET(INDEX('REPARTITION DES TACHES'!$A$2:$I$2399,MATCH($K$20,'REPARTITION DES TACHES'!$A$2:$A$2399,0),6),4,0)</f>
        <v>0</v>
      </c>
      <c r="Q24" s="632">
        <f ca="1">OFFSET(INDEX('REPARTITION DES TACHES'!$A$2:$I$2399,MATCH($K$20,'REPARTITION DES TACHES'!$A$2:$A$2399,0),7),4,0)</f>
        <v>0</v>
      </c>
      <c r="R24" s="632">
        <f ca="1">OFFSET(INDEX('REPARTITION DES TACHES'!$A$2:$I$2399,MATCH($K$20,'REPARTITION DES TACHES'!$A$2:$A$2399,0),8),4,0)</f>
        <v>0</v>
      </c>
      <c r="S24" s="633">
        <f ca="1">OFFSET(INDEX('REPARTITION DES TACHES'!$A$2:$I$2399,MATCH($K$20,'REPARTITION DES TACHES'!$A$2:$A$2399,0),9),4,0)</f>
        <v>0</v>
      </c>
      <c r="U24" s="796"/>
      <c r="V24" s="549" t="s">
        <v>8</v>
      </c>
      <c r="W24" s="574">
        <f ca="1">OFFSET(INDEX('REPARTITION DES TACHES'!$A$2:$I$2399,MATCH($U$20,'REPARTITION DES TACHES'!$A$2:$A$2399,0),3),4,0)</f>
        <v>0</v>
      </c>
      <c r="X24" s="574">
        <f ca="1">OFFSET(INDEX('REPARTITION DES TACHES'!$A$2:$I$2399,MATCH($U$20,'REPARTITION DES TACHES'!$A$2:$A$2399,0),4),4,0)</f>
        <v>0</v>
      </c>
      <c r="Y24" s="574">
        <f ca="1">OFFSET(INDEX('REPARTITION DES TACHES'!$A$2:$I$2399,MATCH($U$20,'REPARTITION DES TACHES'!$A$2:$A$2399,0),5),4,0)</f>
        <v>0</v>
      </c>
      <c r="Z24" s="574">
        <f ca="1">OFFSET(INDEX('REPARTITION DES TACHES'!$A$2:$I$2399,MATCH($U$20,'REPARTITION DES TACHES'!$A$2:$A$2399,0),6),4,0)</f>
        <v>0</v>
      </c>
      <c r="AA24" s="574">
        <f ca="1">OFFSET(INDEX('REPARTITION DES TACHES'!$A$2:$I$2399,MATCH($U$20,'REPARTITION DES TACHES'!$A$2:$A$2399,0),7),4,0)</f>
        <v>0</v>
      </c>
      <c r="AB24" s="649">
        <f ca="1">OFFSET(INDEX('REPARTITION DES TACHES'!$A$2:$I$2399,MATCH($U$20,'REPARTITION DES TACHES'!$A$2:$A$2399,0),8),4,0)</f>
        <v>0</v>
      </c>
    </row>
    <row r="25" spans="1:28" ht="20.100000000000001" hidden="1" customHeight="1" thickBot="1" x14ac:dyDescent="0.3">
      <c r="A25" s="794"/>
      <c r="B25" s="799"/>
      <c r="C25" s="595"/>
      <c r="D25" s="641"/>
      <c r="E25" s="642"/>
      <c r="F25" s="643"/>
      <c r="G25" s="650"/>
      <c r="H25" s="644"/>
      <c r="I25" s="646"/>
      <c r="K25" s="779"/>
      <c r="L25" s="785"/>
      <c r="M25" s="602" t="s">
        <v>10</v>
      </c>
      <c r="N25" s="607"/>
      <c r="O25" s="607"/>
      <c r="P25" s="607"/>
      <c r="Q25" s="607"/>
      <c r="R25" s="607"/>
      <c r="S25" s="603"/>
      <c r="U25" s="808"/>
      <c r="V25" s="548"/>
      <c r="W25" s="651" t="s">
        <v>10</v>
      </c>
      <c r="X25" s="652"/>
      <c r="Y25" s="604"/>
      <c r="Z25" s="604"/>
      <c r="AA25" s="604"/>
      <c r="AB25" s="653"/>
    </row>
    <row r="26" spans="1:28" ht="20.100000000000001" customHeight="1" thickTop="1" x14ac:dyDescent="0.25">
      <c r="A26" s="786">
        <f t="shared" ref="A26" si="1">A20+1</f>
        <v>43105</v>
      </c>
      <c r="B26" s="566"/>
      <c r="C26" s="567" t="str">
        <f>INDEX('REPARTITION DES TACHES'!$A$2:$I$2399,MATCH($A$26,'REPARTITION DES TACHES'!$A$2:$A$2399,0),3)</f>
        <v>AH185</v>
      </c>
      <c r="D26" s="567" t="str">
        <f>INDEX('REPARTITION DES TACHES'!$A$2:$I$2399,MATCH($A$26,'REPARTITION DES TACHES'!$A$2:$A$2399,0),4)</f>
        <v>ZACHER</v>
      </c>
      <c r="E26" s="567">
        <f>INDEX('REPARTITION DES TACHES'!$A$2:$I$2399,MATCH($A$26,'REPARTITION DES TACHES'!$A$2:$A$2399,0),5)</f>
        <v>0</v>
      </c>
      <c r="F26" s="567">
        <f>INDEX('REPARTITION DES TACHES'!$A$2:$I$2399,MATCH($A$26,'REPARTITION DES TACHES'!$A$2:$A$2399,0),6)</f>
        <v>0</v>
      </c>
      <c r="G26" s="567" t="str">
        <f>INDEX('REPARTITION DES TACHES'!$A$2:$I$2399,MATCH($A$26,'REPARTITION DES TACHES'!$A$2:$A$2399,0),7)</f>
        <v>0172</v>
      </c>
      <c r="H26" s="568">
        <f>INDEX('REPARTITION DES TACHES'!$A$2:$I$2399,MATCH($A$26,'REPARTITION DES TACHES'!$A$2:$A$2399,0),8)</f>
        <v>0</v>
      </c>
      <c r="I26" s="564">
        <f>INDEX('REPARTITION DES TACHES'!$A$2:$I$2399,MATCH($A$26,'REPARTITION DES TACHES'!$A$2:$A$2399,0),9)</f>
        <v>0</v>
      </c>
      <c r="K26" s="786">
        <f>+K20+1</f>
        <v>43119</v>
      </c>
      <c r="L26" s="635"/>
      <c r="M26" s="636" t="str">
        <f>INDEX('REPARTITION DES TACHES'!$A$2:$I$2399,MATCH($K$26,'REPARTITION DES TACHES'!$A$2:$A$2399,0),3)</f>
        <v>AH185</v>
      </c>
      <c r="N26" s="567" t="str">
        <f>INDEX('REPARTITION DES TACHES'!$A$2:$I$2399,MATCH($K$26,'REPARTITION DES TACHES'!$A$2:$A$2399,0),4)</f>
        <v>ZACHER</v>
      </c>
      <c r="O26" s="567">
        <f>INDEX('REPARTITION DES TACHES'!$A$2:$I$2399,MATCH($K$26,'REPARTITION DES TACHES'!$A$2:$A$2399,0),5)</f>
        <v>0</v>
      </c>
      <c r="P26" s="567">
        <f>INDEX('REPARTITION DES TACHES'!$A$2:$I$2399,MATCH($K$26,'REPARTITION DES TACHES'!$A$2:$A$2399,0),6)</f>
        <v>0</v>
      </c>
      <c r="Q26" s="567">
        <f>INDEX('REPARTITION DES TACHES'!$A$2:$I$2399,MATCH($K$26,'REPARTITION DES TACHES'!$A$2:$A$2399,0),7)</f>
        <v>0</v>
      </c>
      <c r="R26" s="567">
        <f>INDEX('REPARTITION DES TACHES'!$A$2:$I$2399,MATCH($K$26,'REPARTITION DES TACHES'!$A$2:$A$2399,0),8)</f>
        <v>0</v>
      </c>
      <c r="S26" s="568">
        <f>INDEX('REPARTITION DES TACHES'!$A$2:$I$2399,MATCH($K$26,'REPARTITION DES TACHES'!$A$2:$A$2399,0),9)</f>
        <v>0</v>
      </c>
      <c r="U26" s="803">
        <f>+U20+1</f>
        <v>43133</v>
      </c>
      <c r="V26" s="566"/>
      <c r="W26" s="567" t="str">
        <f>INDEX('REPARTITION DES TACHES'!$A$2:$I$2399,MATCH($U$26,'REPARTITION DES TACHES'!$A$2:$A$2399,0),3)</f>
        <v>AH185</v>
      </c>
      <c r="X26" s="567" t="str">
        <f>INDEX('REPARTITION DES TACHES'!$A$2:$I$2399,MATCH($U$26,'REPARTITION DES TACHES'!$A$2:$A$2399,0),4)</f>
        <v>ZACHER</v>
      </c>
      <c r="Y26" s="567">
        <f>INDEX('REPARTITION DES TACHES'!$A$2:$I$2399,MATCH($U$26,'REPARTITION DES TACHES'!$A$2:$A$2399,0),5)</f>
        <v>0</v>
      </c>
      <c r="Z26" s="567">
        <f>INDEX('REPARTITION DES TACHES'!$A$2:$I$2399,MATCH($U$26,'REPARTITION DES TACHES'!$A$2:$A$2399,0),6)</f>
        <v>0</v>
      </c>
      <c r="AA26" s="567" t="str">
        <f>INDEX('REPARTITION DES TACHES'!$A$2:$I$2399,MATCH($U$26,'REPARTITION DES TACHES'!$A$2:$A$2399,0),7)</f>
        <v>0162</v>
      </c>
      <c r="AB26" s="568">
        <f>INDEX('REPARTITION DES TACHES'!$A$2:$I$2399,MATCH($U$26,'REPARTITION DES TACHES'!$A$2:$A$2399,0),8)</f>
        <v>0</v>
      </c>
    </row>
    <row r="27" spans="1:28" ht="20.100000000000001" hidden="1" customHeight="1" x14ac:dyDescent="0.25">
      <c r="A27" s="787"/>
      <c r="B27" s="807" t="s">
        <v>8</v>
      </c>
      <c r="C27" s="637">
        <f ca="1">OFFSET(INDEX('REPARTITION DES TACHES'!$A$2:$I$2399,MATCH($A$26,'REPARTITION DES TACHES'!$A$2:$A$2399,0),3),1,0)</f>
        <v>0</v>
      </c>
      <c r="D27" s="637">
        <f ca="1">OFFSET(INDEX('REPARTITION DES TACHES'!$A$2:$I$2399,MATCH($A$26,'REPARTITION DES TACHES'!$A$2:$A$2399,0),4),1,0)</f>
        <v>0</v>
      </c>
      <c r="E27" s="637">
        <f ca="1">OFFSET(INDEX('REPARTITION DES TACHES'!$A$2:$I$2399,MATCH($A$26,'REPARTITION DES TACHES'!$A$2:$A$2399,0),5),1,0)</f>
        <v>0</v>
      </c>
      <c r="F27" s="637">
        <f ca="1">OFFSET(INDEX('REPARTITION DES TACHES'!$A$2:$I$2399,MATCH($A$26,'REPARTITION DES TACHES'!$A$2:$A$2399,0),3),1,0)</f>
        <v>0</v>
      </c>
      <c r="G27" s="637">
        <f ca="1">OFFSET(INDEX('REPARTITION DES TACHES'!$A$2:$I$2399,MATCH($A$26,'REPARTITION DES TACHES'!$A$2:$A$2399,0),7),1,0)</f>
        <v>0</v>
      </c>
      <c r="H27" s="638">
        <f ca="1">OFFSET(INDEX('REPARTITION DES TACHES'!$A$2:$I$2399,MATCH($A$26,'REPARTITION DES TACHES'!$A$2:$A$2399,0),8),1,0)</f>
        <v>0</v>
      </c>
      <c r="I27" s="562">
        <f ca="1">OFFSET(INDEX('REPARTITION DES TACHES'!$A$2:$I$2399,MATCH($A$26,'REPARTITION DES TACHES'!$A$2:$A$2399,0),9),1,0)</f>
        <v>0</v>
      </c>
      <c r="K27" s="787"/>
      <c r="L27" s="784" t="s">
        <v>8</v>
      </c>
      <c r="M27" s="639">
        <f ca="1">OFFSET(INDEX('REPARTITION DES TACHES'!$A$2:$I$2399,MATCH($K$26,'REPARTITION DES TACHES'!$A$2:$A$2399,0),3),1,0)</f>
        <v>0</v>
      </c>
      <c r="N27" s="576">
        <f ca="1">OFFSET(INDEX('REPARTITION DES TACHES'!$A$2:$I$2399,MATCH($K$26,'REPARTITION DES TACHES'!$A$2:$A$2399,0),4),1,0)</f>
        <v>0</v>
      </c>
      <c r="O27" s="576">
        <f ca="1">OFFSET(INDEX('REPARTITION DES TACHES'!$A$2:$I$2399,MATCH($K$26,'REPARTITION DES TACHES'!$A$2:$A$2399,0),5),1,0)</f>
        <v>0</v>
      </c>
      <c r="P27" s="576">
        <f ca="1">OFFSET(INDEX('REPARTITION DES TACHES'!$A$2:$I$2399,MATCH($K$26,'REPARTITION DES TACHES'!$A$2:$A$2399,0),6),1,0)</f>
        <v>0</v>
      </c>
      <c r="Q27" s="576">
        <f ca="1">OFFSET(INDEX('REPARTITION DES TACHES'!$A$2:$I$2399,MATCH($K$26,'REPARTITION DES TACHES'!$A$2:$A$2399,0),7),1,0)</f>
        <v>0</v>
      </c>
      <c r="R27" s="576">
        <f ca="1">OFFSET(INDEX('REPARTITION DES TACHES'!$A$2:$I$2399,MATCH($K$26,'REPARTITION DES TACHES'!$A$2:$A$2399,0),8),1,0)</f>
        <v>0</v>
      </c>
      <c r="S27" s="577">
        <f ca="1">OFFSET(INDEX('REPARTITION DES TACHES'!$A$2:$I$2399,MATCH($K$26,'REPARTITION DES TACHES'!$A$2:$A$2399,0),9),1,0)</f>
        <v>0</v>
      </c>
      <c r="U27" s="804"/>
      <c r="V27" s="582" t="s">
        <v>8</v>
      </c>
      <c r="W27" s="576">
        <f ca="1">OFFSET(INDEX('REPARTITION DES TACHES'!$A$2:$I$2399,MATCH($U$26,'REPARTITION DES TACHES'!$A$2:$A$2399,0),3),1,0)</f>
        <v>0</v>
      </c>
      <c r="X27" s="576">
        <f ca="1">OFFSET(INDEX('REPARTITION DES TACHES'!$A$2:$I$2399,MATCH($U$26,'REPARTITION DES TACHES'!$A$2:$A$2399,0),4),1,0)</f>
        <v>0</v>
      </c>
      <c r="Y27" s="576">
        <f ca="1">OFFSET(INDEX('REPARTITION DES TACHES'!$A$2:$I$2399,MATCH($U$26,'REPARTITION DES TACHES'!$A$2:$A$2399,0),5),1,0)</f>
        <v>0</v>
      </c>
      <c r="Z27" s="576">
        <f ca="1">OFFSET(INDEX('REPARTITION DES TACHES'!$A$2:$I$2399,MATCH($U$26,'REPARTITION DES TACHES'!$A$2:$A$2399,0),6),1,0)</f>
        <v>0</v>
      </c>
      <c r="AA27" s="576">
        <f ca="1">OFFSET(INDEX('REPARTITION DES TACHES'!$A$2:$I$2399,MATCH($U$26,'REPARTITION DES TACHES'!$A$2:$A$2399,0),7),1,0)</f>
        <v>0</v>
      </c>
      <c r="AB27" s="577">
        <f ca="1">OFFSET(INDEX('REPARTITION DES TACHES'!$A$2:$I$2399,MATCH($U$26,'REPARTITION DES TACHES'!$A$2:$A$2399,0),8),1,0)</f>
        <v>0</v>
      </c>
    </row>
    <row r="28" spans="1:28" ht="20.100000000000001" hidden="1" customHeight="1" x14ac:dyDescent="0.25">
      <c r="A28" s="787"/>
      <c r="B28" s="807"/>
      <c r="C28" s="654"/>
      <c r="D28" s="654"/>
      <c r="E28" s="632"/>
      <c r="F28" s="655"/>
      <c r="G28" s="632"/>
      <c r="H28" s="633"/>
      <c r="I28" s="648"/>
      <c r="K28" s="787"/>
      <c r="L28" s="784"/>
      <c r="M28" s="639" t="s">
        <v>10</v>
      </c>
      <c r="N28" s="576"/>
      <c r="O28" s="576"/>
      <c r="P28" s="576" t="s">
        <v>10</v>
      </c>
      <c r="Q28" s="576"/>
      <c r="R28" s="576"/>
      <c r="S28" s="577"/>
      <c r="U28" s="804"/>
      <c r="V28" s="582"/>
      <c r="W28" s="576" t="s">
        <v>10</v>
      </c>
      <c r="X28" s="576"/>
      <c r="Y28" s="576"/>
      <c r="Z28" s="576" t="s">
        <v>10</v>
      </c>
      <c r="AA28" s="576"/>
      <c r="AB28" s="577"/>
    </row>
    <row r="29" spans="1:28" ht="20.100000000000001" customHeight="1" thickBot="1" x14ac:dyDescent="0.3">
      <c r="A29" s="787"/>
      <c r="B29" s="583"/>
      <c r="C29" s="731" t="str">
        <f ca="1">OFFSET(INDEX('REPARTITION DES TACHES'!$A$2:$I$2399,MATCH($A$26,'REPARTITION DES TACHES'!$A$2:$A$2399,0),3),3,0)</f>
        <v>LOCAL PURGES</v>
      </c>
      <c r="D29" s="585">
        <f ca="1">OFFSET(INDEX('REPARTITION DES TACHES'!$A$2:$I$2399,MATCH($A$26,'REPARTITION DES TACHES'!$A$2:$A$2399,0),4),3,0)</f>
        <v>0</v>
      </c>
      <c r="E29" s="585" t="str">
        <f ca="1">OFFSET(INDEX('REPARTITION DES TACHES'!$A$2:$I$2399,MATCH($A$26,'REPARTITION DES TACHES'!$A$2:$A$2399,0),5),3,0)</f>
        <v>0172</v>
      </c>
      <c r="F29" s="585">
        <f ca="1">OFFSET(INDEX('REPARTITION DES TACHES'!$A$2:$I$2399,MATCH($A$26,'REPARTITION DES TACHES'!$A$2:$A$2399,0),6),3,0)</f>
        <v>0</v>
      </c>
      <c r="G29" s="585">
        <f ca="1">OFFSET(INDEX('REPARTITION DES TACHES'!$A$2:$I$2399,MATCH($A$26,'REPARTITION DES TACHES'!$A$2:$A$2399,0),7),3,0)</f>
        <v>0</v>
      </c>
      <c r="H29" s="590">
        <f ca="1">OFFSET(INDEX('REPARTITION DES TACHES'!$A$2:$I$2399,MATCH($A$26,'REPARTITION DES TACHES'!$A$2:$A$2399,0),8),3,0)</f>
        <v>0</v>
      </c>
      <c r="I29" s="588">
        <f ca="1">OFFSET(INDEX('REPARTITION DES TACHES'!$A$2:$I$2399,MATCH($A$26,'REPARTITION DES TACHES'!$A$2:$A$2399,0),9),3,0)</f>
        <v>0</v>
      </c>
      <c r="K29" s="787"/>
      <c r="L29" s="547"/>
      <c r="M29" s="730" t="str">
        <f ca="1">OFFSET(INDEX('REPARTITION DES TACHES'!$A$2:$I$2399,MATCH($K$26,'REPARTITION DES TACHES'!$A$2:$A$2399,0),3),3,0)</f>
        <v>LOCAL PURGES</v>
      </c>
      <c r="N29" s="640">
        <f ca="1">OFFSET(INDEX('REPARTITION DES TACHES'!$A$2:$I$2399,MATCH($K$26,'REPARTITION DES TACHES'!$A$2:$A$2399,0),4),3,0)</f>
        <v>0</v>
      </c>
      <c r="O29" s="640" t="str">
        <f ca="1">OFFSET(INDEX('REPARTITION DES TACHES'!$A$2:$I$2399,MATCH($K$26,'REPARTITION DES TACHES'!$A$2:$A$2399,0),5),3,0)</f>
        <v>04114</v>
      </c>
      <c r="P29" s="640">
        <f ca="1">OFFSET(INDEX('REPARTITION DES TACHES'!$A$2:$I$2399,MATCH($K$26,'REPARTITION DES TACHES'!$A$2:$A$2399,0),6),3,0)</f>
        <v>0</v>
      </c>
      <c r="Q29" s="640">
        <f ca="1">OFFSET(INDEX('REPARTITION DES TACHES'!$A$2:$I$2399,MATCH($K$26,'REPARTITION DES TACHES'!$A$2:$A$2399,0),7),3,0)</f>
        <v>0</v>
      </c>
      <c r="R29" s="640">
        <f ca="1">OFFSET(INDEX('REPARTITION DES TACHES'!$A$2:$I$2399,MATCH($K$26,'REPARTITION DES TACHES'!$A$2:$A$2399,0),8),3,0)</f>
        <v>0</v>
      </c>
      <c r="S29" s="630">
        <f ca="1">OFFSET(INDEX('REPARTITION DES TACHES'!$A$2:$I$2399,MATCH($K$26,'REPARTITION DES TACHES'!$A$2:$A$2399,0),9),3,0)</f>
        <v>0</v>
      </c>
      <c r="U29" s="804"/>
      <c r="V29" s="583"/>
      <c r="W29" s="731" t="str">
        <f ca="1">OFFSET(INDEX('REPARTITION DES TACHES'!$A$2:$I$2399,MATCH($U$26,'REPARTITION DES TACHES'!$A$2:$A$2399,0),3),3,0)</f>
        <v>LOCAL PURGES</v>
      </c>
      <c r="X29" s="585">
        <f ca="1">OFFSET(INDEX('REPARTITION DES TACHES'!$A$2:$I$2399,MATCH($U$26,'REPARTITION DES TACHES'!$A$2:$A$2399,0),4),3,0)</f>
        <v>0</v>
      </c>
      <c r="Y29" s="585" t="str">
        <f ca="1">OFFSET(INDEX('REPARTITION DES TACHES'!$A$2:$I$2399,MATCH($U$26,'REPARTITION DES TACHES'!$A$2:$A$2399,0),5),3,0)</f>
        <v>0162</v>
      </c>
      <c r="Z29" s="585">
        <f ca="1">OFFSET(INDEX('REPARTITION DES TACHES'!$A$2:$I$2399,MATCH($U$26,'REPARTITION DES TACHES'!$A$2:$A$2399,0),6),3,0)</f>
        <v>0</v>
      </c>
      <c r="AA29" s="585">
        <f ca="1">OFFSET(INDEX('REPARTITION DES TACHES'!$A$2:$I$2399,MATCH($U$26,'REPARTITION DES TACHES'!$A$2:$A$2399,0),7),3,0)</f>
        <v>0</v>
      </c>
      <c r="AB29" s="590">
        <f ca="1">OFFSET(INDEX('REPARTITION DES TACHES'!$A$2:$I$2399,MATCH($U$26,'REPARTITION DES TACHES'!$A$2:$A$2399,0),8),3,0)</f>
        <v>0</v>
      </c>
    </row>
    <row r="30" spans="1:28" ht="20.100000000000001" hidden="1" customHeight="1" x14ac:dyDescent="0.25">
      <c r="A30" s="801"/>
      <c r="B30" s="799" t="s">
        <v>8</v>
      </c>
      <c r="C30" s="591">
        <f ca="1">OFFSET(INDEX('REPARTITION DES TACHES'!$A$2:$I$2399,MATCH($A$26,'REPARTITION DES TACHES'!$A$2:$A$2399,0),3),4,0)</f>
        <v>0</v>
      </c>
      <c r="D30" s="591">
        <f ca="1">OFFSET(INDEX('REPARTITION DES TACHES'!$A$2:$I$2399,MATCH($A$26,'REPARTITION DES TACHES'!$A$2:$A$2399,0),4),4,0)</f>
        <v>0</v>
      </c>
      <c r="E30" s="591">
        <f ca="1">OFFSET(INDEX('REPARTITION DES TACHES'!$A$2:$I$2399,MATCH($A$26,'REPARTITION DES TACHES'!$A$2:$A$2399,0),5),4,0)</f>
        <v>0</v>
      </c>
      <c r="F30" s="591">
        <f ca="1">OFFSET(INDEX('REPARTITION DES TACHES'!$A$2:$I$2399,MATCH($A$26,'REPARTITION DES TACHES'!$A$2:$A$2399,0),3),4,0)</f>
        <v>0</v>
      </c>
      <c r="G30" s="591">
        <f ca="1">OFFSET(INDEX('REPARTITION DES TACHES'!$A$2:$I$2399,MATCH($A$26,'REPARTITION DES TACHES'!$A$2:$A$2399,0),7),4,0)</f>
        <v>0</v>
      </c>
      <c r="H30" s="591">
        <f ca="1">OFFSET(INDEX('REPARTITION DES TACHES'!$A$2:$I$2399,MATCH($A$26,'REPARTITION DES TACHES'!$A$2:$A$2399,0),8),4,0)</f>
        <v>0</v>
      </c>
      <c r="I30" s="594">
        <f ca="1">OFFSET(INDEX('REPARTITION DES TACHES'!$A$2:$I$2399,MATCH($A$26,'REPARTITION DES TACHES'!$A$2:$A$2399,0),9),4,0)</f>
        <v>0</v>
      </c>
      <c r="K30" s="787"/>
      <c r="L30" s="784" t="s">
        <v>8</v>
      </c>
      <c r="M30" s="631">
        <f ca="1">OFFSET(INDEX('REPARTITION DES TACHES'!$A$2:$I$2399,MATCH($K$26,'REPARTITION DES TACHES'!$A$2:$A$2399,0),3),4,0)</f>
        <v>0</v>
      </c>
      <c r="N30" s="632">
        <f ca="1">OFFSET(INDEX('REPARTITION DES TACHES'!$A$2:$I$2399,MATCH($K$26,'REPARTITION DES TACHES'!$A$2:$A$2399,0),4),4,0)</f>
        <v>0</v>
      </c>
      <c r="O30" s="632">
        <f ca="1">OFFSET(INDEX('REPARTITION DES TACHES'!$A$2:$I$2399,MATCH($K$26,'REPARTITION DES TACHES'!$A$2:$A$2399,0),5),4,0)</f>
        <v>0</v>
      </c>
      <c r="P30" s="632">
        <f ca="1">OFFSET(INDEX('REPARTITION DES TACHES'!$A$2:$I$2399,MATCH($K$26,'REPARTITION DES TACHES'!$A$2:$A$2399,0),6),4,0)</f>
        <v>0</v>
      </c>
      <c r="Q30" s="632">
        <f ca="1">OFFSET(INDEX('REPARTITION DES TACHES'!$A$2:$I$2399,MATCH($K$26,'REPARTITION DES TACHES'!$A$2:$A$2399,0),7),4,0)</f>
        <v>0</v>
      </c>
      <c r="R30" s="632">
        <f ca="1">OFFSET(INDEX('REPARTITION DES TACHES'!$A$2:$I$2399,MATCH($K$26,'REPARTITION DES TACHES'!$A$2:$A$2399,0),8),4,0)</f>
        <v>0</v>
      </c>
      <c r="S30" s="633">
        <f ca="1">OFFSET(INDEX('REPARTITION DES TACHES'!$A$2:$I$2399,MATCH($K$26,'REPARTITION DES TACHES'!$A$2:$A$2399,0),9),4,0)</f>
        <v>0</v>
      </c>
      <c r="U30" s="805"/>
      <c r="V30" s="550" t="s">
        <v>8</v>
      </c>
      <c r="W30" s="574">
        <f ca="1">OFFSET(INDEX('REPARTITION DES TACHES'!$A$2:$I$2399,MATCH($U$26,'REPARTITION DES TACHES'!$A$2:$A$2399,0),3),4,0)</f>
        <v>0</v>
      </c>
      <c r="X30" s="596">
        <f ca="1">OFFSET(INDEX('REPARTITION DES TACHES'!$A$2:$I$2399,MATCH($U$26,'REPARTITION DES TACHES'!$A$2:$A$2399,0),4),4,0)</f>
        <v>0</v>
      </c>
      <c r="Y30" s="596">
        <f ca="1">OFFSET(INDEX('REPARTITION DES TACHES'!$A$2:$I$2399,MATCH($U$26,'REPARTITION DES TACHES'!$A$2:$A$2399,0),5),4,0)</f>
        <v>0</v>
      </c>
      <c r="Z30" s="596">
        <f ca="1">OFFSET(INDEX('REPARTITION DES TACHES'!$A$2:$I$2399,MATCH($U$26,'REPARTITION DES TACHES'!$A$2:$A$2399,0),6),4,0)</f>
        <v>0</v>
      </c>
      <c r="AA30" s="596">
        <f ca="1">OFFSET(INDEX('REPARTITION DES TACHES'!$A$2:$I$2399,MATCH($U$26,'REPARTITION DES TACHES'!$A$2:$A$2399,0),7),4,0)</f>
        <v>0</v>
      </c>
      <c r="AB30" s="597">
        <f ca="1">OFFSET(INDEX('REPARTITION DES TACHES'!$A$2:$I$2399,MATCH($U$26,'REPARTITION DES TACHES'!$A$2:$A$2399,0),8),4,0)</f>
        <v>0</v>
      </c>
    </row>
    <row r="31" spans="1:28" ht="20.100000000000001" hidden="1" customHeight="1" thickBot="1" x14ac:dyDescent="0.3">
      <c r="A31" s="802"/>
      <c r="B31" s="799"/>
      <c r="C31" s="602"/>
      <c r="D31" s="652"/>
      <c r="E31" s="653"/>
      <c r="F31" s="656"/>
      <c r="G31" s="604"/>
      <c r="H31" s="653"/>
      <c r="I31" s="657"/>
      <c r="K31" s="788"/>
      <c r="L31" s="785"/>
      <c r="M31" s="602" t="s">
        <v>10</v>
      </c>
      <c r="N31" s="607"/>
      <c r="O31" s="607"/>
      <c r="P31" s="607"/>
      <c r="Q31" s="607"/>
      <c r="R31" s="607"/>
      <c r="S31" s="603"/>
      <c r="U31" s="806"/>
      <c r="V31" s="606"/>
      <c r="W31" s="602" t="s">
        <v>10</v>
      </c>
      <c r="X31" s="607"/>
      <c r="Y31" s="607"/>
      <c r="Z31" s="607"/>
      <c r="AA31" s="607"/>
      <c r="AB31" s="603"/>
    </row>
    <row r="32" spans="1:28" ht="20.100000000000001" customHeight="1" thickTop="1" x14ac:dyDescent="0.25">
      <c r="A32" s="777">
        <f>A26+1</f>
        <v>43106</v>
      </c>
      <c r="B32" s="608"/>
      <c r="C32" s="609" t="str">
        <f>INDEX('REPARTITION DES TACHES'!$A$2:$I$2399,MATCH($A$32,'REPARTITION DES TACHES'!$A$2:$A$2399,0),3)</f>
        <v>0171</v>
      </c>
      <c r="D32" s="609" t="str">
        <f>INDEX('REPARTITION DES TACHES'!$A$2:$I$2399,MATCH($A$32,'REPARTITION DES TACHES'!$A$2:$A$2399,0),4)</f>
        <v>0172</v>
      </c>
      <c r="E32" s="658" t="str">
        <f>INDEX('REPARTITION DES TACHES'!$A$2:$I$2399,MATCH($A$32,'REPARTITION DES TACHES'!$A$2:$A$2399,0),5)</f>
        <v>VIDER LE BANC D'ESSAI</v>
      </c>
      <c r="F32" s="609">
        <f>INDEX('REPARTITION DES TACHES'!$A$2:$I$2399,MATCH($A$32,'REPARTITION DES TACHES'!$A$2:$A$2399,0),6)</f>
        <v>0</v>
      </c>
      <c r="G32" s="609" t="str">
        <f>INDEX('REPARTITION DES TACHES'!$A$2:$I$2399,MATCH($A$32,'REPARTITION DES TACHES'!$A$2:$A$2399,0),7)</f>
        <v>0173</v>
      </c>
      <c r="H32" s="610">
        <f>INDEX('REPARTITION DES TACHES'!$A$2:$I$2399,MATCH($A$32,'REPARTITION DES TACHES'!$A$2:$A$2399,0),8)</f>
        <v>0</v>
      </c>
      <c r="I32" s="564">
        <f>INDEX('REPARTITION DES TACHES'!$A$2:$I$2399,MATCH($A$32,'REPARTITION DES TACHES'!$A$2:$A$2399,0),9)</f>
        <v>0</v>
      </c>
      <c r="K32" s="777">
        <f>+K26+1</f>
        <v>43120</v>
      </c>
      <c r="L32" s="612"/>
      <c r="M32" s="613" t="str">
        <f>INDEX('REPARTITION DES TACHES'!$A$2:$I$2399,MATCH($K$32,'REPARTITION DES TACHES'!$A$2:$A$2399,0),3)</f>
        <v>0171</v>
      </c>
      <c r="N32" s="609" t="str">
        <f>INDEX('REPARTITION DES TACHES'!$A$2:$I$2399,MATCH($K$32,'REPARTITION DES TACHES'!$A$2:$A$2399,0),4)</f>
        <v>0172</v>
      </c>
      <c r="O32" s="658" t="str">
        <f>INDEX('REPARTITION DES TACHES'!$A$2:$I$2399,MATCH($K$32,'REPARTITION DES TACHES'!$A$2:$A$2399,0),5)</f>
        <v>VIDER LE BANC D'ESSAI</v>
      </c>
      <c r="P32" s="609">
        <f>INDEX('REPARTITION DES TACHES'!$A$2:$I$2399,MATCH($K$32,'REPARTITION DES TACHES'!$A$2:$A$2399,0),6)</f>
        <v>0</v>
      </c>
      <c r="Q32" s="609">
        <f>INDEX('REPARTITION DES TACHES'!$A$2:$I$2399,MATCH($K$32,'REPARTITION DES TACHES'!$A$2:$A$2399,0),7)</f>
        <v>0</v>
      </c>
      <c r="R32" s="609">
        <f>INDEX('REPARTITION DES TACHES'!$A$2:$I$2399,MATCH($K$32,'REPARTITION DES TACHES'!$A$2:$A$2399,0),8)</f>
        <v>0</v>
      </c>
      <c r="S32" s="568">
        <f>INDEX('REPARTITION DES TACHES'!$A$2:$I$2399,MATCH($K$32,'REPARTITION DES TACHES'!$A$2:$A$2399,0),9)</f>
        <v>0</v>
      </c>
      <c r="U32" s="795">
        <f>+U26+1</f>
        <v>43134</v>
      </c>
      <c r="V32" s="659"/>
      <c r="W32" s="660" t="str">
        <f>INDEX('REPARTITION DES TACHES'!$A$2:$I$2399,MATCH($U$32,'REPARTITION DES TACHES'!$A$2:$A$2399,0),3)</f>
        <v>0171</v>
      </c>
      <c r="X32" s="660" t="str">
        <f>INDEX('REPARTITION DES TACHES'!$A$2:$I$2399,MATCH($U$32,'REPARTITION DES TACHES'!$A$2:$A$2399,0),4)</f>
        <v>0172</v>
      </c>
      <c r="Y32" s="661" t="str">
        <f>INDEX('REPARTITION DES TACHES'!$A$2:$I$2399,MATCH($U$32,'REPARTITION DES TACHES'!$A$2:$A$2399,0),5)</f>
        <v>VIDER LE BANC D'ESSAI</v>
      </c>
      <c r="Z32" s="660">
        <f>INDEX('REPARTITION DES TACHES'!$A$2:$I$2399,MATCH($U$32,'REPARTITION DES TACHES'!$A$2:$A$2399,0),6)</f>
        <v>0</v>
      </c>
      <c r="AA32" s="660" t="str">
        <f>INDEX('REPARTITION DES TACHES'!$A$2:$I$2399,MATCH($U$32,'REPARTITION DES TACHES'!$A$2:$A$2399,0),7)</f>
        <v>0163</v>
      </c>
      <c r="AB32" s="662">
        <f>INDEX('REPARTITION DES TACHES'!$A$2:$I$2399,MATCH($U$32,'REPARTITION DES TACHES'!$A$2:$A$2399,0),8)</f>
        <v>0</v>
      </c>
    </row>
    <row r="33" spans="1:28" ht="20.100000000000001" hidden="1" customHeight="1" x14ac:dyDescent="0.25">
      <c r="A33" s="778"/>
      <c r="B33" s="798" t="s">
        <v>8</v>
      </c>
      <c r="C33" s="614">
        <f ca="1">OFFSET(INDEX('REPARTITION DES TACHES'!$A$2:$I$2399,MATCH($A$32,'REPARTITION DES TACHES'!$A$2:$A$2399,0),3),1,0)</f>
        <v>0</v>
      </c>
      <c r="D33" s="614">
        <f ca="1">OFFSET(INDEX('REPARTITION DES TACHES'!$A$2:$I$2399,MATCH($A$32,'REPARTITION DES TACHES'!$A$2:$A$2399,0),4),1,0)</f>
        <v>0</v>
      </c>
      <c r="E33" s="614">
        <f ca="1">OFFSET(INDEX('REPARTITION DES TACHES'!$A$2:$I$2399,MATCH($A$32,'REPARTITION DES TACHES'!$A$2:$A$2399,0),5),1,0)</f>
        <v>0</v>
      </c>
      <c r="F33" s="614">
        <f ca="1">OFFSET(INDEX('REPARTITION DES TACHES'!$A$2:$I$2399,MATCH($A$32,'REPARTITION DES TACHES'!$A$2:$A$2399,0),3),1,0)</f>
        <v>0</v>
      </c>
      <c r="G33" s="614">
        <f ca="1">OFFSET(INDEX('REPARTITION DES TACHES'!$A$2:$I$2399,MATCH($A$32,'REPARTITION DES TACHES'!$A$2:$A$2399,0),7),1,0)</f>
        <v>0</v>
      </c>
      <c r="H33" s="615">
        <f ca="1">OFFSET(INDEX('REPARTITION DES TACHES'!$A$2:$I$2399,MATCH($A$32,'REPARTITION DES TACHES'!$A$2:$A$2399,0),8),1,0)</f>
        <v>0</v>
      </c>
      <c r="I33" s="562">
        <f ca="1">OFFSET(INDEX('REPARTITION DES TACHES'!$A$2:$I$2399,MATCH($A$32,'REPARTITION DES TACHES'!$A$2:$A$2399,0),9),1,0)</f>
        <v>0</v>
      </c>
      <c r="K33" s="778"/>
      <c r="L33" s="781" t="s">
        <v>8</v>
      </c>
      <c r="M33" s="616">
        <f ca="1">OFFSET(INDEX('REPARTITION DES TACHES'!$A$2:$I$2399,MATCH($K$32,'REPARTITION DES TACHES'!$A$2:$A$2399,0),3),1,0)</f>
        <v>0</v>
      </c>
      <c r="N33" s="617">
        <f ca="1">OFFSET(INDEX('REPARTITION DES TACHES'!$A$2:$I$2399,MATCH($K$32,'REPARTITION DES TACHES'!$A$2:$A$2399,0),4),1,0)</f>
        <v>0</v>
      </c>
      <c r="O33" s="617">
        <f ca="1">OFFSET(INDEX('REPARTITION DES TACHES'!$A$2:$I$2399,MATCH($K$32,'REPARTITION DES TACHES'!$A$2:$A$2399,0),5),1,0)</f>
        <v>0</v>
      </c>
      <c r="P33" s="617"/>
      <c r="Q33" s="617">
        <f ca="1">OFFSET(INDEX('REPARTITION DES TACHES'!$A$2:$I$2399,MATCH($K$32,'REPARTITION DES TACHES'!$A$2:$A$2399,0),7),1,0)</f>
        <v>0</v>
      </c>
      <c r="R33" s="617">
        <f ca="1">OFFSET(INDEX('REPARTITION DES TACHES'!$A$2:$I$2399,MATCH($K$32,'REPARTITION DES TACHES'!$A$2:$A$2399,0),8),1,0)</f>
        <v>0</v>
      </c>
      <c r="S33" s="577">
        <f ca="1">OFFSET(INDEX('REPARTITION DES TACHES'!$A$2:$I$2399,MATCH($K$32,'REPARTITION DES TACHES'!$A$2:$A$2399,0),9),1,0)</f>
        <v>0</v>
      </c>
      <c r="U33" s="789"/>
      <c r="V33" s="663" t="s">
        <v>8</v>
      </c>
      <c r="W33" s="616">
        <f ca="1">OFFSET(INDEX('REPARTITION DES TACHES'!$A$2:$I$2399,MATCH($U$32,'REPARTITION DES TACHES'!$A$2:$A$2399,0),3),1,0)</f>
        <v>0</v>
      </c>
      <c r="X33" s="616">
        <f ca="1">OFFSET(INDEX('REPARTITION DES TACHES'!$A$2:$I$2399,MATCH($U$32,'REPARTITION DES TACHES'!$A$2:$A$2399,0),4),1,0)</f>
        <v>0</v>
      </c>
      <c r="Y33" s="616">
        <f ca="1">OFFSET(INDEX('REPARTITION DES TACHES'!$A$2:$I$2399,MATCH($U$32,'REPARTITION DES TACHES'!$A$2:$A$2399,0),5),1,0)</f>
        <v>0</v>
      </c>
      <c r="Z33" s="616">
        <f ca="1">OFFSET(INDEX('REPARTITION DES TACHES'!$A$2:$I$2399,MATCH($U$32,'REPARTITION DES TACHES'!$A$2:$A$2399,0),6),1,0)</f>
        <v>0</v>
      </c>
      <c r="AA33" s="616">
        <f ca="1">OFFSET(INDEX('REPARTITION DES TACHES'!$A$2:$I$2399,MATCH($U$32,'REPARTITION DES TACHES'!$A$2:$A$2399,0),7),1,0)</f>
        <v>0</v>
      </c>
      <c r="AB33" s="664">
        <f ca="1">OFFSET(INDEX('REPARTITION DES TACHES'!$A$2:$I$2399,MATCH($U$32,'REPARTITION DES TACHES'!$A$2:$A$2399,0),8),1,0)</f>
        <v>0</v>
      </c>
    </row>
    <row r="34" spans="1:28" ht="20.100000000000001" hidden="1" customHeight="1" x14ac:dyDescent="0.25">
      <c r="A34" s="778"/>
      <c r="B34" s="798"/>
      <c r="C34" s="617" t="s">
        <v>10</v>
      </c>
      <c r="D34" s="617"/>
      <c r="E34" s="617"/>
      <c r="F34" s="617"/>
      <c r="G34" s="617"/>
      <c r="H34" s="619"/>
      <c r="I34" s="665"/>
      <c r="K34" s="778"/>
      <c r="L34" s="781"/>
      <c r="M34" s="616" t="s">
        <v>10</v>
      </c>
      <c r="N34" s="617"/>
      <c r="O34" s="617"/>
      <c r="P34" s="617" t="s">
        <v>10</v>
      </c>
      <c r="Q34" s="617"/>
      <c r="R34" s="617"/>
      <c r="S34" s="577"/>
      <c r="U34" s="789"/>
      <c r="V34" s="663"/>
      <c r="W34" s="617" t="s">
        <v>10</v>
      </c>
      <c r="X34" s="666"/>
      <c r="Y34" s="667"/>
      <c r="Z34" s="667" t="s">
        <v>10</v>
      </c>
      <c r="AA34" s="667"/>
      <c r="AB34" s="664"/>
    </row>
    <row r="35" spans="1:28" ht="20.100000000000001" customHeight="1" thickBot="1" x14ac:dyDescent="0.3">
      <c r="A35" s="778"/>
      <c r="B35" s="624"/>
      <c r="C35" s="625" t="str">
        <f ca="1">OFFSET(INDEX('REPARTITION DES TACHES'!$A$2:$I$2399,MATCH($A$32,'REPARTITION DES TACHES'!$A$2:$A$2399,0),3),3,0)</f>
        <v>0173</v>
      </c>
      <c r="D35" s="729" t="str">
        <f ca="1">OFFSET(INDEX('REPARTITION DES TACHES'!$A$2:$I$2399,MATCH($A$32,'REPARTITION DES TACHES'!$A$2:$A$2399,0),4),3,0)</f>
        <v>MENSUEL TRAFIC</v>
      </c>
      <c r="E35" s="625">
        <f ca="1">OFFSET(INDEX('REPARTITION DES TACHES'!$A$2:$I$2399,MATCH($A$32,'REPARTITION DES TACHES'!$A$2:$A$2399,0),5),3,0)</f>
        <v>0</v>
      </c>
      <c r="F35" s="625">
        <f ca="1">OFFSET(INDEX('REPARTITION DES TACHES'!$A$2:$I$2399,MATCH($A$32,'REPARTITION DES TACHES'!$A$2:$A$2399,0),6),3,0)</f>
        <v>0</v>
      </c>
      <c r="G35" s="625">
        <f ca="1">OFFSET(INDEX('REPARTITION DES TACHES'!$A$2:$I$2399,MATCH($A$32,'REPARTITION DES TACHES'!$A$2:$A$2399,0),7),3,0)</f>
        <v>0</v>
      </c>
      <c r="H35" s="626">
        <f ca="1">OFFSET(INDEX('REPARTITION DES TACHES'!$A$2:$I$2399,MATCH($A$32,'REPARTITION DES TACHES'!$A$2:$A$2399,0),8),3,0)</f>
        <v>0</v>
      </c>
      <c r="I35" s="588">
        <f ca="1">OFFSET(INDEX('REPARTITION DES TACHES'!$A$2:$I$2399,MATCH($A$32,'REPARTITION DES TACHES'!$A$2:$A$2399,0),9),3,0)</f>
        <v>0</v>
      </c>
      <c r="K35" s="778"/>
      <c r="L35" s="627"/>
      <c r="M35" s="628" t="str">
        <f ca="1">OFFSET(INDEX('REPARTITION DES TACHES'!$A$2:$I$2399,MATCH($K$32,'REPARTITION DES TACHES'!$A$2:$A$2399,0),3),3,0)</f>
        <v>0173</v>
      </c>
      <c r="N35" s="738" t="str">
        <f ca="1">OFFSET(INDEX('REPARTITION DES TACHES'!$A$2:$I$2399,MATCH($K$32,'REPARTITION DES TACHES'!$A$2:$A$2399,0),4),3,0)</f>
        <v>MENSUEL BERLINGOT</v>
      </c>
      <c r="O35" s="629">
        <f ca="1">OFFSET(INDEX('REPARTITION DES TACHES'!$A$2:$I$2399,MATCH($K$32,'REPARTITION DES TACHES'!$A$2:$A$2399,0),5),3,0)</f>
        <v>0</v>
      </c>
      <c r="P35" s="629">
        <f ca="1">OFFSET(INDEX('REPARTITION DES TACHES'!$A$2:$I$2399,MATCH($K$32,'REPARTITION DES TACHES'!$A$2:$A$2399,0),6),3,0)</f>
        <v>0</v>
      </c>
      <c r="Q35" s="629">
        <f ca="1">OFFSET(INDEX('REPARTITION DES TACHES'!$A$2:$I$2399,MATCH($K$32,'REPARTITION DES TACHES'!$A$2:$A$2399,0),7),3,0)</f>
        <v>0</v>
      </c>
      <c r="R35" s="629">
        <f ca="1">OFFSET(INDEX('REPARTITION DES TACHES'!$A$2:$I$2399,MATCH($K$32,'REPARTITION DES TACHES'!$A$2:$A$2399,0),8),3,0)</f>
        <v>0</v>
      </c>
      <c r="S35" s="630">
        <f ca="1">OFFSET(INDEX('REPARTITION DES TACHES'!$A$2:$I$2399,MATCH($K$32,'REPARTITION DES TACHES'!$A$2:$A$2399,0),9),3,0)</f>
        <v>0</v>
      </c>
      <c r="U35" s="789"/>
      <c r="V35" s="668"/>
      <c r="W35" s="669" t="str">
        <f ca="1">OFFSET(INDEX('REPARTITION DES TACHES'!$A$2:$I$2399,MATCH($U$32,'REPARTITION DES TACHES'!$A$2:$A$2399,0),3),3,0)</f>
        <v>0173</v>
      </c>
      <c r="X35" s="734" t="str">
        <f ca="1">OFFSET(INDEX('REPARTITION DES TACHES'!$A$2:$I$2399,MATCH($U$32,'REPARTITION DES TACHES'!$A$2:$A$2399,0),4),3,0)</f>
        <v>MENUEL TRAFFIC</v>
      </c>
      <c r="Y35" s="669">
        <f ca="1">OFFSET(INDEX('REPARTITION DES TACHES'!$A$2:$I$2399,MATCH($U$32,'REPARTITION DES TACHES'!$A$2:$A$2399,0),5),3,0)</f>
        <v>0</v>
      </c>
      <c r="Z35" s="669">
        <f ca="1">OFFSET(INDEX('REPARTITION DES TACHES'!$A$2:$I$2399,MATCH($U$32,'REPARTITION DES TACHES'!$A$2:$A$2399,0),6),3,0)</f>
        <v>0</v>
      </c>
      <c r="AA35" s="669">
        <f ca="1">OFFSET(INDEX('REPARTITION DES TACHES'!$A$2:$I$2399,MATCH($U$32,'REPARTITION DES TACHES'!$A$2:$A$2399,0),7),3,0)</f>
        <v>0</v>
      </c>
      <c r="AB35" s="670">
        <f ca="1">OFFSET(INDEX('REPARTITION DES TACHES'!$A$2:$I$2399,MATCH($U$32,'REPARTITION DES TACHES'!$A$2:$A$2399,0),8),3,0)</f>
        <v>0</v>
      </c>
    </row>
    <row r="36" spans="1:28" ht="25.15" hidden="1" customHeight="1" x14ac:dyDescent="0.25">
      <c r="A36" s="793"/>
      <c r="B36" s="799" t="s">
        <v>8</v>
      </c>
      <c r="C36" s="634">
        <f ca="1">OFFSET(INDEX('REPARTITION DES TACHES'!$A$2:$I$2399,MATCH($A$32,'REPARTITION DES TACHES'!$A$2:$A$2399,0),3),4,0)</f>
        <v>0</v>
      </c>
      <c r="D36" s="634">
        <f ca="1">OFFSET(INDEX('REPARTITION DES TACHES'!$A$2:$I$2399,MATCH($A$32,'REPARTITION DES TACHES'!$A$2:$A$2399,0),4),4,0)</f>
        <v>0</v>
      </c>
      <c r="E36" s="634">
        <f ca="1">OFFSET(INDEX('REPARTITION DES TACHES'!$A$2:$I$2399,MATCH($A$32,'REPARTITION DES TACHES'!$A$2:$A$2399,0),5),4,0)</f>
        <v>0</v>
      </c>
      <c r="F36" s="634">
        <f ca="1">OFFSET(INDEX('REPARTITION DES TACHES'!$A$2:$I$2399,MATCH($A$32,'REPARTITION DES TACHES'!$A$2:$A$2399,0),6),4,0)</f>
        <v>0</v>
      </c>
      <c r="G36" s="634">
        <f ca="1">OFFSET(INDEX('REPARTITION DES TACHES'!$A$2:$I$2399,MATCH($A$32,'REPARTITION DES TACHES'!$A$2:$A$2399,0),7),4,0)</f>
        <v>0</v>
      </c>
      <c r="H36" s="634">
        <f ca="1">OFFSET(INDEX('REPARTITION DES TACHES'!$A$2:$I$2399,MATCH($A$32,'REPARTITION DES TACHES'!$A$2:$A$2399,0),8),4,0)</f>
        <v>0</v>
      </c>
      <c r="I36" s="588">
        <f ca="1">OFFSET(INDEX('REPARTITION DES TACHES'!$A$2:$I$2399,MATCH($A$32,'REPARTITION DES TACHES'!$A$2:$A$2399,0),9),4,0)</f>
        <v>0</v>
      </c>
      <c r="K36" s="778"/>
      <c r="L36" s="784" t="s">
        <v>8</v>
      </c>
      <c r="M36" s="631">
        <f ca="1">OFFSET(INDEX('REPARTITION DES TACHES'!$A$2:$I$2399,MATCH($K$32,'REPARTITION DES TACHES'!$A$2:$A$2399,0),3),4,0)</f>
        <v>0</v>
      </c>
      <c r="N36" s="632">
        <f ca="1">OFFSET(INDEX('REPARTITION DES TACHES'!$A$2:$I$2399,MATCH($K$32,'REPARTITION DES TACHES'!$A$2:$A$2399,0),4),4,0)</f>
        <v>0</v>
      </c>
      <c r="O36" s="632">
        <f ca="1">OFFSET(INDEX('REPARTITION DES TACHES'!$A$2:$I$2399,MATCH($K$32,'REPARTITION DES TACHES'!$A$2:$A$2399,0),5),4,0)</f>
        <v>0</v>
      </c>
      <c r="P36" s="632">
        <f ca="1">OFFSET(INDEX('REPARTITION DES TACHES'!$A$2:$I$2399,MATCH($K$32,'REPARTITION DES TACHES'!$A$2:$A$2399,0),6),4,0)</f>
        <v>0</v>
      </c>
      <c r="Q36" s="632">
        <f ca="1">OFFSET(INDEX('REPARTITION DES TACHES'!$A$2:$I$2399,MATCH($K$32,'REPARTITION DES TACHES'!$A$2:$A$2399,0),7),4,0)</f>
        <v>0</v>
      </c>
      <c r="R36" s="632">
        <f ca="1">OFFSET(INDEX('REPARTITION DES TACHES'!$A$2:$I$2399,MATCH($K$32,'REPARTITION DES TACHES'!$A$2:$A$2399,0),8),4,0)</f>
        <v>0</v>
      </c>
      <c r="S36" s="633">
        <f ca="1">OFFSET(INDEX('REPARTITION DES TACHES'!$A$2:$I$2399,MATCH($K$32,'REPARTITION DES TACHES'!$A$2:$A$2399,0),9),4,0)</f>
        <v>0</v>
      </c>
      <c r="U36" s="796"/>
      <c r="V36" s="549" t="s">
        <v>8</v>
      </c>
      <c r="W36" s="574">
        <f ca="1">OFFSET(INDEX('REPARTITION DES TACHES'!$A$2:$I$2399,MATCH($U$32,'REPARTITION DES TACHES'!$A$2:$A$2399,0),3),4,0)</f>
        <v>0</v>
      </c>
      <c r="X36" s="574">
        <f ca="1">OFFSET(INDEX('REPARTITION DES TACHES'!$A$2:$I$2399,MATCH($U$32,'REPARTITION DES TACHES'!$A$2:$A$2399,0),4),4,0)</f>
        <v>0</v>
      </c>
      <c r="Y36" s="574">
        <f ca="1">OFFSET(INDEX('REPARTITION DES TACHES'!$A$2:$I$2399,MATCH($U$32,'REPARTITION DES TACHES'!$A$2:$A$2399,0),5),4,0)</f>
        <v>0</v>
      </c>
      <c r="Z36" s="574">
        <f ca="1">OFFSET(INDEX('REPARTITION DES TACHES'!$A$2:$I$2399,MATCH($U$32,'REPARTITION DES TACHES'!$A$2:$A$2399,0),6),4,0)</f>
        <v>0</v>
      </c>
      <c r="AA36" s="574">
        <f ca="1">OFFSET(INDEX('REPARTITION DES TACHES'!$A$2:$I$2399,MATCH($U$32,'REPARTITION DES TACHES'!$A$2:$A$2399,0),7),4,0)</f>
        <v>0</v>
      </c>
      <c r="AB36" s="649">
        <f ca="1">OFFSET(INDEX('REPARTITION DES TACHES'!$A$2:$I$2399,MATCH($U$32,'REPARTITION DES TACHES'!$A$2:$A$2399,0),8),4,0)</f>
        <v>0</v>
      </c>
    </row>
    <row r="37" spans="1:28" ht="25.15" hidden="1" customHeight="1" thickBot="1" x14ac:dyDescent="0.3">
      <c r="A37" s="794"/>
      <c r="B37" s="800"/>
      <c r="C37" s="671"/>
      <c r="D37" s="672"/>
      <c r="E37" s="673"/>
      <c r="F37" s="674"/>
      <c r="G37" s="673"/>
      <c r="H37" s="675"/>
      <c r="I37" s="646"/>
      <c r="K37" s="779"/>
      <c r="L37" s="785"/>
      <c r="M37" s="676" t="s">
        <v>10</v>
      </c>
      <c r="N37" s="677"/>
      <c r="O37" s="678"/>
      <c r="P37" s="677"/>
      <c r="Q37" s="677"/>
      <c r="R37" s="677"/>
      <c r="S37" s="679"/>
      <c r="U37" s="797"/>
      <c r="V37" s="587"/>
      <c r="W37" s="680" t="s">
        <v>10</v>
      </c>
      <c r="X37" s="681"/>
      <c r="Y37" s="682"/>
      <c r="Z37" s="682"/>
      <c r="AA37" s="682"/>
      <c r="AB37" s="683"/>
    </row>
    <row r="38" spans="1:28" ht="9" customHeight="1" thickTop="1" thickBot="1" x14ac:dyDescent="0.5">
      <c r="A38" s="684"/>
      <c r="B38" s="685"/>
      <c r="C38" s="686">
        <f ca="1">COUNTA(C2,C5,C8,C11,C14,C17,C20,C23,C26,C29,C32,C35)</f>
        <v>12</v>
      </c>
      <c r="D38" s="686">
        <f ca="1">COUNTA(D2,D5,D8,D11,D14,D17,D20,D23,D26,D29,D32,D35)</f>
        <v>12</v>
      </c>
      <c r="E38" s="686">
        <f ca="1">COUNTA(E2,E5,E8,E11,E14,E17,E20,E23,E26,E29,E32,E35)</f>
        <v>12</v>
      </c>
      <c r="F38" s="686">
        <f ca="1">COUNTA(F2:F37)</f>
        <v>28</v>
      </c>
      <c r="G38" s="686">
        <f ca="1">COUNTA(G2,G5,G8,G11,G14,G17,G20,G23,G26,G29,G32,G35)</f>
        <v>12</v>
      </c>
      <c r="H38" s="686">
        <f ca="1">COUNTA(H2,H5,H8,H11,H14,H17,H20,H23,H26,H29,H32,H35)</f>
        <v>12</v>
      </c>
      <c r="I38" s="217">
        <f ca="1">COUNTA(I2:I37)</f>
        <v>29</v>
      </c>
    </row>
    <row r="39" spans="1:28" ht="29.65" customHeight="1" thickBot="1" x14ac:dyDescent="0.3">
      <c r="A39" s="551" t="s">
        <v>99</v>
      </c>
      <c r="B39" s="688">
        <f>WEEKNUM(A40,2)</f>
        <v>2</v>
      </c>
      <c r="C39" s="791" t="s">
        <v>105</v>
      </c>
      <c r="D39" s="792"/>
      <c r="E39" s="736" t="s">
        <v>106</v>
      </c>
      <c r="F39" s="81" t="s">
        <v>2</v>
      </c>
      <c r="G39" s="218" t="s">
        <v>3</v>
      </c>
      <c r="H39" s="219" t="s">
        <v>4</v>
      </c>
      <c r="I39" s="553" t="s">
        <v>5</v>
      </c>
      <c r="K39" s="551" t="s">
        <v>99</v>
      </c>
      <c r="L39" s="689">
        <f>WEEKNUM(K40,2)</f>
        <v>4</v>
      </c>
      <c r="M39" s="791" t="s">
        <v>105</v>
      </c>
      <c r="N39" s="792"/>
      <c r="O39" s="736" t="s">
        <v>106</v>
      </c>
      <c r="P39" s="81" t="s">
        <v>2</v>
      </c>
      <c r="Q39" s="218" t="s">
        <v>3</v>
      </c>
      <c r="R39" s="219" t="s">
        <v>4</v>
      </c>
      <c r="S39" s="553" t="s">
        <v>5</v>
      </c>
      <c r="U39" s="493"/>
      <c r="V39" s="493"/>
      <c r="W39" s="493"/>
      <c r="X39" s="493"/>
      <c r="Y39" s="493"/>
      <c r="Z39" s="493"/>
      <c r="AA39" s="493"/>
      <c r="AB39" s="493"/>
    </row>
    <row r="40" spans="1:28" ht="20.100000000000001" customHeight="1" thickTop="1" thickBot="1" x14ac:dyDescent="0.3">
      <c r="A40" s="787">
        <f>A32+2</f>
        <v>43108</v>
      </c>
      <c r="B40" s="550"/>
      <c r="C40" s="690">
        <f>INDEX('REPARTITION DES TACHES'!$A$2:$I$2399,MATCH($A$40,'REPARTITION DES TACHES'!$A$2:$A$2399,0),3)</f>
        <v>4114</v>
      </c>
      <c r="D40" s="564">
        <f>INDEX('REPARTITION DES TACHES'!$A$2:$I$2399,MATCH($A$40,'REPARTITION DES TACHES'!$A$2:$A$2399,0),4)</f>
        <v>4112</v>
      </c>
      <c r="E40" s="565" t="str">
        <f>INDEX('REPARTITION DES TACHES'!$A$2:$I$2399,MATCH($A$40,'REPARTITION DES TACHES'!$A$2:$A$2399,0),5)</f>
        <v xml:space="preserve">REMPLIR LE BANC D'ESSAI </v>
      </c>
      <c r="F40" s="564">
        <f>INDEX('REPARTITION DES TACHES'!$A$2:$I$2399,MATCH($A$40,'REPARTITION DES TACHES'!$A$2:$A$2399,0),6)</f>
        <v>0</v>
      </c>
      <c r="G40" s="564" t="str">
        <f>INDEX('REPARTITION DES TACHES'!$A$2:$I$2399,MATCH($A$40,'REPARTITION DES TACHES'!$A$2:$A$2399,0),7)</f>
        <v>04101</v>
      </c>
      <c r="H40" s="564">
        <f>INDEX('REPARTITION DES TACHES'!$A$2:$I$2399,MATCH($A$40,'REPARTITION DES TACHES'!$A$2:$A$2399,0),8)</f>
        <v>0</v>
      </c>
      <c r="I40" s="564">
        <f>INDEX('REPARTITION DES TACHES'!$A$2:$I$2399,MATCH($A$40,'REPARTITION DES TACHES'!$A$2:$A$2399,0),9)</f>
        <v>0</v>
      </c>
      <c r="K40" s="787">
        <f>K32+2</f>
        <v>43122</v>
      </c>
      <c r="L40" s="691"/>
      <c r="M40" s="636">
        <f>INDEX('REPARTITION DES TACHES'!$A$2:$I$2399,MATCH($K$40,'REPARTITION DES TACHES'!$A$2:$A$2399,0),3)</f>
        <v>4114</v>
      </c>
      <c r="N40" s="567">
        <f>INDEX('REPARTITION DES TACHES'!$A$2:$I$2399,MATCH($K$40,'REPARTITION DES TACHES'!$A$2:$A$2399,0),4)</f>
        <v>4112</v>
      </c>
      <c r="O40" s="560" t="str">
        <f>INDEX('REPARTITION DES TACHES'!$A$2:$I$2399,MATCH($K$40,'REPARTITION DES TACHES'!$A$2:$A$2399,0),5)</f>
        <v xml:space="preserve">REMPLIR LE BANC D'ESSAI </v>
      </c>
      <c r="P40" s="567">
        <f>INDEX('REPARTITION DES TACHES'!$A$2:$I$2399,MATCH($K$40,'REPARTITION DES TACHES'!$A$2:$A$2399,0),6)</f>
        <v>0</v>
      </c>
      <c r="Q40" s="567">
        <f>INDEX('REPARTITION DES TACHES'!$A$2:$I$2399,MATCH($K$40,'REPARTITION DES TACHES'!$A$2:$A$2399,0),7)</f>
        <v>0</v>
      </c>
      <c r="R40" s="567">
        <f>INDEX('REPARTITION DES TACHES'!$A$2:$I$2399,MATCH($K$40,'REPARTITION DES TACHES'!$A$2:$A$2399,0),8)</f>
        <v>0</v>
      </c>
      <c r="S40" s="568">
        <f>INDEX('REPARTITION DES TACHES'!$A$2:$I$2399,MATCH($K$40,'REPARTITION DES TACHES'!$A$2:$A$2399,0),9)</f>
        <v>0</v>
      </c>
      <c r="U40" s="493"/>
      <c r="V40" s="493"/>
      <c r="W40" s="493"/>
      <c r="X40" s="493"/>
      <c r="Y40" s="493"/>
      <c r="Z40" s="493"/>
      <c r="AA40" s="493"/>
      <c r="AB40" s="493"/>
    </row>
    <row r="41" spans="1:28" ht="25.15" hidden="1" customHeight="1" x14ac:dyDescent="0.25">
      <c r="A41" s="787"/>
      <c r="B41" s="784" t="s">
        <v>8</v>
      </c>
      <c r="C41" s="594">
        <f ca="1">OFFSET(INDEX('REPARTITION DES TACHES'!$A$2:$I$2399,MATCH($A$40,'REPARTITION DES TACHES'!$A$2:$A$2399,0),3),1,0)</f>
        <v>0</v>
      </c>
      <c r="D41" s="594">
        <f ca="1">OFFSET(INDEX('REPARTITION DES TACHES'!$A$2:$I$2399,MATCH($A$40,'REPARTITION DES TACHES'!$A$2:$A$2399,0),4),1,0)</f>
        <v>0</v>
      </c>
      <c r="E41" s="594">
        <f ca="1">OFFSET(INDEX('REPARTITION DES TACHES'!$A$2:$I$2399,MATCH($A$40,'REPARTITION DES TACHES'!$A$2:$A$2399,0),5),1,0)</f>
        <v>0</v>
      </c>
      <c r="F41" s="594">
        <f ca="1">OFFSET(INDEX('REPARTITION DES TACHES'!$A$2:$I$2399,MATCH($A$40,'REPARTITION DES TACHES'!$A$2:$A$2399,0),3),1,0)</f>
        <v>0</v>
      </c>
      <c r="G41" s="594">
        <f ca="1">OFFSET(INDEX('REPARTITION DES TACHES'!$A$2:$I$2399,MATCH($A$40,'REPARTITION DES TACHES'!$A$2:$A$2399,0),7),1,0)</f>
        <v>0</v>
      </c>
      <c r="H41" s="594">
        <f ca="1">OFFSET(INDEX('REPARTITION DES TACHES'!$A$2:$I$2399,MATCH($A$40,'REPARTITION DES TACHES'!$A$2:$A$2399,0),8),1,0)</f>
        <v>0</v>
      </c>
      <c r="I41" s="594">
        <f ca="1">OFFSET(INDEX('REPARTITION DES TACHES'!$A$2:$I$2399,MATCH($A$40,'REPARTITION DES TACHES'!$A$2:$A$2399,0),9),1,0)</f>
        <v>0</v>
      </c>
      <c r="K41" s="787"/>
      <c r="L41" s="784" t="s">
        <v>8</v>
      </c>
      <c r="M41" s="639">
        <f ca="1">OFFSET(INDEX('REPARTITION DES TACHES'!$A$2:$I$2399,MATCH($K$40,'REPARTITION DES TACHES'!$A$2:$A$2399,0),3),1,0)</f>
        <v>0</v>
      </c>
      <c r="N41" s="576">
        <f ca="1">OFFSET(INDEX('REPARTITION DES TACHES'!$A$2:$I$2399,MATCH($K$40,'REPARTITION DES TACHES'!$A$2:$A$2399,0),4),1,0)</f>
        <v>0</v>
      </c>
      <c r="O41" s="576">
        <f ca="1">OFFSET(INDEX('REPARTITION DES TACHES'!$A$2:$I$2399,MATCH($K$40,'REPARTITION DES TACHES'!$A$2:$A$2399,0),5),1,0)</f>
        <v>0</v>
      </c>
      <c r="P41" s="576"/>
      <c r="Q41" s="576">
        <f ca="1">OFFSET(INDEX('REPARTITION DES TACHES'!$A$2:$I$2399,MATCH($K$40,'REPARTITION DES TACHES'!$A$2:$A$2399,0),7),1,0)</f>
        <v>0</v>
      </c>
      <c r="R41" s="576">
        <f ca="1">OFFSET(INDEX('REPARTITION DES TACHES'!$A$2:$I$2399,MATCH($K$40,'REPARTITION DES TACHES'!$A$2:$A$2399,0),8),1,0)</f>
        <v>0</v>
      </c>
      <c r="S41" s="577">
        <f ca="1">OFFSET(INDEX('REPARTITION DES TACHES'!$A$2:$I$2399,MATCH($K$40,'REPARTITION DES TACHES'!$A$2:$A$2399,0),9),1,0)</f>
        <v>0</v>
      </c>
    </row>
    <row r="42" spans="1:28" ht="25.15" hidden="1" customHeight="1" x14ac:dyDescent="0.25">
      <c r="A42" s="787"/>
      <c r="B42" s="784"/>
      <c r="C42" s="639"/>
      <c r="D42" s="577"/>
      <c r="E42" s="580"/>
      <c r="F42" s="580"/>
      <c r="G42" s="580"/>
      <c r="H42" s="580"/>
      <c r="I42" s="581"/>
      <c r="K42" s="787"/>
      <c r="L42" s="784"/>
      <c r="M42" s="639" t="s">
        <v>10</v>
      </c>
      <c r="N42" s="576">
        <v>6</v>
      </c>
      <c r="O42" s="576"/>
      <c r="P42" s="576" t="s">
        <v>10</v>
      </c>
      <c r="Q42" s="576"/>
      <c r="R42" s="576"/>
      <c r="S42" s="577"/>
    </row>
    <row r="43" spans="1:28" ht="20.100000000000001" customHeight="1" thickBot="1" x14ac:dyDescent="0.3">
      <c r="A43" s="787"/>
      <c r="B43" s="547"/>
      <c r="C43" s="589">
        <f ca="1">OFFSET(INDEX('REPARTITION DES TACHES'!$A$2:$I$2399,MATCH($A$40,'REPARTITION DES TACHES'!$A$2:$A$2399,0),3),3,0)</f>
        <v>4111</v>
      </c>
      <c r="D43" s="589">
        <f ca="1">OFFSET(INDEX('REPARTITION DES TACHES'!$A$2:$I$2399,MATCH($A$40,'REPARTITION DES TACHES'!$A$2:$A$2399,0),4),3,0)</f>
        <v>0</v>
      </c>
      <c r="E43" s="589" t="str">
        <f ca="1">OFFSET(INDEX('REPARTITION DES TACHES'!$A$2:$I$2399,MATCH($A$40,'REPARTITION DES TACHES'!$A$2:$A$2399,0),5),3,0)</f>
        <v>0173</v>
      </c>
      <c r="F43" s="589">
        <f ca="1">OFFSET(INDEX('REPARTITION DES TACHES'!$A$2:$I$2399,MATCH($A$40,'REPARTITION DES TACHES'!$A$2:$A$2399,0),6),3,0)</f>
        <v>0</v>
      </c>
      <c r="G43" s="589">
        <f ca="1">OFFSET(INDEX('REPARTITION DES TACHES'!$A$2:$I$2399,MATCH($A$40,'REPARTITION DES TACHES'!$A$2:$A$2399,0),7),3,0)</f>
        <v>0</v>
      </c>
      <c r="H43" s="589" t="str">
        <f ca="1">OFFSET(INDEX('REPARTITION DES TACHES'!$A$2:$I$2399,MATCH($A$40,'REPARTITION DES TACHES'!$A$2:$A$2399,0),8),3,0)</f>
        <v>0172</v>
      </c>
      <c r="I43" s="589">
        <f ca="1">OFFSET(INDEX('REPARTITION DES TACHES'!$A$2:$I$2399,MATCH($A$40,'REPARTITION DES TACHES'!$A$2:$A$2399,0),9),3,0)</f>
        <v>0</v>
      </c>
      <c r="K43" s="787"/>
      <c r="L43" s="547"/>
      <c r="M43" s="589">
        <f ca="1">OFFSET(INDEX('REPARTITION DES TACHES'!$A$2:$I$2399,MATCH($K$40,'REPARTITION DES TACHES'!$A$2:$A$2399,0),3),3,0)</f>
        <v>4111</v>
      </c>
      <c r="N43" s="640">
        <f ca="1">OFFSET(INDEX('REPARTITION DES TACHES'!$A$2:$I$2399,MATCH($K$40,'REPARTITION DES TACHES'!$A$2:$A$2399,0),4),3,0)</f>
        <v>0</v>
      </c>
      <c r="O43" s="640" t="str">
        <f ca="1">OFFSET(INDEX('REPARTITION DES TACHES'!$A$2:$I$2399,MATCH($K$40,'REPARTITION DES TACHES'!$A$2:$A$2399,0),5),3,0)</f>
        <v>AH185/ZACHER</v>
      </c>
      <c r="P43" s="640">
        <f ca="1">OFFSET(INDEX('REPARTITION DES TACHES'!$A$2:$I$2399,MATCH($K$40,'REPARTITION DES TACHES'!$A$2:$A$2399,0),6),3,0)</f>
        <v>0</v>
      </c>
      <c r="Q43" s="640">
        <f ca="1">OFFSET(INDEX('REPARTITION DES TACHES'!$A$2:$I$2399,MATCH($K$40,'REPARTITION DES TACHES'!$A$2:$A$2399,0),7),3,0)</f>
        <v>0</v>
      </c>
      <c r="R43" s="640" t="str">
        <f ca="1">OFFSET(INDEX('REPARTITION DES TACHES'!$A$2:$I$2399,MATCH($K$40,'REPARTITION DES TACHES'!$A$2:$A$2399,0),8),3,0)</f>
        <v>04111</v>
      </c>
      <c r="S43" s="630">
        <f ca="1">OFFSET(INDEX('REPARTITION DES TACHES'!$A$2:$I$2399,MATCH($K$40,'REPARTITION DES TACHES'!$A$2:$A$2399,0),9),3,0)</f>
        <v>0</v>
      </c>
    </row>
    <row r="44" spans="1:28" ht="25.15" hidden="1" customHeight="1" x14ac:dyDescent="0.25">
      <c r="A44" s="787"/>
      <c r="B44" s="784" t="s">
        <v>8</v>
      </c>
      <c r="C44" s="589">
        <f ca="1">OFFSET(INDEX('REPARTITION DES TACHES'!$A$2:$I$2399,MATCH($A$40,'REPARTITION DES TACHES'!$A$2:$A$2399,0),3),4,0)</f>
        <v>0</v>
      </c>
      <c r="D44" s="589">
        <f ca="1">OFFSET(INDEX('REPARTITION DES TACHES'!$A$2:$I$2399,MATCH($A$40,'REPARTITION DES TACHES'!$A$2:$A$2399,0),4),4,0)</f>
        <v>0</v>
      </c>
      <c r="E44" s="589">
        <f ca="1">OFFSET(INDEX('REPARTITION DES TACHES'!$A$2:$I$2399,MATCH($A$40,'REPARTITION DES TACHES'!$A$2:$A$2399,0),5),4,0)</f>
        <v>0</v>
      </c>
      <c r="F44" s="589">
        <f ca="1">OFFSET(INDEX('REPARTITION DES TACHES'!$A$2:$I$2399,MATCH($A$40,'REPARTITION DES TACHES'!$A$2:$A$2399,0),6),4,0)</f>
        <v>0</v>
      </c>
      <c r="G44" s="589">
        <f ca="1">OFFSET(INDEX('REPARTITION DES TACHES'!$A$2:$I$2399,MATCH($A$40,'REPARTITION DES TACHES'!$A$2:$A$2399,0),7),4,0)</f>
        <v>0</v>
      </c>
      <c r="H44" s="589">
        <f ca="1">OFFSET(INDEX('REPARTITION DES TACHES'!$A$2:$I$2399,MATCH($A$40,'REPARTITION DES TACHES'!$A$2:$A$2399,0),8),4,0)</f>
        <v>0</v>
      </c>
      <c r="I44" s="589">
        <f ca="1">OFFSET(INDEX('REPARTITION DES TACHES'!$A$2:$I$2399,MATCH($A$40,'REPARTITION DES TACHES'!$A$2:$A$2399,0),9),4,0)</f>
        <v>0</v>
      </c>
      <c r="K44" s="787"/>
      <c r="L44" s="784" t="s">
        <v>8</v>
      </c>
      <c r="M44" s="631">
        <f ca="1">OFFSET(INDEX('REPARTITION DES TACHES'!$A$2:$I$2399,MATCH($K$40,'REPARTITION DES TACHES'!$A$2:$A$2399,0),3),4,0)</f>
        <v>0</v>
      </c>
      <c r="N44" s="632">
        <f ca="1">OFFSET(INDEX('REPARTITION DES TACHES'!$A$2:$I$2399,MATCH($K$40,'REPARTITION DES TACHES'!$A$2:$A$2399,0),4),4,0)</f>
        <v>0</v>
      </c>
      <c r="O44" s="632">
        <f ca="1">OFFSET(INDEX('REPARTITION DES TACHES'!$A$2:$I$2399,MATCH($K$40,'REPARTITION DES TACHES'!$A$2:$A$2399,0),5),4,0)</f>
        <v>0</v>
      </c>
      <c r="P44" s="576" t="s">
        <v>10</v>
      </c>
      <c r="Q44" s="632">
        <f ca="1">OFFSET(INDEX('REPARTITION DES TACHES'!$A$2:$I$2399,MATCH($K$40,'REPARTITION DES TACHES'!$A$2:$A$2399,0),7),4,0)</f>
        <v>0</v>
      </c>
      <c r="R44" s="632">
        <f ca="1">OFFSET(INDEX('REPARTITION DES TACHES'!$A$2:$I$2399,MATCH($K$40,'REPARTITION DES TACHES'!$A$2:$A$2399,0),8),4,0)</f>
        <v>0</v>
      </c>
      <c r="S44" s="633">
        <f ca="1">OFFSET(INDEX('REPARTITION DES TACHES'!$A$2:$I$2399,MATCH($K$40,'REPARTITION DES TACHES'!$A$2:$A$2399,0),9),4,0)</f>
        <v>0</v>
      </c>
    </row>
    <row r="45" spans="1:28" ht="25.15" hidden="1" customHeight="1" thickBot="1" x14ac:dyDescent="0.3">
      <c r="A45" s="788"/>
      <c r="B45" s="785"/>
      <c r="C45" s="692"/>
      <c r="D45" s="693"/>
      <c r="E45" s="694"/>
      <c r="F45" s="694"/>
      <c r="G45" s="694"/>
      <c r="H45" s="694"/>
      <c r="I45" s="657"/>
      <c r="K45" s="788"/>
      <c r="L45" s="785"/>
      <c r="M45" s="602" t="s">
        <v>10</v>
      </c>
      <c r="N45" s="607"/>
      <c r="O45" s="607"/>
      <c r="P45" s="607"/>
      <c r="Q45" s="607"/>
      <c r="R45" s="607"/>
      <c r="S45" s="603"/>
    </row>
    <row r="46" spans="1:28" ht="20.100000000000001" customHeight="1" thickTop="1" x14ac:dyDescent="0.25">
      <c r="A46" s="777">
        <f>+A40+1</f>
        <v>43109</v>
      </c>
      <c r="B46" s="695"/>
      <c r="C46" s="696">
        <f>INDEX('REPARTITION DES TACHES'!$A$2:$I$2399,MATCH($A$46,'REPARTITION DES TACHES'!$A$2:$A$2399,0),3)</f>
        <v>4110</v>
      </c>
      <c r="D46" s="696">
        <f>INDEX('REPARTITION DES TACHES'!$A$2:$I$2399,MATCH($A$46,'REPARTITION DES TACHES'!$A$2:$A$2399,0),4)</f>
        <v>4109</v>
      </c>
      <c r="E46" s="696">
        <f>INDEX('REPARTITION DES TACHES'!$A$2:$I$2399,MATCH($A$46,'REPARTITION DES TACHES'!$A$2:$A$2399,0),5)</f>
        <v>0</v>
      </c>
      <c r="F46" s="696">
        <f>INDEX('REPARTITION DES TACHES'!$A$2:$I$2399,MATCH($A$46,'REPARTITION DES TACHES'!$A$2:$A$2399,0),6)</f>
        <v>0</v>
      </c>
      <c r="G46" s="696" t="str">
        <f>INDEX('REPARTITION DES TACHES'!$A$2:$I$2399,MATCH($A$46,'REPARTITION DES TACHES'!$A$2:$A$2399,0),7)</f>
        <v>04104</v>
      </c>
      <c r="H46" s="696">
        <f>INDEX('REPARTITION DES TACHES'!$A$2:$I$2399,MATCH($A$46,'REPARTITION DES TACHES'!$A$2:$A$2399,0),8)</f>
        <v>0</v>
      </c>
      <c r="I46" s="697">
        <f>INDEX('REPARTITION DES TACHES'!$A$2:$I$2399,MATCH($A$46,'REPARTITION DES TACHES'!$A$2:$A$2399,0),9)</f>
        <v>0</v>
      </c>
      <c r="K46" s="777">
        <f>+K40+1</f>
        <v>43123</v>
      </c>
      <c r="L46" s="612"/>
      <c r="M46" s="613">
        <f>INDEX('REPARTITION DES TACHES'!$A$2:$I$2399,MATCH($K$46,'REPARTITION DES TACHES'!$A$2:$A$2399,0),3)</f>
        <v>4110</v>
      </c>
      <c r="N46" s="609">
        <f>INDEX('REPARTITION DES TACHES'!$A$2:$I$2399,MATCH($K$46,'REPARTITION DES TACHES'!$A$2:$A$2399,0),4)</f>
        <v>4109</v>
      </c>
      <c r="O46" s="609">
        <f>INDEX('REPARTITION DES TACHES'!$A$2:$I$2399,MATCH($K$46,'REPARTITION DES TACHES'!$A$2:$A$2399,0),5)</f>
        <v>0</v>
      </c>
      <c r="P46" s="609">
        <f>INDEX('REPARTITION DES TACHES'!$A$2:$I$2399,MATCH($K$46,'REPARTITION DES TACHES'!$A$2:$A$2399,0),6)</f>
        <v>0</v>
      </c>
      <c r="Q46" s="609">
        <f>INDEX('REPARTITION DES TACHES'!$A$2:$I$2399,MATCH($K$46,'REPARTITION DES TACHES'!$A$2:$A$2399,0),7)</f>
        <v>0</v>
      </c>
      <c r="R46" s="609">
        <f>INDEX('REPARTITION DES TACHES'!$A$2:$I$2399,MATCH($K$46,'REPARTITION DES TACHES'!$A$2:$A$2399,0),8)</f>
        <v>0</v>
      </c>
      <c r="S46" s="568">
        <f>INDEX('REPARTITION DES TACHES'!$A$2:$I$2399,MATCH($K$46,'REPARTITION DES TACHES'!$A$2:$A$2399,0),9)</f>
        <v>0</v>
      </c>
      <c r="W46" s="698"/>
    </row>
    <row r="47" spans="1:28" ht="25.15" hidden="1" customHeight="1" x14ac:dyDescent="0.25">
      <c r="A47" s="778"/>
      <c r="B47" s="780" t="s">
        <v>8</v>
      </c>
      <c r="C47" s="699">
        <f ca="1">OFFSET(INDEX('REPARTITION DES TACHES'!$A$2:$I$2399,MATCH($A$46,'REPARTITION DES TACHES'!$A$2:$A$2399,0),3),1,0)</f>
        <v>0</v>
      </c>
      <c r="D47" s="699">
        <f ca="1">OFFSET(INDEX('REPARTITION DES TACHES'!$A$2:$I$2399,MATCH($A$46,'REPARTITION DES TACHES'!$A$2:$A$2399,0),4),1,0)</f>
        <v>0</v>
      </c>
      <c r="E47" s="699">
        <f ca="1">OFFSET(INDEX('REPARTITION DES TACHES'!$A$2:$I$2399,MATCH($A$46,'REPARTITION DES TACHES'!$A$2:$A$2399,0),5),1,0)</f>
        <v>0</v>
      </c>
      <c r="F47" s="699">
        <f ca="1">OFFSET(INDEX('REPARTITION DES TACHES'!$A$2:$I$2399,MATCH($A$46,'REPARTITION DES TACHES'!$A$2:$A$2399,0),6),1,0)</f>
        <v>0</v>
      </c>
      <c r="G47" s="699">
        <f ca="1">OFFSET(INDEX('REPARTITION DES TACHES'!$A$2:$I$2399,MATCH($A$46,'REPARTITION DES TACHES'!$A$2:$A$2399,0),7),1,0)</f>
        <v>0</v>
      </c>
      <c r="H47" s="699">
        <f ca="1">OFFSET(INDEX('REPARTITION DES TACHES'!$A$2:$I$2399,MATCH($A$46,'REPARTITION DES TACHES'!$A$2:$A$2399,0),8),1,0)</f>
        <v>0</v>
      </c>
      <c r="I47" s="594">
        <f ca="1">OFFSET(INDEX('REPARTITION DES TACHES'!$A$2:$I$2399,MATCH($A$46,'REPARTITION DES TACHES'!$A$2:$A$2399,0),9),1,0)</f>
        <v>0</v>
      </c>
      <c r="K47" s="778"/>
      <c r="L47" s="781" t="s">
        <v>8</v>
      </c>
      <c r="M47" s="616">
        <f ca="1">OFFSET(INDEX('REPARTITION DES TACHES'!$A$2:$I$2399,MATCH($K$46,'REPARTITION DES TACHES'!$A$2:$A$2399,0),3),1,0)</f>
        <v>0</v>
      </c>
      <c r="N47" s="617">
        <f ca="1">OFFSET(INDEX('REPARTITION DES TACHES'!$A$2:$I$2399,MATCH($K$46,'REPARTITION DES TACHES'!$A$2:$A$2399,0),4),1,0)</f>
        <v>0</v>
      </c>
      <c r="O47" s="617">
        <f ca="1">OFFSET(INDEX('REPARTITION DES TACHES'!$A$2:$I$2399,MATCH($K$46,'REPARTITION DES TACHES'!$A$2:$A$2399,0),5),1,0)</f>
        <v>0</v>
      </c>
      <c r="P47" s="617"/>
      <c r="Q47" s="617">
        <f ca="1">OFFSET(INDEX('REPARTITION DES TACHES'!$A$2:$I$2399,MATCH($K$46,'REPARTITION DES TACHES'!$A$2:$A$2399,0),7),1,0)</f>
        <v>0</v>
      </c>
      <c r="R47" s="617">
        <f ca="1">OFFSET(INDEX('REPARTITION DES TACHES'!$A$2:$I$2399,MATCH($K$46,'REPARTITION DES TACHES'!$A$2:$A$2399,0),8),1,0)</f>
        <v>0</v>
      </c>
      <c r="S47" s="577">
        <f ca="1">OFFSET(INDEX('REPARTITION DES TACHES'!$A$2:$I$2399,MATCH($K$46,'REPARTITION DES TACHES'!$A$2:$A$2399,0),9),1,0)</f>
        <v>0</v>
      </c>
    </row>
    <row r="48" spans="1:28" ht="25.15" hidden="1" customHeight="1" x14ac:dyDescent="0.25">
      <c r="A48" s="778"/>
      <c r="B48" s="780"/>
      <c r="C48" s="616" t="s">
        <v>10</v>
      </c>
      <c r="D48" s="666"/>
      <c r="E48" s="667"/>
      <c r="F48" s="667"/>
      <c r="G48" s="667"/>
      <c r="H48" s="667"/>
      <c r="I48" s="581"/>
      <c r="K48" s="778"/>
      <c r="L48" s="781"/>
      <c r="M48" s="616" t="s">
        <v>10</v>
      </c>
      <c r="N48" s="617"/>
      <c r="O48" s="617"/>
      <c r="P48" s="617" t="s">
        <v>10</v>
      </c>
      <c r="Q48" s="617"/>
      <c r="R48" s="617"/>
      <c r="S48" s="577"/>
    </row>
    <row r="49" spans="1:19" ht="20.100000000000001" customHeight="1" thickBot="1" x14ac:dyDescent="0.3">
      <c r="A49" s="778"/>
      <c r="B49" s="663"/>
      <c r="C49" s="628">
        <f ca="1">OFFSET(INDEX('REPARTITION DES TACHES'!$A$2:$I$2399,MATCH($A$46,'REPARTITION DES TACHES'!$A$2:$A$2399,0),3),3,0)</f>
        <v>4108</v>
      </c>
      <c r="D49" s="628">
        <f ca="1">OFFSET(INDEX('REPARTITION DES TACHES'!$A$2:$I$2399,MATCH($A$46,'REPARTITION DES TACHES'!$A$2:$A$2399,0),4),3,0)</f>
        <v>0</v>
      </c>
      <c r="E49" s="628" t="str">
        <f ca="1">OFFSET(INDEX('REPARTITION DES TACHES'!$A$2:$I$2399,MATCH($A$46,'REPARTITION DES TACHES'!$A$2:$A$2399,0),5),3,0)</f>
        <v>04101</v>
      </c>
      <c r="F49" s="628">
        <f ca="1">OFFSET(INDEX('REPARTITION DES TACHES'!$A$2:$I$2399,MATCH($A$46,'REPARTITION DES TACHES'!$A$2:$A$2399,0),6),3,0)</f>
        <v>0</v>
      </c>
      <c r="G49" s="628">
        <f ca="1">OFFSET(INDEX('REPARTITION DES TACHES'!$A$2:$I$2399,MATCH($A$46,'REPARTITION DES TACHES'!$A$2:$A$2399,0),7),3,0)</f>
        <v>0</v>
      </c>
      <c r="H49" s="628" t="str">
        <f ca="1">OFFSET(INDEX('REPARTITION DES TACHES'!$A$2:$I$2399,MATCH($A$46,'REPARTITION DES TACHES'!$A$2:$A$2399,0),8),3,0)</f>
        <v>0173</v>
      </c>
      <c r="I49" s="589">
        <f ca="1">OFFSET(INDEX('REPARTITION DES TACHES'!$A$2:$I$2399,MATCH($A$46,'REPARTITION DES TACHES'!$A$2:$A$2399,0),9),3,0)</f>
        <v>0</v>
      </c>
      <c r="K49" s="778"/>
      <c r="L49" s="627"/>
      <c r="M49" s="628">
        <f ca="1">OFFSET(INDEX('REPARTITION DES TACHES'!$A$2:$I$2399,MATCH($K$46,'REPARTITION DES TACHES'!$A$2:$A$2399,0),3),3,0)</f>
        <v>4108</v>
      </c>
      <c r="N49" s="629">
        <f ca="1">OFFSET(INDEX('REPARTITION DES TACHES'!$A$2:$I$2399,MATCH($K$46,'REPARTITION DES TACHES'!$A$2:$A$2399,0),4),3,0)</f>
        <v>0</v>
      </c>
      <c r="O49" s="629">
        <f ca="1">OFFSET(INDEX('REPARTITION DES TACHES'!$A$2:$I$2399,MATCH($K$46,'REPARTITION DES TACHES'!$A$2:$A$2399,0),5),3,0)</f>
        <v>0</v>
      </c>
      <c r="P49" s="629">
        <f ca="1">OFFSET(INDEX('REPARTITION DES TACHES'!$A$2:$I$2399,MATCH($K$46,'REPARTITION DES TACHES'!$A$2:$A$2399,0),6),3,0)</f>
        <v>0</v>
      </c>
      <c r="Q49" s="629">
        <f ca="1">OFFSET(INDEX('REPARTITION DES TACHES'!$A$2:$I$2399,MATCH($K$46,'REPARTITION DES TACHES'!$A$2:$A$2399,0),7),3,0)</f>
        <v>0</v>
      </c>
      <c r="R49" s="738" t="str">
        <f ca="1">OFFSET(INDEX('REPARTITION DES TACHES'!$A$2:$I$2399,MATCH($K$46,'REPARTITION DES TACHES'!$A$2:$A$2399,0),8),3,0)</f>
        <v>04112</v>
      </c>
      <c r="S49" s="630">
        <f ca="1">OFFSET(INDEX('REPARTITION DES TACHES'!$A$2:$I$2399,MATCH($K$46,'REPARTITION DES TACHES'!$A$2:$A$2399,0),9),3,0)</f>
        <v>0</v>
      </c>
    </row>
    <row r="50" spans="1:19" ht="25.15" hidden="1" customHeight="1" x14ac:dyDescent="0.25">
      <c r="A50" s="778"/>
      <c r="B50" s="782" t="s">
        <v>8</v>
      </c>
      <c r="C50" s="589">
        <f ca="1">OFFSET(INDEX('REPARTITION DES TACHES'!$A$2:$I$2399,MATCH($A$46,'REPARTITION DES TACHES'!$A$2:$A$2399,0),3),4,0)</f>
        <v>0</v>
      </c>
      <c r="D50" s="589">
        <f ca="1">OFFSET(INDEX('REPARTITION DES TACHES'!$A$2:$I$2399,MATCH($A$46,'REPARTITION DES TACHES'!$A$2:$A$2399,0),4),4,0)</f>
        <v>0</v>
      </c>
      <c r="E50" s="589">
        <f ca="1">OFFSET(INDEX('REPARTITION DES TACHES'!$A$2:$I$2399,MATCH($A$46,'REPARTITION DES TACHES'!$A$2:$A$2399,0),5),4,0)</f>
        <v>0</v>
      </c>
      <c r="F50" s="589">
        <f ca="1">OFFSET(INDEX('REPARTITION DES TACHES'!$A$2:$I$2399,MATCH($A$46,'REPARTITION DES TACHES'!$A$2:$A$2399,0),6),4,0)</f>
        <v>0</v>
      </c>
      <c r="G50" s="589">
        <f ca="1">OFFSET(INDEX('REPARTITION DES TACHES'!$A$2:$I$2399,MATCH($A$46,'REPARTITION DES TACHES'!$A$2:$A$2399,0),7),4,0)</f>
        <v>0</v>
      </c>
      <c r="H50" s="589">
        <f ca="1">OFFSET(INDEX('REPARTITION DES TACHES'!$A$2:$I$2399,MATCH($A$46,'REPARTITION DES TACHES'!$A$2:$A$2399,0),8),4,0)</f>
        <v>0</v>
      </c>
      <c r="I50" s="589">
        <f ca="1">OFFSET(INDEX('REPARTITION DES TACHES'!$A$2:$I$2399,MATCH($A$46,'REPARTITION DES TACHES'!$A$2:$A$2399,0),9),4,0)</f>
        <v>0</v>
      </c>
      <c r="K50" s="778"/>
      <c r="L50" s="784" t="s">
        <v>8</v>
      </c>
      <c r="M50" s="631">
        <f ca="1">OFFSET(INDEX('REPARTITION DES TACHES'!$A$2:$I$2399,MATCH($K$46,'REPARTITION DES TACHES'!$A$2:$A$2399,0),3),4,0)</f>
        <v>0</v>
      </c>
      <c r="N50" s="632">
        <f ca="1">OFFSET(INDEX('REPARTITION DES TACHES'!$A$2:$I$2399,MATCH($K$46,'REPARTITION DES TACHES'!$A$2:$A$2399,0),4),4,0)</f>
        <v>0</v>
      </c>
      <c r="O50" s="632">
        <f ca="1">OFFSET(INDEX('REPARTITION DES TACHES'!$A$2:$I$2399,MATCH($K$46,'REPARTITION DES TACHES'!$A$2:$A$2399,0),5),4,0)</f>
        <v>0</v>
      </c>
      <c r="P50" s="576" t="s">
        <v>10</v>
      </c>
      <c r="Q50" s="632">
        <f ca="1">OFFSET(INDEX('REPARTITION DES TACHES'!$A$2:$I$2399,MATCH($K$46,'REPARTITION DES TACHES'!$A$2:$A$2399,0),7),4,0)</f>
        <v>0</v>
      </c>
      <c r="R50" s="632">
        <f ca="1">OFFSET(INDEX('REPARTITION DES TACHES'!$A$2:$I$2399,MATCH($K$46,'REPARTITION DES TACHES'!$A$2:$A$2399,0),8),4,0)</f>
        <v>0</v>
      </c>
      <c r="S50" s="633">
        <f ca="1">OFFSET(INDEX('REPARTITION DES TACHES'!$A$2:$I$2399,MATCH($K$46,'REPARTITION DES TACHES'!$A$2:$A$2399,0),9),4,0)</f>
        <v>0</v>
      </c>
    </row>
    <row r="51" spans="1:19" ht="25.15" hidden="1" customHeight="1" thickBot="1" x14ac:dyDescent="0.3">
      <c r="A51" s="779"/>
      <c r="B51" s="783"/>
      <c r="C51" s="692"/>
      <c r="D51" s="700"/>
      <c r="E51" s="694"/>
      <c r="F51" s="694"/>
      <c r="G51" s="694"/>
      <c r="H51" s="694"/>
      <c r="I51" s="657"/>
      <c r="K51" s="779"/>
      <c r="L51" s="785"/>
      <c r="M51" s="602" t="s">
        <v>10</v>
      </c>
      <c r="N51" s="607"/>
      <c r="O51" s="607"/>
      <c r="P51" s="607"/>
      <c r="Q51" s="607"/>
      <c r="R51" s="607"/>
      <c r="S51" s="603"/>
    </row>
    <row r="52" spans="1:19" ht="20.100000000000001" customHeight="1" thickTop="1" x14ac:dyDescent="0.25">
      <c r="A52" s="786">
        <f>+A46+1</f>
        <v>43110</v>
      </c>
      <c r="B52" s="701"/>
      <c r="C52" s="697">
        <f>INDEX('REPARTITION DES TACHES'!$A$2:$I$2399,MATCH($A$52,'REPARTITION DES TACHES'!$A$2:$A$2399,0),3)</f>
        <v>4107</v>
      </c>
      <c r="D52" s="564">
        <f>INDEX('REPARTITION DES TACHES'!$A$2:$I$2399,MATCH($A$52,'REPARTITION DES TACHES'!$A$2:$A$2399,0),4)</f>
        <v>4104</v>
      </c>
      <c r="E52" s="564">
        <f>INDEX('REPARTITION DES TACHES'!$A$2:$I$2399,MATCH($A$52,'REPARTITION DES TACHES'!$A$2:$A$2399,0),5)</f>
        <v>0</v>
      </c>
      <c r="F52" s="564">
        <f>INDEX('REPARTITION DES TACHES'!$A$2:$I$2399,MATCH($A$52,'REPARTITION DES TACHES'!$A$2:$A$2399,0),6)</f>
        <v>0</v>
      </c>
      <c r="G52" s="564" t="str">
        <f>INDEX('REPARTITION DES TACHES'!$A$2:$I$2399,MATCH($A$52,'REPARTITION DES TACHES'!$A$2:$A$2399,0),7)</f>
        <v>04107</v>
      </c>
      <c r="H52" s="564">
        <f>INDEX('REPARTITION DES TACHES'!$A$2:$I$2399,MATCH($A$52,'REPARTITION DES TACHES'!$A$2:$A$2399,0),8)</f>
        <v>0</v>
      </c>
      <c r="I52" s="564">
        <f>INDEX('REPARTITION DES TACHES'!$A$2:$I$2399,MATCH($A$52,'REPARTITION DES TACHES'!$A$2:$A$2399,0),9)</f>
        <v>0</v>
      </c>
      <c r="K52" s="786">
        <f>+K46+1</f>
        <v>43124</v>
      </c>
      <c r="L52" s="635"/>
      <c r="M52" s="636">
        <f>INDEX('REPARTITION DES TACHES'!$A$2:$I$2399,MATCH($K$52,'REPARTITION DES TACHES'!$A$2:$A$2399,0),3)</f>
        <v>4107</v>
      </c>
      <c r="N52" s="567">
        <f>INDEX('REPARTITION DES TACHES'!$A$2:$I$2399,MATCH($K$52,'REPARTITION DES TACHES'!$A$2:$A$2399,0),4)</f>
        <v>4104</v>
      </c>
      <c r="O52" s="567">
        <f>INDEX('REPARTITION DES TACHES'!$A$2:$I$2399,MATCH($K$52,'REPARTITION DES TACHES'!$A$2:$A$2399,0),5)</f>
        <v>0</v>
      </c>
      <c r="P52" s="567">
        <f>INDEX('REPARTITION DES TACHES'!$A$2:$I$2399,MATCH($K$52,'REPARTITION DES TACHES'!$A$2:$A$2399,0),6)</f>
        <v>0</v>
      </c>
      <c r="Q52" s="567">
        <f>INDEX('REPARTITION DES TACHES'!$A$2:$I$2399,MATCH($K$52,'REPARTITION DES TACHES'!$A$2:$A$2399,0),7)</f>
        <v>0</v>
      </c>
      <c r="R52" s="567">
        <f>INDEX('REPARTITION DES TACHES'!$A$2:$I$2399,MATCH($K$52,'REPARTITION DES TACHES'!$A$2:$A$2399,0),8)</f>
        <v>0</v>
      </c>
      <c r="S52" s="568">
        <f>INDEX('REPARTITION DES TACHES'!$A$2:$I$2399,MATCH($K$52,'REPARTITION DES TACHES'!$A$2:$A$2399,0),9)</f>
        <v>0</v>
      </c>
    </row>
    <row r="53" spans="1:19" ht="25.15" hidden="1" customHeight="1" x14ac:dyDescent="0.25">
      <c r="A53" s="787"/>
      <c r="B53" s="782" t="s">
        <v>8</v>
      </c>
      <c r="C53" s="702">
        <f ca="1">OFFSET(INDEX('REPARTITION DES TACHES'!$A$2:$I$2399,MATCH($A$52,'REPARTITION DES TACHES'!$A$2:$A$2399,0),3),1,0)</f>
        <v>0</v>
      </c>
      <c r="D53" s="702">
        <f ca="1">OFFSET(INDEX('REPARTITION DES TACHES'!$A$2:$I$2399,MATCH($A$52,'REPARTITION DES TACHES'!$A$2:$A$2399,0),4),1,0)</f>
        <v>0</v>
      </c>
      <c r="E53" s="702">
        <f ca="1">OFFSET(INDEX('REPARTITION DES TACHES'!$A$2:$I$2399,MATCH($A$52,'REPARTITION DES TACHES'!$A$2:$A$2399,0),5),1,0)</f>
        <v>0</v>
      </c>
      <c r="F53" s="702">
        <f ca="1">OFFSET(INDEX('REPARTITION DES TACHES'!$A$2:$I$2399,MATCH($A$52,'REPARTITION DES TACHES'!$A$2:$A$2399,0),6),1,0)</f>
        <v>0</v>
      </c>
      <c r="G53" s="702">
        <f ca="1">OFFSET(INDEX('REPARTITION DES TACHES'!$A$2:$I$2399,MATCH($A$52,'REPARTITION DES TACHES'!$A$2:$A$2399,0),7),1,0)</f>
        <v>0</v>
      </c>
      <c r="H53" s="702">
        <f ca="1">OFFSET(INDEX('REPARTITION DES TACHES'!$A$2:$I$2399,MATCH($A$52,'REPARTITION DES TACHES'!$A$2:$A$2399,0),8),1,0)</f>
        <v>0</v>
      </c>
      <c r="I53" s="702">
        <f ca="1">OFFSET(INDEX('REPARTITION DES TACHES'!$A$2:$I$2399,MATCH($A$52,'REPARTITION DES TACHES'!$A$2:$A$2399,0),9),1,0)</f>
        <v>0</v>
      </c>
      <c r="K53" s="787"/>
      <c r="L53" s="784" t="s">
        <v>8</v>
      </c>
      <c r="M53" s="639">
        <f ca="1">OFFSET(INDEX('REPARTITION DES TACHES'!$A$2:$I$2399,MATCH($K$52,'REPARTITION DES TACHES'!$A$2:$A$2399,0),3),1,0)</f>
        <v>0</v>
      </c>
      <c r="N53" s="576">
        <f ca="1">OFFSET(INDEX('REPARTITION DES TACHES'!$A$2:$I$2399,MATCH($K$52,'REPARTITION DES TACHES'!$A$2:$A$2399,0),4),1,0)</f>
        <v>0</v>
      </c>
      <c r="O53" s="576">
        <f ca="1">OFFSET(INDEX('REPARTITION DES TACHES'!$A$2:$I$2399,MATCH($K$52,'REPARTITION DES TACHES'!$A$2:$A$2399,0),5),1,0)</f>
        <v>0</v>
      </c>
      <c r="P53" s="576"/>
      <c r="Q53" s="576">
        <f ca="1">OFFSET(INDEX('REPARTITION DES TACHES'!$A$2:$I$2399,MATCH($K$52,'REPARTITION DES TACHES'!$A$2:$A$2399,0),7),1,0)</f>
        <v>0</v>
      </c>
      <c r="R53" s="576">
        <f ca="1">OFFSET(INDEX('REPARTITION DES TACHES'!$A$2:$I$2399,MATCH($K$52,'REPARTITION DES TACHES'!$A$2:$A$2399,0),8),1,0)</f>
        <v>0</v>
      </c>
      <c r="S53" s="577">
        <f ca="1">OFFSET(INDEX('REPARTITION DES TACHES'!$A$2:$I$2399,MATCH($K$52,'REPARTITION DES TACHES'!$A$2:$A$2399,0),9),1,0)</f>
        <v>0</v>
      </c>
    </row>
    <row r="54" spans="1:19" ht="25.15" hidden="1" customHeight="1" x14ac:dyDescent="0.25">
      <c r="A54" s="787"/>
      <c r="B54" s="782"/>
      <c r="C54" s="703"/>
      <c r="D54" s="704"/>
      <c r="E54" s="705"/>
      <c r="F54" s="706"/>
      <c r="G54" s="707"/>
      <c r="H54" s="707"/>
      <c r="I54" s="708"/>
      <c r="K54" s="787"/>
      <c r="L54" s="784"/>
      <c r="M54" s="639" t="s">
        <v>10</v>
      </c>
      <c r="N54" s="576"/>
      <c r="O54" s="576"/>
      <c r="P54" s="576" t="s">
        <v>10</v>
      </c>
      <c r="Q54" s="576"/>
      <c r="R54" s="576"/>
      <c r="S54" s="577"/>
    </row>
    <row r="55" spans="1:19" ht="20.100000000000001" customHeight="1" thickBot="1" x14ac:dyDescent="0.3">
      <c r="A55" s="787"/>
      <c r="B55" s="546"/>
      <c r="C55" s="634">
        <f ca="1">OFFSET(INDEX('REPARTITION DES TACHES'!$A$2:$I$2399,MATCH($A$52,'REPARTITION DES TACHES'!$A$2:$A$2399,0),3),3,0)</f>
        <v>4101</v>
      </c>
      <c r="D55" s="634">
        <f ca="1">OFFSET(INDEX('REPARTITION DES TACHES'!$A$2:$I$2399,MATCH($A$52,'REPARTITION DES TACHES'!$A$2:$A$2399,0),4),3,0)</f>
        <v>0</v>
      </c>
      <c r="E55" s="739" t="str">
        <f ca="1">OFFSET(INDEX('REPARTITION DES TACHES'!$A$2:$I$2399,MATCH($A$52,'REPARTITION DES TACHES'!$A$2:$A$2399,0),5),3,0)</f>
        <v>04104</v>
      </c>
      <c r="F55" s="634">
        <f ca="1">OFFSET(INDEX('REPARTITION DES TACHES'!$A$2:$I$2399,MATCH($A$52,'REPARTITION DES TACHES'!$A$2:$A$2399,0),6),3,0)</f>
        <v>0</v>
      </c>
      <c r="G55" s="634">
        <f ca="1">OFFSET(INDEX('REPARTITION DES TACHES'!$A$2:$I$2399,MATCH($A$52,'REPARTITION DES TACHES'!$A$2:$A$2399,0),7),3,0)</f>
        <v>0</v>
      </c>
      <c r="H55" s="634" t="str">
        <f ca="1">OFFSET(INDEX('REPARTITION DES TACHES'!$A$2:$I$2399,MATCH($A$52,'REPARTITION DES TACHES'!$A$2:$A$2399,0),8),3,0)</f>
        <v>04101</v>
      </c>
      <c r="I55" s="634">
        <f ca="1">OFFSET(INDEX('REPARTITION DES TACHES'!$A$2:$I$2399,MATCH($A$52,'REPARTITION DES TACHES'!$A$2:$A$2399,0),9),3,0)</f>
        <v>0</v>
      </c>
      <c r="K55" s="787"/>
      <c r="L55" s="547"/>
      <c r="M55" s="589">
        <f ca="1">OFFSET(INDEX('REPARTITION DES TACHES'!$A$2:$I$2399,MATCH($K$52,'REPARTITION DES TACHES'!$A$2:$A$2399,0),3),3,0)</f>
        <v>4101</v>
      </c>
      <c r="N55" s="640">
        <f ca="1">OFFSET(INDEX('REPARTITION DES TACHES'!$A$2:$I$2399,MATCH($K$52,'REPARTITION DES TACHES'!$A$2:$A$2399,0),4),3,0)</f>
        <v>0</v>
      </c>
      <c r="O55" s="733">
        <f ca="1">OFFSET(INDEX('REPARTITION DES TACHES'!$A$2:$I$2399,MATCH($K$52,'REPARTITION DES TACHES'!$A$2:$A$2399,0),5),3,0)</f>
        <v>0</v>
      </c>
      <c r="P55" s="640">
        <f ca="1">OFFSET(INDEX('REPARTITION DES TACHES'!$A$2:$I$2399,MATCH($K$52,'REPARTITION DES TACHES'!$A$2:$A$2399,0),6),3,0)</f>
        <v>0</v>
      </c>
      <c r="Q55" s="640">
        <f ca="1">OFFSET(INDEX('REPARTITION DES TACHES'!$A$2:$I$2399,MATCH($K$52,'REPARTITION DES TACHES'!$A$2:$A$2399,0),7),3,0)</f>
        <v>0</v>
      </c>
      <c r="R55" s="640" t="str">
        <f ca="1">OFFSET(INDEX('REPARTITION DES TACHES'!$A$2:$I$2399,MATCH($K$52,'REPARTITION DES TACHES'!$A$2:$A$2399,0),8),3,0)</f>
        <v>04114</v>
      </c>
      <c r="S55" s="630">
        <f ca="1">OFFSET(INDEX('REPARTITION DES TACHES'!$A$2:$I$2399,MATCH($K$52,'REPARTITION DES TACHES'!$A$2:$A$2399,0),9),3,0)</f>
        <v>0</v>
      </c>
    </row>
    <row r="56" spans="1:19" ht="25.15" hidden="1" customHeight="1" x14ac:dyDescent="0.25">
      <c r="A56" s="787"/>
      <c r="B56" s="782" t="s">
        <v>8</v>
      </c>
      <c r="C56" s="702">
        <f ca="1">OFFSET(INDEX('REPARTITION DES TACHES'!$A$2:$I$2399,MATCH($A$52,'REPARTITION DES TACHES'!$A$2:$A$2399,0),3),4,0)</f>
        <v>0</v>
      </c>
      <c r="D56" s="702">
        <f ca="1">OFFSET(INDEX('REPARTITION DES TACHES'!$A$2:$I$2399,MATCH($A$52,'REPARTITION DES TACHES'!$A$2:$A$2399,0),4),4,0)</f>
        <v>0</v>
      </c>
      <c r="E56" s="702">
        <f ca="1">OFFSET(INDEX('REPARTITION DES TACHES'!$A$2:$I$2399,MATCH($A$52,'REPARTITION DES TACHES'!$A$2:$A$2399,0),5),4,0)</f>
        <v>0</v>
      </c>
      <c r="F56" s="702">
        <f ca="1">OFFSET(INDEX('REPARTITION DES TACHES'!$A$2:$I$2399,MATCH($A$52,'REPARTITION DES TACHES'!$A$2:$A$2399,0),6),4,0)</f>
        <v>0</v>
      </c>
      <c r="G56" s="702">
        <f ca="1">OFFSET(INDEX('REPARTITION DES TACHES'!$A$2:$I$2399,MATCH($A$52,'REPARTITION DES TACHES'!$A$2:$A$2399,0),7),4,0)</f>
        <v>0</v>
      </c>
      <c r="H56" s="702">
        <f ca="1">OFFSET(INDEX('REPARTITION DES TACHES'!$A$2:$I$2399,MATCH($A$52,'REPARTITION DES TACHES'!$A$2:$A$2399,0),8),4,0)</f>
        <v>0</v>
      </c>
      <c r="I56" s="702">
        <f ca="1">OFFSET(INDEX('REPARTITION DES TACHES'!$A$2:$I$2399,MATCH($A$52,'REPARTITION DES TACHES'!$A$2:$A$2399,0),9),4,0)</f>
        <v>0</v>
      </c>
      <c r="K56" s="787"/>
      <c r="L56" s="784" t="s">
        <v>8</v>
      </c>
      <c r="M56" s="631">
        <f ca="1">OFFSET(INDEX('REPARTITION DES TACHES'!$A$2:$I$2399,MATCH($K$52,'REPARTITION DES TACHES'!$A$2:$A$2399,0),3),4,0)</f>
        <v>0</v>
      </c>
      <c r="N56" s="632">
        <f ca="1">OFFSET(INDEX('REPARTITION DES TACHES'!$A$2:$I$2399,MATCH($K$52,'REPARTITION DES TACHES'!$A$2:$A$2399,0),4),4,0)</f>
        <v>0</v>
      </c>
      <c r="O56" s="632">
        <f ca="1">OFFSET(INDEX('REPARTITION DES TACHES'!$A$2:$I$2399,MATCH($K$52,'REPARTITION DES TACHES'!$A$2:$A$2399,0),5),4,0)</f>
        <v>0</v>
      </c>
      <c r="P56" s="632" t="s">
        <v>10</v>
      </c>
      <c r="Q56" s="632">
        <f ca="1">OFFSET(INDEX('REPARTITION DES TACHES'!$A$2:$I$2399,MATCH($K$52,'REPARTITION DES TACHES'!$A$2:$A$2399,0),7),4,0)</f>
        <v>0</v>
      </c>
      <c r="R56" s="632">
        <f ca="1">OFFSET(INDEX('REPARTITION DES TACHES'!$A$2:$I$2399,MATCH($K$52,'REPARTITION DES TACHES'!$A$2:$A$2399,0),8),4,0)</f>
        <v>0</v>
      </c>
      <c r="S56" s="633">
        <f ca="1">OFFSET(INDEX('REPARTITION DES TACHES'!$A$2:$I$2399,MATCH($K$52,'REPARTITION DES TACHES'!$A$2:$A$2399,0),9),4,0)</f>
        <v>0</v>
      </c>
    </row>
    <row r="57" spans="1:19" ht="25.15" hidden="1" customHeight="1" thickBot="1" x14ac:dyDescent="0.3">
      <c r="A57" s="788"/>
      <c r="B57" s="783"/>
      <c r="C57" s="671"/>
      <c r="D57" s="672"/>
      <c r="E57" s="709"/>
      <c r="F57" s="673"/>
      <c r="G57" s="673"/>
      <c r="H57" s="673"/>
      <c r="I57" s="646"/>
      <c r="K57" s="788"/>
      <c r="L57" s="785"/>
      <c r="M57" s="710" t="s">
        <v>10</v>
      </c>
      <c r="N57" s="711"/>
      <c r="O57" s="712"/>
      <c r="P57" s="711"/>
      <c r="Q57" s="711"/>
      <c r="R57" s="711"/>
      <c r="S57" s="713"/>
    </row>
    <row r="58" spans="1:19" ht="20.100000000000001" customHeight="1" thickTop="1" x14ac:dyDescent="0.25">
      <c r="A58" s="777">
        <f>+A52+1</f>
        <v>43111</v>
      </c>
      <c r="B58" s="695"/>
      <c r="C58" s="714" t="str">
        <f>INDEX('REPARTITION DES TACHES'!$A$2:$I$2399,MATCH($A$58,'REPARTITION DES TACHES'!$A$2:$A$2399,0),3)</f>
        <v>0161</v>
      </c>
      <c r="D58" s="714" t="str">
        <f>INDEX('REPARTITION DES TACHES'!$A$2:$I$2399,MATCH($A$58,'REPARTITION DES TACHES'!$A$2:$A$2399,0),4)</f>
        <v>0162</v>
      </c>
      <c r="E58" s="714">
        <f>INDEX('REPARTITION DES TACHES'!$A$2:$I$2399,MATCH($A$58,'REPARTITION DES TACHES'!$A$2:$A$2399,0),5)</f>
        <v>0</v>
      </c>
      <c r="F58" s="714">
        <f>INDEX('REPARTITION DES TACHES'!$A$2:$I$2399,MATCH($A$58,'REPARTITION DES TACHES'!$A$2:$A$2399,0),6)</f>
        <v>0</v>
      </c>
      <c r="G58" s="714" t="str">
        <f>INDEX('REPARTITION DES TACHES'!$A$2:$I$2399,MATCH($A$58,'REPARTITION DES TACHES'!$A$2:$A$2399,0),7)</f>
        <v>04108</v>
      </c>
      <c r="H58" s="714">
        <f>INDEX('REPARTITION DES TACHES'!$A$2:$I$2399,MATCH($A$58,'REPARTITION DES TACHES'!$A$2:$A$2399,0),8)</f>
        <v>0</v>
      </c>
      <c r="I58" s="564">
        <f>INDEX('REPARTITION DES TACHES'!$A$2:$I$2399,MATCH($A$58,'REPARTITION DES TACHES'!$A$2:$A$2399,0),9)</f>
        <v>0</v>
      </c>
      <c r="K58" s="789">
        <f>+K52+1</f>
        <v>43125</v>
      </c>
      <c r="L58" s="715"/>
      <c r="M58" s="613" t="str">
        <f>INDEX('REPARTITION DES TACHES'!$A$2:$I$2399,MATCH($K$58,'REPARTITION DES TACHES'!$A$2:$A$2399,0),3)</f>
        <v>0161</v>
      </c>
      <c r="N58" s="609" t="str">
        <f>INDEX('REPARTITION DES TACHES'!$A$2:$I$2399,MATCH($K$58,'REPARTITION DES TACHES'!$A$2:$A$2399,0),4)</f>
        <v>0162</v>
      </c>
      <c r="O58" s="609">
        <f>INDEX('REPARTITION DES TACHES'!$A$2:$I$2399,MATCH($K$58,'REPARTITION DES TACHES'!$A$2:$A$2399,0),5)</f>
        <v>0</v>
      </c>
      <c r="P58" s="609">
        <f>INDEX('REPARTITION DES TACHES'!$A$2:$I$2399,MATCH($K$58,'REPARTITION DES TACHES'!$A$2:$A$2399,0),6)</f>
        <v>0</v>
      </c>
      <c r="Q58" s="609">
        <f>INDEX('REPARTITION DES TACHES'!$A$2:$I$2399,MATCH($K$58,'REPARTITION DES TACHES'!$A$2:$A$2399,0),7)</f>
        <v>0</v>
      </c>
      <c r="R58" s="609">
        <f>INDEX('REPARTITION DES TACHES'!$A$2:$I$2399,MATCH($K$58,'REPARTITION DES TACHES'!$A$2:$A$2399,0),8)</f>
        <v>0</v>
      </c>
      <c r="S58" s="568">
        <f>INDEX('REPARTITION DES TACHES'!$A$2:$I$2399,MATCH($K$58,'REPARTITION DES TACHES'!$A$2:$A$2399,0),9)</f>
        <v>0</v>
      </c>
    </row>
    <row r="59" spans="1:19" ht="25.15" hidden="1" customHeight="1" x14ac:dyDescent="0.25">
      <c r="A59" s="778"/>
      <c r="B59" s="780" t="s">
        <v>8</v>
      </c>
      <c r="C59" s="716">
        <f ca="1">OFFSET(INDEX('REPARTITION DES TACHES'!$A$2:$I$2399,MATCH($A$58,'REPARTITION DES TACHES'!$A$2:$A$2399,0),3),1,0)</f>
        <v>0</v>
      </c>
      <c r="D59" s="716">
        <f ca="1">OFFSET(INDEX('REPARTITION DES TACHES'!$A$2:$I$2399,MATCH($A$58,'REPARTITION DES TACHES'!$A$2:$A$2399,0),4),1,0)</f>
        <v>0</v>
      </c>
      <c r="E59" s="716">
        <f ca="1">OFFSET(INDEX('REPARTITION DES TACHES'!$A$2:$I$2399,MATCH($A$58,'REPARTITION DES TACHES'!$A$2:$A$2399,0),5),1,0)</f>
        <v>0</v>
      </c>
      <c r="F59" s="716">
        <f ca="1">OFFSET(INDEX('REPARTITION DES TACHES'!$A$2:$I$2399,MATCH($A$58,'REPARTITION DES TACHES'!$A$2:$A$2399,0),6),1,0)</f>
        <v>0</v>
      </c>
      <c r="G59" s="716">
        <f ca="1">OFFSET(INDEX('REPARTITION DES TACHES'!$A$2:$I$2399,MATCH($A$58,'REPARTITION DES TACHES'!$A$2:$A$2399,0),7),1,0)</f>
        <v>0</v>
      </c>
      <c r="H59" s="716">
        <f ca="1">OFFSET(INDEX('REPARTITION DES TACHES'!$A$2:$I$2399,MATCH($A$58,'REPARTITION DES TACHES'!$A$2:$A$2399,0),8),1,0)</f>
        <v>0</v>
      </c>
      <c r="I59" s="702">
        <f ca="1">OFFSET(INDEX('REPARTITION DES TACHES'!$A$2:$I$2399,MATCH($A$58,'REPARTITION DES TACHES'!$A$2:$A$2399,0),9),1,0)</f>
        <v>0</v>
      </c>
      <c r="K59" s="789"/>
      <c r="L59" s="781" t="s">
        <v>8</v>
      </c>
      <c r="M59" s="616">
        <f ca="1">OFFSET(INDEX('REPARTITION DES TACHES'!$A$2:$I$2399,MATCH($K$58,'REPARTITION DES TACHES'!$A$2:$A$2399,0),3),1,0)</f>
        <v>0</v>
      </c>
      <c r="N59" s="617">
        <f ca="1">OFFSET(INDEX('REPARTITION DES TACHES'!$A$2:$I$2399,MATCH($K$58,'REPARTITION DES TACHES'!$A$2:$A$2399,0),4),1,0)</f>
        <v>0</v>
      </c>
      <c r="O59" s="617">
        <f ca="1">OFFSET(INDEX('REPARTITION DES TACHES'!$A$2:$I$2399,MATCH($K$58,'REPARTITION DES TACHES'!$A$2:$A$2399,0),5),1,0)</f>
        <v>0</v>
      </c>
      <c r="P59" s="617">
        <f ca="1">OFFSET(INDEX('REPARTITION DES TACHES'!$A$2:$I$2399,MATCH($K$58,'REPARTITION DES TACHES'!$A$2:$A$2399,0),6),1,0)</f>
        <v>0</v>
      </c>
      <c r="Q59" s="617">
        <f ca="1">OFFSET(INDEX('REPARTITION DES TACHES'!$A$2:$I$2399,MATCH($K$58,'REPARTITION DES TACHES'!$A$2:$A$2399,0),7),1,0)</f>
        <v>0</v>
      </c>
      <c r="R59" s="617">
        <f ca="1">OFFSET(INDEX('REPARTITION DES TACHES'!$A$2:$I$2399,MATCH($K$58,'REPARTITION DES TACHES'!$A$2:$A$2399,0),8),1,0)</f>
        <v>0</v>
      </c>
      <c r="S59" s="577">
        <f ca="1">OFFSET(INDEX('REPARTITION DES TACHES'!$A$2:$I$2399,MATCH($K$58,'REPARTITION DES TACHES'!$A$2:$A$2399,0),9),1,0)</f>
        <v>0</v>
      </c>
    </row>
    <row r="60" spans="1:19" ht="25.15" hidden="1" customHeight="1" x14ac:dyDescent="0.25">
      <c r="A60" s="778"/>
      <c r="B60" s="780"/>
      <c r="C60" s="717" t="s">
        <v>10</v>
      </c>
      <c r="D60" s="666"/>
      <c r="E60" s="667"/>
      <c r="F60" s="667"/>
      <c r="G60" s="667"/>
      <c r="H60" s="667"/>
      <c r="I60" s="581"/>
      <c r="K60" s="789"/>
      <c r="L60" s="781"/>
      <c r="M60" s="616" t="s">
        <v>10</v>
      </c>
      <c r="N60" s="617"/>
      <c r="O60" s="617"/>
      <c r="P60" s="617" t="s">
        <v>10</v>
      </c>
      <c r="Q60" s="617"/>
      <c r="R60" s="617"/>
      <c r="S60" s="577"/>
    </row>
    <row r="61" spans="1:19" ht="20.100000000000001" customHeight="1" thickBot="1" x14ac:dyDescent="0.3">
      <c r="A61" s="778"/>
      <c r="B61" s="663"/>
      <c r="C61" s="718" t="str">
        <f ca="1">OFFSET(INDEX('REPARTITION DES TACHES'!$A$2:$I$2399,MATCH($A$58,'REPARTITION DES TACHES'!$A$2:$A$2399,0),3),3,0)</f>
        <v>0163</v>
      </c>
      <c r="D61" s="718">
        <f ca="1">OFFSET(INDEX('REPARTITION DES TACHES'!$A$2:$I$2399,MATCH($A$58,'REPARTITION DES TACHES'!$A$2:$A$2399,0),4),3,0)</f>
        <v>0</v>
      </c>
      <c r="E61" s="718" t="str">
        <f ca="1">OFFSET(INDEX('REPARTITION DES TACHES'!$A$2:$I$2399,MATCH($A$58,'REPARTITION DES TACHES'!$A$2:$A$2399,0),5),3,0)</f>
        <v>04107</v>
      </c>
      <c r="F61" s="718">
        <f ca="1">OFFSET(INDEX('REPARTITION DES TACHES'!$A$2:$I$2399,MATCH($A$58,'REPARTITION DES TACHES'!$A$2:$A$2399,0),6),3,0)</f>
        <v>0</v>
      </c>
      <c r="G61" s="718">
        <f ca="1">OFFSET(INDEX('REPARTITION DES TACHES'!$A$2:$I$2399,MATCH($A$58,'REPARTITION DES TACHES'!$A$2:$A$2399,0),7),3,0)</f>
        <v>0</v>
      </c>
      <c r="H61" s="718" t="str">
        <f ca="1">OFFSET(INDEX('REPARTITION DES TACHES'!$A$2:$I$2399,MATCH($A$58,'REPARTITION DES TACHES'!$A$2:$A$2399,0),8),3,0)</f>
        <v>04104</v>
      </c>
      <c r="I61" s="588">
        <f ca="1">OFFSET(INDEX('REPARTITION DES TACHES'!$A$2:$I$2399,MATCH($A$58,'REPARTITION DES TACHES'!$A$2:$A$2399,0),9),3,0)</f>
        <v>0</v>
      </c>
      <c r="K61" s="789"/>
      <c r="L61" s="627"/>
      <c r="M61" s="628" t="str">
        <f ca="1">OFFSET(INDEX('REPARTITION DES TACHES'!$A$2:$I$2399,MATCH($K$58,'REPARTITION DES TACHES'!$A$2:$A$2399,0),3),3,0)</f>
        <v>0163</v>
      </c>
      <c r="N61" s="629">
        <f ca="1">OFFSET(INDEX('REPARTITION DES TACHES'!$A$2:$I$2399,MATCH($K$58,'REPARTITION DES TACHES'!$A$2:$A$2399,0),4),3,0)</f>
        <v>0</v>
      </c>
      <c r="O61" s="629">
        <f ca="1">OFFSET(INDEX('REPARTITION DES TACHES'!$A$2:$I$2399,MATCH($K$58,'REPARTITION DES TACHES'!$A$2:$A$2399,0),5),3,0)</f>
        <v>0</v>
      </c>
      <c r="P61" s="629">
        <f ca="1">OFFSET(INDEX('REPARTITION DES TACHES'!$A$2:$I$2399,MATCH($K$58,'REPARTITION DES TACHES'!$A$2:$A$2399,0),6),3,0)</f>
        <v>0</v>
      </c>
      <c r="Q61" s="629">
        <f ca="1">OFFSET(INDEX('REPARTITION DES TACHES'!$A$2:$I$2399,MATCH($K$58,'REPARTITION DES TACHES'!$A$2:$A$2399,0),7),3,0)</f>
        <v>0</v>
      </c>
      <c r="R61" s="629" t="str">
        <f ca="1">OFFSET(INDEX('REPARTITION DES TACHES'!$A$2:$I$2399,MATCH($K$58,'REPARTITION DES TACHES'!$A$2:$A$2399,0),8),3,0)</f>
        <v>AH185/ZACHER</v>
      </c>
      <c r="S61" s="630">
        <f ca="1">OFFSET(INDEX('REPARTITION DES TACHES'!$A$2:$I$2399,MATCH($K$58,'REPARTITION DES TACHES'!$A$2:$A$2399,0),9),3,0)</f>
        <v>0</v>
      </c>
    </row>
    <row r="62" spans="1:19" ht="25.15" hidden="1" customHeight="1" x14ac:dyDescent="0.25">
      <c r="A62" s="778"/>
      <c r="B62" s="782" t="s">
        <v>8</v>
      </c>
      <c r="C62" s="702">
        <f ca="1">OFFSET(INDEX('REPARTITION DES TACHES'!$A$2:$I$2399,MATCH($A$58,'REPARTITION DES TACHES'!$A$2:$A$2399,0),3),4,0)</f>
        <v>0</v>
      </c>
      <c r="D62" s="702">
        <f ca="1">OFFSET(INDEX('REPARTITION DES TACHES'!$A$2:$I$2399,MATCH($A$58,'REPARTITION DES TACHES'!$A$2:$A$2399,0),4),4,0)</f>
        <v>0</v>
      </c>
      <c r="E62" s="702">
        <f ca="1">OFFSET(INDEX('REPARTITION DES TACHES'!$A$2:$I$2399,MATCH($A$58,'REPARTITION DES TACHES'!$A$2:$A$2399,0),5),4,0)</f>
        <v>0</v>
      </c>
      <c r="F62" s="702">
        <f ca="1">OFFSET(INDEX('REPARTITION DES TACHES'!$A$2:$I$2399,MATCH($A$58,'REPARTITION DES TACHES'!$A$2:$A$2399,0),6),4,0)</f>
        <v>0</v>
      </c>
      <c r="G62" s="702">
        <f ca="1">OFFSET(INDEX('REPARTITION DES TACHES'!$A$2:$I$2399,MATCH($A$58,'REPARTITION DES TACHES'!$A$2:$A$2399,0),7),4,0)</f>
        <v>0</v>
      </c>
      <c r="H62" s="702">
        <f ca="1">OFFSET(INDEX('REPARTITION DES TACHES'!$A$2:$I$2399,MATCH($A$58,'REPARTITION DES TACHES'!$A$2:$A$2399,0),8),4,0)</f>
        <v>0</v>
      </c>
      <c r="I62" s="702">
        <f ca="1">OFFSET(INDEX('REPARTITION DES TACHES'!$A$2:$I$2399,MATCH($A$58,'REPARTITION DES TACHES'!$A$2:$A$2399,0),9),4,0)</f>
        <v>0</v>
      </c>
      <c r="K62" s="789"/>
      <c r="L62" s="784" t="s">
        <v>8</v>
      </c>
      <c r="M62" s="631">
        <f ca="1">OFFSET(INDEX('REPARTITION DES TACHES'!$A$2:$I$2399,MATCH($K$58,'REPARTITION DES TACHES'!$A$2:$A$2399,0),3),4,0)</f>
        <v>0</v>
      </c>
      <c r="N62" s="632">
        <f ca="1">OFFSET(INDEX('REPARTITION DES TACHES'!$A$2:$I$2399,MATCH($K$58,'REPARTITION DES TACHES'!$A$2:$A$2399,0),4),4,0)</f>
        <v>0</v>
      </c>
      <c r="O62" s="632">
        <f ca="1">OFFSET(INDEX('REPARTITION DES TACHES'!$A$2:$I$2399,MATCH($K$58,'REPARTITION DES TACHES'!$A$2:$A$2399,0),5),4,0)</f>
        <v>0</v>
      </c>
      <c r="P62" s="632">
        <f ca="1">OFFSET(INDEX('REPARTITION DES TACHES'!$A$2:$I$2399,MATCH($K$58,'REPARTITION DES TACHES'!$A$2:$A$2399,0),6),4,0)</f>
        <v>0</v>
      </c>
      <c r="Q62" s="632">
        <f ca="1">OFFSET(INDEX('REPARTITION DES TACHES'!$A$2:$I$2399,MATCH($K$58,'REPARTITION DES TACHES'!$A$2:$A$2399,0),7),4,0)</f>
        <v>0</v>
      </c>
      <c r="R62" s="632">
        <f ca="1">OFFSET(INDEX('REPARTITION DES TACHES'!$A$2:$I$2399,MATCH($K$58,'REPARTITION DES TACHES'!$A$2:$A$2399,0),8),4,0)</f>
        <v>0</v>
      </c>
      <c r="S62" s="633">
        <f ca="1">OFFSET(INDEX('REPARTITION DES TACHES'!$A$2:$I$2399,MATCH($K$58,'REPARTITION DES TACHES'!$A$2:$A$2399,0),9),4,0)</f>
        <v>0</v>
      </c>
    </row>
    <row r="63" spans="1:19" ht="25.15" hidden="1" customHeight="1" thickBot="1" x14ac:dyDescent="0.3">
      <c r="A63" s="779"/>
      <c r="B63" s="783"/>
      <c r="C63" s="671"/>
      <c r="D63" s="672"/>
      <c r="E63" s="709"/>
      <c r="F63" s="673"/>
      <c r="G63" s="673"/>
      <c r="H63" s="673"/>
      <c r="I63" s="646"/>
      <c r="K63" s="789"/>
      <c r="L63" s="790"/>
      <c r="M63" s="602" t="s">
        <v>10</v>
      </c>
      <c r="N63" s="607"/>
      <c r="O63" s="607"/>
      <c r="P63" s="607"/>
      <c r="Q63" s="607"/>
      <c r="R63" s="607"/>
      <c r="S63" s="603"/>
    </row>
    <row r="64" spans="1:19" ht="20.100000000000001" customHeight="1" thickTop="1" x14ac:dyDescent="0.25">
      <c r="A64" s="786">
        <f>+A58+1</f>
        <v>43112</v>
      </c>
      <c r="B64" s="701"/>
      <c r="C64" s="697" t="str">
        <f>INDEX('REPARTITION DES TACHES'!$A$2:$I$2399,MATCH($A$64,'REPARTITION DES TACHES'!$A$2:$A$2399,0),3)</f>
        <v>AH185</v>
      </c>
      <c r="D64" s="697" t="str">
        <f>INDEX('REPARTITION DES TACHES'!$A$2:$I$2399,MATCH($A$64,'REPARTITION DES TACHES'!$A$2:$A$2399,0),4)</f>
        <v>ZACHER</v>
      </c>
      <c r="E64" s="697">
        <f>INDEX('REPARTITION DES TACHES'!$A$2:$I$2399,MATCH($A$64,'REPARTITION DES TACHES'!$A$2:$A$2399,0),5)</f>
        <v>0</v>
      </c>
      <c r="F64" s="697">
        <f>INDEX('REPARTITION DES TACHES'!$A$2:$I$2399,MATCH($A$64,'REPARTITION DES TACHES'!$A$2:$A$2399,0),6)</f>
        <v>0</v>
      </c>
      <c r="G64" s="697" t="str">
        <f>INDEX('REPARTITION DES TACHES'!$A$2:$I$2399,MATCH($A$64,'REPARTITION DES TACHES'!$A$2:$A$2399,0),7)</f>
        <v>04109</v>
      </c>
      <c r="H64" s="697">
        <f>INDEX('REPARTITION DES TACHES'!$A$2:$I$2399,MATCH($A$64,'REPARTITION DES TACHES'!$A$2:$A$2399,0),8)</f>
        <v>0</v>
      </c>
      <c r="I64" s="697">
        <f>INDEX('REPARTITION DES TACHES'!$A$2:$I$2399,MATCH($A$64,'REPARTITION DES TACHES'!$A$2:$A$2399,0),9)</f>
        <v>0</v>
      </c>
      <c r="K64" s="786">
        <f>+K58+1</f>
        <v>43126</v>
      </c>
      <c r="L64" s="635"/>
      <c r="M64" s="636" t="str">
        <f>INDEX('REPARTITION DES TACHES'!$A$2:$I$2399,MATCH($K$64,'REPARTITION DES TACHES'!$A$2:$A$2399,0),3)</f>
        <v>AH185</v>
      </c>
      <c r="N64" s="567" t="str">
        <f>INDEX('REPARTITION DES TACHES'!$A$2:$I$2399,MATCH($K$64,'REPARTITION DES TACHES'!$A$2:$A$2399,0),4)</f>
        <v>ZACHER</v>
      </c>
      <c r="O64" s="567">
        <f>INDEX('REPARTITION DES TACHES'!$A$2:$I$2399,MATCH($K$64,'REPARTITION DES TACHES'!$A$2:$A$2399,0),5)</f>
        <v>0</v>
      </c>
      <c r="P64" s="567">
        <f>INDEX('REPARTITION DES TACHES'!$A$2:$I$2399,MATCH($K$64,'REPARTITION DES TACHES'!$A$2:$A$2399,0),6)</f>
        <v>0</v>
      </c>
      <c r="Q64" s="567">
        <f>INDEX('REPARTITION DES TACHES'!$A$2:$I$2399,MATCH($K$64,'REPARTITION DES TACHES'!$A$2:$A$2399,0),7)</f>
        <v>0</v>
      </c>
      <c r="R64" s="567">
        <f>INDEX('REPARTITION DES TACHES'!$A$2:$I$2399,MATCH($K$64,'REPARTITION DES TACHES'!$A$2:$A$2399,0),8)</f>
        <v>0</v>
      </c>
      <c r="S64" s="568">
        <f>INDEX('REPARTITION DES TACHES'!$A$2:$I$2399,MATCH($K$64,'REPARTITION DES TACHES'!$A$2:$A$2399,0),9)</f>
        <v>0</v>
      </c>
    </row>
    <row r="65" spans="1:19" ht="25.15" hidden="1" customHeight="1" x14ac:dyDescent="0.25">
      <c r="A65" s="787"/>
      <c r="B65" s="782" t="s">
        <v>8</v>
      </c>
      <c r="C65" s="574">
        <f ca="1">OFFSET(INDEX('REPARTITION DES TACHES'!$A$2:$I$2399,MATCH($A$64,'REPARTITION DES TACHES'!$A$2:$A$2399,0),3),1,0)</f>
        <v>0</v>
      </c>
      <c r="D65" s="574">
        <f ca="1">OFFSET(INDEX('REPARTITION DES TACHES'!$A$2:$I$2399,MATCH($A$64,'REPARTITION DES TACHES'!$A$2:$A$2399,0),4),1,0)</f>
        <v>0</v>
      </c>
      <c r="E65" s="574">
        <f ca="1">OFFSET(INDEX('REPARTITION DES TACHES'!$A$2:$I$2399,MATCH($A$64,'REPARTITION DES TACHES'!$A$2:$A$2399,0),5),1,0)</f>
        <v>0</v>
      </c>
      <c r="F65" s="574">
        <f ca="1">OFFSET(INDEX('REPARTITION DES TACHES'!$A$2:$I$2399,MATCH($A$64,'REPARTITION DES TACHES'!$A$2:$A$2399,0),6),1,0)</f>
        <v>0</v>
      </c>
      <c r="G65" s="574">
        <f ca="1">OFFSET(INDEX('REPARTITION DES TACHES'!$A$2:$I$2399,MATCH($A$64,'REPARTITION DES TACHES'!$A$2:$A$2399,0),7),1,0)</f>
        <v>0</v>
      </c>
      <c r="H65" s="574">
        <f ca="1">OFFSET(INDEX('REPARTITION DES TACHES'!$A$2:$I$2399,MATCH($A$64,'REPARTITION DES TACHES'!$A$2:$A$2399,0),8),1,0)</f>
        <v>0</v>
      </c>
      <c r="I65" s="574">
        <f ca="1">OFFSET(INDEX('REPARTITION DES TACHES'!$A$2:$I$2399,MATCH($A$64,'REPARTITION DES TACHES'!$A$2:$A$2399,0),9),1,0)</f>
        <v>0</v>
      </c>
      <c r="K65" s="787"/>
      <c r="L65" s="784" t="s">
        <v>8</v>
      </c>
      <c r="M65" s="639">
        <f ca="1">OFFSET(INDEX('REPARTITION DES TACHES'!$A$2:$I$2399,MATCH($K$64,'REPARTITION DES TACHES'!$A$2:$A$2399,0),3),1,0)</f>
        <v>0</v>
      </c>
      <c r="N65" s="576">
        <f ca="1">OFFSET(INDEX('REPARTITION DES TACHES'!$A$2:$I$2399,MATCH($K$64,'REPARTITION DES TACHES'!$A$2:$A$2399,0),4),1,0)</f>
        <v>0</v>
      </c>
      <c r="O65" s="576">
        <f ca="1">OFFSET(INDEX('REPARTITION DES TACHES'!$A$2:$I$2399,MATCH($K$64,'REPARTITION DES TACHES'!$A$2:$A$2399,0),5),1,0)</f>
        <v>0</v>
      </c>
      <c r="P65" s="576">
        <f ca="1">OFFSET(INDEX('REPARTITION DES TACHES'!$A$2:$I$2399,MATCH($K$64,'REPARTITION DES TACHES'!$A$2:$A$2399,0),6),1,0)</f>
        <v>0</v>
      </c>
      <c r="Q65" s="576">
        <f ca="1">OFFSET(INDEX('REPARTITION DES TACHES'!$A$2:$I$2399,MATCH($K$64,'REPARTITION DES TACHES'!$A$2:$A$2399,0),7),1,0)</f>
        <v>0</v>
      </c>
      <c r="R65" s="576">
        <f ca="1">OFFSET(INDEX('REPARTITION DES TACHES'!$A$2:$I$2399,MATCH($K$64,'REPARTITION DES TACHES'!$A$2:$A$2399,0),8),1,0)</f>
        <v>0</v>
      </c>
      <c r="S65" s="577">
        <f ca="1">OFFSET(INDEX('REPARTITION DES TACHES'!$A$2:$I$2399,MATCH($K$64,'REPARTITION DES TACHES'!$A$2:$A$2399,0),9),1,0)</f>
        <v>0</v>
      </c>
    </row>
    <row r="66" spans="1:19" ht="25.15" hidden="1" customHeight="1" x14ac:dyDescent="0.25">
      <c r="A66" s="787"/>
      <c r="B66" s="782"/>
      <c r="C66" s="639"/>
      <c r="D66" s="579"/>
      <c r="E66" s="580"/>
      <c r="F66" s="719"/>
      <c r="G66" s="580"/>
      <c r="H66" s="580"/>
      <c r="I66" s="581"/>
      <c r="K66" s="787"/>
      <c r="L66" s="784"/>
      <c r="M66" s="639" t="s">
        <v>10</v>
      </c>
      <c r="N66" s="576"/>
      <c r="O66" s="576"/>
      <c r="P66" s="576" t="s">
        <v>10</v>
      </c>
      <c r="Q66" s="576"/>
      <c r="R66" s="576"/>
      <c r="S66" s="577"/>
    </row>
    <row r="67" spans="1:19" ht="20.100000000000001" customHeight="1" thickBot="1" x14ac:dyDescent="0.3">
      <c r="A67" s="787"/>
      <c r="B67" s="546"/>
      <c r="C67" s="730" t="str">
        <f ca="1">OFFSET(INDEX('REPARTITION DES TACHES'!$A$2:$I$2399,MATCH($A$64,'REPARTITION DES TACHES'!$A$2:$A$2399,0),3),3,0)</f>
        <v>LOCAL PURGES</v>
      </c>
      <c r="D67" s="589">
        <f ca="1">OFFSET(INDEX('REPARTITION DES TACHES'!$A$2:$I$2399,MATCH($A$64,'REPARTITION DES TACHES'!$A$2:$A$2399,0),4),3,0)</f>
        <v>0</v>
      </c>
      <c r="E67" s="589" t="str">
        <f ca="1">OFFSET(INDEX('REPARTITION DES TACHES'!$A$2:$I$2399,MATCH($A$64,'REPARTITION DES TACHES'!$A$2:$A$2399,0),5),3,0)</f>
        <v>04108</v>
      </c>
      <c r="F67" s="589">
        <f ca="1">OFFSET(INDEX('REPARTITION DES TACHES'!$A$2:$I$2399,MATCH($A$64,'REPARTITION DES TACHES'!$A$2:$A$2399,0),6),3,0)</f>
        <v>0</v>
      </c>
      <c r="G67" s="589">
        <f ca="1">OFFSET(INDEX('REPARTITION DES TACHES'!$A$2:$I$2399,MATCH($A$64,'REPARTITION DES TACHES'!$A$2:$A$2399,0),7),3,0)</f>
        <v>0</v>
      </c>
      <c r="H67" s="589">
        <f ca="1">OFFSET(INDEX('REPARTITION DES TACHES'!$A$2:$I$2399,MATCH($A$64,'REPARTITION DES TACHES'!$A$2:$A$2399,0),8),3,0)</f>
        <v>0</v>
      </c>
      <c r="I67" s="589">
        <f ca="1">OFFSET(INDEX('REPARTITION DES TACHES'!$A$2:$I$2399,MATCH($A$64,'REPARTITION DES TACHES'!$A$2:$A$2399,0),9),3,0)</f>
        <v>0</v>
      </c>
      <c r="K67" s="787"/>
      <c r="L67" s="547"/>
      <c r="M67" s="730" t="str">
        <f ca="1">OFFSET(INDEX('REPARTITION DES TACHES'!$A$2:$I$2399,MATCH($K$64,'REPARTITION DES TACHES'!$A$2:$A$2399,0),3),3,0)</f>
        <v>LOCAL PURGES</v>
      </c>
      <c r="N67" s="640">
        <f ca="1">OFFSET(INDEX('REPARTITION DES TACHES'!$A$2:$I$2399,MATCH($K$64,'REPARTITION DES TACHES'!$A$2:$A$2399,0),4),3,0)</f>
        <v>0</v>
      </c>
      <c r="O67" s="640">
        <f ca="1">OFFSET(INDEX('REPARTITION DES TACHES'!$A$2:$I$2399,MATCH($K$64,'REPARTITION DES TACHES'!$A$2:$A$2399,0),5),3,0)</f>
        <v>0</v>
      </c>
      <c r="P67" s="640">
        <f ca="1">OFFSET(INDEX('REPARTITION DES TACHES'!$A$2:$I$2399,MATCH($K$64,'REPARTITION DES TACHES'!$A$2:$A$2399,0),6),3,0)</f>
        <v>0</v>
      </c>
      <c r="Q67" s="640">
        <f ca="1">OFFSET(INDEX('REPARTITION DES TACHES'!$A$2:$I$2399,MATCH($K$64,'REPARTITION DES TACHES'!$A$2:$A$2399,0),7),3,0)</f>
        <v>0</v>
      </c>
      <c r="R67" s="640">
        <f ca="1">OFFSET(INDEX('REPARTITION DES TACHES'!$A$2:$I$2399,MATCH($K$64,'REPARTITION DES TACHES'!$A$2:$A$2399,0),8),3,0)</f>
        <v>0</v>
      </c>
      <c r="S67" s="630">
        <f ca="1">OFFSET(INDEX('REPARTITION DES TACHES'!$A$2:$I$2399,MATCH($K$64,'REPARTITION DES TACHES'!$A$2:$A$2399,0),9),3,0)</f>
        <v>0</v>
      </c>
    </row>
    <row r="68" spans="1:19" ht="25.15" hidden="1" customHeight="1" x14ac:dyDescent="0.25">
      <c r="A68" s="787"/>
      <c r="B68" s="782" t="s">
        <v>8</v>
      </c>
      <c r="C68" s="574">
        <f ca="1">OFFSET(INDEX('REPARTITION DES TACHES'!$A$2:$I$2399,MATCH($A$64,'REPARTITION DES TACHES'!$A$2:$A$2399,0),3),4,0)</f>
        <v>0</v>
      </c>
      <c r="D68" s="574">
        <f ca="1">OFFSET(INDEX('REPARTITION DES TACHES'!$A$2:$I$2399,MATCH($A$64,'REPARTITION DES TACHES'!$A$2:$A$2399,0),4),4,0)</f>
        <v>0</v>
      </c>
      <c r="E68" s="574">
        <f ca="1">OFFSET(INDEX('REPARTITION DES TACHES'!$A$2:$I$2399,MATCH($A$64,'REPARTITION DES TACHES'!$A$2:$A$2399,0),5),4,0)</f>
        <v>0</v>
      </c>
      <c r="F68" s="574">
        <f ca="1">OFFSET(INDEX('REPARTITION DES TACHES'!$A$2:$I$2399,MATCH($A$64,'REPARTITION DES TACHES'!$A$2:$A$2399,0),6),4,0)</f>
        <v>0</v>
      </c>
      <c r="G68" s="574">
        <f ca="1">OFFSET(INDEX('REPARTITION DES TACHES'!$A$2:$I$2399,MATCH($A$64,'REPARTITION DES TACHES'!$A$2:$A$2399,0),7),4,0)</f>
        <v>0</v>
      </c>
      <c r="H68" s="574">
        <f ca="1">OFFSET(INDEX('REPARTITION DES TACHES'!$A$2:$I$2399,MATCH($A$64,'REPARTITION DES TACHES'!$A$2:$A$2399,0),8),4,0)</f>
        <v>0</v>
      </c>
      <c r="I68" s="574">
        <f ca="1">OFFSET(INDEX('REPARTITION DES TACHES'!$A$2:$I$2399,MATCH($A$64,'REPARTITION DES TACHES'!$A$2:$A$2399,0),9),4,0)</f>
        <v>0</v>
      </c>
      <c r="K68" s="787"/>
      <c r="L68" s="784" t="s">
        <v>8</v>
      </c>
      <c r="M68" s="631">
        <f ca="1">OFFSET(INDEX('REPARTITION DES TACHES'!$A$2:$I$2399,MATCH($K$64,'REPARTITION DES TACHES'!$A$2:$A$2399,0),3),4,0)</f>
        <v>0</v>
      </c>
      <c r="N68" s="632">
        <f ca="1">OFFSET(INDEX('REPARTITION DES TACHES'!$A$2:$I$2399,MATCH($K$64,'REPARTITION DES TACHES'!$A$2:$A$2399,0),4),4,0)</f>
        <v>0</v>
      </c>
      <c r="O68" s="632">
        <f ca="1">OFFSET(INDEX('REPARTITION DES TACHES'!$A$2:$I$2399,MATCH($K$64,'REPARTITION DES TACHES'!$A$2:$A$2399,0),5),4,0)</f>
        <v>0</v>
      </c>
      <c r="P68" s="632">
        <f ca="1">OFFSET(INDEX('REPARTITION DES TACHES'!$A$2:$I$2399,MATCH($K$64,'REPARTITION DES TACHES'!$A$2:$A$2399,0),6),4,0)</f>
        <v>0</v>
      </c>
      <c r="Q68" s="632">
        <f ca="1">OFFSET(INDEX('REPARTITION DES TACHES'!$A$2:$I$2399,MATCH($K$64,'REPARTITION DES TACHES'!$A$2:$A$2399,0),7),4,0)</f>
        <v>0</v>
      </c>
      <c r="R68" s="632">
        <f ca="1">OFFSET(INDEX('REPARTITION DES TACHES'!$A$2:$I$2399,MATCH($K$64,'REPARTITION DES TACHES'!$A$2:$A$2399,0),8),4,0)</f>
        <v>0</v>
      </c>
      <c r="S68" s="633">
        <f ca="1">OFFSET(INDEX('REPARTITION DES TACHES'!$A$2:$I$2399,MATCH($K$64,'REPARTITION DES TACHES'!$A$2:$A$2399,0),9),4,0)</f>
        <v>0</v>
      </c>
    </row>
    <row r="69" spans="1:19" ht="25.15" hidden="1" customHeight="1" thickBot="1" x14ac:dyDescent="0.3">
      <c r="A69" s="788"/>
      <c r="B69" s="783"/>
      <c r="C69" s="692"/>
      <c r="D69" s="700"/>
      <c r="E69" s="694"/>
      <c r="F69" s="694"/>
      <c r="G69" s="694"/>
      <c r="H69" s="694"/>
      <c r="I69" s="657"/>
      <c r="K69" s="788"/>
      <c r="L69" s="785"/>
      <c r="M69" s="602" t="s">
        <v>10</v>
      </c>
      <c r="N69" s="607"/>
      <c r="O69" s="607"/>
      <c r="P69" s="607"/>
      <c r="Q69" s="607"/>
      <c r="R69" s="607"/>
      <c r="S69" s="603"/>
    </row>
    <row r="70" spans="1:19" ht="20.100000000000001" customHeight="1" thickTop="1" x14ac:dyDescent="0.25">
      <c r="A70" s="777">
        <f>+A64+1</f>
        <v>43113</v>
      </c>
      <c r="B70" s="695"/>
      <c r="C70" s="714" t="str">
        <f>INDEX('REPARTITION DES TACHES'!$A$2:$I$2399,MATCH($A$70,'REPARTITION DES TACHES'!$A$2:$A$2399,0),3)</f>
        <v>0171</v>
      </c>
      <c r="D70" s="714" t="str">
        <f>INDEX('REPARTITION DES TACHES'!$A$2:$I$2399,MATCH($A$70,'REPARTITION DES TACHES'!$A$2:$A$2399,0),4)</f>
        <v>0172</v>
      </c>
      <c r="E70" s="720" t="str">
        <f>INDEX('REPARTITION DES TACHES'!$A$2:$I$2399,MATCH($A$70,'REPARTITION DES TACHES'!$A$2:$A$2399,0),5)</f>
        <v>VIDER LE BANC D'ESSAI</v>
      </c>
      <c r="F70" s="714">
        <f>INDEX('REPARTITION DES TACHES'!$A$2:$I$2399,MATCH($A$70,'REPARTITION DES TACHES'!$A$2:$A$2399,0),6)</f>
        <v>0</v>
      </c>
      <c r="G70" s="714" t="str">
        <f>INDEX('REPARTITION DES TACHES'!$A$2:$I$2399,MATCH($A$70,'REPARTITION DES TACHES'!$A$2:$A$2399,0),7)</f>
        <v>04110</v>
      </c>
      <c r="H70" s="714">
        <f>INDEX('REPARTITION DES TACHES'!$A$2:$I$2399,MATCH($A$70,'REPARTITION DES TACHES'!$A$2:$A$2399,0),8)</f>
        <v>0</v>
      </c>
      <c r="I70" s="564">
        <f>INDEX('REPARTITION DES TACHES'!$A$2:$I$2399,MATCH($A$70,'REPARTITION DES TACHES'!$A$2:$A$2399,0),9)</f>
        <v>0</v>
      </c>
      <c r="K70" s="777">
        <f>+K64+1</f>
        <v>43127</v>
      </c>
      <c r="L70" s="612"/>
      <c r="M70" s="613" t="str">
        <f>INDEX('REPARTITION DES TACHES'!$A$2:$I$2399,MATCH($K$70,'REPARTITION DES TACHES'!$A$2:$A$2399,0),3)</f>
        <v>0171</v>
      </c>
      <c r="N70" s="609" t="str">
        <f>INDEX('REPARTITION DES TACHES'!$A$2:$I$2399,MATCH($K$70,'REPARTITION DES TACHES'!$A$2:$A$2399,0),4)</f>
        <v>0172</v>
      </c>
      <c r="O70" s="658" t="str">
        <f>INDEX('REPARTITION DES TACHES'!$A$2:$I$2399,MATCH($K$70,'REPARTITION DES TACHES'!$A$2:$A$2399,0),5)</f>
        <v>VIDER LE BANC D'ESSAI</v>
      </c>
      <c r="P70" s="609">
        <f>INDEX('REPARTITION DES TACHES'!$A$2:$I$2399,MATCH($K$70,'REPARTITION DES TACHES'!$A$2:$A$2399,0),6)</f>
        <v>0</v>
      </c>
      <c r="Q70" s="609">
        <f>INDEX('REPARTITION DES TACHES'!$A$2:$I$2399,MATCH($K$70,'REPARTITION DES TACHES'!$A$2:$A$2399,0),7)</f>
        <v>0</v>
      </c>
      <c r="R70" s="609">
        <f>INDEX('REPARTITION DES TACHES'!$A$2:$I$2399,MATCH($K$70,'REPARTITION DES TACHES'!$A$2:$A$2399,0),8)</f>
        <v>0</v>
      </c>
      <c r="S70" s="568">
        <f>INDEX('REPARTITION DES TACHES'!$A$2:$I$2399,MATCH($K$70,'REPARTITION DES TACHES'!$A$2:$A$2399,0),9)</f>
        <v>0</v>
      </c>
    </row>
    <row r="71" spans="1:19" ht="25.15" hidden="1" customHeight="1" x14ac:dyDescent="0.25">
      <c r="A71" s="778"/>
      <c r="B71" s="780" t="s">
        <v>8</v>
      </c>
      <c r="C71" s="721">
        <f ca="1">OFFSET(INDEX('REPARTITION DES TACHES'!$A$2:$I$2399,MATCH($A$70,'REPARTITION DES TACHES'!$A$2:$A$2399,0),3),1,0)</f>
        <v>0</v>
      </c>
      <c r="D71" s="721">
        <f ca="1">OFFSET(INDEX('REPARTITION DES TACHES'!$A$2:$I$2399,MATCH($A$70,'REPARTITION DES TACHES'!$A$2:$A$2399,0),4),1,0)</f>
        <v>0</v>
      </c>
      <c r="E71" s="721">
        <f ca="1">OFFSET(INDEX('REPARTITION DES TACHES'!$A$2:$I$2399,MATCH($A$70,'REPARTITION DES TACHES'!$A$2:$A$2399,0),5),1,0)</f>
        <v>0</v>
      </c>
      <c r="F71" s="721">
        <f ca="1">OFFSET(INDEX('REPARTITION DES TACHES'!$A$2:$I$2399,MATCH($A$70,'REPARTITION DES TACHES'!$A$2:$A$2399,0),6),1,0)</f>
        <v>0</v>
      </c>
      <c r="G71" s="721">
        <f ca="1">OFFSET(INDEX('REPARTITION DES TACHES'!$A$2:$I$2399,MATCH($A$70,'REPARTITION DES TACHES'!$A$2:$A$2399,0),7),1,0)</f>
        <v>0</v>
      </c>
      <c r="H71" s="721">
        <f ca="1">OFFSET(INDEX('REPARTITION DES TACHES'!$A$2:$I$2399,MATCH($A$70,'REPARTITION DES TACHES'!$A$2:$A$2399,0),8),1,0)</f>
        <v>0</v>
      </c>
      <c r="I71" s="574">
        <f ca="1">OFFSET(INDEX('REPARTITION DES TACHES'!$A$2:$I$2399,MATCH($A$70,'REPARTITION DES TACHES'!$A$2:$A$2399,0),9),1,0)</f>
        <v>0</v>
      </c>
      <c r="K71" s="778"/>
      <c r="L71" s="781" t="s">
        <v>8</v>
      </c>
      <c r="M71" s="616">
        <f ca="1">OFFSET(INDEX('REPARTITION DES TACHES'!$A$2:$I$2399,MATCH($K$70,'REPARTITION DES TACHES'!$A$2:$A$2399,0),3),1,0)</f>
        <v>0</v>
      </c>
      <c r="N71" s="617">
        <f ca="1">OFFSET(INDEX('REPARTITION DES TACHES'!$A$2:$I$2399,MATCH($K$70,'REPARTITION DES TACHES'!$A$2:$A$2399,0),4),1,0)</f>
        <v>0</v>
      </c>
      <c r="O71" s="617">
        <f ca="1">OFFSET(INDEX('REPARTITION DES TACHES'!$A$2:$I$2399,MATCH($K$70,'REPARTITION DES TACHES'!$A$2:$A$2399,0),5),1,0)</f>
        <v>0</v>
      </c>
      <c r="P71" s="617">
        <f ca="1">OFFSET(INDEX('REPARTITION DES TACHES'!$A$2:$I$2399,MATCH($K$70,'REPARTITION DES TACHES'!$A$2:$A$2399,0),6),1,0)</f>
        <v>0</v>
      </c>
      <c r="Q71" s="617">
        <f ca="1">OFFSET(INDEX('REPARTITION DES TACHES'!$A$2:$I$2399,MATCH($K$70,'REPARTITION DES TACHES'!$A$2:$A$2399,0),7),1,0)</f>
        <v>0</v>
      </c>
      <c r="R71" s="617">
        <f ca="1">OFFSET(INDEX('REPARTITION DES TACHES'!$A$2:$I$2399,MATCH($K$70,'REPARTITION DES TACHES'!$A$2:$A$2399,0),8),1,0)</f>
        <v>0</v>
      </c>
      <c r="S71" s="577">
        <f ca="1">OFFSET(INDEX('REPARTITION DES TACHES'!$A$2:$I$2399,MATCH($K$70,'REPARTITION DES TACHES'!$A$2:$A$2399,0),9),1,0)</f>
        <v>0</v>
      </c>
    </row>
    <row r="72" spans="1:19" ht="25.15" hidden="1" customHeight="1" x14ac:dyDescent="0.25">
      <c r="A72" s="778"/>
      <c r="B72" s="780"/>
      <c r="C72" s="722" t="s">
        <v>10</v>
      </c>
      <c r="D72" s="723"/>
      <c r="E72" s="724"/>
      <c r="F72" s="725" t="s">
        <v>10</v>
      </c>
      <c r="G72" s="726"/>
      <c r="H72" s="726"/>
      <c r="I72" s="708"/>
      <c r="K72" s="778"/>
      <c r="L72" s="781"/>
      <c r="M72" s="616" t="s">
        <v>10</v>
      </c>
      <c r="N72" s="617"/>
      <c r="O72" s="617"/>
      <c r="P72" s="617" t="s">
        <v>10</v>
      </c>
      <c r="Q72" s="617"/>
      <c r="R72" s="617"/>
      <c r="S72" s="577"/>
    </row>
    <row r="73" spans="1:19" ht="20.100000000000001" customHeight="1" x14ac:dyDescent="0.25">
      <c r="A73" s="778"/>
      <c r="B73" s="663"/>
      <c r="C73" s="628" t="str">
        <f ca="1">OFFSET(INDEX('REPARTITION DES TACHES'!$A$2:$I$2399,MATCH($A$70,'REPARTITION DES TACHES'!$A$2:$A$2399,0),3),3,0)</f>
        <v>0173</v>
      </c>
      <c r="D73" s="732">
        <f ca="1">OFFSET(INDEX('REPARTITION DES TACHES'!$A$2:$I$2399,MATCH($A$70,'REPARTITION DES TACHES'!$A$2:$A$2399,0),4),3,0)</f>
        <v>0</v>
      </c>
      <c r="E73" s="628">
        <f ca="1">OFFSET(INDEX('REPARTITION DES TACHES'!$A$2:$I$2399,MATCH($A$70,'REPARTITION DES TACHES'!$A$2:$A$2399,0),5),3,0)</f>
        <v>0</v>
      </c>
      <c r="F73" s="628">
        <f ca="1">OFFSET(INDEX('REPARTITION DES TACHES'!$A$2:$I$2399,MATCH($A$70,'REPARTITION DES TACHES'!$A$2:$A$2399,0),6),3,0)</f>
        <v>0</v>
      </c>
      <c r="G73" s="628">
        <f ca="1">OFFSET(INDEX('REPARTITION DES TACHES'!$A$2:$I$2399,MATCH($A$70,'REPARTITION DES TACHES'!$A$2:$A$2399,0),7),3,0)</f>
        <v>0</v>
      </c>
      <c r="H73" s="628">
        <f ca="1">OFFSET(INDEX('REPARTITION DES TACHES'!$A$2:$I$2399,MATCH($A$70,'REPARTITION DES TACHES'!$A$2:$A$2399,0),8),3,0)</f>
        <v>0</v>
      </c>
      <c r="I73" s="589">
        <f ca="1">OFFSET(INDEX('REPARTITION DES TACHES'!$A$2:$I$2399,MATCH($A$70,'REPARTITION DES TACHES'!$A$2:$A$2399,0),9),3,0)</f>
        <v>0</v>
      </c>
      <c r="K73" s="778"/>
      <c r="L73" s="627"/>
      <c r="M73" s="628" t="str">
        <f ca="1">OFFSET(INDEX('REPARTITION DES TACHES'!$A$2:$I$2399,MATCH($K$70,'REPARTITION DES TACHES'!$A$2:$A$2399,0),3),3,0)</f>
        <v/>
      </c>
      <c r="N73" s="738">
        <f ca="1">OFFSET(INDEX('REPARTITION DES TACHES'!$A$2:$I$2399,MATCH($K$70,'REPARTITION DES TACHES'!$A$2:$A$2399,0),4),3,0)</f>
        <v>0</v>
      </c>
      <c r="O73" s="629">
        <f ca="1">OFFSET(INDEX('REPARTITION DES TACHES'!$A$2:$I$2399,MATCH($K$70,'REPARTITION DES TACHES'!$A$2:$A$2399,0),5),3,0)</f>
        <v>0</v>
      </c>
      <c r="P73" s="629">
        <f ca="1">OFFSET(INDEX('REPARTITION DES TACHES'!$A$2:$I$2399,MATCH($K$70,'REPARTITION DES TACHES'!$A$2:$A$2399,0),6),3,0)</f>
        <v>0</v>
      </c>
      <c r="Q73" s="629">
        <f ca="1">OFFSET(INDEX('REPARTITION DES TACHES'!$A$2:$I$2399,MATCH($K$70,'REPARTITION DES TACHES'!$A$2:$A$2399,0),7),3,0)</f>
        <v>0</v>
      </c>
      <c r="R73" s="629">
        <f ca="1">OFFSET(INDEX('REPARTITION DES TACHES'!$A$2:$I$2399,MATCH($K$70,'REPARTITION DES TACHES'!$A$2:$A$2399,0),8),3,0)</f>
        <v>0</v>
      </c>
      <c r="S73" s="630">
        <f ca="1">OFFSET(INDEX('REPARTITION DES TACHES'!$A$2:$I$2399,MATCH($K$70,'REPARTITION DES TACHES'!$A$2:$A$2399,0),9),3,0)</f>
        <v>0</v>
      </c>
    </row>
    <row r="74" spans="1:19" ht="25.15" hidden="1" customHeight="1" x14ac:dyDescent="0.25">
      <c r="A74" s="778"/>
      <c r="B74" s="782" t="s">
        <v>8</v>
      </c>
      <c r="C74" s="595">
        <f ca="1">OFFSET(INDEX('REPARTITION DES TACHES'!$A$2:$I$2399,MATCH($A$70,'REPARTITION DES TACHES'!$A$2:$A$2399,0),3),4,0)</f>
        <v>0</v>
      </c>
      <c r="D74" s="595">
        <f ca="1">OFFSET(INDEX('REPARTITION DES TACHES'!$A$2:$I$2399,MATCH($A$70,'REPARTITION DES TACHES'!$A$2:$A$2399,0),4),4,0)</f>
        <v>0</v>
      </c>
      <c r="E74" s="595">
        <f ca="1">OFFSET(INDEX('REPARTITION DES TACHES'!$A$2:$I$2399,MATCH($A$70,'REPARTITION DES TACHES'!$A$2:$A$2399,0),5),4,0)</f>
        <v>0</v>
      </c>
      <c r="F74" s="595">
        <f ca="1">OFFSET(INDEX('REPARTITION DES TACHES'!$A$2:$I$2399,MATCH($A$70,'REPARTITION DES TACHES'!$A$2:$A$2399,0),6),4,0)</f>
        <v>0</v>
      </c>
      <c r="G74" s="595">
        <f ca="1">OFFSET(INDEX('REPARTITION DES TACHES'!$A$2:$I$2399,MATCH($A$70,'REPARTITION DES TACHES'!$A$2:$A$2399,0),7),4,0)</f>
        <v>0</v>
      </c>
      <c r="H74" s="595">
        <f ca="1">OFFSET(INDEX('REPARTITION DES TACHES'!$A$2:$I$2399,MATCH($A$70,'REPARTITION DES TACHES'!$A$2:$A$2399,0),8),4,0)</f>
        <v>0</v>
      </c>
      <c r="I74" s="595">
        <f ca="1">OFFSET(INDEX('REPARTITION DES TACHES'!$A$2:$I$2399,MATCH($A$70,'REPARTITION DES TACHES'!$A$2:$A$2399,0),9),4,0)</f>
        <v>0</v>
      </c>
      <c r="K74" s="778"/>
      <c r="L74" s="784" t="s">
        <v>8</v>
      </c>
      <c r="M74" s="631">
        <f ca="1">OFFSET(INDEX('REPARTITION DES TACHES'!$A$2:$I$2399,MATCH($K$70,'REPARTITION DES TACHES'!$A$2:$A$2399,0),3),4,0)</f>
        <v>0</v>
      </c>
      <c r="N74" s="632">
        <f ca="1">OFFSET(INDEX('REPARTITION DES TACHES'!$A$2:$I$2399,MATCH($K$70,'REPARTITION DES TACHES'!$A$2:$A$2399,0),4),4,0)</f>
        <v>0</v>
      </c>
      <c r="O74" s="632">
        <f ca="1">OFFSET(INDEX('REPARTITION DES TACHES'!$A$2:$I$2399,MATCH($K$70,'REPARTITION DES TACHES'!$A$2:$A$2399,0),5),4,0)</f>
        <v>0</v>
      </c>
      <c r="P74" s="632">
        <f ca="1">OFFSET(INDEX('REPARTITION DES TACHES'!$A$2:$I$2399,MATCH($K$70,'REPARTITION DES TACHES'!$A$2:$A$2399,0),6),4,0)</f>
        <v>0</v>
      </c>
      <c r="Q74" s="632">
        <f ca="1">OFFSET(INDEX('REPARTITION DES TACHES'!$A$2:$I$2399,MATCH($K$70,'REPARTITION DES TACHES'!$A$2:$A$2399,0),7),4,0)</f>
        <v>0</v>
      </c>
      <c r="R74" s="632">
        <f ca="1">OFFSET(INDEX('REPARTITION DES TACHES'!$A$2:$I$2399,MATCH($K$70,'REPARTITION DES TACHES'!$A$2:$A$2399,0),8),4,0)</f>
        <v>0</v>
      </c>
      <c r="S74" s="633">
        <f ca="1">OFFSET(INDEX('REPARTITION DES TACHES'!$A$2:$I$2399,MATCH($K$70,'REPARTITION DES TACHES'!$A$2:$A$2399,0),9),4,0)</f>
        <v>0</v>
      </c>
    </row>
    <row r="75" spans="1:19" ht="25.15" hidden="1" customHeight="1" thickBot="1" x14ac:dyDescent="0.3">
      <c r="A75" s="779"/>
      <c r="B75" s="783"/>
      <c r="C75" s="671"/>
      <c r="D75" s="672"/>
      <c r="E75" s="709"/>
      <c r="F75" s="673"/>
      <c r="G75" s="673"/>
      <c r="H75" s="673"/>
      <c r="I75" s="646"/>
      <c r="K75" s="779"/>
      <c r="L75" s="785"/>
      <c r="M75" s="676" t="s">
        <v>10</v>
      </c>
      <c r="N75" s="677"/>
      <c r="O75" s="678"/>
      <c r="P75" s="677"/>
      <c r="Q75" s="677"/>
      <c r="R75" s="677"/>
      <c r="S75" s="679"/>
    </row>
  </sheetData>
  <mergeCells count="83">
    <mergeCell ref="C1:D1"/>
    <mergeCell ref="M1:N1"/>
    <mergeCell ref="W1:X1"/>
    <mergeCell ref="A2:A7"/>
    <mergeCell ref="K2:K7"/>
    <mergeCell ref="U2:U7"/>
    <mergeCell ref="B3:B4"/>
    <mergeCell ref="L3:L4"/>
    <mergeCell ref="B6:B7"/>
    <mergeCell ref="L6:L7"/>
    <mergeCell ref="A8:A13"/>
    <mergeCell ref="K8:K13"/>
    <mergeCell ref="U8:U13"/>
    <mergeCell ref="B9:B10"/>
    <mergeCell ref="L9:L10"/>
    <mergeCell ref="B12:B13"/>
    <mergeCell ref="L12:L13"/>
    <mergeCell ref="A14:A19"/>
    <mergeCell ref="K14:K19"/>
    <mergeCell ref="U14:U19"/>
    <mergeCell ref="B15:B16"/>
    <mergeCell ref="L15:L16"/>
    <mergeCell ref="B18:B19"/>
    <mergeCell ref="L18:L19"/>
    <mergeCell ref="A20:A25"/>
    <mergeCell ref="K20:K25"/>
    <mergeCell ref="U20:U25"/>
    <mergeCell ref="B21:B22"/>
    <mergeCell ref="L21:L22"/>
    <mergeCell ref="B24:B25"/>
    <mergeCell ref="L24:L25"/>
    <mergeCell ref="A26:A31"/>
    <mergeCell ref="K26:K31"/>
    <mergeCell ref="U26:U31"/>
    <mergeCell ref="B27:B28"/>
    <mergeCell ref="L27:L28"/>
    <mergeCell ref="B30:B31"/>
    <mergeCell ref="L30:L31"/>
    <mergeCell ref="A32:A37"/>
    <mergeCell ref="K32:K37"/>
    <mergeCell ref="U32:U37"/>
    <mergeCell ref="B33:B34"/>
    <mergeCell ref="L33:L34"/>
    <mergeCell ref="B36:B37"/>
    <mergeCell ref="L36:L37"/>
    <mergeCell ref="C39:D39"/>
    <mergeCell ref="M39:N39"/>
    <mergeCell ref="A40:A45"/>
    <mergeCell ref="K40:K45"/>
    <mergeCell ref="B41:B42"/>
    <mergeCell ref="L41:L42"/>
    <mergeCell ref="B44:B45"/>
    <mergeCell ref="L44:L45"/>
    <mergeCell ref="A46:A51"/>
    <mergeCell ref="K46:K51"/>
    <mergeCell ref="B47:B48"/>
    <mergeCell ref="L47:L48"/>
    <mergeCell ref="B50:B51"/>
    <mergeCell ref="L50:L51"/>
    <mergeCell ref="A52:A57"/>
    <mergeCell ref="K52:K57"/>
    <mergeCell ref="B53:B54"/>
    <mergeCell ref="L53:L54"/>
    <mergeCell ref="B56:B57"/>
    <mergeCell ref="L56:L57"/>
    <mergeCell ref="A58:A63"/>
    <mergeCell ref="K58:K63"/>
    <mergeCell ref="B59:B60"/>
    <mergeCell ref="L59:L60"/>
    <mergeCell ref="B62:B63"/>
    <mergeCell ref="L62:L63"/>
    <mergeCell ref="A64:A69"/>
    <mergeCell ref="K64:K69"/>
    <mergeCell ref="B65:B66"/>
    <mergeCell ref="L65:L66"/>
    <mergeCell ref="B68:B69"/>
    <mergeCell ref="L68:L69"/>
    <mergeCell ref="A70:A75"/>
    <mergeCell ref="K70:K75"/>
    <mergeCell ref="B71:B72"/>
    <mergeCell ref="L71:L72"/>
    <mergeCell ref="B74:B75"/>
    <mergeCell ref="L74:L75"/>
  </mergeCells>
  <conditionalFormatting sqref="C2">
    <cfRule type="expression" dxfId="361" priority="373">
      <formula>$C$3=""</formula>
    </cfRule>
  </conditionalFormatting>
  <conditionalFormatting sqref="D2">
    <cfRule type="expression" dxfId="360" priority="372">
      <formula>$D$3=""</formula>
    </cfRule>
  </conditionalFormatting>
  <conditionalFormatting sqref="E2">
    <cfRule type="expression" dxfId="359" priority="371">
      <formula>$E$3=""</formula>
    </cfRule>
  </conditionalFormatting>
  <conditionalFormatting sqref="G2">
    <cfRule type="expression" dxfId="358" priority="370">
      <formula>$G$3=""</formula>
    </cfRule>
  </conditionalFormatting>
  <conditionalFormatting sqref="H2">
    <cfRule type="expression" dxfId="357" priority="369">
      <formula>$H$3=""</formula>
    </cfRule>
  </conditionalFormatting>
  <conditionalFormatting sqref="I2">
    <cfRule type="expression" dxfId="356" priority="368">
      <formula>$I$3=""</formula>
    </cfRule>
  </conditionalFormatting>
  <conditionalFormatting sqref="C5">
    <cfRule type="expression" dxfId="355" priority="367">
      <formula>C$6=""</formula>
    </cfRule>
  </conditionalFormatting>
  <conditionalFormatting sqref="D5">
    <cfRule type="expression" dxfId="354" priority="366">
      <formula>$D$6=""</formula>
    </cfRule>
  </conditionalFormatting>
  <conditionalFormatting sqref="E5">
    <cfRule type="expression" dxfId="353" priority="365">
      <formula>$E$6=""</formula>
    </cfRule>
  </conditionalFormatting>
  <conditionalFormatting sqref="G5">
    <cfRule type="expression" dxfId="352" priority="364">
      <formula>$G$6=""</formula>
    </cfRule>
  </conditionalFormatting>
  <conditionalFormatting sqref="H5">
    <cfRule type="expression" dxfId="351" priority="363">
      <formula>$H$6=""</formula>
    </cfRule>
  </conditionalFormatting>
  <conditionalFormatting sqref="I5">
    <cfRule type="expression" dxfId="350" priority="362">
      <formula>$I$6=""</formula>
    </cfRule>
  </conditionalFormatting>
  <conditionalFormatting sqref="C8">
    <cfRule type="expression" dxfId="349" priority="361">
      <formula>$C$9=""</formula>
    </cfRule>
  </conditionalFormatting>
  <conditionalFormatting sqref="D8">
    <cfRule type="expression" dxfId="348" priority="360">
      <formula>$D$9=""</formula>
    </cfRule>
  </conditionalFormatting>
  <conditionalFormatting sqref="E8">
    <cfRule type="expression" dxfId="347" priority="359">
      <formula>$E$9=""</formula>
    </cfRule>
  </conditionalFormatting>
  <conditionalFormatting sqref="G8">
    <cfRule type="expression" dxfId="346" priority="358">
      <formula>$G$9=""</formula>
    </cfRule>
  </conditionalFormatting>
  <conditionalFormatting sqref="H8">
    <cfRule type="expression" dxfId="345" priority="357">
      <formula>$H$9=""</formula>
    </cfRule>
  </conditionalFormatting>
  <conditionalFormatting sqref="I8">
    <cfRule type="expression" dxfId="344" priority="356">
      <formula>$I$9=""</formula>
    </cfRule>
  </conditionalFormatting>
  <conditionalFormatting sqref="C11">
    <cfRule type="expression" dxfId="343" priority="355">
      <formula>$C$12=""</formula>
    </cfRule>
  </conditionalFormatting>
  <conditionalFormatting sqref="D11">
    <cfRule type="expression" dxfId="342" priority="354">
      <formula>$D$12=""</formula>
    </cfRule>
  </conditionalFormatting>
  <conditionalFormatting sqref="E11">
    <cfRule type="expression" dxfId="341" priority="353">
      <formula>$E$12=""</formula>
    </cfRule>
  </conditionalFormatting>
  <conditionalFormatting sqref="F11">
    <cfRule type="expression" dxfId="340" priority="352">
      <formula>$F$12=""</formula>
    </cfRule>
  </conditionalFormatting>
  <conditionalFormatting sqref="G11">
    <cfRule type="expression" dxfId="339" priority="351">
      <formula>$G$12=""</formula>
    </cfRule>
  </conditionalFormatting>
  <conditionalFormatting sqref="H11">
    <cfRule type="expression" dxfId="338" priority="350">
      <formula>$H$12=""</formula>
    </cfRule>
  </conditionalFormatting>
  <conditionalFormatting sqref="I11">
    <cfRule type="expression" dxfId="337" priority="349">
      <formula>$I$12=""</formula>
    </cfRule>
  </conditionalFormatting>
  <conditionalFormatting sqref="C14">
    <cfRule type="expression" dxfId="336" priority="348">
      <formula>$C$15=""</formula>
    </cfRule>
  </conditionalFormatting>
  <conditionalFormatting sqref="D14">
    <cfRule type="expression" dxfId="335" priority="347">
      <formula>$D$15=""</formula>
    </cfRule>
  </conditionalFormatting>
  <conditionalFormatting sqref="E14">
    <cfRule type="expression" dxfId="334" priority="346">
      <formula>$E$15=""</formula>
    </cfRule>
  </conditionalFormatting>
  <conditionalFormatting sqref="G14">
    <cfRule type="expression" dxfId="333" priority="345">
      <formula>$G$15=""</formula>
    </cfRule>
  </conditionalFormatting>
  <conditionalFormatting sqref="H14">
    <cfRule type="expression" dxfId="332" priority="344">
      <formula>$H$15=""</formula>
    </cfRule>
  </conditionalFormatting>
  <conditionalFormatting sqref="I14">
    <cfRule type="expression" dxfId="331" priority="343">
      <formula>$I$15=""</formula>
    </cfRule>
  </conditionalFormatting>
  <conditionalFormatting sqref="C17">
    <cfRule type="expression" dxfId="330" priority="342">
      <formula>$C$18=""</formula>
    </cfRule>
  </conditionalFormatting>
  <conditionalFormatting sqref="D17">
    <cfRule type="expression" dxfId="329" priority="341">
      <formula>$D$18=""</formula>
    </cfRule>
  </conditionalFormatting>
  <conditionalFormatting sqref="E17">
    <cfRule type="expression" dxfId="328" priority="340">
      <formula>$E$18=""</formula>
    </cfRule>
  </conditionalFormatting>
  <conditionalFormatting sqref="G17">
    <cfRule type="expression" dxfId="327" priority="339">
      <formula>$G$18=""</formula>
    </cfRule>
  </conditionalFormatting>
  <conditionalFormatting sqref="H17">
    <cfRule type="expression" dxfId="326" priority="338">
      <formula>$H$18=""</formula>
    </cfRule>
  </conditionalFormatting>
  <conditionalFormatting sqref="I17">
    <cfRule type="expression" dxfId="325" priority="337">
      <formula>$I$18=""</formula>
    </cfRule>
  </conditionalFormatting>
  <conditionalFormatting sqref="C20">
    <cfRule type="expression" dxfId="324" priority="336">
      <formula>$C$21=""</formula>
    </cfRule>
  </conditionalFormatting>
  <conditionalFormatting sqref="D20">
    <cfRule type="expression" dxfId="323" priority="335">
      <formula>$D$21=""</formula>
    </cfRule>
  </conditionalFormatting>
  <conditionalFormatting sqref="E20">
    <cfRule type="expression" dxfId="322" priority="334">
      <formula>$E$21=""</formula>
    </cfRule>
  </conditionalFormatting>
  <conditionalFormatting sqref="G20">
    <cfRule type="expression" dxfId="321" priority="333">
      <formula>$G$21=""</formula>
    </cfRule>
  </conditionalFormatting>
  <conditionalFormatting sqref="H20">
    <cfRule type="expression" dxfId="320" priority="332">
      <formula>$H$21=""</formula>
    </cfRule>
  </conditionalFormatting>
  <conditionalFormatting sqref="I20">
    <cfRule type="expression" dxfId="319" priority="331">
      <formula>$I$21=""</formula>
    </cfRule>
  </conditionalFormatting>
  <conditionalFormatting sqref="C23">
    <cfRule type="expression" dxfId="318" priority="330">
      <formula>$C$24=""</formula>
    </cfRule>
  </conditionalFormatting>
  <conditionalFormatting sqref="D23">
    <cfRule type="expression" dxfId="317" priority="329">
      <formula>$D$24=""</formula>
    </cfRule>
  </conditionalFormatting>
  <conditionalFormatting sqref="E23">
    <cfRule type="expression" dxfId="316" priority="328">
      <formula>$E$24=""</formula>
    </cfRule>
  </conditionalFormatting>
  <conditionalFormatting sqref="G23">
    <cfRule type="expression" dxfId="315" priority="327">
      <formula>$G$24=""</formula>
    </cfRule>
  </conditionalFormatting>
  <conditionalFormatting sqref="H23">
    <cfRule type="expression" dxfId="314" priority="326">
      <formula>$H$24=""</formula>
    </cfRule>
  </conditionalFormatting>
  <conditionalFormatting sqref="I23">
    <cfRule type="expression" dxfId="313" priority="325">
      <formula>$I$24=""</formula>
    </cfRule>
  </conditionalFormatting>
  <conditionalFormatting sqref="C26">
    <cfRule type="expression" dxfId="312" priority="324">
      <formula>$C$27=""</formula>
    </cfRule>
  </conditionalFormatting>
  <conditionalFormatting sqref="D26">
    <cfRule type="expression" dxfId="311" priority="323">
      <formula>$D$27=""</formula>
    </cfRule>
  </conditionalFormatting>
  <conditionalFormatting sqref="E26">
    <cfRule type="expression" dxfId="310" priority="322">
      <formula>$E$27=""</formula>
    </cfRule>
  </conditionalFormatting>
  <conditionalFormatting sqref="G26">
    <cfRule type="expression" dxfId="309" priority="321">
      <formula>$G$27=""</formula>
    </cfRule>
  </conditionalFormatting>
  <conditionalFormatting sqref="H26">
    <cfRule type="expression" dxfId="308" priority="320">
      <formula>$H$27=""</formula>
    </cfRule>
  </conditionalFormatting>
  <conditionalFormatting sqref="I26">
    <cfRule type="expression" dxfId="307" priority="319">
      <formula>$I$27=""</formula>
    </cfRule>
  </conditionalFormatting>
  <conditionalFormatting sqref="C29">
    <cfRule type="expression" dxfId="306" priority="318">
      <formula>$C$30=""</formula>
    </cfRule>
  </conditionalFormatting>
  <conditionalFormatting sqref="D29">
    <cfRule type="expression" dxfId="305" priority="317">
      <formula>$D$30=""</formula>
    </cfRule>
  </conditionalFormatting>
  <conditionalFormatting sqref="E29">
    <cfRule type="expression" dxfId="304" priority="316">
      <formula>$E$30=""</formula>
    </cfRule>
  </conditionalFormatting>
  <conditionalFormatting sqref="G29">
    <cfRule type="expression" dxfId="303" priority="315">
      <formula>$G$30=""</formula>
    </cfRule>
  </conditionalFormatting>
  <conditionalFormatting sqref="H29">
    <cfRule type="expression" dxfId="302" priority="314">
      <formula>$H$30=""</formula>
    </cfRule>
  </conditionalFormatting>
  <conditionalFormatting sqref="I29">
    <cfRule type="expression" dxfId="301" priority="313">
      <formula>$I$30=""</formula>
    </cfRule>
  </conditionalFormatting>
  <conditionalFormatting sqref="C32">
    <cfRule type="expression" dxfId="300" priority="312">
      <formula>$C$33=""</formula>
    </cfRule>
  </conditionalFormatting>
  <conditionalFormatting sqref="D32">
    <cfRule type="expression" dxfId="299" priority="311">
      <formula>$D$33=""</formula>
    </cfRule>
  </conditionalFormatting>
  <conditionalFormatting sqref="E32">
    <cfRule type="expression" dxfId="298" priority="310">
      <formula>$E$33=""</formula>
    </cfRule>
  </conditionalFormatting>
  <conditionalFormatting sqref="G32">
    <cfRule type="expression" dxfId="297" priority="309">
      <formula>$G$33=""</formula>
    </cfRule>
  </conditionalFormatting>
  <conditionalFormatting sqref="H32">
    <cfRule type="expression" dxfId="296" priority="308">
      <formula>$H$33=""</formula>
    </cfRule>
  </conditionalFormatting>
  <conditionalFormatting sqref="I32">
    <cfRule type="expression" dxfId="295" priority="307">
      <formula>$I$33=""</formula>
    </cfRule>
  </conditionalFormatting>
  <conditionalFormatting sqref="C35">
    <cfRule type="expression" dxfId="294" priority="300">
      <formula>$C$36=""</formula>
    </cfRule>
    <cfRule type="expression" dxfId="293" priority="306">
      <formula>$C$41=""</formula>
    </cfRule>
  </conditionalFormatting>
  <conditionalFormatting sqref="D35">
    <cfRule type="expression" dxfId="292" priority="299">
      <formula>$D$36=""</formula>
    </cfRule>
    <cfRule type="expression" dxfId="291" priority="305">
      <formula>$D$41=""</formula>
    </cfRule>
  </conditionalFormatting>
  <conditionalFormatting sqref="E35">
    <cfRule type="expression" dxfId="290" priority="298">
      <formula>$E$36=""</formula>
    </cfRule>
    <cfRule type="expression" dxfId="289" priority="304">
      <formula>$E$41=""</formula>
    </cfRule>
  </conditionalFormatting>
  <conditionalFormatting sqref="G35">
    <cfRule type="expression" dxfId="288" priority="297">
      <formula>$G$36=""</formula>
    </cfRule>
    <cfRule type="expression" dxfId="287" priority="303">
      <formula>$G$41=""</formula>
    </cfRule>
  </conditionalFormatting>
  <conditionalFormatting sqref="H35">
    <cfRule type="expression" dxfId="286" priority="296">
      <formula>$H$36=""</formula>
    </cfRule>
    <cfRule type="expression" dxfId="285" priority="302">
      <formula>$H$41=""</formula>
    </cfRule>
  </conditionalFormatting>
  <conditionalFormatting sqref="I35">
    <cfRule type="expression" dxfId="284" priority="295">
      <formula>$I$36=""</formula>
    </cfRule>
    <cfRule type="expression" dxfId="283" priority="301">
      <formula>$I$41=""</formula>
    </cfRule>
  </conditionalFormatting>
  <conditionalFormatting sqref="C40">
    <cfRule type="expression" dxfId="282" priority="294">
      <formula>$C$41=""</formula>
    </cfRule>
  </conditionalFormatting>
  <conditionalFormatting sqref="D40">
    <cfRule type="expression" dxfId="281" priority="293">
      <formula>$D$41=""</formula>
    </cfRule>
  </conditionalFormatting>
  <conditionalFormatting sqref="E40">
    <cfRule type="expression" dxfId="280" priority="292">
      <formula>$C$41=""</formula>
    </cfRule>
  </conditionalFormatting>
  <conditionalFormatting sqref="G40">
    <cfRule type="expression" dxfId="279" priority="291">
      <formula>$G$41=""</formula>
    </cfRule>
  </conditionalFormatting>
  <conditionalFormatting sqref="H40">
    <cfRule type="expression" dxfId="278" priority="290">
      <formula>$H$41=""</formula>
    </cfRule>
  </conditionalFormatting>
  <conditionalFormatting sqref="I40">
    <cfRule type="expression" dxfId="277" priority="289">
      <formula>$I$41=""</formula>
    </cfRule>
  </conditionalFormatting>
  <conditionalFormatting sqref="C43">
    <cfRule type="expression" dxfId="276" priority="288">
      <formula>$C$44=""</formula>
    </cfRule>
  </conditionalFormatting>
  <conditionalFormatting sqref="D43">
    <cfRule type="expression" dxfId="275" priority="287">
      <formula>$D$44=""</formula>
    </cfRule>
  </conditionalFormatting>
  <conditionalFormatting sqref="E43">
    <cfRule type="expression" dxfId="274" priority="286">
      <formula>$E$44=""</formula>
    </cfRule>
  </conditionalFormatting>
  <conditionalFormatting sqref="G43">
    <cfRule type="expression" dxfId="273" priority="285">
      <formula>$G$44=""</formula>
    </cfRule>
  </conditionalFormatting>
  <conditionalFormatting sqref="H43">
    <cfRule type="expression" dxfId="272" priority="284">
      <formula>$H$44=""</formula>
    </cfRule>
  </conditionalFormatting>
  <conditionalFormatting sqref="I43">
    <cfRule type="expression" dxfId="271" priority="283">
      <formula>$I$44=""</formula>
    </cfRule>
  </conditionalFormatting>
  <conditionalFormatting sqref="C46">
    <cfRule type="expression" dxfId="270" priority="282">
      <formula>$C$47=""</formula>
    </cfRule>
  </conditionalFormatting>
  <conditionalFormatting sqref="D46">
    <cfRule type="expression" dxfId="269" priority="281">
      <formula>$D$47=""</formula>
    </cfRule>
  </conditionalFormatting>
  <conditionalFormatting sqref="E46">
    <cfRule type="expression" dxfId="268" priority="280">
      <formula>$E$47=""</formula>
    </cfRule>
  </conditionalFormatting>
  <conditionalFormatting sqref="G46">
    <cfRule type="expression" dxfId="267" priority="279">
      <formula>$G$47=""</formula>
    </cfRule>
  </conditionalFormatting>
  <conditionalFormatting sqref="H46">
    <cfRule type="expression" dxfId="266" priority="278">
      <formula>$H$47=""</formula>
    </cfRule>
  </conditionalFormatting>
  <conditionalFormatting sqref="I46">
    <cfRule type="expression" dxfId="265" priority="277">
      <formula>$I$47=""</formula>
    </cfRule>
  </conditionalFormatting>
  <conditionalFormatting sqref="C49">
    <cfRule type="expression" dxfId="264" priority="276">
      <formula>$C$50=""</formula>
    </cfRule>
  </conditionalFormatting>
  <conditionalFormatting sqref="D49">
    <cfRule type="expression" dxfId="263" priority="275">
      <formula>$D$50=""</formula>
    </cfRule>
  </conditionalFormatting>
  <conditionalFormatting sqref="E49">
    <cfRule type="expression" dxfId="262" priority="274">
      <formula>$E$50=""</formula>
    </cfRule>
  </conditionalFormatting>
  <conditionalFormatting sqref="G49">
    <cfRule type="expression" dxfId="261" priority="273">
      <formula>$G$50=""</formula>
    </cfRule>
  </conditionalFormatting>
  <conditionalFormatting sqref="H49">
    <cfRule type="expression" dxfId="260" priority="272">
      <formula>$H$50=""</formula>
    </cfRule>
  </conditionalFormatting>
  <conditionalFormatting sqref="I49">
    <cfRule type="expression" dxfId="259" priority="271">
      <formula>$I$50=""</formula>
    </cfRule>
  </conditionalFormatting>
  <conditionalFormatting sqref="C52">
    <cfRule type="expression" dxfId="258" priority="270">
      <formula>$C$53=""</formula>
    </cfRule>
  </conditionalFormatting>
  <conditionalFormatting sqref="D52">
    <cfRule type="expression" dxfId="257" priority="269">
      <formula>$C$53=""</formula>
    </cfRule>
  </conditionalFormatting>
  <conditionalFormatting sqref="E52">
    <cfRule type="expression" dxfId="256" priority="267">
      <formula>$E$53=""</formula>
    </cfRule>
    <cfRule type="expression" priority="268">
      <formula>$D$53=""</formula>
    </cfRule>
  </conditionalFormatting>
  <conditionalFormatting sqref="G52">
    <cfRule type="expression" dxfId="255" priority="266">
      <formula>$G$53=""</formula>
    </cfRule>
  </conditionalFormatting>
  <conditionalFormatting sqref="H52">
    <cfRule type="expression" dxfId="254" priority="265">
      <formula>$H$53=""</formula>
    </cfRule>
  </conditionalFormatting>
  <conditionalFormatting sqref="I52">
    <cfRule type="expression" dxfId="253" priority="264">
      <formula>$I$53=""</formula>
    </cfRule>
  </conditionalFormatting>
  <conditionalFormatting sqref="C55">
    <cfRule type="expression" dxfId="252" priority="257">
      <formula>$C$56=""</formula>
    </cfRule>
    <cfRule type="expression" dxfId="251" priority="263">
      <formula>$C$59=""</formula>
    </cfRule>
  </conditionalFormatting>
  <conditionalFormatting sqref="D55">
    <cfRule type="expression" dxfId="250" priority="256">
      <formula>$G$56=""</formula>
    </cfRule>
    <cfRule type="expression" dxfId="249" priority="262">
      <formula>$D$59=""</formula>
    </cfRule>
  </conditionalFormatting>
  <conditionalFormatting sqref="E55">
    <cfRule type="expression" dxfId="248" priority="255">
      <formula>$E$56=""</formula>
    </cfRule>
  </conditionalFormatting>
  <conditionalFormatting sqref="G55">
    <cfRule type="expression" dxfId="247" priority="254">
      <formula>$G$56=""</formula>
    </cfRule>
    <cfRule type="expression" dxfId="246" priority="260">
      <formula>$G$59=""</formula>
    </cfRule>
  </conditionalFormatting>
  <conditionalFormatting sqref="H55">
    <cfRule type="expression" dxfId="245" priority="253">
      <formula>$H$56=""</formula>
    </cfRule>
    <cfRule type="expression" dxfId="244" priority="259">
      <formula>$H$59=""</formula>
    </cfRule>
  </conditionalFormatting>
  <conditionalFormatting sqref="I55">
    <cfRule type="expression" dxfId="243" priority="252">
      <formula>$I$56=""</formula>
    </cfRule>
    <cfRule type="expression" dxfId="242" priority="258">
      <formula>$I$59=""</formula>
    </cfRule>
  </conditionalFormatting>
  <conditionalFormatting sqref="C58">
    <cfRule type="expression" dxfId="241" priority="251">
      <formula>$C$59=""</formula>
    </cfRule>
  </conditionalFormatting>
  <conditionalFormatting sqref="D58">
    <cfRule type="expression" dxfId="240" priority="250">
      <formula>$D$59=""</formula>
    </cfRule>
  </conditionalFormatting>
  <conditionalFormatting sqref="E58">
    <cfRule type="expression" dxfId="239" priority="249">
      <formula>$E$59=""</formula>
    </cfRule>
  </conditionalFormatting>
  <conditionalFormatting sqref="G58">
    <cfRule type="expression" dxfId="238" priority="248">
      <formula>$G$59=""</formula>
    </cfRule>
  </conditionalFormatting>
  <conditionalFormatting sqref="H58">
    <cfRule type="expression" dxfId="237" priority="247">
      <formula>$H$59=""</formula>
    </cfRule>
  </conditionalFormatting>
  <conditionalFormatting sqref="I58">
    <cfRule type="expression" dxfId="236" priority="246">
      <formula>$I$59=""</formula>
    </cfRule>
  </conditionalFormatting>
  <conditionalFormatting sqref="C61">
    <cfRule type="expression" dxfId="235" priority="245">
      <formula>$C$62=""</formula>
    </cfRule>
  </conditionalFormatting>
  <conditionalFormatting sqref="D61">
    <cfRule type="expression" dxfId="234" priority="244">
      <formula>$D62=""</formula>
    </cfRule>
  </conditionalFormatting>
  <conditionalFormatting sqref="E61">
    <cfRule type="expression" dxfId="233" priority="243">
      <formula>$E$62=""</formula>
    </cfRule>
  </conditionalFormatting>
  <conditionalFormatting sqref="G61">
    <cfRule type="expression" dxfId="232" priority="242">
      <formula>$G$62=""</formula>
    </cfRule>
  </conditionalFormatting>
  <conditionalFormatting sqref="H61">
    <cfRule type="expression" dxfId="231" priority="241">
      <formula>$H$62=""</formula>
    </cfRule>
  </conditionalFormatting>
  <conditionalFormatting sqref="I61">
    <cfRule type="expression" dxfId="230" priority="240">
      <formula>$I$62=""</formula>
    </cfRule>
  </conditionalFormatting>
  <conditionalFormatting sqref="C64">
    <cfRule type="expression" dxfId="229" priority="239">
      <formula>$C$65=""</formula>
    </cfRule>
  </conditionalFormatting>
  <conditionalFormatting sqref="D64">
    <cfRule type="expression" dxfId="228" priority="238">
      <formula>$D$65=""</formula>
    </cfRule>
  </conditionalFormatting>
  <conditionalFormatting sqref="E64">
    <cfRule type="expression" dxfId="227" priority="237">
      <formula>$C$65=""</formula>
    </cfRule>
  </conditionalFormatting>
  <conditionalFormatting sqref="F64">
    <cfRule type="expression" dxfId="226" priority="236">
      <formula>$F$65=""</formula>
    </cfRule>
  </conditionalFormatting>
  <conditionalFormatting sqref="G64">
    <cfRule type="expression" dxfId="225" priority="235">
      <formula>$G$65=""</formula>
    </cfRule>
  </conditionalFormatting>
  <conditionalFormatting sqref="H64">
    <cfRule type="expression" dxfId="224" priority="234">
      <formula>$H$65=""</formula>
    </cfRule>
  </conditionalFormatting>
  <conditionalFormatting sqref="I64">
    <cfRule type="expression" dxfId="223" priority="233">
      <formula>$I$65=""</formula>
    </cfRule>
  </conditionalFormatting>
  <conditionalFormatting sqref="C67">
    <cfRule type="expression" dxfId="222" priority="232">
      <formula>$C$68=""</formula>
    </cfRule>
  </conditionalFormatting>
  <conditionalFormatting sqref="D67">
    <cfRule type="expression" dxfId="221" priority="231">
      <formula>$D$68=""</formula>
    </cfRule>
  </conditionalFormatting>
  <conditionalFormatting sqref="E67">
    <cfRule type="expression" dxfId="220" priority="230">
      <formula>$E$68=""</formula>
    </cfRule>
  </conditionalFormatting>
  <conditionalFormatting sqref="G67">
    <cfRule type="expression" dxfId="219" priority="229">
      <formula>$G$68=""</formula>
    </cfRule>
  </conditionalFormatting>
  <conditionalFormatting sqref="H67">
    <cfRule type="expression" dxfId="218" priority="228">
      <formula>$H$68=""</formula>
    </cfRule>
  </conditionalFormatting>
  <conditionalFormatting sqref="I67">
    <cfRule type="expression" dxfId="217" priority="227">
      <formula>$I$68=""</formula>
    </cfRule>
  </conditionalFormatting>
  <conditionalFormatting sqref="C70">
    <cfRule type="expression" dxfId="216" priority="226">
      <formula>$C$71=""</formula>
    </cfRule>
  </conditionalFormatting>
  <conditionalFormatting sqref="D70">
    <cfRule type="expression" dxfId="215" priority="225">
      <formula>$D$71=""</formula>
    </cfRule>
  </conditionalFormatting>
  <conditionalFormatting sqref="E70">
    <cfRule type="expression" dxfId="214" priority="224">
      <formula>$E$71=""</formula>
    </cfRule>
  </conditionalFormatting>
  <conditionalFormatting sqref="G70">
    <cfRule type="expression" dxfId="213" priority="223">
      <formula>$G$71=""</formula>
    </cfRule>
  </conditionalFormatting>
  <conditionalFormatting sqref="H70">
    <cfRule type="expression" dxfId="212" priority="222">
      <formula>$H$71=""</formula>
    </cfRule>
  </conditionalFormatting>
  <conditionalFormatting sqref="I70">
    <cfRule type="expression" dxfId="211" priority="221">
      <formula>$C$71=""</formula>
    </cfRule>
  </conditionalFormatting>
  <conditionalFormatting sqref="C73">
    <cfRule type="expression" dxfId="210" priority="220">
      <formula>$C$74=""</formula>
    </cfRule>
  </conditionalFormatting>
  <conditionalFormatting sqref="D73">
    <cfRule type="expression" dxfId="209" priority="219">
      <formula>$D$74=""</formula>
    </cfRule>
  </conditionalFormatting>
  <conditionalFormatting sqref="E73">
    <cfRule type="expression" dxfId="208" priority="218">
      <formula>$E$74=""</formula>
    </cfRule>
  </conditionalFormatting>
  <conditionalFormatting sqref="G73">
    <cfRule type="expression" dxfId="207" priority="217">
      <formula>$G$74=""</formula>
    </cfRule>
  </conditionalFormatting>
  <conditionalFormatting sqref="H73">
    <cfRule type="expression" dxfId="206" priority="216">
      <formula>$H$74=""</formula>
    </cfRule>
  </conditionalFormatting>
  <conditionalFormatting sqref="I73">
    <cfRule type="expression" dxfId="205" priority="215">
      <formula>$I$74=""</formula>
    </cfRule>
  </conditionalFormatting>
  <conditionalFormatting sqref="W2">
    <cfRule type="expression" dxfId="204" priority="214">
      <formula>$W$3=""</formula>
    </cfRule>
  </conditionalFormatting>
  <conditionalFormatting sqref="X2">
    <cfRule type="expression" dxfId="203" priority="213">
      <formula>$X$3=""</formula>
    </cfRule>
  </conditionalFormatting>
  <conditionalFormatting sqref="Y2">
    <cfRule type="expression" dxfId="202" priority="212">
      <formula>$Y$3=""</formula>
    </cfRule>
  </conditionalFormatting>
  <conditionalFormatting sqref="AA2">
    <cfRule type="expression" dxfId="201" priority="211">
      <formula>$AA$3=""</formula>
    </cfRule>
  </conditionalFormatting>
  <conditionalFormatting sqref="AB2">
    <cfRule type="expression" dxfId="200" priority="210">
      <formula>$AB$3=""</formula>
    </cfRule>
  </conditionalFormatting>
  <conditionalFormatting sqref="W5">
    <cfRule type="expression" dxfId="199" priority="208">
      <formula>$W$6=""</formula>
    </cfRule>
  </conditionalFormatting>
  <conditionalFormatting sqref="X5">
    <cfRule type="expression" dxfId="198" priority="207">
      <formula>$X$6=""</formula>
    </cfRule>
  </conditionalFormatting>
  <conditionalFormatting sqref="Y5">
    <cfRule type="expression" dxfId="197" priority="206">
      <formula>$Y$6=""</formula>
    </cfRule>
  </conditionalFormatting>
  <conditionalFormatting sqref="AA5">
    <cfRule type="expression" dxfId="196" priority="205">
      <formula>$AA$6=""</formula>
    </cfRule>
  </conditionalFormatting>
  <conditionalFormatting sqref="AB5">
    <cfRule type="expression" dxfId="195" priority="204">
      <formula>$AB$6=""</formula>
    </cfRule>
  </conditionalFormatting>
  <conditionalFormatting sqref="W8">
    <cfRule type="expression" dxfId="194" priority="202">
      <formula>$W$9=""</formula>
    </cfRule>
  </conditionalFormatting>
  <conditionalFormatting sqref="X8">
    <cfRule type="expression" dxfId="193" priority="201">
      <formula>$X$9=""</formula>
    </cfRule>
  </conditionalFormatting>
  <conditionalFormatting sqref="Y8">
    <cfRule type="expression" dxfId="192" priority="200">
      <formula>$Y$9=""</formula>
    </cfRule>
  </conditionalFormatting>
  <conditionalFormatting sqref="AA8">
    <cfRule type="expression" dxfId="191" priority="199">
      <formula>$AA$9=""</formula>
    </cfRule>
  </conditionalFormatting>
  <conditionalFormatting sqref="AB8">
    <cfRule type="expression" dxfId="190" priority="198">
      <formula>$AB$9=""</formula>
    </cfRule>
  </conditionalFormatting>
  <conditionalFormatting sqref="W11">
    <cfRule type="expression" dxfId="189" priority="196">
      <formula>$W$12=""</formula>
    </cfRule>
  </conditionalFormatting>
  <conditionalFormatting sqref="X11">
    <cfRule type="expression" dxfId="188" priority="195">
      <formula>$X$12=""</formula>
    </cfRule>
  </conditionalFormatting>
  <conditionalFormatting sqref="Y11">
    <cfRule type="expression" dxfId="187" priority="194">
      <formula>$Y$12=""</formula>
    </cfRule>
  </conditionalFormatting>
  <conditionalFormatting sqref="AA11">
    <cfRule type="expression" dxfId="186" priority="193">
      <formula>$AA$12=""</formula>
    </cfRule>
  </conditionalFormatting>
  <conditionalFormatting sqref="AB11">
    <cfRule type="expression" dxfId="185" priority="192">
      <formula>$AB$12=""</formula>
    </cfRule>
  </conditionalFormatting>
  <conditionalFormatting sqref="W14">
    <cfRule type="expression" dxfId="184" priority="190">
      <formula>$W$15=""</formula>
    </cfRule>
  </conditionalFormatting>
  <conditionalFormatting sqref="X14">
    <cfRule type="expression" dxfId="183" priority="189">
      <formula>$X$15=""</formula>
    </cfRule>
  </conditionalFormatting>
  <conditionalFormatting sqref="Y14">
    <cfRule type="expression" dxfId="182" priority="188">
      <formula>$Y$15=""</formula>
    </cfRule>
  </conditionalFormatting>
  <conditionalFormatting sqref="AA14">
    <cfRule type="expression" dxfId="181" priority="187">
      <formula>$AA$15=""</formula>
    </cfRule>
  </conditionalFormatting>
  <conditionalFormatting sqref="AB14">
    <cfRule type="expression" dxfId="180" priority="186">
      <formula>$AB$15=""</formula>
    </cfRule>
  </conditionalFormatting>
  <conditionalFormatting sqref="W17">
    <cfRule type="expression" dxfId="179" priority="184">
      <formula>$W$18=""</formula>
    </cfRule>
  </conditionalFormatting>
  <conditionalFormatting sqref="X17">
    <cfRule type="expression" dxfId="178" priority="183">
      <formula>$X$15=""</formula>
    </cfRule>
  </conditionalFormatting>
  <conditionalFormatting sqref="Y17">
    <cfRule type="expression" dxfId="177" priority="182">
      <formula>$Y$15=""</formula>
    </cfRule>
  </conditionalFormatting>
  <conditionalFormatting sqref="AA17">
    <cfRule type="expression" dxfId="176" priority="181">
      <formula>$AA$15=""</formula>
    </cfRule>
  </conditionalFormatting>
  <conditionalFormatting sqref="AB17">
    <cfRule type="expression" dxfId="175" priority="180">
      <formula>$AB$15=""</formula>
    </cfRule>
  </conditionalFormatting>
  <conditionalFormatting sqref="W20">
    <cfRule type="expression" dxfId="174" priority="178">
      <formula>$W$21=""</formula>
    </cfRule>
  </conditionalFormatting>
  <conditionalFormatting sqref="X20">
    <cfRule type="expression" dxfId="173" priority="177">
      <formula>$X$21=""</formula>
    </cfRule>
  </conditionalFormatting>
  <conditionalFormatting sqref="Y20">
    <cfRule type="expression" dxfId="172" priority="176">
      <formula>$Y$21=""</formula>
    </cfRule>
  </conditionalFormatting>
  <conditionalFormatting sqref="AA20">
    <cfRule type="expression" dxfId="171" priority="175">
      <formula>$AA$21=""</formula>
    </cfRule>
  </conditionalFormatting>
  <conditionalFormatting sqref="AB20">
    <cfRule type="expression" dxfId="170" priority="174">
      <formula>$AB$21=""</formula>
    </cfRule>
  </conditionalFormatting>
  <conditionalFormatting sqref="W23">
    <cfRule type="expression" dxfId="169" priority="172">
      <formula>$W$24=""</formula>
    </cfRule>
  </conditionalFormatting>
  <conditionalFormatting sqref="X23">
    <cfRule type="expression" dxfId="168" priority="171">
      <formula>$X$24=""</formula>
    </cfRule>
  </conditionalFormatting>
  <conditionalFormatting sqref="Y23">
    <cfRule type="expression" dxfId="167" priority="170">
      <formula>$Y$24=""</formula>
    </cfRule>
  </conditionalFormatting>
  <conditionalFormatting sqref="AA23">
    <cfRule type="expression" dxfId="166" priority="169">
      <formula>$AA$24=""</formula>
    </cfRule>
  </conditionalFormatting>
  <conditionalFormatting sqref="AB23">
    <cfRule type="expression" dxfId="165" priority="168">
      <formula>$AB$24=""</formula>
    </cfRule>
  </conditionalFormatting>
  <conditionalFormatting sqref="X26">
    <cfRule type="expression" dxfId="164" priority="166">
      <formula>$X$27=""</formula>
    </cfRule>
  </conditionalFormatting>
  <conditionalFormatting sqref="AA26">
    <cfRule type="expression" dxfId="163" priority="165">
      <formula>$AA$27=""</formula>
    </cfRule>
  </conditionalFormatting>
  <conditionalFormatting sqref="AB26">
    <cfRule type="expression" dxfId="162" priority="164">
      <formula>$AB$27=""</formula>
    </cfRule>
  </conditionalFormatting>
  <conditionalFormatting sqref="W29">
    <cfRule type="expression" dxfId="161" priority="162">
      <formula>$W$30=""</formula>
    </cfRule>
  </conditionalFormatting>
  <conditionalFormatting sqref="X29">
    <cfRule type="expression" dxfId="160" priority="161">
      <formula>$X$30=""</formula>
    </cfRule>
  </conditionalFormatting>
  <conditionalFormatting sqref="Y29">
    <cfRule type="expression" dxfId="159" priority="160">
      <formula>$Y$30=""</formula>
    </cfRule>
  </conditionalFormatting>
  <conditionalFormatting sqref="AA29">
    <cfRule type="expression" dxfId="158" priority="159">
      <formula>$AA$30=""</formula>
    </cfRule>
  </conditionalFormatting>
  <conditionalFormatting sqref="AB29">
    <cfRule type="expression" dxfId="157" priority="158">
      <formula>$AB$30=""</formula>
    </cfRule>
  </conditionalFormatting>
  <conditionalFormatting sqref="W32">
    <cfRule type="expression" dxfId="156" priority="156">
      <formula>$W$33=""</formula>
    </cfRule>
  </conditionalFormatting>
  <conditionalFormatting sqref="X32">
    <cfRule type="expression" dxfId="155" priority="155">
      <formula>$X$33=""</formula>
    </cfRule>
  </conditionalFormatting>
  <conditionalFormatting sqref="Y32">
    <cfRule type="expression" dxfId="154" priority="154">
      <formula>$Y$33=""</formula>
    </cfRule>
  </conditionalFormatting>
  <conditionalFormatting sqref="AA32">
    <cfRule type="expression" dxfId="153" priority="153">
      <formula>$AA$33=""</formula>
    </cfRule>
  </conditionalFormatting>
  <conditionalFormatting sqref="AB32">
    <cfRule type="expression" dxfId="152" priority="152">
      <formula>$AB$33=""</formula>
    </cfRule>
  </conditionalFormatting>
  <conditionalFormatting sqref="W35">
    <cfRule type="expression" dxfId="151" priority="150">
      <formula>$W$36=""</formula>
    </cfRule>
  </conditionalFormatting>
  <conditionalFormatting sqref="X35">
    <cfRule type="expression" dxfId="150" priority="149">
      <formula>$X$36=""</formula>
    </cfRule>
  </conditionalFormatting>
  <conditionalFormatting sqref="Y35">
    <cfRule type="expression" dxfId="149" priority="148">
      <formula>$Y$36=""</formula>
    </cfRule>
  </conditionalFormatting>
  <conditionalFormatting sqref="AA35">
    <cfRule type="expression" dxfId="148" priority="147">
      <formula>$AA$36=""</formula>
    </cfRule>
  </conditionalFormatting>
  <conditionalFormatting sqref="AB35">
    <cfRule type="expression" dxfId="147" priority="146">
      <formula>$AB$36=""</formula>
    </cfRule>
  </conditionalFormatting>
  <conditionalFormatting sqref="M2">
    <cfRule type="expression" dxfId="146" priority="144">
      <formula>$M$3=""</formula>
    </cfRule>
  </conditionalFormatting>
  <conditionalFormatting sqref="N2">
    <cfRule type="expression" dxfId="145" priority="143">
      <formula>$N$3=""</formula>
    </cfRule>
  </conditionalFormatting>
  <conditionalFormatting sqref="O2">
    <cfRule type="expression" dxfId="144" priority="142">
      <formula>$O$3=""</formula>
    </cfRule>
  </conditionalFormatting>
  <conditionalFormatting sqref="Q2">
    <cfRule type="expression" dxfId="143" priority="141">
      <formula>$Q$3=""</formula>
    </cfRule>
  </conditionalFormatting>
  <conditionalFormatting sqref="R2">
    <cfRule type="expression" dxfId="142" priority="140">
      <formula>$R$3=""</formula>
    </cfRule>
  </conditionalFormatting>
  <conditionalFormatting sqref="S2">
    <cfRule type="expression" dxfId="141" priority="139">
      <formula>$S$3=""</formula>
    </cfRule>
  </conditionalFormatting>
  <conditionalFormatting sqref="M5">
    <cfRule type="expression" dxfId="140" priority="138">
      <formula>$M$6=""</formula>
    </cfRule>
  </conditionalFormatting>
  <conditionalFormatting sqref="N5">
    <cfRule type="expression" dxfId="139" priority="137">
      <formula>$N$6=""</formula>
    </cfRule>
  </conditionalFormatting>
  <conditionalFormatting sqref="O5">
    <cfRule type="expression" dxfId="138" priority="136">
      <formula>$O$6=""</formula>
    </cfRule>
  </conditionalFormatting>
  <conditionalFormatting sqref="Q5">
    <cfRule type="expression" dxfId="137" priority="135">
      <formula>$Q$6=""</formula>
    </cfRule>
  </conditionalFormatting>
  <conditionalFormatting sqref="R5">
    <cfRule type="expression" dxfId="136" priority="134">
      <formula>$R$6=""</formula>
    </cfRule>
  </conditionalFormatting>
  <conditionalFormatting sqref="S5">
    <cfRule type="expression" dxfId="135" priority="133">
      <formula>$S$6=""</formula>
    </cfRule>
  </conditionalFormatting>
  <conditionalFormatting sqref="M8">
    <cfRule type="expression" dxfId="134" priority="132">
      <formula>$M$9=""</formula>
    </cfRule>
  </conditionalFormatting>
  <conditionalFormatting sqref="N8">
    <cfRule type="expression" dxfId="133" priority="131">
      <formula>$N$9=""</formula>
    </cfRule>
  </conditionalFormatting>
  <conditionalFormatting sqref="O8">
    <cfRule type="expression" dxfId="132" priority="130">
      <formula>$O$9=""</formula>
    </cfRule>
  </conditionalFormatting>
  <conditionalFormatting sqref="Q8">
    <cfRule type="expression" dxfId="131" priority="129">
      <formula>$Q$9=""</formula>
    </cfRule>
  </conditionalFormatting>
  <conditionalFormatting sqref="R8">
    <cfRule type="expression" dxfId="130" priority="128">
      <formula>$R$9=""</formula>
    </cfRule>
  </conditionalFormatting>
  <conditionalFormatting sqref="S8">
    <cfRule type="expression" dxfId="129" priority="127">
      <formula>$S$9=""</formula>
    </cfRule>
  </conditionalFormatting>
  <conditionalFormatting sqref="M11">
    <cfRule type="expression" dxfId="128" priority="126">
      <formula>$M$12=""</formula>
    </cfRule>
  </conditionalFormatting>
  <conditionalFormatting sqref="N11">
    <cfRule type="expression" dxfId="127" priority="125">
      <formula>$N$12=""</formula>
    </cfRule>
  </conditionalFormatting>
  <conditionalFormatting sqref="O11">
    <cfRule type="expression" dxfId="126" priority="124">
      <formula>$O$12=""</formula>
    </cfRule>
  </conditionalFormatting>
  <conditionalFormatting sqref="Q11">
    <cfRule type="expression" dxfId="125" priority="123">
      <formula>$Q$12=""</formula>
    </cfRule>
  </conditionalFormatting>
  <conditionalFormatting sqref="R11">
    <cfRule type="expression" dxfId="124" priority="122">
      <formula>$R$12=""</formula>
    </cfRule>
  </conditionalFormatting>
  <conditionalFormatting sqref="S11">
    <cfRule type="expression" dxfId="123" priority="121">
      <formula>$S$12=""</formula>
    </cfRule>
  </conditionalFormatting>
  <conditionalFormatting sqref="M14">
    <cfRule type="expression" dxfId="122" priority="120">
      <formula>$M$15=""</formula>
    </cfRule>
  </conditionalFormatting>
  <conditionalFormatting sqref="N14">
    <cfRule type="expression" dxfId="121" priority="119">
      <formula>$N$15=""</formula>
    </cfRule>
  </conditionalFormatting>
  <conditionalFormatting sqref="O14">
    <cfRule type="expression" dxfId="120" priority="118">
      <formula>$O$15=""</formula>
    </cfRule>
  </conditionalFormatting>
  <conditionalFormatting sqref="Q14">
    <cfRule type="expression" dxfId="119" priority="117">
      <formula>$Q$15=""</formula>
    </cfRule>
  </conditionalFormatting>
  <conditionalFormatting sqref="R14">
    <cfRule type="expression" dxfId="118" priority="116">
      <formula>$R$15=""</formula>
    </cfRule>
  </conditionalFormatting>
  <conditionalFormatting sqref="S14">
    <cfRule type="expression" dxfId="117" priority="115">
      <formula>$S$15=""</formula>
    </cfRule>
  </conditionalFormatting>
  <conditionalFormatting sqref="M17">
    <cfRule type="expression" dxfId="116" priority="114">
      <formula>$M$18=""</formula>
    </cfRule>
  </conditionalFormatting>
  <conditionalFormatting sqref="N17">
    <cfRule type="expression" dxfId="115" priority="113">
      <formula>$N$18=""</formula>
    </cfRule>
  </conditionalFormatting>
  <conditionalFormatting sqref="O17">
    <cfRule type="expression" dxfId="114" priority="112">
      <formula>$O$18=""</formula>
    </cfRule>
  </conditionalFormatting>
  <conditionalFormatting sqref="Q17">
    <cfRule type="expression" dxfId="113" priority="111">
      <formula>$Q$18=""</formula>
    </cfRule>
  </conditionalFormatting>
  <conditionalFormatting sqref="R17">
    <cfRule type="expression" dxfId="112" priority="110">
      <formula>$R$18=""</formula>
    </cfRule>
  </conditionalFormatting>
  <conditionalFormatting sqref="S17">
    <cfRule type="expression" dxfId="111" priority="109">
      <formula>$S$18=""</formula>
    </cfRule>
  </conditionalFormatting>
  <conditionalFormatting sqref="M20">
    <cfRule type="expression" dxfId="110" priority="108">
      <formula>$M$21=""</formula>
    </cfRule>
  </conditionalFormatting>
  <conditionalFormatting sqref="N20">
    <cfRule type="expression" dxfId="109" priority="107">
      <formula>$N$21=""</formula>
    </cfRule>
  </conditionalFormatting>
  <conditionalFormatting sqref="O20">
    <cfRule type="expression" dxfId="108" priority="106">
      <formula>$O$21=""</formula>
    </cfRule>
  </conditionalFormatting>
  <conditionalFormatting sqref="Q20">
    <cfRule type="expression" dxfId="107" priority="105">
      <formula>$Q$21=""</formula>
    </cfRule>
  </conditionalFormatting>
  <conditionalFormatting sqref="R20">
    <cfRule type="expression" dxfId="106" priority="104">
      <formula>$R$21=""</formula>
    </cfRule>
  </conditionalFormatting>
  <conditionalFormatting sqref="S20">
    <cfRule type="expression" dxfId="105" priority="103">
      <formula>$S$21=""</formula>
    </cfRule>
  </conditionalFormatting>
  <conditionalFormatting sqref="M23">
    <cfRule type="expression" dxfId="104" priority="102">
      <formula>$M$24=""</formula>
    </cfRule>
  </conditionalFormatting>
  <conditionalFormatting sqref="N23">
    <cfRule type="expression" dxfId="103" priority="101">
      <formula>$N$24=""</formula>
    </cfRule>
  </conditionalFormatting>
  <conditionalFormatting sqref="O23">
    <cfRule type="expression" dxfId="102" priority="100">
      <formula>$O$24=""</formula>
    </cfRule>
  </conditionalFormatting>
  <conditionalFormatting sqref="Q23">
    <cfRule type="expression" dxfId="101" priority="99">
      <formula>$Q$24=""</formula>
    </cfRule>
  </conditionalFormatting>
  <conditionalFormatting sqref="R23">
    <cfRule type="expression" dxfId="100" priority="98">
      <formula>$R$24=""</formula>
    </cfRule>
  </conditionalFormatting>
  <conditionalFormatting sqref="S23">
    <cfRule type="expression" dxfId="99" priority="97">
      <formula>$S$24=""</formula>
    </cfRule>
  </conditionalFormatting>
  <conditionalFormatting sqref="M26">
    <cfRule type="expression" dxfId="98" priority="96">
      <formula>$M$27=""</formula>
    </cfRule>
  </conditionalFormatting>
  <conditionalFormatting sqref="N26">
    <cfRule type="expression" dxfId="97" priority="95">
      <formula>$N$27=""</formula>
    </cfRule>
  </conditionalFormatting>
  <conditionalFormatting sqref="O26">
    <cfRule type="expression" dxfId="96" priority="94">
      <formula>$O$27=""</formula>
    </cfRule>
  </conditionalFormatting>
  <conditionalFormatting sqref="P26">
    <cfRule type="expression" dxfId="95" priority="93">
      <formula>$P$27=""</formula>
    </cfRule>
  </conditionalFormatting>
  <conditionalFormatting sqref="Q26">
    <cfRule type="expression" dxfId="94" priority="92">
      <formula>$Q$27=""</formula>
    </cfRule>
  </conditionalFormatting>
  <conditionalFormatting sqref="R26">
    <cfRule type="expression" dxfId="93" priority="91">
      <formula>$R$27=""</formula>
    </cfRule>
  </conditionalFormatting>
  <conditionalFormatting sqref="S26">
    <cfRule type="expression" dxfId="92" priority="90">
      <formula>$S$27=""</formula>
    </cfRule>
  </conditionalFormatting>
  <conditionalFormatting sqref="M29">
    <cfRule type="expression" dxfId="91" priority="89">
      <formula>$M$30=""</formula>
    </cfRule>
  </conditionalFormatting>
  <conditionalFormatting sqref="N29">
    <cfRule type="expression" dxfId="90" priority="88">
      <formula>$N$30=""</formula>
    </cfRule>
  </conditionalFormatting>
  <conditionalFormatting sqref="O29">
    <cfRule type="expression" dxfId="89" priority="87">
      <formula>$O$30=""</formula>
    </cfRule>
  </conditionalFormatting>
  <conditionalFormatting sqref="Q29">
    <cfRule type="expression" dxfId="88" priority="86">
      <formula>$Q$30=""</formula>
    </cfRule>
  </conditionalFormatting>
  <conditionalFormatting sqref="R29">
    <cfRule type="expression" dxfId="87" priority="85">
      <formula>$R$30=""</formula>
    </cfRule>
  </conditionalFormatting>
  <conditionalFormatting sqref="S29">
    <cfRule type="expression" dxfId="86" priority="84">
      <formula>$S$30=""</formula>
    </cfRule>
  </conditionalFormatting>
  <conditionalFormatting sqref="M32">
    <cfRule type="expression" dxfId="85" priority="83">
      <formula>$M$33=""</formula>
    </cfRule>
  </conditionalFormatting>
  <conditionalFormatting sqref="N32">
    <cfRule type="expression" dxfId="84" priority="82">
      <formula>$N$33=""</formula>
    </cfRule>
  </conditionalFormatting>
  <conditionalFormatting sqref="O32">
    <cfRule type="expression" dxfId="83" priority="81">
      <formula>$O$33=""</formula>
    </cfRule>
  </conditionalFormatting>
  <conditionalFormatting sqref="Q32">
    <cfRule type="expression" dxfId="82" priority="80">
      <formula>$Q$33=""</formula>
    </cfRule>
  </conditionalFormatting>
  <conditionalFormatting sqref="S32">
    <cfRule type="expression" dxfId="81" priority="79">
      <formula>$S$33=""</formula>
    </cfRule>
  </conditionalFormatting>
  <conditionalFormatting sqref="M35">
    <cfRule type="expression" dxfId="80" priority="78">
      <formula>$M$36=""</formula>
    </cfRule>
  </conditionalFormatting>
  <conditionalFormatting sqref="N35">
    <cfRule type="expression" dxfId="79" priority="77">
      <formula>$N$36=""</formula>
    </cfRule>
  </conditionalFormatting>
  <conditionalFormatting sqref="O35">
    <cfRule type="expression" dxfId="78" priority="76">
      <formula>$O$36=""</formula>
    </cfRule>
  </conditionalFormatting>
  <conditionalFormatting sqref="Q35">
    <cfRule type="expression" dxfId="77" priority="75">
      <formula>$Q$36=""</formula>
    </cfRule>
  </conditionalFormatting>
  <conditionalFormatting sqref="R35">
    <cfRule type="expression" dxfId="76" priority="74">
      <formula>$R$36=""</formula>
    </cfRule>
  </conditionalFormatting>
  <conditionalFormatting sqref="S35">
    <cfRule type="expression" dxfId="75" priority="73">
      <formula>$S$36=""</formula>
    </cfRule>
  </conditionalFormatting>
  <conditionalFormatting sqref="M40">
    <cfRule type="expression" dxfId="74" priority="72">
      <formula>$M$41=""</formula>
    </cfRule>
  </conditionalFormatting>
  <conditionalFormatting sqref="N40">
    <cfRule type="expression" dxfId="73" priority="71">
      <formula>$N$41=""</formula>
    </cfRule>
  </conditionalFormatting>
  <conditionalFormatting sqref="O40">
    <cfRule type="expression" dxfId="72" priority="70">
      <formula>$O$41=""</formula>
    </cfRule>
  </conditionalFormatting>
  <conditionalFormatting sqref="Q40">
    <cfRule type="expression" dxfId="71" priority="69">
      <formula>$Q$41=""</formula>
    </cfRule>
  </conditionalFormatting>
  <conditionalFormatting sqref="R40">
    <cfRule type="expression" dxfId="70" priority="68">
      <formula>$R$41=""</formula>
    </cfRule>
  </conditionalFormatting>
  <conditionalFormatting sqref="S40">
    <cfRule type="expression" dxfId="69" priority="67">
      <formula>$S$41=""</formula>
    </cfRule>
  </conditionalFormatting>
  <conditionalFormatting sqref="M43">
    <cfRule type="expression" dxfId="68" priority="66">
      <formula>$M$44=""</formula>
    </cfRule>
  </conditionalFormatting>
  <conditionalFormatting sqref="N43">
    <cfRule type="expression" dxfId="67" priority="65">
      <formula>$N$44=""</formula>
    </cfRule>
  </conditionalFormatting>
  <conditionalFormatting sqref="O43">
    <cfRule type="expression" dxfId="66" priority="64">
      <formula>$O$44=""</formula>
    </cfRule>
  </conditionalFormatting>
  <conditionalFormatting sqref="Q43">
    <cfRule type="expression" dxfId="65" priority="63">
      <formula>$Q$44=""</formula>
    </cfRule>
  </conditionalFormatting>
  <conditionalFormatting sqref="R43">
    <cfRule type="expression" dxfId="64" priority="62">
      <formula>$R$44=""</formula>
    </cfRule>
  </conditionalFormatting>
  <conditionalFormatting sqref="M46">
    <cfRule type="expression" dxfId="63" priority="60">
      <formula>$M$47=""</formula>
    </cfRule>
  </conditionalFormatting>
  <conditionalFormatting sqref="N46">
    <cfRule type="expression" dxfId="62" priority="59">
      <formula>$N$47=""</formula>
    </cfRule>
  </conditionalFormatting>
  <conditionalFormatting sqref="O46">
    <cfRule type="expression" dxfId="61" priority="58">
      <formula>$O$47=""</formula>
    </cfRule>
  </conditionalFormatting>
  <conditionalFormatting sqref="Q46">
    <cfRule type="expression" dxfId="60" priority="57">
      <formula>$Q$47=""</formula>
    </cfRule>
  </conditionalFormatting>
  <conditionalFormatting sqref="R46">
    <cfRule type="expression" dxfId="59" priority="56">
      <formula>$R$47=""</formula>
    </cfRule>
  </conditionalFormatting>
  <conditionalFormatting sqref="S46">
    <cfRule type="expression" dxfId="58" priority="55">
      <formula>$S$47=""</formula>
    </cfRule>
  </conditionalFormatting>
  <conditionalFormatting sqref="M49">
    <cfRule type="expression" dxfId="57" priority="54">
      <formula>$M$50=""</formula>
    </cfRule>
  </conditionalFormatting>
  <conditionalFormatting sqref="N49">
    <cfRule type="expression" dxfId="56" priority="53">
      <formula>$N$50=""</formula>
    </cfRule>
  </conditionalFormatting>
  <conditionalFormatting sqref="O49">
    <cfRule type="expression" dxfId="55" priority="52">
      <formula>$O$50=""</formula>
    </cfRule>
  </conditionalFormatting>
  <conditionalFormatting sqref="Q49">
    <cfRule type="expression" dxfId="54" priority="51">
      <formula>$Q$50=""</formula>
    </cfRule>
  </conditionalFormatting>
  <conditionalFormatting sqref="R49">
    <cfRule type="expression" dxfId="53" priority="50">
      <formula>$R$50=""</formula>
    </cfRule>
  </conditionalFormatting>
  <conditionalFormatting sqref="S49">
    <cfRule type="expression" dxfId="52" priority="49">
      <formula>$S$50=""</formula>
    </cfRule>
  </conditionalFormatting>
  <conditionalFormatting sqref="M52">
    <cfRule type="expression" dxfId="51" priority="48">
      <formula>$M$53=""</formula>
    </cfRule>
  </conditionalFormatting>
  <conditionalFormatting sqref="N52">
    <cfRule type="expression" dxfId="50" priority="47">
      <formula>$N$53=""</formula>
    </cfRule>
  </conditionalFormatting>
  <conditionalFormatting sqref="O52">
    <cfRule type="expression" dxfId="49" priority="46">
      <formula>$O$53=""</formula>
    </cfRule>
  </conditionalFormatting>
  <conditionalFormatting sqref="Q52">
    <cfRule type="expression" dxfId="48" priority="45">
      <formula>$Q$53=""</formula>
    </cfRule>
  </conditionalFormatting>
  <conditionalFormatting sqref="R52">
    <cfRule type="expression" dxfId="47" priority="44">
      <formula>$R$53=""</formula>
    </cfRule>
  </conditionalFormatting>
  <conditionalFormatting sqref="S52">
    <cfRule type="expression" dxfId="46" priority="43">
      <formula>$S$53=""</formula>
    </cfRule>
  </conditionalFormatting>
  <conditionalFormatting sqref="M55">
    <cfRule type="expression" dxfId="45" priority="42">
      <formula>$M$56=""</formula>
    </cfRule>
  </conditionalFormatting>
  <conditionalFormatting sqref="N55">
    <cfRule type="expression" dxfId="44" priority="41">
      <formula>$N$56=""</formula>
    </cfRule>
  </conditionalFormatting>
  <conditionalFormatting sqref="O55">
    <cfRule type="expression" dxfId="43" priority="40">
      <formula>$O$56=""</formula>
    </cfRule>
  </conditionalFormatting>
  <conditionalFormatting sqref="Q55">
    <cfRule type="expression" dxfId="42" priority="39">
      <formula>$Q$56=""</formula>
    </cfRule>
  </conditionalFormatting>
  <conditionalFormatting sqref="R55">
    <cfRule type="expression" dxfId="41" priority="38">
      <formula>$R$56=""</formula>
    </cfRule>
  </conditionalFormatting>
  <conditionalFormatting sqref="S55">
    <cfRule type="expression" dxfId="40" priority="37">
      <formula>$S$56=""</formula>
    </cfRule>
  </conditionalFormatting>
  <conditionalFormatting sqref="M58">
    <cfRule type="expression" dxfId="39" priority="36">
      <formula>$M$59=""</formula>
    </cfRule>
  </conditionalFormatting>
  <conditionalFormatting sqref="N58">
    <cfRule type="expression" dxfId="38" priority="35">
      <formula>$N$59=""</formula>
    </cfRule>
  </conditionalFormatting>
  <conditionalFormatting sqref="O58">
    <cfRule type="expression" dxfId="37" priority="34">
      <formula>$O$59=""</formula>
    </cfRule>
  </conditionalFormatting>
  <conditionalFormatting sqref="Q58">
    <cfRule type="expression" dxfId="36" priority="33">
      <formula>$Q$59=""</formula>
    </cfRule>
  </conditionalFormatting>
  <conditionalFormatting sqref="R58">
    <cfRule type="expression" dxfId="35" priority="32">
      <formula>$R$59=""</formula>
    </cfRule>
  </conditionalFormatting>
  <conditionalFormatting sqref="S58">
    <cfRule type="expression" dxfId="34" priority="31">
      <formula>$S$59=""</formula>
    </cfRule>
  </conditionalFormatting>
  <conditionalFormatting sqref="M61">
    <cfRule type="expression" dxfId="33" priority="30">
      <formula>$M$59=""</formula>
    </cfRule>
  </conditionalFormatting>
  <conditionalFormatting sqref="N61">
    <cfRule type="expression" dxfId="32" priority="29">
      <formula>$N$59=""</formula>
    </cfRule>
  </conditionalFormatting>
  <conditionalFormatting sqref="O61">
    <cfRule type="expression" dxfId="31" priority="28">
      <formula>$O$59=""</formula>
    </cfRule>
  </conditionalFormatting>
  <conditionalFormatting sqref="Q61">
    <cfRule type="expression" dxfId="30" priority="27">
      <formula>$Q$59=""</formula>
    </cfRule>
  </conditionalFormatting>
  <conditionalFormatting sqref="R61">
    <cfRule type="expression" dxfId="29" priority="26">
      <formula>$R$59=""</formula>
    </cfRule>
  </conditionalFormatting>
  <conditionalFormatting sqref="S61">
    <cfRule type="expression" dxfId="28" priority="25">
      <formula>$S$59=""</formula>
    </cfRule>
  </conditionalFormatting>
  <conditionalFormatting sqref="M64">
    <cfRule type="expression" dxfId="27" priority="24">
      <formula>$M$65=""</formula>
    </cfRule>
  </conditionalFormatting>
  <conditionalFormatting sqref="N64">
    <cfRule type="expression" dxfId="26" priority="23">
      <formula>$N$65=""</formula>
    </cfRule>
  </conditionalFormatting>
  <conditionalFormatting sqref="O64">
    <cfRule type="expression" dxfId="25" priority="22">
      <formula>$O$65=""</formula>
    </cfRule>
  </conditionalFormatting>
  <conditionalFormatting sqref="Q64">
    <cfRule type="expression" dxfId="24" priority="21">
      <formula>$Q$65=""</formula>
    </cfRule>
  </conditionalFormatting>
  <conditionalFormatting sqref="R64">
    <cfRule type="expression" dxfId="23" priority="20">
      <formula>$R$65=""</formula>
    </cfRule>
  </conditionalFormatting>
  <conditionalFormatting sqref="S64">
    <cfRule type="expression" dxfId="22" priority="19">
      <formula>$S$65=""</formula>
    </cfRule>
  </conditionalFormatting>
  <conditionalFormatting sqref="M67">
    <cfRule type="expression" dxfId="21" priority="18">
      <formula>$M$68=""</formula>
    </cfRule>
  </conditionalFormatting>
  <conditionalFormatting sqref="N67">
    <cfRule type="expression" dxfId="20" priority="17">
      <formula>$N$68=""</formula>
    </cfRule>
  </conditionalFormatting>
  <conditionalFormatting sqref="O67">
    <cfRule type="expression" dxfId="19" priority="16">
      <formula>$O$68=""</formula>
    </cfRule>
  </conditionalFormatting>
  <conditionalFormatting sqref="Q67">
    <cfRule type="expression" dxfId="18" priority="15">
      <formula>$Q$68=""</formula>
    </cfRule>
  </conditionalFormatting>
  <conditionalFormatting sqref="R67">
    <cfRule type="expression" dxfId="17" priority="14">
      <formula>$R$68=""</formula>
    </cfRule>
  </conditionalFormatting>
  <conditionalFormatting sqref="S67">
    <cfRule type="expression" dxfId="16" priority="13">
      <formula>$S$68=""</formula>
    </cfRule>
  </conditionalFormatting>
  <conditionalFormatting sqref="M70">
    <cfRule type="expression" dxfId="15" priority="12">
      <formula>$M$71=""</formula>
    </cfRule>
  </conditionalFormatting>
  <conditionalFormatting sqref="N70">
    <cfRule type="expression" dxfId="14" priority="11">
      <formula>$N$71=""</formula>
    </cfRule>
  </conditionalFormatting>
  <conditionalFormatting sqref="O70">
    <cfRule type="expression" dxfId="13" priority="10">
      <formula>$O$71=""</formula>
    </cfRule>
  </conditionalFormatting>
  <conditionalFormatting sqref="Q70">
    <cfRule type="expression" dxfId="12" priority="9">
      <formula>$Q$71=""</formula>
    </cfRule>
  </conditionalFormatting>
  <conditionalFormatting sqref="R70">
    <cfRule type="expression" dxfId="11" priority="8">
      <formula>$R$71=""</formula>
    </cfRule>
  </conditionalFormatting>
  <conditionalFormatting sqref="S70">
    <cfRule type="expression" dxfId="10" priority="7">
      <formula>$S$71=""</formula>
    </cfRule>
  </conditionalFormatting>
  <conditionalFormatting sqref="M73">
    <cfRule type="expression" dxfId="9" priority="6">
      <formula>$M$74=""</formula>
    </cfRule>
  </conditionalFormatting>
  <conditionalFormatting sqref="N73">
    <cfRule type="expression" dxfId="8" priority="5">
      <formula>$N$74=""</formula>
    </cfRule>
  </conditionalFormatting>
  <conditionalFormatting sqref="O73">
    <cfRule type="expression" dxfId="7" priority="4">
      <formula>$O$74=""</formula>
    </cfRule>
  </conditionalFormatting>
  <conditionalFormatting sqref="Q73">
    <cfRule type="expression" dxfId="6" priority="3">
      <formula>$Q$74=""</formula>
    </cfRule>
  </conditionalFormatting>
  <conditionalFormatting sqref="R73">
    <cfRule type="expression" dxfId="5" priority="2">
      <formula>$R$74=""</formula>
    </cfRule>
  </conditionalFormatting>
  <conditionalFormatting sqref="S73">
    <cfRule type="expression" dxfId="4" priority="1">
      <formula>$S$74=""</formula>
    </cfRule>
  </conditionalFormatting>
  <conditionalFormatting sqref="R32">
    <cfRule type="expression" dxfId="3" priority="374">
      <formula>$R33=""</formula>
    </cfRule>
  </conditionalFormatting>
  <conditionalFormatting sqref="W26">
    <cfRule type="expression" dxfId="2" priority="375">
      <formula>$W27=""</formula>
    </cfRule>
  </conditionalFormatting>
  <conditionalFormatting sqref="Y26">
    <cfRule type="expression" dxfId="1" priority="376">
      <formula>$Y27=""</formula>
    </cfRule>
  </conditionalFormatting>
  <conditionalFormatting sqref="S43">
    <cfRule type="expression" dxfId="0" priority="377">
      <formula>#REF!=""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70C0"/>
  </sheetPr>
  <dimension ref="A1:I2347"/>
  <sheetViews>
    <sheetView showGridLines="0" zoomScale="50" zoomScaleNormal="50" zoomScaleSheetLayoutView="50" workbookViewId="0">
      <pane ySplit="1" topLeftCell="A2" activePane="bottomLeft" state="frozen"/>
      <selection pane="bottomLeft" activeCell="D3" sqref="D3"/>
    </sheetView>
  </sheetViews>
  <sheetFormatPr baseColWidth="10" defaultColWidth="11.42578125" defaultRowHeight="34.5" x14ac:dyDescent="0.45"/>
  <cols>
    <col min="1" max="1" width="38.5703125" style="394" customWidth="1"/>
    <col min="2" max="2" width="17" style="53" customWidth="1"/>
    <col min="3" max="4" width="45.7109375" style="67" customWidth="1"/>
    <col min="5" max="5" width="43.28515625" style="483" customWidth="1"/>
    <col min="6" max="6" width="36.140625" style="67" customWidth="1"/>
    <col min="7" max="7" width="38.7109375" style="67" customWidth="1"/>
    <col min="8" max="8" width="43.140625" style="67" customWidth="1"/>
    <col min="9" max="9" width="45" style="67" customWidth="1"/>
    <col min="10" max="16384" width="11.42578125" style="54"/>
  </cols>
  <sheetData>
    <row r="1" spans="1:9" s="58" customFormat="1" ht="99.95" customHeight="1" thickBot="1" x14ac:dyDescent="0.5">
      <c r="A1" s="394"/>
      <c r="B1" s="53"/>
      <c r="C1" s="848" t="s">
        <v>0</v>
      </c>
      <c r="D1" s="849"/>
      <c r="E1" s="408" t="s">
        <v>1</v>
      </c>
      <c r="F1" s="55" t="s">
        <v>2</v>
      </c>
      <c r="G1" s="56" t="s">
        <v>3</v>
      </c>
      <c r="H1" s="56" t="s">
        <v>4</v>
      </c>
      <c r="I1" s="57" t="s">
        <v>5</v>
      </c>
    </row>
    <row r="2" spans="1:9" ht="69.95" customHeight="1" thickBot="1" x14ac:dyDescent="0.25">
      <c r="A2" s="821">
        <v>43101</v>
      </c>
      <c r="B2" s="390">
        <f>WEEKNUM(A2,2)</f>
        <v>1</v>
      </c>
      <c r="C2" s="84" t="s">
        <v>30</v>
      </c>
      <c r="D2" s="85">
        <v>4112</v>
      </c>
      <c r="E2" s="419" t="s">
        <v>6</v>
      </c>
      <c r="F2" s="85" t="s">
        <v>10</v>
      </c>
      <c r="G2" s="86" t="s">
        <v>7</v>
      </c>
      <c r="H2" s="87" t="s">
        <v>12</v>
      </c>
      <c r="I2" s="88"/>
    </row>
    <row r="3" spans="1:9" ht="69.95" customHeight="1" x14ac:dyDescent="0.2">
      <c r="A3" s="822"/>
      <c r="B3" s="820" t="s">
        <v>8</v>
      </c>
      <c r="C3" s="740" t="s">
        <v>10</v>
      </c>
      <c r="D3" s="741" t="s">
        <v>10</v>
      </c>
      <c r="E3" s="728"/>
      <c r="F3" s="89"/>
      <c r="G3" s="339"/>
      <c r="H3" s="91"/>
      <c r="I3" s="92"/>
    </row>
    <row r="4" spans="1:9" ht="69.95" customHeight="1" x14ac:dyDescent="0.2">
      <c r="A4" s="822"/>
      <c r="B4" s="784"/>
      <c r="C4" s="327"/>
      <c r="D4" s="80"/>
      <c r="E4" s="420"/>
      <c r="F4" s="93"/>
      <c r="G4" s="94"/>
      <c r="H4" s="95"/>
      <c r="I4" s="92"/>
    </row>
    <row r="5" spans="1:9" ht="69.95" customHeight="1" thickBot="1" x14ac:dyDescent="0.25">
      <c r="A5" s="822"/>
      <c r="B5" s="60"/>
      <c r="C5" s="96">
        <v>4111</v>
      </c>
      <c r="D5" s="97" t="s">
        <v>23</v>
      </c>
      <c r="E5" s="421" t="s">
        <v>7</v>
      </c>
      <c r="F5" s="97" t="s">
        <v>10</v>
      </c>
      <c r="G5" s="98"/>
      <c r="H5" s="99" t="s">
        <v>7</v>
      </c>
      <c r="I5" s="100"/>
    </row>
    <row r="6" spans="1:9" ht="69.95" customHeight="1" x14ac:dyDescent="0.2">
      <c r="A6" s="822"/>
      <c r="B6" s="782" t="s">
        <v>8</v>
      </c>
      <c r="C6" s="101"/>
      <c r="D6" s="102"/>
      <c r="E6" s="422"/>
      <c r="F6" s="104"/>
      <c r="G6" s="105"/>
      <c r="H6" s="345"/>
      <c r="I6" s="107"/>
    </row>
    <row r="7" spans="1:9" ht="69.95" customHeight="1" thickBot="1" x14ac:dyDescent="0.25">
      <c r="A7" s="823"/>
      <c r="B7" s="783"/>
      <c r="C7" s="108"/>
      <c r="D7" s="109"/>
      <c r="E7" s="423"/>
      <c r="F7" s="110"/>
      <c r="G7" s="111"/>
      <c r="H7" s="112"/>
      <c r="I7" s="113"/>
    </row>
    <row r="8" spans="1:9" ht="69.95" customHeight="1" thickTop="1" x14ac:dyDescent="0.2">
      <c r="A8" s="842">
        <f>A2+1</f>
        <v>43102</v>
      </c>
      <c r="B8" s="59"/>
      <c r="C8" s="114">
        <v>4110</v>
      </c>
      <c r="D8" s="115">
        <v>4109</v>
      </c>
      <c r="E8" s="424"/>
      <c r="F8" s="116" t="s">
        <v>10</v>
      </c>
      <c r="G8" s="117" t="s">
        <v>11</v>
      </c>
      <c r="H8" s="118"/>
      <c r="I8" s="88"/>
    </row>
    <row r="9" spans="1:9" ht="69.95" customHeight="1" x14ac:dyDescent="0.2">
      <c r="A9" s="833"/>
      <c r="B9" s="840" t="s">
        <v>8</v>
      </c>
      <c r="C9" s="119"/>
      <c r="D9" s="120"/>
      <c r="E9" s="425"/>
      <c r="F9" s="121"/>
      <c r="G9" s="122"/>
      <c r="H9" s="123"/>
      <c r="I9" s="124"/>
    </row>
    <row r="10" spans="1:9" ht="69.95" customHeight="1" x14ac:dyDescent="0.2">
      <c r="A10" s="833"/>
      <c r="B10" s="841"/>
      <c r="C10" s="125"/>
      <c r="D10" s="126"/>
      <c r="E10" s="426"/>
      <c r="F10" s="127"/>
      <c r="G10" s="128"/>
      <c r="H10" s="129"/>
      <c r="I10" s="124"/>
    </row>
    <row r="11" spans="1:9" ht="69.95" customHeight="1" x14ac:dyDescent="0.2">
      <c r="A11" s="833"/>
      <c r="B11" s="60"/>
      <c r="C11" s="130">
        <v>4108</v>
      </c>
      <c r="D11" s="131"/>
      <c r="E11" s="427" t="s">
        <v>11</v>
      </c>
      <c r="F11" s="133"/>
      <c r="G11" s="100"/>
      <c r="H11" s="133" t="s">
        <v>11</v>
      </c>
      <c r="I11" s="100"/>
    </row>
    <row r="12" spans="1:9" ht="69.95" customHeight="1" x14ac:dyDescent="0.2">
      <c r="A12" s="833"/>
      <c r="B12" s="840" t="s">
        <v>8</v>
      </c>
      <c r="C12" s="134"/>
      <c r="D12" s="135"/>
      <c r="E12" s="428"/>
      <c r="F12" s="89"/>
      <c r="G12" s="137"/>
      <c r="H12" s="105"/>
      <c r="I12" s="107"/>
    </row>
    <row r="13" spans="1:9" ht="69.95" customHeight="1" thickBot="1" x14ac:dyDescent="0.25">
      <c r="A13" s="834"/>
      <c r="B13" s="800"/>
      <c r="C13" s="108"/>
      <c r="D13" s="109"/>
      <c r="E13" s="429"/>
      <c r="F13" s="138"/>
      <c r="G13" s="139"/>
      <c r="H13" s="140"/>
      <c r="I13" s="113"/>
    </row>
    <row r="14" spans="1:9" ht="69.95" customHeight="1" thickTop="1" x14ac:dyDescent="0.2">
      <c r="A14" s="837">
        <f>A8+1</f>
        <v>43103</v>
      </c>
      <c r="B14" s="61"/>
      <c r="C14" s="141">
        <v>4107</v>
      </c>
      <c r="D14" s="142">
        <v>4104</v>
      </c>
      <c r="E14" s="430"/>
      <c r="F14" s="144" t="s">
        <v>10</v>
      </c>
      <c r="G14" s="145" t="s">
        <v>10</v>
      </c>
      <c r="H14" s="146"/>
      <c r="I14" s="147"/>
    </row>
    <row r="15" spans="1:9" ht="69.95" customHeight="1" x14ac:dyDescent="0.2">
      <c r="A15" s="838"/>
      <c r="B15" s="840" t="s">
        <v>8</v>
      </c>
      <c r="C15" s="148"/>
      <c r="D15" s="120"/>
      <c r="E15" s="431"/>
      <c r="F15" s="121"/>
      <c r="G15" s="122"/>
      <c r="H15" s="149"/>
      <c r="I15" s="150"/>
    </row>
    <row r="16" spans="1:9" ht="69.95" customHeight="1" x14ac:dyDescent="0.2">
      <c r="A16" s="838"/>
      <c r="B16" s="841"/>
      <c r="C16" s="151"/>
      <c r="D16" s="152"/>
      <c r="E16" s="432"/>
      <c r="F16" s="127"/>
      <c r="G16" s="153"/>
      <c r="H16" s="154"/>
      <c r="I16" s="150"/>
    </row>
    <row r="17" spans="1:9" ht="69.95" customHeight="1" x14ac:dyDescent="0.2">
      <c r="A17" s="838"/>
      <c r="B17" s="62"/>
      <c r="C17" s="141">
        <v>4101</v>
      </c>
      <c r="D17" s="142"/>
      <c r="E17" s="427" t="s">
        <v>12</v>
      </c>
      <c r="F17" s="155"/>
      <c r="G17" s="156"/>
      <c r="H17" s="145" t="s">
        <v>12</v>
      </c>
      <c r="I17" s="157"/>
    </row>
    <row r="18" spans="1:9" ht="69.95" customHeight="1" x14ac:dyDescent="0.2">
      <c r="A18" s="838"/>
      <c r="B18" s="840" t="s">
        <v>8</v>
      </c>
      <c r="C18" s="158"/>
      <c r="D18" s="102"/>
      <c r="E18" s="428"/>
      <c r="F18" s="89"/>
      <c r="G18" s="159"/>
      <c r="H18" s="160"/>
      <c r="I18" s="161"/>
    </row>
    <row r="19" spans="1:9" ht="69.95" customHeight="1" thickBot="1" x14ac:dyDescent="0.25">
      <c r="A19" s="839"/>
      <c r="B19" s="800"/>
      <c r="C19" s="162"/>
      <c r="D19" s="163"/>
      <c r="E19" s="433"/>
      <c r="F19" s="164"/>
      <c r="G19" s="165"/>
      <c r="H19" s="166"/>
      <c r="I19" s="167"/>
    </row>
    <row r="20" spans="1:9" ht="69.95" customHeight="1" thickTop="1" x14ac:dyDescent="0.2">
      <c r="A20" s="842">
        <f t="shared" ref="A20" si="0">A14+1</f>
        <v>43104</v>
      </c>
      <c r="B20" s="61"/>
      <c r="C20" s="168" t="s">
        <v>7</v>
      </c>
      <c r="D20" s="169" t="s">
        <v>11</v>
      </c>
      <c r="E20" s="434"/>
      <c r="F20" s="171"/>
      <c r="G20" s="172" t="s">
        <v>13</v>
      </c>
      <c r="H20" s="173"/>
      <c r="I20" s="174"/>
    </row>
    <row r="21" spans="1:9" ht="69.95" customHeight="1" x14ac:dyDescent="0.2">
      <c r="A21" s="833"/>
      <c r="B21" s="840" t="s">
        <v>8</v>
      </c>
      <c r="C21" s="175"/>
      <c r="D21" s="176"/>
      <c r="E21" s="432"/>
      <c r="F21" s="177"/>
      <c r="G21" s="178"/>
      <c r="H21" s="179"/>
      <c r="I21" s="150"/>
    </row>
    <row r="22" spans="1:9" ht="69.95" customHeight="1" x14ac:dyDescent="0.2">
      <c r="A22" s="833"/>
      <c r="B22" s="841"/>
      <c r="C22" s="180"/>
      <c r="D22" s="181"/>
      <c r="E22" s="432"/>
      <c r="F22" s="182"/>
      <c r="G22" s="183"/>
      <c r="H22" s="184"/>
      <c r="I22" s="150"/>
    </row>
    <row r="23" spans="1:9" ht="69.95" customHeight="1" x14ac:dyDescent="0.2">
      <c r="A23" s="833"/>
      <c r="B23" s="62"/>
      <c r="C23" s="185" t="s">
        <v>12</v>
      </c>
      <c r="D23" s="131"/>
      <c r="E23" s="427" t="s">
        <v>13</v>
      </c>
      <c r="F23" s="133"/>
      <c r="G23" s="186"/>
      <c r="H23" s="100" t="s">
        <v>13</v>
      </c>
      <c r="I23" s="157"/>
    </row>
    <row r="24" spans="1:9" ht="69.95" customHeight="1" x14ac:dyDescent="0.2">
      <c r="A24" s="833"/>
      <c r="B24" s="840" t="s">
        <v>8</v>
      </c>
      <c r="C24" s="187"/>
      <c r="D24" s="135"/>
      <c r="E24" s="428"/>
      <c r="F24" s="89"/>
      <c r="G24" s="188"/>
      <c r="H24" s="189"/>
      <c r="I24" s="161"/>
    </row>
    <row r="25" spans="1:9" ht="69.95" customHeight="1" thickBot="1" x14ac:dyDescent="0.25">
      <c r="A25" s="834"/>
      <c r="B25" s="800"/>
      <c r="C25" s="162"/>
      <c r="D25" s="163"/>
      <c r="E25" s="433"/>
      <c r="F25" s="164"/>
      <c r="G25" s="190"/>
      <c r="H25" s="191"/>
      <c r="I25" s="167"/>
    </row>
    <row r="26" spans="1:9" ht="69.95" customHeight="1" thickTop="1" x14ac:dyDescent="0.2">
      <c r="A26" s="837">
        <f t="shared" ref="A26" si="1">A20+1</f>
        <v>43105</v>
      </c>
      <c r="B26" s="61"/>
      <c r="C26" s="170" t="s">
        <v>14</v>
      </c>
      <c r="D26" s="192" t="s">
        <v>15</v>
      </c>
      <c r="E26" s="497"/>
      <c r="F26" s="231"/>
      <c r="G26" s="172" t="s">
        <v>16</v>
      </c>
      <c r="H26" s="173"/>
      <c r="I26" s="174"/>
    </row>
    <row r="27" spans="1:9" ht="69.95" customHeight="1" x14ac:dyDescent="0.2">
      <c r="A27" s="838"/>
      <c r="B27" s="840" t="s">
        <v>8</v>
      </c>
      <c r="C27" s="119"/>
      <c r="D27" s="120"/>
      <c r="E27" s="498"/>
      <c r="F27" s="506"/>
      <c r="G27" s="194"/>
      <c r="H27" s="149"/>
      <c r="I27" s="150"/>
    </row>
    <row r="28" spans="1:9" ht="69.95" customHeight="1" x14ac:dyDescent="0.2">
      <c r="A28" s="838"/>
      <c r="B28" s="841"/>
      <c r="C28" s="125"/>
      <c r="D28" s="126"/>
      <c r="E28" s="443"/>
      <c r="F28" s="221"/>
      <c r="G28" s="183"/>
      <c r="H28" s="195"/>
      <c r="I28" s="150"/>
    </row>
    <row r="29" spans="1:9" ht="69.95" customHeight="1" x14ac:dyDescent="0.2">
      <c r="A29" s="838"/>
      <c r="B29" s="62"/>
      <c r="C29" s="196" t="s">
        <v>17</v>
      </c>
      <c r="D29" s="131"/>
      <c r="E29" s="444" t="s">
        <v>16</v>
      </c>
      <c r="F29" s="507"/>
      <c r="G29" s="197"/>
      <c r="H29" s="100"/>
      <c r="I29" s="157"/>
    </row>
    <row r="30" spans="1:9" ht="69.95" customHeight="1" x14ac:dyDescent="0.2">
      <c r="A30" s="838"/>
      <c r="B30" s="840" t="s">
        <v>8</v>
      </c>
      <c r="C30" s="134"/>
      <c r="D30" s="135"/>
      <c r="E30" s="443"/>
      <c r="F30" s="89"/>
      <c r="G30" s="188"/>
      <c r="H30" s="198"/>
      <c r="I30" s="161"/>
    </row>
    <row r="31" spans="1:9" ht="69.95" customHeight="1" thickBot="1" x14ac:dyDescent="0.25">
      <c r="A31" s="839"/>
      <c r="B31" s="800"/>
      <c r="C31" s="199"/>
      <c r="D31" s="163"/>
      <c r="E31" s="440"/>
      <c r="F31" s="269"/>
      <c r="G31" s="200"/>
      <c r="H31" s="191"/>
      <c r="I31" s="167"/>
    </row>
    <row r="32" spans="1:9" ht="69.95" customHeight="1" thickTop="1" x14ac:dyDescent="0.2">
      <c r="A32" s="842">
        <f>A26+1</f>
        <v>43106</v>
      </c>
      <c r="B32" s="61"/>
      <c r="C32" s="168" t="s">
        <v>13</v>
      </c>
      <c r="D32" s="169" t="s">
        <v>16</v>
      </c>
      <c r="E32" s="435" t="s">
        <v>18</v>
      </c>
      <c r="F32" s="231"/>
      <c r="G32" s="172" t="s">
        <v>19</v>
      </c>
      <c r="H32" s="173"/>
      <c r="I32" s="174"/>
    </row>
    <row r="33" spans="1:9" ht="69.95" customHeight="1" x14ac:dyDescent="0.2">
      <c r="A33" s="833"/>
      <c r="B33" s="840" t="s">
        <v>8</v>
      </c>
      <c r="C33" s="175"/>
      <c r="D33" s="176"/>
      <c r="E33" s="436"/>
      <c r="F33" s="508"/>
      <c r="G33" s="194"/>
      <c r="H33" s="203"/>
      <c r="I33" s="150"/>
    </row>
    <row r="34" spans="1:9" ht="69.95" customHeight="1" x14ac:dyDescent="0.2">
      <c r="A34" s="833"/>
      <c r="B34" s="841"/>
      <c r="C34" s="204"/>
      <c r="D34" s="205"/>
      <c r="E34" s="437"/>
      <c r="F34" s="509"/>
      <c r="G34" s="207"/>
      <c r="H34" s="208"/>
      <c r="I34" s="150"/>
    </row>
    <row r="35" spans="1:9" ht="69.95" customHeight="1" x14ac:dyDescent="0.2">
      <c r="A35" s="833"/>
      <c r="B35" s="62"/>
      <c r="C35" s="185" t="s">
        <v>19</v>
      </c>
      <c r="D35" s="209" t="s">
        <v>82</v>
      </c>
      <c r="E35" s="438"/>
      <c r="F35" s="131"/>
      <c r="G35" s="210"/>
      <c r="H35" s="100"/>
      <c r="I35" s="157"/>
    </row>
    <row r="36" spans="1:9" ht="69.95" customHeight="1" x14ac:dyDescent="0.2">
      <c r="A36" s="833"/>
      <c r="B36" s="840" t="s">
        <v>8</v>
      </c>
      <c r="C36" s="187"/>
      <c r="D36" s="211"/>
      <c r="E36" s="439"/>
      <c r="F36" s="177"/>
      <c r="G36" s="212"/>
      <c r="H36" s="213"/>
      <c r="I36" s="161"/>
    </row>
    <row r="37" spans="1:9" ht="69.95" customHeight="1" thickBot="1" x14ac:dyDescent="0.25">
      <c r="A37" s="834"/>
      <c r="B37" s="800"/>
      <c r="C37" s="214"/>
      <c r="D37" s="215"/>
      <c r="E37" s="440"/>
      <c r="F37" s="510"/>
      <c r="G37" s="216"/>
      <c r="H37" s="191"/>
      <c r="I37" s="167"/>
    </row>
    <row r="38" spans="1:9" ht="69.95" customHeight="1" thickTop="1" x14ac:dyDescent="0.2">
      <c r="A38" s="837">
        <f>A32+1</f>
        <v>43107</v>
      </c>
      <c r="B38" s="61"/>
      <c r="C38" s="168"/>
      <c r="D38" s="169"/>
      <c r="E38" s="435"/>
      <c r="F38" s="231"/>
      <c r="G38" s="172"/>
      <c r="H38" s="173"/>
      <c r="I38" s="174"/>
    </row>
    <row r="39" spans="1:9" ht="69.95" customHeight="1" x14ac:dyDescent="0.2">
      <c r="A39" s="838"/>
      <c r="B39" s="840" t="s">
        <v>8</v>
      </c>
      <c r="C39" s="175"/>
      <c r="D39" s="176"/>
      <c r="E39" s="436"/>
      <c r="F39" s="508"/>
      <c r="G39" s="194"/>
      <c r="H39" s="203"/>
      <c r="I39" s="150"/>
    </row>
    <row r="40" spans="1:9" ht="69.95" customHeight="1" x14ac:dyDescent="0.2">
      <c r="A40" s="838"/>
      <c r="B40" s="841"/>
      <c r="C40" s="204"/>
      <c r="D40" s="205"/>
      <c r="E40" s="437"/>
      <c r="F40" s="509"/>
      <c r="G40" s="207"/>
      <c r="H40" s="208"/>
      <c r="I40" s="150"/>
    </row>
    <row r="41" spans="1:9" s="491" customFormat="1" ht="69.95" customHeight="1" x14ac:dyDescent="0.2">
      <c r="A41" s="838"/>
      <c r="B41" s="62"/>
      <c r="C41" s="185"/>
      <c r="D41" s="209"/>
      <c r="E41" s="438"/>
      <c r="F41" s="131"/>
      <c r="G41" s="210"/>
      <c r="H41" s="100"/>
      <c r="I41" s="157"/>
    </row>
    <row r="42" spans="1:9" s="491" customFormat="1" ht="69.95" customHeight="1" x14ac:dyDescent="0.2">
      <c r="A42" s="838"/>
      <c r="B42" s="840" t="s">
        <v>8</v>
      </c>
      <c r="C42" s="187"/>
      <c r="D42" s="211"/>
      <c r="E42" s="439"/>
      <c r="F42" s="177"/>
      <c r="G42" s="212"/>
      <c r="H42" s="213"/>
      <c r="I42" s="161"/>
    </row>
    <row r="43" spans="1:9" ht="69.95" customHeight="1" thickBot="1" x14ac:dyDescent="0.25">
      <c r="A43" s="839"/>
      <c r="B43" s="800"/>
      <c r="C43" s="214"/>
      <c r="D43" s="215"/>
      <c r="E43" s="440"/>
      <c r="F43" s="510"/>
      <c r="G43" s="216"/>
      <c r="H43" s="191"/>
      <c r="I43" s="167"/>
    </row>
    <row r="44" spans="1:9" ht="69.95" hidden="1" customHeight="1" thickTop="1" thickBot="1" x14ac:dyDescent="0.5">
      <c r="A44" s="395"/>
      <c r="B44" s="63"/>
      <c r="C44" s="217">
        <f>COUNTA(C2,C5,C8,C11,C14,C17,C20,C23,C26,C29,C32,C35)</f>
        <v>12</v>
      </c>
      <c r="D44" s="217">
        <f>COUNTA(D2,D5,D8,D11,D14,D17,D20,D23,D26,D29,D32,D35)</f>
        <v>8</v>
      </c>
      <c r="E44" s="441">
        <f>COUNTA(E2,E5,E8,E11,E14,E17,E20,E23,E26,E29,E32,E35)</f>
        <v>7</v>
      </c>
      <c r="F44" s="511">
        <f>COUNTA(F2:F37)</f>
        <v>4</v>
      </c>
      <c r="G44" s="217">
        <f>COUNTA(G2,G5,G8,G11,G14,G17,G20,G23,G26,G29,G32,G35)</f>
        <v>6</v>
      </c>
      <c r="H44" s="217">
        <f>COUNTA(H2,H5,H8,H11,H14,H17,H20,H23,H26,H29,H32,H35)</f>
        <v>5</v>
      </c>
      <c r="I44" s="217">
        <f>COUNTA(I2:I37)</f>
        <v>0</v>
      </c>
    </row>
    <row r="45" spans="1:9" ht="99.95" customHeight="1" thickTop="1" thickBot="1" x14ac:dyDescent="0.25">
      <c r="A45" s="397" t="s">
        <v>99</v>
      </c>
      <c r="B45" s="390">
        <f>WEEKNUM(A46,2)</f>
        <v>2</v>
      </c>
      <c r="C45" s="824" t="s">
        <v>0</v>
      </c>
      <c r="D45" s="825"/>
      <c r="E45" s="496" t="s">
        <v>1</v>
      </c>
      <c r="F45" s="81" t="s">
        <v>2</v>
      </c>
      <c r="G45" s="218" t="s">
        <v>3</v>
      </c>
      <c r="H45" s="219" t="s">
        <v>4</v>
      </c>
      <c r="I45" s="388" t="s">
        <v>5</v>
      </c>
    </row>
    <row r="46" spans="1:9" ht="69.95" customHeight="1" thickTop="1" x14ac:dyDescent="0.2">
      <c r="A46" s="828">
        <f>A32+2</f>
        <v>43108</v>
      </c>
      <c r="B46" s="409"/>
      <c r="C46" s="170">
        <v>4114</v>
      </c>
      <c r="D46" s="220">
        <v>4112</v>
      </c>
      <c r="E46" s="435" t="s">
        <v>6</v>
      </c>
      <c r="F46" s="512"/>
      <c r="G46" s="172" t="s">
        <v>21</v>
      </c>
      <c r="H46" s="202"/>
      <c r="I46" s="174"/>
    </row>
    <row r="47" spans="1:9" ht="69.95" customHeight="1" x14ac:dyDescent="0.2">
      <c r="A47" s="828"/>
      <c r="B47" s="840" t="s">
        <v>8</v>
      </c>
      <c r="C47" s="119"/>
      <c r="D47" s="221"/>
      <c r="E47" s="442"/>
      <c r="F47" s="513"/>
      <c r="G47" s="207"/>
      <c r="H47" s="222"/>
      <c r="I47" s="150"/>
    </row>
    <row r="48" spans="1:9" ht="69.95" customHeight="1" x14ac:dyDescent="0.2">
      <c r="A48" s="828"/>
      <c r="B48" s="841"/>
      <c r="C48" s="125"/>
      <c r="D48" s="223"/>
      <c r="E48" s="443"/>
      <c r="F48" s="514"/>
      <c r="G48" s="225"/>
      <c r="H48" s="226"/>
      <c r="I48" s="150"/>
    </row>
    <row r="49" spans="1:9" ht="69.95" customHeight="1" x14ac:dyDescent="0.2">
      <c r="A49" s="828"/>
      <c r="B49" s="60"/>
      <c r="C49" s="130">
        <v>4111</v>
      </c>
      <c r="D49" s="227"/>
      <c r="E49" s="444" t="s">
        <v>19</v>
      </c>
      <c r="F49" s="283"/>
      <c r="G49" s="186"/>
      <c r="H49" s="186" t="s">
        <v>16</v>
      </c>
      <c r="I49" s="228"/>
    </row>
    <row r="50" spans="1:9" ht="69.95" customHeight="1" x14ac:dyDescent="0.2">
      <c r="A50" s="828"/>
      <c r="B50" s="784" t="s">
        <v>8</v>
      </c>
      <c r="C50" s="134"/>
      <c r="D50" s="229"/>
      <c r="E50" s="445"/>
      <c r="F50" s="89"/>
      <c r="G50" s="225"/>
      <c r="H50" s="183"/>
      <c r="I50" s="150"/>
    </row>
    <row r="51" spans="1:9" ht="69.95" customHeight="1" thickBot="1" x14ac:dyDescent="0.25">
      <c r="A51" s="829"/>
      <c r="B51" s="785"/>
      <c r="C51" s="199"/>
      <c r="D51" s="230"/>
      <c r="E51" s="446"/>
      <c r="F51" s="215"/>
      <c r="G51" s="200"/>
      <c r="H51" s="216"/>
      <c r="I51" s="167"/>
    </row>
    <row r="52" spans="1:9" ht="69.95" customHeight="1" thickTop="1" x14ac:dyDescent="0.2">
      <c r="A52" s="830">
        <f>+A46+1</f>
        <v>43109</v>
      </c>
      <c r="B52" s="61"/>
      <c r="C52" s="170">
        <v>4110</v>
      </c>
      <c r="D52" s="231">
        <v>4109</v>
      </c>
      <c r="E52" s="447"/>
      <c r="F52" s="512"/>
      <c r="G52" s="172" t="s">
        <v>23</v>
      </c>
      <c r="H52" s="202"/>
      <c r="I52" s="174"/>
    </row>
    <row r="53" spans="1:9" ht="69.95" customHeight="1" x14ac:dyDescent="0.2">
      <c r="A53" s="831"/>
      <c r="B53" s="782" t="s">
        <v>8</v>
      </c>
      <c r="C53" s="119"/>
      <c r="D53" s="120"/>
      <c r="E53" s="442"/>
      <c r="F53" s="513"/>
      <c r="G53" s="207"/>
      <c r="H53" s="222"/>
      <c r="I53" s="150"/>
    </row>
    <row r="54" spans="1:9" ht="69.95" customHeight="1" x14ac:dyDescent="0.2">
      <c r="A54" s="831"/>
      <c r="B54" s="782"/>
      <c r="C54" s="125"/>
      <c r="D54" s="126"/>
      <c r="E54" s="443"/>
      <c r="F54" s="514"/>
      <c r="G54" s="225"/>
      <c r="H54" s="226"/>
      <c r="I54" s="150"/>
    </row>
    <row r="55" spans="1:9" ht="69.95" customHeight="1" x14ac:dyDescent="0.2">
      <c r="A55" s="831"/>
      <c r="B55" s="62"/>
      <c r="C55" s="130">
        <v>4108</v>
      </c>
      <c r="D55" s="131"/>
      <c r="E55" s="444" t="s">
        <v>21</v>
      </c>
      <c r="F55" s="283"/>
      <c r="G55" s="186"/>
      <c r="H55" s="186" t="s">
        <v>19</v>
      </c>
      <c r="I55" s="228"/>
    </row>
    <row r="56" spans="1:9" ht="69.95" customHeight="1" x14ac:dyDescent="0.2">
      <c r="A56" s="831"/>
      <c r="B56" s="782" t="s">
        <v>8</v>
      </c>
      <c r="C56" s="134"/>
      <c r="D56" s="135"/>
      <c r="E56" s="445"/>
      <c r="F56" s="89"/>
      <c r="G56" s="225"/>
      <c r="H56" s="183"/>
      <c r="I56" s="150"/>
    </row>
    <row r="57" spans="1:9" ht="69.95" customHeight="1" thickBot="1" x14ac:dyDescent="0.25">
      <c r="A57" s="832"/>
      <c r="B57" s="783"/>
      <c r="C57" s="199"/>
      <c r="D57" s="163"/>
      <c r="E57" s="446"/>
      <c r="F57" s="215"/>
      <c r="G57" s="200"/>
      <c r="H57" s="216"/>
      <c r="I57" s="167"/>
    </row>
    <row r="58" spans="1:9" ht="69.95" customHeight="1" thickTop="1" x14ac:dyDescent="0.2">
      <c r="A58" s="827">
        <f>+A52+1</f>
        <v>43110</v>
      </c>
      <c r="B58" s="61"/>
      <c r="C58" s="232">
        <v>4107</v>
      </c>
      <c r="D58" s="231">
        <v>4104</v>
      </c>
      <c r="E58" s="447"/>
      <c r="F58" s="512"/>
      <c r="G58" s="172" t="s">
        <v>24</v>
      </c>
      <c r="H58" s="202"/>
      <c r="I58" s="174"/>
    </row>
    <row r="59" spans="1:9" ht="69.95" customHeight="1" x14ac:dyDescent="0.2">
      <c r="A59" s="828"/>
      <c r="B59" s="782" t="s">
        <v>8</v>
      </c>
      <c r="C59" s="148"/>
      <c r="D59" s="120"/>
      <c r="E59" s="442"/>
      <c r="F59" s="514"/>
      <c r="G59" s="207"/>
      <c r="H59" s="222"/>
      <c r="I59" s="150"/>
    </row>
    <row r="60" spans="1:9" ht="69.95" customHeight="1" x14ac:dyDescent="0.2">
      <c r="A60" s="828"/>
      <c r="B60" s="782"/>
      <c r="C60" s="151"/>
      <c r="D60" s="152"/>
      <c r="E60" s="443"/>
      <c r="F60" s="513"/>
      <c r="G60" s="225"/>
      <c r="H60" s="226"/>
      <c r="I60" s="150"/>
    </row>
    <row r="61" spans="1:9" ht="69.95" customHeight="1" x14ac:dyDescent="0.2">
      <c r="A61" s="828"/>
      <c r="B61" s="62"/>
      <c r="C61" s="141">
        <v>4101</v>
      </c>
      <c r="D61" s="142"/>
      <c r="E61" s="444" t="s">
        <v>23</v>
      </c>
      <c r="F61" s="283"/>
      <c r="G61" s="186"/>
      <c r="H61" s="186" t="s">
        <v>21</v>
      </c>
      <c r="I61" s="228"/>
    </row>
    <row r="62" spans="1:9" ht="69.95" customHeight="1" x14ac:dyDescent="0.2">
      <c r="A62" s="828"/>
      <c r="B62" s="782" t="s">
        <v>8</v>
      </c>
      <c r="C62" s="158"/>
      <c r="D62" s="102"/>
      <c r="E62" s="445"/>
      <c r="F62" s="89"/>
      <c r="G62" s="225"/>
      <c r="H62" s="183"/>
      <c r="I62" s="150"/>
    </row>
    <row r="63" spans="1:9" ht="69.95" customHeight="1" thickBot="1" x14ac:dyDescent="0.25">
      <c r="A63" s="829"/>
      <c r="B63" s="783"/>
      <c r="C63" s="162"/>
      <c r="D63" s="163"/>
      <c r="E63" s="446"/>
      <c r="F63" s="215"/>
      <c r="G63" s="200"/>
      <c r="H63" s="216"/>
      <c r="I63" s="167"/>
    </row>
    <row r="64" spans="1:9" ht="69.95" customHeight="1" thickTop="1" x14ac:dyDescent="0.2">
      <c r="A64" s="830">
        <f>+A58+1</f>
        <v>43111</v>
      </c>
      <c r="B64" s="61"/>
      <c r="C64" s="168" t="s">
        <v>7</v>
      </c>
      <c r="D64" s="169" t="s">
        <v>11</v>
      </c>
      <c r="E64" s="447"/>
      <c r="F64" s="512"/>
      <c r="G64" s="172" t="s">
        <v>25</v>
      </c>
      <c r="H64" s="202"/>
      <c r="I64" s="174"/>
    </row>
    <row r="65" spans="1:9" ht="69.95" customHeight="1" x14ac:dyDescent="0.2">
      <c r="A65" s="831"/>
      <c r="B65" s="782" t="s">
        <v>8</v>
      </c>
      <c r="C65" s="175"/>
      <c r="D65" s="176"/>
      <c r="E65" s="442"/>
      <c r="F65" s="513"/>
      <c r="G65" s="207"/>
      <c r="H65" s="222"/>
      <c r="I65" s="150"/>
    </row>
    <row r="66" spans="1:9" ht="69.95" customHeight="1" x14ac:dyDescent="0.2">
      <c r="A66" s="831"/>
      <c r="B66" s="782"/>
      <c r="C66" s="180"/>
      <c r="D66" s="181"/>
      <c r="E66" s="443"/>
      <c r="F66" s="514"/>
      <c r="G66" s="225"/>
      <c r="H66" s="226"/>
      <c r="I66" s="150"/>
    </row>
    <row r="67" spans="1:9" ht="69.95" customHeight="1" x14ac:dyDescent="0.2">
      <c r="A67" s="831"/>
      <c r="B67" s="62"/>
      <c r="C67" s="185" t="s">
        <v>12</v>
      </c>
      <c r="D67" s="131"/>
      <c r="E67" s="444" t="s">
        <v>24</v>
      </c>
      <c r="F67" s="283"/>
      <c r="G67" s="186"/>
      <c r="H67" s="186" t="s">
        <v>23</v>
      </c>
      <c r="I67" s="228"/>
    </row>
    <row r="68" spans="1:9" ht="69.95" customHeight="1" x14ac:dyDescent="0.2">
      <c r="A68" s="831"/>
      <c r="B68" s="782" t="s">
        <v>8</v>
      </c>
      <c r="C68" s="187"/>
      <c r="D68" s="135"/>
      <c r="E68" s="445"/>
      <c r="F68" s="89"/>
      <c r="G68" s="225"/>
      <c r="H68" s="183"/>
      <c r="I68" s="150"/>
    </row>
    <row r="69" spans="1:9" ht="69.95" customHeight="1" thickBot="1" x14ac:dyDescent="0.25">
      <c r="A69" s="832"/>
      <c r="B69" s="783"/>
      <c r="C69" s="162"/>
      <c r="D69" s="163"/>
      <c r="E69" s="446"/>
      <c r="F69" s="215"/>
      <c r="G69" s="200"/>
      <c r="H69" s="216"/>
      <c r="I69" s="167"/>
    </row>
    <row r="70" spans="1:9" ht="69.95" customHeight="1" thickTop="1" x14ac:dyDescent="0.2">
      <c r="A70" s="827">
        <f>+A64+1</f>
        <v>43112</v>
      </c>
      <c r="B70" s="61"/>
      <c r="C70" s="170" t="s">
        <v>14</v>
      </c>
      <c r="D70" s="192" t="s">
        <v>15</v>
      </c>
      <c r="E70" s="447"/>
      <c r="F70" s="512"/>
      <c r="G70" s="172" t="s">
        <v>26</v>
      </c>
      <c r="H70" s="202"/>
      <c r="I70" s="174"/>
    </row>
    <row r="71" spans="1:9" ht="69.95" customHeight="1" x14ac:dyDescent="0.2">
      <c r="A71" s="828"/>
      <c r="B71" s="782" t="s">
        <v>8</v>
      </c>
      <c r="C71" s="119"/>
      <c r="D71" s="120"/>
      <c r="E71" s="442"/>
      <c r="F71" s="513"/>
      <c r="G71" s="207"/>
      <c r="H71" s="222"/>
      <c r="I71" s="150"/>
    </row>
    <row r="72" spans="1:9" ht="69.95" customHeight="1" x14ac:dyDescent="0.2">
      <c r="A72" s="828"/>
      <c r="B72" s="782"/>
      <c r="C72" s="125"/>
      <c r="D72" s="126"/>
      <c r="E72" s="443"/>
      <c r="F72" s="513"/>
      <c r="G72" s="225"/>
      <c r="H72" s="226"/>
      <c r="I72" s="150"/>
    </row>
    <row r="73" spans="1:9" ht="69.95" customHeight="1" x14ac:dyDescent="0.2">
      <c r="A73" s="828"/>
      <c r="B73" s="62"/>
      <c r="C73" s="196" t="s">
        <v>17</v>
      </c>
      <c r="D73" s="131"/>
      <c r="E73" s="444" t="s">
        <v>25</v>
      </c>
      <c r="F73" s="515"/>
      <c r="G73" s="233"/>
      <c r="H73" s="233"/>
      <c r="I73" s="234"/>
    </row>
    <row r="74" spans="1:9" ht="69.95" customHeight="1" x14ac:dyDescent="0.2">
      <c r="A74" s="828"/>
      <c r="B74" s="782" t="s">
        <v>8</v>
      </c>
      <c r="C74" s="134"/>
      <c r="D74" s="135"/>
      <c r="E74" s="445"/>
      <c r="F74" s="89"/>
      <c r="G74" s="225"/>
      <c r="H74" s="183"/>
      <c r="I74" s="150"/>
    </row>
    <row r="75" spans="1:9" ht="69.95" customHeight="1" thickBot="1" x14ac:dyDescent="0.25">
      <c r="A75" s="829"/>
      <c r="B75" s="783"/>
      <c r="C75" s="235"/>
      <c r="D75" s="236"/>
      <c r="E75" s="448"/>
      <c r="F75" s="516"/>
      <c r="G75" s="237"/>
      <c r="H75" s="238"/>
      <c r="I75" s="239"/>
    </row>
    <row r="76" spans="1:9" ht="69.95" customHeight="1" thickTop="1" x14ac:dyDescent="0.2">
      <c r="A76" s="830">
        <f>+A70+1</f>
        <v>43113</v>
      </c>
      <c r="B76" s="61"/>
      <c r="C76" s="168" t="s">
        <v>13</v>
      </c>
      <c r="D76" s="169" t="s">
        <v>16</v>
      </c>
      <c r="E76" s="435" t="s">
        <v>18</v>
      </c>
      <c r="F76" s="512"/>
      <c r="G76" s="172" t="s">
        <v>27</v>
      </c>
      <c r="H76" s="202"/>
      <c r="I76" s="174"/>
    </row>
    <row r="77" spans="1:9" ht="69.95" customHeight="1" x14ac:dyDescent="0.2">
      <c r="A77" s="831"/>
      <c r="B77" s="782" t="s">
        <v>8</v>
      </c>
      <c r="C77" s="175"/>
      <c r="D77" s="176"/>
      <c r="E77" s="442"/>
      <c r="F77" s="514"/>
      <c r="G77" s="207"/>
      <c r="H77" s="222"/>
      <c r="I77" s="150"/>
    </row>
    <row r="78" spans="1:9" ht="69.95" customHeight="1" x14ac:dyDescent="0.2">
      <c r="A78" s="831"/>
      <c r="B78" s="782"/>
      <c r="C78" s="204"/>
      <c r="D78" s="205"/>
      <c r="E78" s="443"/>
      <c r="F78" s="514"/>
      <c r="G78" s="225"/>
      <c r="H78" s="226"/>
      <c r="I78" s="150"/>
    </row>
    <row r="79" spans="1:9" ht="69.95" customHeight="1" x14ac:dyDescent="0.2">
      <c r="A79" s="831"/>
      <c r="B79" s="62"/>
      <c r="C79" s="185" t="s">
        <v>19</v>
      </c>
      <c r="D79" s="209"/>
      <c r="E79" s="449"/>
      <c r="F79" s="515"/>
      <c r="G79" s="233"/>
      <c r="H79" s="233"/>
      <c r="I79" s="234"/>
    </row>
    <row r="80" spans="1:9" ht="69.95" customHeight="1" x14ac:dyDescent="0.2">
      <c r="A80" s="831"/>
      <c r="B80" s="782" t="s">
        <v>8</v>
      </c>
      <c r="C80" s="187"/>
      <c r="D80" s="211"/>
      <c r="E80" s="445"/>
      <c r="F80" s="89"/>
      <c r="G80" s="225"/>
      <c r="H80" s="183"/>
      <c r="I80" s="150"/>
    </row>
    <row r="81" spans="1:9" ht="69.95" customHeight="1" thickBot="1" x14ac:dyDescent="0.25">
      <c r="A81" s="832"/>
      <c r="B81" s="783"/>
      <c r="C81" s="214"/>
      <c r="D81" s="215"/>
      <c r="E81" s="446"/>
      <c r="F81" s="215"/>
      <c r="G81" s="200"/>
      <c r="H81" s="216"/>
      <c r="I81" s="167"/>
    </row>
    <row r="82" spans="1:9" ht="69.95" customHeight="1" thickTop="1" x14ac:dyDescent="0.2">
      <c r="A82" s="850">
        <f>+A76+1</f>
        <v>43114</v>
      </c>
      <c r="B82" s="61"/>
      <c r="C82" s="168"/>
      <c r="D82" s="169"/>
      <c r="E82" s="435"/>
      <c r="F82" s="512"/>
      <c r="G82" s="172"/>
      <c r="H82" s="202"/>
      <c r="I82" s="174"/>
    </row>
    <row r="83" spans="1:9" ht="69.95" customHeight="1" x14ac:dyDescent="0.2">
      <c r="A83" s="851"/>
      <c r="B83" s="782" t="s">
        <v>8</v>
      </c>
      <c r="C83" s="175"/>
      <c r="D83" s="176"/>
      <c r="E83" s="442"/>
      <c r="F83" s="514"/>
      <c r="G83" s="207"/>
      <c r="H83" s="222"/>
      <c r="I83" s="150"/>
    </row>
    <row r="84" spans="1:9" ht="69.95" customHeight="1" x14ac:dyDescent="0.2">
      <c r="A84" s="851"/>
      <c r="B84" s="782"/>
      <c r="C84" s="204"/>
      <c r="D84" s="205"/>
      <c r="E84" s="443"/>
      <c r="F84" s="514"/>
      <c r="G84" s="225"/>
      <c r="H84" s="226"/>
      <c r="I84" s="150"/>
    </row>
    <row r="85" spans="1:9" ht="69.95" customHeight="1" x14ac:dyDescent="0.2">
      <c r="A85" s="851"/>
      <c r="B85" s="62"/>
      <c r="C85" s="185"/>
      <c r="D85" s="209"/>
      <c r="E85" s="449"/>
      <c r="F85" s="515"/>
      <c r="G85" s="233"/>
      <c r="H85" s="233"/>
      <c r="I85" s="234"/>
    </row>
    <row r="86" spans="1:9" ht="69.95" customHeight="1" x14ac:dyDescent="0.2">
      <c r="A86" s="851"/>
      <c r="B86" s="782" t="s">
        <v>8</v>
      </c>
      <c r="C86" s="187"/>
      <c r="D86" s="211"/>
      <c r="E86" s="445"/>
      <c r="F86" s="89"/>
      <c r="G86" s="225"/>
      <c r="H86" s="183"/>
      <c r="I86" s="150"/>
    </row>
    <row r="87" spans="1:9" ht="69.95" customHeight="1" thickBot="1" x14ac:dyDescent="0.25">
      <c r="A87" s="852"/>
      <c r="B87" s="783"/>
      <c r="C87" s="214"/>
      <c r="D87" s="215"/>
      <c r="E87" s="446"/>
      <c r="F87" s="215"/>
      <c r="G87" s="200"/>
      <c r="H87" s="216"/>
      <c r="I87" s="167"/>
    </row>
    <row r="88" spans="1:9" ht="69.95" hidden="1" customHeight="1" thickTop="1" thickBot="1" x14ac:dyDescent="0.25">
      <c r="A88" s="391"/>
      <c r="B88" s="64"/>
      <c r="C88" s="240">
        <f>COUNTA(C79,C76,C73,C70,C67,C64,C61,C58,C55,C52,C49,C46)</f>
        <v>12</v>
      </c>
      <c r="D88" s="240">
        <f>COUNTA(D79,D76,D73,D70,D67,D64,D61,D58,D55,D52,D49,D46)</f>
        <v>6</v>
      </c>
      <c r="E88" s="450">
        <f>COUNTA(E79,E76,E73,E70,E67,E64,E61,E58,E55,E52,E49,E46)</f>
        <v>7</v>
      </c>
      <c r="F88" s="517">
        <f>COUNTA(F46:F81)</f>
        <v>0</v>
      </c>
      <c r="G88" s="240">
        <f>COUNTA(G79,G76,G73,G70,G67,G64,G61,G58,G55,G52,G49,G46)</f>
        <v>6</v>
      </c>
      <c r="H88" s="240">
        <f>COUNTA(H79,H76,H73,H70,H67,H64,H61,H58,H55,H52,H49,H46)</f>
        <v>4</v>
      </c>
      <c r="I88" s="240">
        <f>COUNTA(I46:I81)</f>
        <v>0</v>
      </c>
    </row>
    <row r="89" spans="1:9" ht="99.95" customHeight="1" thickTop="1" thickBot="1" x14ac:dyDescent="0.25">
      <c r="A89" s="397" t="s">
        <v>99</v>
      </c>
      <c r="B89" s="390">
        <f>WEEKNUM(A90,2)</f>
        <v>3</v>
      </c>
      <c r="C89" s="824" t="s">
        <v>0</v>
      </c>
      <c r="D89" s="825"/>
      <c r="E89" s="496" t="s">
        <v>1</v>
      </c>
      <c r="F89" s="81" t="s">
        <v>2</v>
      </c>
      <c r="G89" s="218" t="s">
        <v>3</v>
      </c>
      <c r="H89" s="219" t="s">
        <v>4</v>
      </c>
      <c r="I89" s="388" t="s">
        <v>5</v>
      </c>
    </row>
    <row r="90" spans="1:9" ht="69.95" customHeight="1" thickTop="1" x14ac:dyDescent="0.2">
      <c r="A90" s="828">
        <f>A76+2</f>
        <v>43115</v>
      </c>
      <c r="B90" s="409"/>
      <c r="C90" s="170">
        <v>4114</v>
      </c>
      <c r="D90" s="220">
        <v>4112</v>
      </c>
      <c r="E90" s="435" t="s">
        <v>6</v>
      </c>
      <c r="F90" s="512"/>
      <c r="G90" s="172" t="s">
        <v>28</v>
      </c>
      <c r="H90" s="202"/>
      <c r="I90" s="174"/>
    </row>
    <row r="91" spans="1:9" ht="69.95" customHeight="1" x14ac:dyDescent="0.2">
      <c r="A91" s="828"/>
      <c r="B91" s="784" t="s">
        <v>8</v>
      </c>
      <c r="C91" s="119"/>
      <c r="D91" s="221"/>
      <c r="E91" s="442"/>
      <c r="F91" s="513"/>
      <c r="G91" s="207"/>
      <c r="H91" s="222"/>
      <c r="I91" s="150"/>
    </row>
    <row r="92" spans="1:9" ht="69.95" customHeight="1" x14ac:dyDescent="0.2">
      <c r="A92" s="828"/>
      <c r="B92" s="784"/>
      <c r="C92" s="125"/>
      <c r="D92" s="223"/>
      <c r="E92" s="443"/>
      <c r="F92" s="514"/>
      <c r="G92" s="225"/>
      <c r="H92" s="226"/>
      <c r="I92" s="150"/>
    </row>
    <row r="93" spans="1:9" ht="69.95" customHeight="1" x14ac:dyDescent="0.2">
      <c r="A93" s="828"/>
      <c r="B93" s="60"/>
      <c r="C93" s="130">
        <v>4111</v>
      </c>
      <c r="D93" s="227"/>
      <c r="E93" s="444" t="s">
        <v>26</v>
      </c>
      <c r="F93" s="283"/>
      <c r="G93" s="186"/>
      <c r="H93" s="186" t="s">
        <v>24</v>
      </c>
      <c r="I93" s="228"/>
    </row>
    <row r="94" spans="1:9" ht="69.95" customHeight="1" x14ac:dyDescent="0.2">
      <c r="A94" s="828"/>
      <c r="B94" s="784" t="s">
        <v>8</v>
      </c>
      <c r="C94" s="134"/>
      <c r="D94" s="229"/>
      <c r="E94" s="445"/>
      <c r="F94" s="89"/>
      <c r="G94" s="225"/>
      <c r="H94" s="183"/>
      <c r="I94" s="150"/>
    </row>
    <row r="95" spans="1:9" ht="69.95" customHeight="1" thickBot="1" x14ac:dyDescent="0.25">
      <c r="A95" s="829"/>
      <c r="B95" s="785"/>
      <c r="C95" s="199"/>
      <c r="D95" s="230"/>
      <c r="E95" s="446"/>
      <c r="F95" s="215"/>
      <c r="G95" s="200"/>
      <c r="H95" s="216"/>
      <c r="I95" s="167"/>
    </row>
    <row r="96" spans="1:9" ht="69.95" customHeight="1" thickTop="1" x14ac:dyDescent="0.2">
      <c r="A96" s="830">
        <f>+A90+1</f>
        <v>43116</v>
      </c>
      <c r="B96" s="61"/>
      <c r="C96" s="170">
        <v>4110</v>
      </c>
      <c r="D96" s="231">
        <v>4109</v>
      </c>
      <c r="E96" s="447"/>
      <c r="F96" s="512"/>
      <c r="G96" s="172" t="s">
        <v>29</v>
      </c>
      <c r="H96" s="202"/>
      <c r="I96" s="174"/>
    </row>
    <row r="97" spans="1:9" ht="69.95" customHeight="1" x14ac:dyDescent="0.2">
      <c r="A97" s="831"/>
      <c r="B97" s="782" t="s">
        <v>8</v>
      </c>
      <c r="C97" s="119"/>
      <c r="D97" s="120"/>
      <c r="E97" s="442"/>
      <c r="F97" s="513"/>
      <c r="G97" s="207"/>
      <c r="H97" s="222"/>
      <c r="I97" s="150"/>
    </row>
    <row r="98" spans="1:9" ht="69.95" customHeight="1" x14ac:dyDescent="0.2">
      <c r="A98" s="831"/>
      <c r="B98" s="782"/>
      <c r="C98" s="125"/>
      <c r="D98" s="126"/>
      <c r="E98" s="443"/>
      <c r="F98" s="514"/>
      <c r="G98" s="225"/>
      <c r="H98" s="226"/>
      <c r="I98" s="150"/>
    </row>
    <row r="99" spans="1:9" ht="69.95" customHeight="1" x14ac:dyDescent="0.2">
      <c r="A99" s="831"/>
      <c r="B99" s="62"/>
      <c r="C99" s="130">
        <v>4108</v>
      </c>
      <c r="D99" s="131"/>
      <c r="E99" s="444" t="s">
        <v>27</v>
      </c>
      <c r="F99" s="283"/>
      <c r="G99" s="186"/>
      <c r="H99" s="186" t="s">
        <v>25</v>
      </c>
      <c r="I99" s="228"/>
    </row>
    <row r="100" spans="1:9" ht="69.95" customHeight="1" x14ac:dyDescent="0.2">
      <c r="A100" s="831"/>
      <c r="B100" s="782" t="s">
        <v>8</v>
      </c>
      <c r="C100" s="134"/>
      <c r="D100" s="135"/>
      <c r="E100" s="445"/>
      <c r="F100" s="89"/>
      <c r="G100" s="225"/>
      <c r="H100" s="183"/>
      <c r="I100" s="150"/>
    </row>
    <row r="101" spans="1:9" ht="69.95" customHeight="1" thickBot="1" x14ac:dyDescent="0.25">
      <c r="A101" s="832"/>
      <c r="B101" s="783"/>
      <c r="C101" s="199"/>
      <c r="D101" s="163"/>
      <c r="E101" s="446"/>
      <c r="F101" s="215"/>
      <c r="G101" s="200"/>
      <c r="H101" s="216"/>
      <c r="I101" s="167"/>
    </row>
    <row r="102" spans="1:9" ht="69.95" customHeight="1" thickTop="1" x14ac:dyDescent="0.2">
      <c r="A102" s="827">
        <f>+A96+1</f>
        <v>43117</v>
      </c>
      <c r="B102" s="61"/>
      <c r="C102" s="232">
        <v>4107</v>
      </c>
      <c r="D102" s="231">
        <v>4104</v>
      </c>
      <c r="E102" s="447"/>
      <c r="F102" s="512"/>
      <c r="G102" s="172" t="s">
        <v>30</v>
      </c>
      <c r="H102" s="202"/>
      <c r="I102" s="174"/>
    </row>
    <row r="103" spans="1:9" ht="69.95" customHeight="1" x14ac:dyDescent="0.2">
      <c r="A103" s="828"/>
      <c r="B103" s="782" t="s">
        <v>8</v>
      </c>
      <c r="C103" s="148"/>
      <c r="D103" s="120"/>
      <c r="E103" s="442"/>
      <c r="F103" s="513"/>
      <c r="G103" s="207"/>
      <c r="H103" s="222"/>
      <c r="I103" s="150"/>
    </row>
    <row r="104" spans="1:9" ht="69.95" customHeight="1" x14ac:dyDescent="0.2">
      <c r="A104" s="828"/>
      <c r="B104" s="782"/>
      <c r="C104" s="151"/>
      <c r="D104" s="152"/>
      <c r="E104" s="443"/>
      <c r="F104" s="514"/>
      <c r="G104" s="225"/>
      <c r="H104" s="226"/>
      <c r="I104" s="150"/>
    </row>
    <row r="105" spans="1:9" ht="69.95" customHeight="1" x14ac:dyDescent="0.2">
      <c r="A105" s="828"/>
      <c r="B105" s="62"/>
      <c r="C105" s="141">
        <v>4101</v>
      </c>
      <c r="D105" s="142"/>
      <c r="E105" s="444" t="s">
        <v>28</v>
      </c>
      <c r="F105" s="283"/>
      <c r="G105" s="186"/>
      <c r="H105" s="186" t="s">
        <v>26</v>
      </c>
      <c r="I105" s="228"/>
    </row>
    <row r="106" spans="1:9" ht="69.95" customHeight="1" x14ac:dyDescent="0.2">
      <c r="A106" s="828"/>
      <c r="B106" s="782" t="s">
        <v>8</v>
      </c>
      <c r="C106" s="158"/>
      <c r="D106" s="102"/>
      <c r="E106" s="445"/>
      <c r="F106" s="89"/>
      <c r="G106" s="225"/>
      <c r="H106" s="183"/>
      <c r="I106" s="150"/>
    </row>
    <row r="107" spans="1:9" ht="69.95" customHeight="1" thickBot="1" x14ac:dyDescent="0.25">
      <c r="A107" s="829"/>
      <c r="B107" s="783"/>
      <c r="C107" s="162"/>
      <c r="D107" s="163"/>
      <c r="E107" s="446"/>
      <c r="F107" s="215"/>
      <c r="G107" s="200"/>
      <c r="H107" s="216"/>
      <c r="I107" s="167"/>
    </row>
    <row r="108" spans="1:9" ht="69.95" customHeight="1" thickTop="1" x14ac:dyDescent="0.2">
      <c r="A108" s="830">
        <f>+A102+1</f>
        <v>43118</v>
      </c>
      <c r="B108" s="61"/>
      <c r="C108" s="168" t="s">
        <v>7</v>
      </c>
      <c r="D108" s="169" t="s">
        <v>11</v>
      </c>
      <c r="E108" s="447"/>
      <c r="F108" s="512"/>
      <c r="G108" s="172" t="s">
        <v>14</v>
      </c>
      <c r="H108" s="202"/>
      <c r="I108" s="174"/>
    </row>
    <row r="109" spans="1:9" ht="69.95" customHeight="1" x14ac:dyDescent="0.2">
      <c r="A109" s="831"/>
      <c r="B109" s="782" t="s">
        <v>8</v>
      </c>
      <c r="C109" s="175"/>
      <c r="D109" s="176"/>
      <c r="E109" s="442"/>
      <c r="F109" s="513"/>
      <c r="G109" s="207"/>
      <c r="H109" s="222"/>
      <c r="I109" s="150"/>
    </row>
    <row r="110" spans="1:9" ht="69.95" customHeight="1" x14ac:dyDescent="0.2">
      <c r="A110" s="831"/>
      <c r="B110" s="782"/>
      <c r="C110" s="180"/>
      <c r="D110" s="181"/>
      <c r="E110" s="443"/>
      <c r="F110" s="514"/>
      <c r="G110" s="225"/>
      <c r="H110" s="226"/>
      <c r="I110" s="150"/>
    </row>
    <row r="111" spans="1:9" ht="69.95" customHeight="1" x14ac:dyDescent="0.2">
      <c r="A111" s="831"/>
      <c r="B111" s="62"/>
      <c r="C111" s="185" t="s">
        <v>12</v>
      </c>
      <c r="D111" s="131"/>
      <c r="E111" s="444" t="s">
        <v>29</v>
      </c>
      <c r="F111" s="283"/>
      <c r="G111" s="186"/>
      <c r="H111" s="186" t="s">
        <v>27</v>
      </c>
      <c r="I111" s="228"/>
    </row>
    <row r="112" spans="1:9" ht="69.95" customHeight="1" x14ac:dyDescent="0.2">
      <c r="A112" s="831"/>
      <c r="B112" s="782" t="s">
        <v>8</v>
      </c>
      <c r="C112" s="187"/>
      <c r="D112" s="135"/>
      <c r="E112" s="445"/>
      <c r="F112" s="89"/>
      <c r="G112" s="225"/>
      <c r="H112" s="183"/>
      <c r="I112" s="150"/>
    </row>
    <row r="113" spans="1:9" ht="69.95" customHeight="1" thickBot="1" x14ac:dyDescent="0.25">
      <c r="A113" s="832"/>
      <c r="B113" s="783"/>
      <c r="C113" s="162"/>
      <c r="D113" s="163"/>
      <c r="E113" s="446"/>
      <c r="F113" s="215"/>
      <c r="G113" s="200"/>
      <c r="H113" s="216"/>
      <c r="I113" s="167"/>
    </row>
    <row r="114" spans="1:9" ht="69.95" customHeight="1" thickTop="1" x14ac:dyDescent="0.2">
      <c r="A114" s="827">
        <f>+A108+1</f>
        <v>43119</v>
      </c>
      <c r="B114" s="61"/>
      <c r="C114" s="170" t="s">
        <v>14</v>
      </c>
      <c r="D114" s="192" t="s">
        <v>15</v>
      </c>
      <c r="E114" s="447"/>
      <c r="F114" s="512"/>
      <c r="G114" s="172"/>
      <c r="H114" s="202"/>
      <c r="I114" s="174"/>
    </row>
    <row r="115" spans="1:9" ht="69.95" customHeight="1" x14ac:dyDescent="0.2">
      <c r="A115" s="828"/>
      <c r="B115" s="782" t="s">
        <v>8</v>
      </c>
      <c r="C115" s="119"/>
      <c r="D115" s="120"/>
      <c r="E115" s="442"/>
      <c r="F115" s="513"/>
      <c r="G115" s="207"/>
      <c r="H115" s="222"/>
      <c r="I115" s="150"/>
    </row>
    <row r="116" spans="1:9" ht="69.95" customHeight="1" x14ac:dyDescent="0.2">
      <c r="A116" s="828"/>
      <c r="B116" s="782"/>
      <c r="C116" s="125"/>
      <c r="D116" s="126"/>
      <c r="E116" s="443"/>
      <c r="F116" s="514"/>
      <c r="G116" s="225"/>
      <c r="H116" s="226"/>
      <c r="I116" s="150"/>
    </row>
    <row r="117" spans="1:9" ht="69.95" customHeight="1" x14ac:dyDescent="0.2">
      <c r="A117" s="828"/>
      <c r="B117" s="62"/>
      <c r="C117" s="196" t="s">
        <v>17</v>
      </c>
      <c r="D117" s="131"/>
      <c r="E117" s="444" t="s">
        <v>30</v>
      </c>
      <c r="F117" s="515"/>
      <c r="G117" s="233"/>
      <c r="H117" s="233"/>
      <c r="I117" s="234"/>
    </row>
    <row r="118" spans="1:9" ht="69.95" customHeight="1" x14ac:dyDescent="0.2">
      <c r="A118" s="828"/>
      <c r="B118" s="782" t="s">
        <v>8</v>
      </c>
      <c r="C118" s="134"/>
      <c r="D118" s="135"/>
      <c r="E118" s="445"/>
      <c r="F118" s="89"/>
      <c r="G118" s="225"/>
      <c r="H118" s="183"/>
      <c r="I118" s="150"/>
    </row>
    <row r="119" spans="1:9" ht="69.95" customHeight="1" thickBot="1" x14ac:dyDescent="0.25">
      <c r="A119" s="829"/>
      <c r="B119" s="783"/>
      <c r="C119" s="199"/>
      <c r="D119" s="163"/>
      <c r="E119" s="446"/>
      <c r="F119" s="215"/>
      <c r="G119" s="200"/>
      <c r="H119" s="216"/>
      <c r="I119" s="167"/>
    </row>
    <row r="120" spans="1:9" ht="69.95" customHeight="1" thickTop="1" x14ac:dyDescent="0.2">
      <c r="A120" s="830">
        <f>+A114+1</f>
        <v>43120</v>
      </c>
      <c r="B120" s="61"/>
      <c r="C120" s="168" t="s">
        <v>13</v>
      </c>
      <c r="D120" s="169" t="s">
        <v>16</v>
      </c>
      <c r="E120" s="435" t="s">
        <v>18</v>
      </c>
      <c r="F120" s="518"/>
      <c r="G120" s="242"/>
      <c r="H120" s="243"/>
      <c r="I120" s="244"/>
    </row>
    <row r="121" spans="1:9" ht="69.95" customHeight="1" x14ac:dyDescent="0.2">
      <c r="A121" s="831"/>
      <c r="B121" s="782" t="s">
        <v>8</v>
      </c>
      <c r="C121" s="175"/>
      <c r="D121" s="176"/>
      <c r="E121" s="442"/>
      <c r="F121" s="513"/>
      <c r="G121" s="207"/>
      <c r="H121" s="222"/>
      <c r="I121" s="150"/>
    </row>
    <row r="122" spans="1:9" ht="69.95" customHeight="1" x14ac:dyDescent="0.2">
      <c r="A122" s="831"/>
      <c r="B122" s="782"/>
      <c r="C122" s="204"/>
      <c r="D122" s="205"/>
      <c r="E122" s="443"/>
      <c r="F122" s="514"/>
      <c r="G122" s="225"/>
      <c r="H122" s="226"/>
      <c r="I122" s="150"/>
    </row>
    <row r="123" spans="1:9" ht="69.95" customHeight="1" x14ac:dyDescent="0.2">
      <c r="A123" s="831"/>
      <c r="B123" s="62"/>
      <c r="C123" s="185" t="s">
        <v>19</v>
      </c>
      <c r="D123" s="209" t="s">
        <v>80</v>
      </c>
      <c r="E123" s="449"/>
      <c r="F123" s="515"/>
      <c r="G123" s="233"/>
      <c r="H123" s="233"/>
      <c r="I123" s="234"/>
    </row>
    <row r="124" spans="1:9" ht="69.95" customHeight="1" x14ac:dyDescent="0.2">
      <c r="A124" s="831"/>
      <c r="B124" s="782" t="s">
        <v>8</v>
      </c>
      <c r="C124" s="187"/>
      <c r="D124" s="211"/>
      <c r="E124" s="445"/>
      <c r="F124" s="89"/>
      <c r="G124" s="225"/>
      <c r="H124" s="183"/>
      <c r="I124" s="150"/>
    </row>
    <row r="125" spans="1:9" ht="69.95" customHeight="1" thickBot="1" x14ac:dyDescent="0.25">
      <c r="A125" s="832"/>
      <c r="B125" s="783"/>
      <c r="C125" s="214"/>
      <c r="D125" s="215"/>
      <c r="E125" s="446"/>
      <c r="F125" s="215"/>
      <c r="G125" s="200"/>
      <c r="H125" s="216"/>
      <c r="I125" s="167"/>
    </row>
    <row r="126" spans="1:9" ht="69.95" customHeight="1" thickTop="1" x14ac:dyDescent="0.2">
      <c r="A126" s="850">
        <f>+A120+1</f>
        <v>43121</v>
      </c>
      <c r="B126" s="61"/>
      <c r="C126" s="168"/>
      <c r="D126" s="169"/>
      <c r="E126" s="435"/>
      <c r="F126" s="518"/>
      <c r="G126" s="242"/>
      <c r="H126" s="243"/>
      <c r="I126" s="244"/>
    </row>
    <row r="127" spans="1:9" ht="69.95" customHeight="1" x14ac:dyDescent="0.2">
      <c r="A127" s="851"/>
      <c r="B127" s="782" t="s">
        <v>8</v>
      </c>
      <c r="C127" s="175"/>
      <c r="D127" s="176"/>
      <c r="E127" s="442"/>
      <c r="F127" s="513"/>
      <c r="G127" s="207"/>
      <c r="H127" s="222"/>
      <c r="I127" s="150"/>
    </row>
    <row r="128" spans="1:9" ht="69.95" customHeight="1" x14ac:dyDescent="0.2">
      <c r="A128" s="851"/>
      <c r="B128" s="782"/>
      <c r="C128" s="204"/>
      <c r="D128" s="205"/>
      <c r="E128" s="443"/>
      <c r="F128" s="514"/>
      <c r="G128" s="225"/>
      <c r="H128" s="226"/>
      <c r="I128" s="150"/>
    </row>
    <row r="129" spans="1:9" ht="69.95" customHeight="1" x14ac:dyDescent="0.2">
      <c r="A129" s="851"/>
      <c r="B129" s="62"/>
      <c r="C129" s="185"/>
      <c r="D129" s="209"/>
      <c r="E129" s="449"/>
      <c r="F129" s="515"/>
      <c r="G129" s="233"/>
      <c r="H129" s="233"/>
      <c r="I129" s="234"/>
    </row>
    <row r="130" spans="1:9" ht="69.95" customHeight="1" x14ac:dyDescent="0.2">
      <c r="A130" s="851"/>
      <c r="B130" s="782" t="s">
        <v>8</v>
      </c>
      <c r="C130" s="187"/>
      <c r="D130" s="211"/>
      <c r="E130" s="445"/>
      <c r="F130" s="89"/>
      <c r="G130" s="225"/>
      <c r="H130" s="183"/>
      <c r="I130" s="150"/>
    </row>
    <row r="131" spans="1:9" ht="69.95" customHeight="1" thickBot="1" x14ac:dyDescent="0.25">
      <c r="A131" s="852"/>
      <c r="B131" s="783"/>
      <c r="C131" s="214"/>
      <c r="D131" s="215"/>
      <c r="E131" s="446"/>
      <c r="F131" s="215"/>
      <c r="G131" s="200"/>
      <c r="H131" s="216"/>
      <c r="I131" s="167"/>
    </row>
    <row r="132" spans="1:9" ht="69.95" hidden="1" customHeight="1" thickTop="1" thickBot="1" x14ac:dyDescent="0.25">
      <c r="A132" s="391"/>
      <c r="B132" s="64"/>
      <c r="C132" s="240">
        <f>COUNTA(C123,C120,C117,C111,C114,C108,C105,C102,C99,C96,C93,C90)</f>
        <v>12</v>
      </c>
      <c r="D132" s="240">
        <f>COUNTA(D123,D120,D117,D111,D114,D108,D105,D102,D99,D96,D93,D90)</f>
        <v>7</v>
      </c>
      <c r="E132" s="450">
        <f>COUNTA(E123,E120,E117,E111,E114,E108,E105,E102,E99,E96,E93,E90)</f>
        <v>7</v>
      </c>
      <c r="F132" s="517">
        <f>COUNTA(F90:F125)</f>
        <v>0</v>
      </c>
      <c r="G132" s="240">
        <f t="shared" ref="G132:H132" si="2">COUNTA(G123,G120,G117,G111,G114,G108,G105,G102,G99,G96,G93,G90)</f>
        <v>4</v>
      </c>
      <c r="H132" s="240">
        <f t="shared" si="2"/>
        <v>4</v>
      </c>
      <c r="I132" s="240">
        <f>COUNTA(I90:I125)</f>
        <v>0</v>
      </c>
    </row>
    <row r="133" spans="1:9" ht="99.95" customHeight="1" thickTop="1" thickBot="1" x14ac:dyDescent="0.25">
      <c r="A133" s="397" t="s">
        <v>99</v>
      </c>
      <c r="B133" s="390">
        <f>WEEKNUM(A134,2)</f>
        <v>4</v>
      </c>
      <c r="C133" s="824" t="s">
        <v>0</v>
      </c>
      <c r="D133" s="825"/>
      <c r="E133" s="496" t="s">
        <v>1</v>
      </c>
      <c r="F133" s="81" t="s">
        <v>2</v>
      </c>
      <c r="G133" s="218" t="s">
        <v>3</v>
      </c>
      <c r="H133" s="219" t="s">
        <v>4</v>
      </c>
      <c r="I133" s="388" t="s">
        <v>5</v>
      </c>
    </row>
    <row r="134" spans="1:9" ht="69.95" customHeight="1" thickTop="1" x14ac:dyDescent="0.2">
      <c r="A134" s="828">
        <f>A120+2</f>
        <v>43122</v>
      </c>
      <c r="B134" s="409"/>
      <c r="C134" s="170">
        <v>4114</v>
      </c>
      <c r="D134" s="220">
        <v>4112</v>
      </c>
      <c r="E134" s="435" t="s">
        <v>6</v>
      </c>
      <c r="F134" s="518"/>
      <c r="G134" s="242"/>
      <c r="H134" s="243"/>
      <c r="I134" s="244"/>
    </row>
    <row r="135" spans="1:9" ht="69.95" customHeight="1" x14ac:dyDescent="0.2">
      <c r="A135" s="828"/>
      <c r="B135" s="784" t="s">
        <v>8</v>
      </c>
      <c r="C135" s="119"/>
      <c r="D135" s="221"/>
      <c r="E135" s="442"/>
      <c r="F135" s="513"/>
      <c r="G135" s="207"/>
      <c r="H135" s="222"/>
      <c r="I135" s="150"/>
    </row>
    <row r="136" spans="1:9" ht="69.95" customHeight="1" x14ac:dyDescent="0.2">
      <c r="A136" s="828"/>
      <c r="B136" s="784"/>
      <c r="C136" s="125"/>
      <c r="D136" s="223"/>
      <c r="E136" s="443"/>
      <c r="F136" s="514"/>
      <c r="G136" s="225"/>
      <c r="H136" s="226"/>
      <c r="I136" s="150"/>
    </row>
    <row r="137" spans="1:9" ht="69.95" customHeight="1" x14ac:dyDescent="0.2">
      <c r="A137" s="828"/>
      <c r="B137" s="60"/>
      <c r="C137" s="130">
        <v>4111</v>
      </c>
      <c r="D137" s="227"/>
      <c r="E137" s="451" t="s">
        <v>31</v>
      </c>
      <c r="F137" s="283"/>
      <c r="G137" s="186"/>
      <c r="H137" s="186" t="s">
        <v>28</v>
      </c>
      <c r="I137" s="228"/>
    </row>
    <row r="138" spans="1:9" ht="69.95" customHeight="1" x14ac:dyDescent="0.2">
      <c r="A138" s="828"/>
      <c r="B138" s="784" t="s">
        <v>8</v>
      </c>
      <c r="C138" s="134"/>
      <c r="D138" s="229"/>
      <c r="E138" s="445"/>
      <c r="F138" s="89"/>
      <c r="G138" s="225"/>
      <c r="H138" s="183"/>
      <c r="I138" s="150"/>
    </row>
    <row r="139" spans="1:9" ht="69.95" customHeight="1" thickBot="1" x14ac:dyDescent="0.25">
      <c r="A139" s="829"/>
      <c r="B139" s="785"/>
      <c r="C139" s="199"/>
      <c r="D139" s="230"/>
      <c r="E139" s="446"/>
      <c r="F139" s="215"/>
      <c r="G139" s="200"/>
      <c r="H139" s="216"/>
      <c r="I139" s="167"/>
    </row>
    <row r="140" spans="1:9" ht="69.95" customHeight="1" thickTop="1" x14ac:dyDescent="0.2">
      <c r="A140" s="830">
        <f>+A134+1</f>
        <v>43123</v>
      </c>
      <c r="B140" s="61"/>
      <c r="C140" s="170">
        <v>4110</v>
      </c>
      <c r="D140" s="231">
        <v>4109</v>
      </c>
      <c r="E140" s="452"/>
      <c r="F140" s="518"/>
      <c r="G140" s="242"/>
      <c r="H140" s="243"/>
      <c r="I140" s="244"/>
    </row>
    <row r="141" spans="1:9" ht="69.95" customHeight="1" x14ac:dyDescent="0.2">
      <c r="A141" s="831"/>
      <c r="B141" s="782" t="s">
        <v>8</v>
      </c>
      <c r="C141" s="119"/>
      <c r="D141" s="120"/>
      <c r="E141" s="442"/>
      <c r="F141" s="513"/>
      <c r="G141" s="207"/>
      <c r="H141" s="222"/>
      <c r="I141" s="150"/>
    </row>
    <row r="142" spans="1:9" ht="69.95" customHeight="1" x14ac:dyDescent="0.2">
      <c r="A142" s="831"/>
      <c r="B142" s="782"/>
      <c r="C142" s="125"/>
      <c r="D142" s="126"/>
      <c r="E142" s="443"/>
      <c r="F142" s="514"/>
      <c r="G142" s="225"/>
      <c r="H142" s="226"/>
      <c r="I142" s="150"/>
    </row>
    <row r="143" spans="1:9" ht="69.95" customHeight="1" x14ac:dyDescent="0.2">
      <c r="A143" s="831"/>
      <c r="B143" s="62"/>
      <c r="C143" s="130">
        <v>4108</v>
      </c>
      <c r="D143" s="131"/>
      <c r="E143" s="444"/>
      <c r="F143" s="283"/>
      <c r="G143" s="186"/>
      <c r="H143" s="186" t="s">
        <v>29</v>
      </c>
      <c r="I143" s="228"/>
    </row>
    <row r="144" spans="1:9" ht="69.95" customHeight="1" x14ac:dyDescent="0.2">
      <c r="A144" s="831"/>
      <c r="B144" s="782" t="s">
        <v>8</v>
      </c>
      <c r="C144" s="134"/>
      <c r="D144" s="135"/>
      <c r="E144" s="445"/>
      <c r="F144" s="89"/>
      <c r="G144" s="225"/>
      <c r="H144" s="183"/>
      <c r="I144" s="150"/>
    </row>
    <row r="145" spans="1:9" ht="69.95" customHeight="1" thickBot="1" x14ac:dyDescent="0.25">
      <c r="A145" s="832"/>
      <c r="B145" s="783"/>
      <c r="C145" s="199"/>
      <c r="D145" s="163"/>
      <c r="E145" s="446"/>
      <c r="F145" s="215"/>
      <c r="G145" s="200"/>
      <c r="H145" s="216"/>
      <c r="I145" s="167"/>
    </row>
    <row r="146" spans="1:9" ht="69.95" customHeight="1" thickTop="1" x14ac:dyDescent="0.2">
      <c r="A146" s="827">
        <f>+A140+1</f>
        <v>43124</v>
      </c>
      <c r="B146" s="61"/>
      <c r="C146" s="232">
        <v>4107</v>
      </c>
      <c r="D146" s="231">
        <v>4104</v>
      </c>
      <c r="E146" s="452"/>
      <c r="F146" s="518"/>
      <c r="G146" s="242"/>
      <c r="H146" s="243"/>
      <c r="I146" s="244"/>
    </row>
    <row r="147" spans="1:9" ht="69.95" customHeight="1" x14ac:dyDescent="0.2">
      <c r="A147" s="828"/>
      <c r="B147" s="782" t="s">
        <v>8</v>
      </c>
      <c r="C147" s="148"/>
      <c r="D147" s="120"/>
      <c r="E147" s="442"/>
      <c r="F147" s="513"/>
      <c r="G147" s="207"/>
      <c r="H147" s="222"/>
      <c r="I147" s="150"/>
    </row>
    <row r="148" spans="1:9" ht="69.95" customHeight="1" x14ac:dyDescent="0.2">
      <c r="A148" s="828"/>
      <c r="B148" s="782"/>
      <c r="C148" s="151"/>
      <c r="D148" s="152"/>
      <c r="E148" s="443"/>
      <c r="F148" s="514"/>
      <c r="G148" s="225"/>
      <c r="H148" s="226"/>
      <c r="I148" s="150"/>
    </row>
    <row r="149" spans="1:9" ht="69.95" customHeight="1" x14ac:dyDescent="0.2">
      <c r="A149" s="828"/>
      <c r="B149" s="62"/>
      <c r="C149" s="141">
        <v>4101</v>
      </c>
      <c r="D149" s="142"/>
      <c r="E149" s="444"/>
      <c r="F149" s="283"/>
      <c r="G149" s="186"/>
      <c r="H149" s="186" t="s">
        <v>30</v>
      </c>
      <c r="I149" s="228"/>
    </row>
    <row r="150" spans="1:9" ht="69.95" customHeight="1" x14ac:dyDescent="0.2">
      <c r="A150" s="828"/>
      <c r="B150" s="782" t="s">
        <v>8</v>
      </c>
      <c r="C150" s="158"/>
      <c r="D150" s="102"/>
      <c r="E150" s="445"/>
      <c r="F150" s="89"/>
      <c r="G150" s="225"/>
      <c r="H150" s="183"/>
      <c r="I150" s="150"/>
    </row>
    <row r="151" spans="1:9" ht="69.95" customHeight="1" thickBot="1" x14ac:dyDescent="0.25">
      <c r="A151" s="829"/>
      <c r="B151" s="783"/>
      <c r="C151" s="162"/>
      <c r="D151" s="163"/>
      <c r="E151" s="446"/>
      <c r="F151" s="215"/>
      <c r="G151" s="200"/>
      <c r="H151" s="216"/>
      <c r="I151" s="167"/>
    </row>
    <row r="152" spans="1:9" ht="69.95" customHeight="1" thickTop="1" x14ac:dyDescent="0.2">
      <c r="A152" s="847">
        <f>+A146+1</f>
        <v>43125</v>
      </c>
      <c r="B152" s="65"/>
      <c r="C152" s="246" t="s">
        <v>7</v>
      </c>
      <c r="D152" s="247" t="s">
        <v>11</v>
      </c>
      <c r="E152" s="453"/>
      <c r="F152" s="519"/>
      <c r="G152" s="248"/>
      <c r="H152" s="249"/>
      <c r="I152" s="250"/>
    </row>
    <row r="153" spans="1:9" ht="69.95" customHeight="1" x14ac:dyDescent="0.2">
      <c r="A153" s="847"/>
      <c r="B153" s="782" t="s">
        <v>8</v>
      </c>
      <c r="C153" s="175"/>
      <c r="D153" s="176"/>
      <c r="E153" s="442"/>
      <c r="F153" s="513"/>
      <c r="G153" s="207"/>
      <c r="H153" s="222"/>
      <c r="I153" s="124"/>
    </row>
    <row r="154" spans="1:9" ht="69.95" customHeight="1" x14ac:dyDescent="0.2">
      <c r="A154" s="847"/>
      <c r="B154" s="782"/>
      <c r="C154" s="180"/>
      <c r="D154" s="181"/>
      <c r="E154" s="443"/>
      <c r="F154" s="514"/>
      <c r="G154" s="225"/>
      <c r="H154" s="226"/>
      <c r="I154" s="124"/>
    </row>
    <row r="155" spans="1:9" ht="69.95" customHeight="1" x14ac:dyDescent="0.2">
      <c r="A155" s="847"/>
      <c r="B155" s="62"/>
      <c r="C155" s="185" t="s">
        <v>12</v>
      </c>
      <c r="D155" s="131"/>
      <c r="E155" s="451"/>
      <c r="F155" s="515"/>
      <c r="G155" s="233"/>
      <c r="H155" s="245" t="s">
        <v>31</v>
      </c>
      <c r="I155" s="251"/>
    </row>
    <row r="156" spans="1:9" ht="69.95" customHeight="1" x14ac:dyDescent="0.2">
      <c r="A156" s="847"/>
      <c r="B156" s="782" t="s">
        <v>8</v>
      </c>
      <c r="C156" s="187"/>
      <c r="D156" s="135"/>
      <c r="E156" s="445"/>
      <c r="F156" s="89"/>
      <c r="G156" s="225"/>
      <c r="H156" s="183"/>
      <c r="I156" s="124"/>
    </row>
    <row r="157" spans="1:9" ht="69.95" customHeight="1" thickBot="1" x14ac:dyDescent="0.25">
      <c r="A157" s="847"/>
      <c r="B157" s="840"/>
      <c r="C157" s="252"/>
      <c r="D157" s="253"/>
      <c r="E157" s="439"/>
      <c r="F157" s="211"/>
      <c r="G157" s="188"/>
      <c r="H157" s="254"/>
      <c r="I157" s="255"/>
    </row>
    <row r="158" spans="1:9" ht="69.95" customHeight="1" thickTop="1" x14ac:dyDescent="0.2">
      <c r="A158" s="827">
        <f>+A152+1</f>
        <v>43126</v>
      </c>
      <c r="B158" s="61"/>
      <c r="C158" s="170" t="s">
        <v>14</v>
      </c>
      <c r="D158" s="192" t="s">
        <v>15</v>
      </c>
      <c r="E158" s="452"/>
      <c r="F158" s="518"/>
      <c r="G158" s="242"/>
      <c r="H158" s="243"/>
      <c r="I158" s="244"/>
    </row>
    <row r="159" spans="1:9" ht="69.95" customHeight="1" x14ac:dyDescent="0.2">
      <c r="A159" s="828"/>
      <c r="B159" s="782" t="s">
        <v>8</v>
      </c>
      <c r="C159" s="119"/>
      <c r="D159" s="120"/>
      <c r="E159" s="442"/>
      <c r="F159" s="513"/>
      <c r="G159" s="207"/>
      <c r="H159" s="222"/>
      <c r="I159" s="150"/>
    </row>
    <row r="160" spans="1:9" ht="69.95" customHeight="1" x14ac:dyDescent="0.2">
      <c r="A160" s="828"/>
      <c r="B160" s="782"/>
      <c r="C160" s="125"/>
      <c r="D160" s="126"/>
      <c r="E160" s="443"/>
      <c r="F160" s="514"/>
      <c r="G160" s="225"/>
      <c r="H160" s="226"/>
      <c r="I160" s="150"/>
    </row>
    <row r="161" spans="1:9" ht="69.95" customHeight="1" x14ac:dyDescent="0.2">
      <c r="A161" s="828"/>
      <c r="B161" s="62"/>
      <c r="C161" s="196" t="s">
        <v>17</v>
      </c>
      <c r="D161" s="131"/>
      <c r="E161" s="449"/>
      <c r="F161" s="515"/>
      <c r="G161" s="233"/>
      <c r="H161" s="233"/>
      <c r="I161" s="234"/>
    </row>
    <row r="162" spans="1:9" ht="69.95" customHeight="1" x14ac:dyDescent="0.2">
      <c r="A162" s="828"/>
      <c r="B162" s="782" t="s">
        <v>8</v>
      </c>
      <c r="C162" s="134"/>
      <c r="D162" s="135"/>
      <c r="E162" s="445"/>
      <c r="F162" s="89"/>
      <c r="G162" s="225"/>
      <c r="H162" s="183"/>
      <c r="I162" s="150"/>
    </row>
    <row r="163" spans="1:9" ht="69.95" customHeight="1" thickBot="1" x14ac:dyDescent="0.25">
      <c r="A163" s="829"/>
      <c r="B163" s="783"/>
      <c r="C163" s="199"/>
      <c r="D163" s="163"/>
      <c r="E163" s="446"/>
      <c r="F163" s="215"/>
      <c r="G163" s="200"/>
      <c r="H163" s="216"/>
      <c r="I163" s="167"/>
    </row>
    <row r="164" spans="1:9" ht="69.95" customHeight="1" thickTop="1" x14ac:dyDescent="0.2">
      <c r="A164" s="830">
        <f>+A158+1</f>
        <v>43127</v>
      </c>
      <c r="B164" s="61"/>
      <c r="C164" s="168" t="s">
        <v>13</v>
      </c>
      <c r="D164" s="169" t="s">
        <v>16</v>
      </c>
      <c r="E164" s="435" t="s">
        <v>18</v>
      </c>
      <c r="F164" s="518"/>
      <c r="G164" s="242"/>
      <c r="H164" s="243"/>
      <c r="I164" s="244"/>
    </row>
    <row r="165" spans="1:9" ht="69.95" customHeight="1" x14ac:dyDescent="0.2">
      <c r="A165" s="831"/>
      <c r="B165" s="782" t="s">
        <v>8</v>
      </c>
      <c r="C165" s="175"/>
      <c r="D165" s="176"/>
      <c r="E165" s="442"/>
      <c r="F165" s="513"/>
      <c r="G165" s="207"/>
      <c r="H165" s="222"/>
      <c r="I165" s="150"/>
    </row>
    <row r="166" spans="1:9" ht="69.95" customHeight="1" x14ac:dyDescent="0.2">
      <c r="A166" s="831"/>
      <c r="B166" s="782"/>
      <c r="C166" s="204"/>
      <c r="D166" s="205"/>
      <c r="E166" s="443"/>
      <c r="F166" s="514"/>
      <c r="G166" s="225"/>
      <c r="H166" s="226"/>
      <c r="I166" s="150"/>
    </row>
    <row r="167" spans="1:9" ht="69.95" customHeight="1" x14ac:dyDescent="0.2">
      <c r="A167" s="831"/>
      <c r="B167" s="62"/>
      <c r="C167" s="185" t="s">
        <v>10</v>
      </c>
      <c r="D167" s="209"/>
      <c r="E167" s="449"/>
      <c r="F167" s="515"/>
      <c r="G167" s="233"/>
      <c r="H167" s="233"/>
      <c r="I167" s="234"/>
    </row>
    <row r="168" spans="1:9" ht="69.95" customHeight="1" x14ac:dyDescent="0.2">
      <c r="A168" s="831"/>
      <c r="B168" s="782" t="s">
        <v>8</v>
      </c>
      <c r="C168" s="320"/>
      <c r="D168" s="211"/>
      <c r="E168" s="445"/>
      <c r="F168" s="89"/>
      <c r="G168" s="225"/>
      <c r="H168" s="183"/>
      <c r="I168" s="150"/>
    </row>
    <row r="169" spans="1:9" ht="69.95" customHeight="1" thickBot="1" x14ac:dyDescent="0.25">
      <c r="A169" s="832"/>
      <c r="B169" s="783"/>
      <c r="C169" s="214"/>
      <c r="D169" s="215"/>
      <c r="E169" s="446"/>
      <c r="F169" s="215"/>
      <c r="G169" s="200"/>
      <c r="H169" s="216"/>
      <c r="I169" s="167"/>
    </row>
    <row r="170" spans="1:9" ht="69.95" customHeight="1" thickTop="1" x14ac:dyDescent="0.2">
      <c r="A170" s="850">
        <f>+A164+1</f>
        <v>43128</v>
      </c>
      <c r="B170" s="61"/>
      <c r="C170" s="168"/>
      <c r="D170" s="169"/>
      <c r="E170" s="435"/>
      <c r="F170" s="518"/>
      <c r="G170" s="242"/>
      <c r="H170" s="243"/>
      <c r="I170" s="244"/>
    </row>
    <row r="171" spans="1:9" ht="69.95" customHeight="1" x14ac:dyDescent="0.2">
      <c r="A171" s="851"/>
      <c r="B171" s="782" t="s">
        <v>8</v>
      </c>
      <c r="C171" s="175"/>
      <c r="D171" s="176"/>
      <c r="E171" s="442"/>
      <c r="F171" s="513"/>
      <c r="G171" s="207"/>
      <c r="H171" s="222"/>
      <c r="I171" s="150"/>
    </row>
    <row r="172" spans="1:9" ht="69.95" customHeight="1" x14ac:dyDescent="0.2">
      <c r="A172" s="851"/>
      <c r="B172" s="782"/>
      <c r="C172" s="204"/>
      <c r="D172" s="205"/>
      <c r="E172" s="443"/>
      <c r="F172" s="514"/>
      <c r="G172" s="225"/>
      <c r="H172" s="226"/>
      <c r="I172" s="150"/>
    </row>
    <row r="173" spans="1:9" ht="69.95" customHeight="1" x14ac:dyDescent="0.2">
      <c r="A173" s="851"/>
      <c r="B173" s="62"/>
      <c r="C173" s="185" t="s">
        <v>10</v>
      </c>
      <c r="D173" s="209"/>
      <c r="E173" s="449"/>
      <c r="F173" s="515"/>
      <c r="G173" s="233"/>
      <c r="H173" s="233"/>
      <c r="I173" s="234"/>
    </row>
    <row r="174" spans="1:9" ht="69.95" customHeight="1" x14ac:dyDescent="0.2">
      <c r="A174" s="851"/>
      <c r="B174" s="782" t="s">
        <v>8</v>
      </c>
      <c r="C174" s="187"/>
      <c r="D174" s="211"/>
      <c r="E174" s="445"/>
      <c r="F174" s="89"/>
      <c r="G174" s="225"/>
      <c r="H174" s="183"/>
      <c r="I174" s="150"/>
    </row>
    <row r="175" spans="1:9" ht="69.95" customHeight="1" thickBot="1" x14ac:dyDescent="0.25">
      <c r="A175" s="852"/>
      <c r="B175" s="783"/>
      <c r="C175" s="214"/>
      <c r="D175" s="215"/>
      <c r="E175" s="446"/>
      <c r="F175" s="215"/>
      <c r="G175" s="200"/>
      <c r="H175" s="216"/>
      <c r="I175" s="167"/>
    </row>
    <row r="176" spans="1:9" ht="69.95" hidden="1" customHeight="1" thickTop="1" thickBot="1" x14ac:dyDescent="0.5">
      <c r="A176" s="391"/>
      <c r="B176" s="66"/>
      <c r="C176" s="256">
        <f>COUNTA(C167,C164,C161,C158,C155,C152,C149,C146,C143,C140,C137,C134)</f>
        <v>12</v>
      </c>
      <c r="D176" s="256">
        <f t="shared" ref="D176:H176" si="3">COUNTA(D167,D164,D161,D158,D155,D152,D149,D146,D143,D140,D137,D134)</f>
        <v>6</v>
      </c>
      <c r="E176" s="454">
        <f t="shared" si="3"/>
        <v>3</v>
      </c>
      <c r="F176" s="520">
        <f t="shared" si="3"/>
        <v>0</v>
      </c>
      <c r="G176" s="256">
        <f t="shared" si="3"/>
        <v>0</v>
      </c>
      <c r="H176" s="256">
        <f t="shared" si="3"/>
        <v>4</v>
      </c>
      <c r="I176" s="256">
        <f>COUNTA(I134:I169)</f>
        <v>0</v>
      </c>
    </row>
    <row r="177" spans="1:9" ht="99.95" customHeight="1" thickTop="1" thickBot="1" x14ac:dyDescent="0.25">
      <c r="A177" s="397" t="s">
        <v>99</v>
      </c>
      <c r="B177" s="390">
        <f>WEEKNUM(A178,2)</f>
        <v>5</v>
      </c>
      <c r="C177" s="824" t="s">
        <v>0</v>
      </c>
      <c r="D177" s="825"/>
      <c r="E177" s="496" t="s">
        <v>1</v>
      </c>
      <c r="F177" s="81" t="s">
        <v>2</v>
      </c>
      <c r="G177" s="218" t="s">
        <v>3</v>
      </c>
      <c r="H177" s="219" t="s">
        <v>4</v>
      </c>
      <c r="I177" s="388" t="s">
        <v>5</v>
      </c>
    </row>
    <row r="178" spans="1:9" ht="69.95" customHeight="1" thickTop="1" x14ac:dyDescent="0.2">
      <c r="A178" s="828">
        <f>A164+2</f>
        <v>43129</v>
      </c>
      <c r="B178" s="409"/>
      <c r="C178" s="170">
        <v>4114</v>
      </c>
      <c r="D178" s="220">
        <v>4112</v>
      </c>
      <c r="E178" s="435" t="s">
        <v>6</v>
      </c>
      <c r="F178" s="518"/>
      <c r="G178" s="242"/>
      <c r="H178" s="243"/>
      <c r="I178" s="244"/>
    </row>
    <row r="179" spans="1:9" ht="69.95" customHeight="1" x14ac:dyDescent="0.2">
      <c r="A179" s="828"/>
      <c r="B179" s="784" t="s">
        <v>8</v>
      </c>
      <c r="C179" s="119"/>
      <c r="D179" s="221"/>
      <c r="E179" s="442"/>
      <c r="F179" s="513"/>
      <c r="G179" s="207"/>
      <c r="H179" s="222"/>
      <c r="I179" s="150"/>
    </row>
    <row r="180" spans="1:9" ht="69.95" customHeight="1" x14ac:dyDescent="0.2">
      <c r="A180" s="828"/>
      <c r="B180" s="784"/>
      <c r="C180" s="125"/>
      <c r="D180" s="223"/>
      <c r="E180" s="443"/>
      <c r="F180" s="514"/>
      <c r="G180" s="225"/>
      <c r="H180" s="226"/>
      <c r="I180" s="150"/>
    </row>
    <row r="181" spans="1:9" ht="69.95" customHeight="1" x14ac:dyDescent="0.2">
      <c r="A181" s="828"/>
      <c r="B181" s="60"/>
      <c r="C181" s="130">
        <v>4111</v>
      </c>
      <c r="D181" s="227"/>
      <c r="E181" s="449"/>
      <c r="F181" s="515"/>
      <c r="G181" s="233"/>
      <c r="H181" s="233"/>
      <c r="I181" s="234"/>
    </row>
    <row r="182" spans="1:9" ht="69.95" customHeight="1" x14ac:dyDescent="0.2">
      <c r="A182" s="828"/>
      <c r="B182" s="784" t="s">
        <v>8</v>
      </c>
      <c r="C182" s="134"/>
      <c r="D182" s="229"/>
      <c r="E182" s="445"/>
      <c r="F182" s="89"/>
      <c r="G182" s="183"/>
      <c r="H182" s="183"/>
      <c r="I182" s="257"/>
    </row>
    <row r="183" spans="1:9" ht="69.95" customHeight="1" thickBot="1" x14ac:dyDescent="0.25">
      <c r="A183" s="829"/>
      <c r="B183" s="785"/>
      <c r="C183" s="199"/>
      <c r="D183" s="230"/>
      <c r="E183" s="440"/>
      <c r="F183" s="215"/>
      <c r="G183" s="200"/>
      <c r="H183" s="216"/>
      <c r="I183" s="167"/>
    </row>
    <row r="184" spans="1:9" ht="69.95" customHeight="1" thickTop="1" x14ac:dyDescent="0.2">
      <c r="A184" s="830">
        <f>+A178+1</f>
        <v>43130</v>
      </c>
      <c r="B184" s="61"/>
      <c r="C184" s="170">
        <v>4110</v>
      </c>
      <c r="D184" s="231">
        <v>4109</v>
      </c>
      <c r="E184" s="452"/>
      <c r="F184" s="518"/>
      <c r="G184" s="242"/>
      <c r="H184" s="243"/>
      <c r="I184" s="244"/>
    </row>
    <row r="185" spans="1:9" ht="69.95" customHeight="1" x14ac:dyDescent="0.2">
      <c r="A185" s="831"/>
      <c r="B185" s="782" t="s">
        <v>8</v>
      </c>
      <c r="C185" s="258"/>
      <c r="D185" s="259"/>
      <c r="E185" s="443"/>
      <c r="F185" s="273"/>
      <c r="G185" s="183"/>
      <c r="H185" s="206"/>
      <c r="I185" s="257"/>
    </row>
    <row r="186" spans="1:9" ht="69.95" customHeight="1" x14ac:dyDescent="0.2">
      <c r="A186" s="831"/>
      <c r="B186" s="782"/>
      <c r="C186" s="79"/>
      <c r="D186" s="181"/>
      <c r="E186" s="443"/>
      <c r="F186" s="521"/>
      <c r="G186" s="183"/>
      <c r="H186" s="206"/>
      <c r="I186" s="257"/>
    </row>
    <row r="187" spans="1:9" ht="69.95" customHeight="1" x14ac:dyDescent="0.2">
      <c r="A187" s="831"/>
      <c r="B187" s="62"/>
      <c r="C187" s="130">
        <v>4108</v>
      </c>
      <c r="D187" s="131"/>
      <c r="E187" s="449"/>
      <c r="F187" s="515"/>
      <c r="G187" s="233"/>
      <c r="H187" s="233"/>
      <c r="I187" s="234"/>
    </row>
    <row r="188" spans="1:9" ht="69.95" customHeight="1" x14ac:dyDescent="0.2">
      <c r="A188" s="831"/>
      <c r="B188" s="782" t="s">
        <v>8</v>
      </c>
      <c r="C188" s="134"/>
      <c r="D188" s="253"/>
      <c r="E188" s="445"/>
      <c r="F188" s="89"/>
      <c r="G188" s="183"/>
      <c r="H188" s="183"/>
      <c r="I188" s="257"/>
    </row>
    <row r="189" spans="1:9" ht="69.95" customHeight="1" thickBot="1" x14ac:dyDescent="0.25">
      <c r="A189" s="832"/>
      <c r="B189" s="783"/>
      <c r="C189" s="199"/>
      <c r="D189" s="163"/>
      <c r="E189" s="440"/>
      <c r="F189" s="215"/>
      <c r="G189" s="200"/>
      <c r="H189" s="216"/>
      <c r="I189" s="167"/>
    </row>
    <row r="190" spans="1:9" ht="69.95" customHeight="1" thickTop="1" x14ac:dyDescent="0.2">
      <c r="A190" s="827">
        <f>+A184+1</f>
        <v>43131</v>
      </c>
      <c r="B190" s="61"/>
      <c r="C190" s="232">
        <v>4107</v>
      </c>
      <c r="D190" s="231">
        <v>4104</v>
      </c>
      <c r="E190" s="452"/>
      <c r="F190" s="518"/>
      <c r="G190" s="242"/>
      <c r="H190" s="243"/>
      <c r="I190" s="244"/>
    </row>
    <row r="191" spans="1:9" ht="69.95" customHeight="1" x14ac:dyDescent="0.2">
      <c r="A191" s="828"/>
      <c r="B191" s="782" t="s">
        <v>8</v>
      </c>
      <c r="C191" s="260"/>
      <c r="D191" s="259"/>
      <c r="E191" s="443"/>
      <c r="F191" s="273"/>
      <c r="G191" s="183"/>
      <c r="H191" s="206"/>
      <c r="I191" s="257"/>
    </row>
    <row r="192" spans="1:9" ht="69.95" customHeight="1" x14ac:dyDescent="0.2">
      <c r="A192" s="828"/>
      <c r="B192" s="782"/>
      <c r="C192" s="260"/>
      <c r="D192" s="259"/>
      <c r="E192" s="443"/>
      <c r="F192" s="521"/>
      <c r="G192" s="183"/>
      <c r="H192" s="206"/>
      <c r="I192" s="257"/>
    </row>
    <row r="193" spans="1:9" ht="69.95" customHeight="1" x14ac:dyDescent="0.2">
      <c r="A193" s="828"/>
      <c r="B193" s="62"/>
      <c r="C193" s="141">
        <v>4101</v>
      </c>
      <c r="D193" s="142"/>
      <c r="E193" s="449"/>
      <c r="F193" s="515"/>
      <c r="G193" s="233"/>
      <c r="H193" s="233"/>
      <c r="I193" s="234"/>
    </row>
    <row r="194" spans="1:9" ht="69.95" customHeight="1" x14ac:dyDescent="0.2">
      <c r="A194" s="828"/>
      <c r="B194" s="782" t="s">
        <v>8</v>
      </c>
      <c r="C194" s="158"/>
      <c r="D194" s="102"/>
      <c r="E194" s="445"/>
      <c r="F194" s="89"/>
      <c r="G194" s="183"/>
      <c r="H194" s="183"/>
      <c r="I194" s="257"/>
    </row>
    <row r="195" spans="1:9" ht="69.95" customHeight="1" thickBot="1" x14ac:dyDescent="0.25">
      <c r="A195" s="829"/>
      <c r="B195" s="783"/>
      <c r="C195" s="162"/>
      <c r="D195" s="163"/>
      <c r="E195" s="440"/>
      <c r="F195" s="215"/>
      <c r="G195" s="200"/>
      <c r="H195" s="216"/>
      <c r="I195" s="167"/>
    </row>
    <row r="196" spans="1:9" ht="69.95" customHeight="1" thickTop="1" x14ac:dyDescent="0.2">
      <c r="A196" s="830">
        <f>+A190+1</f>
        <v>43132</v>
      </c>
      <c r="B196" s="61"/>
      <c r="C196" s="168" t="s">
        <v>7</v>
      </c>
      <c r="D196" s="169" t="s">
        <v>11</v>
      </c>
      <c r="E196" s="455"/>
      <c r="F196" s="518"/>
      <c r="G196" s="172" t="s">
        <v>7</v>
      </c>
      <c r="H196" s="243"/>
      <c r="I196" s="244"/>
    </row>
    <row r="197" spans="1:9" ht="69.95" customHeight="1" x14ac:dyDescent="0.2">
      <c r="A197" s="831"/>
      <c r="B197" s="782" t="s">
        <v>8</v>
      </c>
      <c r="C197" s="261"/>
      <c r="D197" s="262"/>
      <c r="E197" s="443"/>
      <c r="F197" s="273"/>
      <c r="G197" s="183"/>
      <c r="H197" s="206"/>
      <c r="I197" s="257"/>
    </row>
    <row r="198" spans="1:9" ht="69.95" customHeight="1" x14ac:dyDescent="0.2">
      <c r="A198" s="831"/>
      <c r="B198" s="782"/>
      <c r="C198" s="180"/>
      <c r="D198" s="181"/>
      <c r="E198" s="443"/>
      <c r="F198" s="521"/>
      <c r="G198" s="183"/>
      <c r="H198" s="206"/>
      <c r="I198" s="257"/>
    </row>
    <row r="199" spans="1:9" ht="69.95" customHeight="1" x14ac:dyDescent="0.2">
      <c r="A199" s="831"/>
      <c r="B199" s="62"/>
      <c r="C199" s="185" t="s">
        <v>12</v>
      </c>
      <c r="D199" s="131"/>
      <c r="E199" s="444" t="s">
        <v>7</v>
      </c>
      <c r="F199" s="515"/>
      <c r="G199" s="233"/>
      <c r="H199" s="186" t="s">
        <v>7</v>
      </c>
      <c r="I199" s="234"/>
    </row>
    <row r="200" spans="1:9" ht="69.95" customHeight="1" x14ac:dyDescent="0.2">
      <c r="A200" s="831"/>
      <c r="B200" s="782" t="s">
        <v>8</v>
      </c>
      <c r="C200" s="187"/>
      <c r="D200" s="253"/>
      <c r="E200" s="445"/>
      <c r="F200" s="89"/>
      <c r="G200" s="183"/>
      <c r="H200" s="183"/>
      <c r="I200" s="257"/>
    </row>
    <row r="201" spans="1:9" ht="69.95" customHeight="1" thickBot="1" x14ac:dyDescent="0.25">
      <c r="A201" s="832"/>
      <c r="B201" s="783"/>
      <c r="C201" s="162"/>
      <c r="D201" s="163"/>
      <c r="E201" s="440"/>
      <c r="F201" s="215"/>
      <c r="G201" s="200"/>
      <c r="H201" s="216"/>
      <c r="I201" s="167"/>
    </row>
    <row r="202" spans="1:9" ht="69.95" customHeight="1" thickTop="1" x14ac:dyDescent="0.2">
      <c r="A202" s="827">
        <f>+A196+1</f>
        <v>43133</v>
      </c>
      <c r="B202" s="61"/>
      <c r="C202" s="170" t="s">
        <v>14</v>
      </c>
      <c r="D202" s="192" t="s">
        <v>15</v>
      </c>
      <c r="E202" s="455"/>
      <c r="F202" s="518"/>
      <c r="G202" s="172" t="s">
        <v>11</v>
      </c>
      <c r="H202" s="243"/>
      <c r="I202" s="244"/>
    </row>
    <row r="203" spans="1:9" ht="69.95" customHeight="1" x14ac:dyDescent="0.2">
      <c r="A203" s="828"/>
      <c r="B203" s="782" t="s">
        <v>8</v>
      </c>
      <c r="C203" s="258"/>
      <c r="D203" s="259"/>
      <c r="E203" s="443"/>
      <c r="F203" s="273"/>
      <c r="G203" s="183"/>
      <c r="H203" s="206"/>
      <c r="I203" s="257"/>
    </row>
    <row r="204" spans="1:9" ht="69.95" customHeight="1" x14ac:dyDescent="0.2">
      <c r="A204" s="828"/>
      <c r="B204" s="782"/>
      <c r="C204" s="79"/>
      <c r="D204" s="181"/>
      <c r="E204" s="443"/>
      <c r="F204" s="521"/>
      <c r="G204" s="183"/>
      <c r="H204" s="206"/>
      <c r="I204" s="257"/>
    </row>
    <row r="205" spans="1:9" ht="69.95" customHeight="1" x14ac:dyDescent="0.2">
      <c r="A205" s="828"/>
      <c r="B205" s="62"/>
      <c r="C205" s="196" t="s">
        <v>17</v>
      </c>
      <c r="D205" s="131"/>
      <c r="E205" s="444" t="s">
        <v>11</v>
      </c>
      <c r="F205" s="515"/>
      <c r="G205" s="233"/>
      <c r="H205" s="186"/>
      <c r="I205" s="234"/>
    </row>
    <row r="206" spans="1:9" ht="69.95" customHeight="1" x14ac:dyDescent="0.2">
      <c r="A206" s="828"/>
      <c r="B206" s="782" t="s">
        <v>8</v>
      </c>
      <c r="C206" s="134"/>
      <c r="D206" s="253"/>
      <c r="E206" s="445"/>
      <c r="F206" s="89"/>
      <c r="G206" s="183"/>
      <c r="H206" s="183"/>
      <c r="I206" s="257"/>
    </row>
    <row r="207" spans="1:9" ht="69.95" customHeight="1" thickBot="1" x14ac:dyDescent="0.25">
      <c r="A207" s="829"/>
      <c r="B207" s="783"/>
      <c r="C207" s="199"/>
      <c r="D207" s="163"/>
      <c r="E207" s="440"/>
      <c r="F207" s="215"/>
      <c r="G207" s="200"/>
      <c r="H207" s="216"/>
      <c r="I207" s="167"/>
    </row>
    <row r="208" spans="1:9" ht="69.95" customHeight="1" thickTop="1" x14ac:dyDescent="0.2">
      <c r="A208" s="830">
        <f>+A202+1</f>
        <v>43134</v>
      </c>
      <c r="B208" s="61"/>
      <c r="C208" s="168" t="s">
        <v>13</v>
      </c>
      <c r="D208" s="169" t="s">
        <v>16</v>
      </c>
      <c r="E208" s="435" t="s">
        <v>18</v>
      </c>
      <c r="F208" s="518"/>
      <c r="G208" s="172" t="s">
        <v>12</v>
      </c>
      <c r="H208" s="243"/>
      <c r="I208" s="244"/>
    </row>
    <row r="209" spans="1:9" ht="69.95" customHeight="1" x14ac:dyDescent="0.2">
      <c r="A209" s="831"/>
      <c r="B209" s="782" t="s">
        <v>8</v>
      </c>
      <c r="C209" s="261"/>
      <c r="D209" s="262"/>
      <c r="E209" s="443"/>
      <c r="F209" s="273"/>
      <c r="G209" s="183"/>
      <c r="H209" s="206"/>
      <c r="I209" s="257"/>
    </row>
    <row r="210" spans="1:9" ht="69.95" customHeight="1" x14ac:dyDescent="0.2">
      <c r="A210" s="831"/>
      <c r="B210" s="782"/>
      <c r="C210" s="204"/>
      <c r="D210" s="205"/>
      <c r="E210" s="443"/>
      <c r="F210" s="521"/>
      <c r="G210" s="183"/>
      <c r="H210" s="206"/>
      <c r="I210" s="257"/>
    </row>
    <row r="211" spans="1:9" ht="69.95" customHeight="1" x14ac:dyDescent="0.2">
      <c r="A211" s="831"/>
      <c r="B211" s="62"/>
      <c r="C211" s="185" t="s">
        <v>19</v>
      </c>
      <c r="D211" s="209" t="s">
        <v>81</v>
      </c>
      <c r="E211" s="449"/>
      <c r="F211" s="515"/>
      <c r="G211" s="233"/>
      <c r="H211" s="233"/>
      <c r="I211" s="234"/>
    </row>
    <row r="212" spans="1:9" ht="69.95" customHeight="1" x14ac:dyDescent="0.2">
      <c r="A212" s="831"/>
      <c r="B212" s="782" t="s">
        <v>8</v>
      </c>
      <c r="C212" s="187"/>
      <c r="D212" s="211"/>
      <c r="E212" s="445"/>
      <c r="F212" s="89"/>
      <c r="G212" s="183"/>
      <c r="H212" s="183"/>
      <c r="I212" s="257"/>
    </row>
    <row r="213" spans="1:9" ht="69.95" customHeight="1" thickBot="1" x14ac:dyDescent="0.25">
      <c r="A213" s="832"/>
      <c r="B213" s="783"/>
      <c r="C213" s="214"/>
      <c r="D213" s="215"/>
      <c r="E213" s="440"/>
      <c r="F213" s="215"/>
      <c r="G213" s="200"/>
      <c r="H213" s="216"/>
      <c r="I213" s="167"/>
    </row>
    <row r="214" spans="1:9" ht="69.95" customHeight="1" thickTop="1" x14ac:dyDescent="0.2">
      <c r="A214" s="850">
        <f>+A208+1</f>
        <v>43135</v>
      </c>
      <c r="B214" s="61"/>
      <c r="C214" s="168"/>
      <c r="D214" s="169"/>
      <c r="E214" s="435"/>
      <c r="F214" s="518"/>
      <c r="G214" s="172"/>
      <c r="H214" s="243"/>
      <c r="I214" s="244"/>
    </row>
    <row r="215" spans="1:9" ht="69.95" customHeight="1" x14ac:dyDescent="0.2">
      <c r="A215" s="851"/>
      <c r="B215" s="782" t="s">
        <v>8</v>
      </c>
      <c r="C215" s="261"/>
      <c r="D215" s="262"/>
      <c r="E215" s="443"/>
      <c r="F215" s="273"/>
      <c r="G215" s="183"/>
      <c r="H215" s="206"/>
      <c r="I215" s="257"/>
    </row>
    <row r="216" spans="1:9" ht="69.95" customHeight="1" x14ac:dyDescent="0.2">
      <c r="A216" s="851"/>
      <c r="B216" s="782"/>
      <c r="C216" s="204"/>
      <c r="D216" s="205"/>
      <c r="E216" s="443"/>
      <c r="F216" s="521"/>
      <c r="G216" s="183"/>
      <c r="H216" s="206"/>
      <c r="I216" s="257"/>
    </row>
    <row r="217" spans="1:9" ht="69.95" customHeight="1" x14ac:dyDescent="0.2">
      <c r="A217" s="851"/>
      <c r="B217" s="62"/>
      <c r="C217" s="185"/>
      <c r="D217" s="209"/>
      <c r="E217" s="449"/>
      <c r="F217" s="515"/>
      <c r="G217" s="233"/>
      <c r="H217" s="233"/>
      <c r="I217" s="234"/>
    </row>
    <row r="218" spans="1:9" ht="69.95" customHeight="1" x14ac:dyDescent="0.2">
      <c r="A218" s="851"/>
      <c r="B218" s="782" t="s">
        <v>8</v>
      </c>
      <c r="C218" s="187"/>
      <c r="D218" s="211"/>
      <c r="E218" s="445"/>
      <c r="F218" s="89"/>
      <c r="G218" s="183"/>
      <c r="H218" s="183"/>
      <c r="I218" s="257"/>
    </row>
    <row r="219" spans="1:9" ht="69.95" customHeight="1" thickBot="1" x14ac:dyDescent="0.25">
      <c r="A219" s="852"/>
      <c r="B219" s="783"/>
      <c r="C219" s="214"/>
      <c r="D219" s="215"/>
      <c r="E219" s="440"/>
      <c r="F219" s="215"/>
      <c r="G219" s="200"/>
      <c r="H219" s="216"/>
      <c r="I219" s="167"/>
    </row>
    <row r="220" spans="1:9" ht="69.95" hidden="1" customHeight="1" thickTop="1" thickBot="1" x14ac:dyDescent="0.5">
      <c r="C220" s="263">
        <f>COUNTA(C211,C208,C205,C202,C199,C196,C193,C190,C187,C184,C181,C178)</f>
        <v>12</v>
      </c>
      <c r="D220" s="263">
        <f t="shared" ref="D220:H220" si="4">COUNTA(D211,D208,D205,D202,D199,D196,D193,D190,D187,D184,D181,D178)</f>
        <v>7</v>
      </c>
      <c r="E220" s="456">
        <f t="shared" si="4"/>
        <v>4</v>
      </c>
      <c r="F220" s="522">
        <f t="shared" si="4"/>
        <v>0</v>
      </c>
      <c r="G220" s="263">
        <f t="shared" si="4"/>
        <v>3</v>
      </c>
      <c r="H220" s="263">
        <f t="shared" si="4"/>
        <v>1</v>
      </c>
      <c r="I220" s="263">
        <f>COUNTA(I178:I213)</f>
        <v>0</v>
      </c>
    </row>
    <row r="221" spans="1:9" ht="99.95" customHeight="1" thickTop="1" thickBot="1" x14ac:dyDescent="0.25">
      <c r="A221" s="397" t="s">
        <v>99</v>
      </c>
      <c r="B221" s="390">
        <f>WEEKNUM(A222,2)</f>
        <v>6</v>
      </c>
      <c r="C221" s="835" t="s">
        <v>0</v>
      </c>
      <c r="D221" s="836"/>
      <c r="E221" s="457" t="s">
        <v>1</v>
      </c>
      <c r="F221" s="82" t="s">
        <v>2</v>
      </c>
      <c r="G221" s="264" t="s">
        <v>3</v>
      </c>
      <c r="H221" s="264" t="s">
        <v>4</v>
      </c>
      <c r="I221" s="389" t="s">
        <v>5</v>
      </c>
    </row>
    <row r="222" spans="1:9" ht="69.95" customHeight="1" thickTop="1" x14ac:dyDescent="0.2">
      <c r="A222" s="833">
        <f>A208+2</f>
        <v>43136</v>
      </c>
      <c r="B222" s="65"/>
      <c r="C222" s="170">
        <v>4114</v>
      </c>
      <c r="D222" s="220">
        <v>4112</v>
      </c>
      <c r="E222" s="435" t="s">
        <v>6</v>
      </c>
      <c r="F222" s="220"/>
      <c r="G222" s="265" t="s">
        <v>13</v>
      </c>
      <c r="H222" s="193"/>
      <c r="I222" s="174"/>
    </row>
    <row r="223" spans="1:9" ht="69.95" customHeight="1" x14ac:dyDescent="0.2">
      <c r="A223" s="833"/>
      <c r="B223" s="782" t="s">
        <v>8</v>
      </c>
      <c r="C223" s="103"/>
      <c r="D223" s="93"/>
      <c r="E223" s="445"/>
      <c r="F223" s="89"/>
      <c r="G223" s="90"/>
      <c r="H223" s="266"/>
      <c r="I223" s="161"/>
    </row>
    <row r="224" spans="1:9" ht="69.95" customHeight="1" x14ac:dyDescent="0.2">
      <c r="A224" s="833"/>
      <c r="B224" s="782"/>
      <c r="C224" s="136"/>
      <c r="D224" s="89"/>
      <c r="E224" s="445"/>
      <c r="F224" s="93"/>
      <c r="G224" s="94"/>
      <c r="H224" s="267"/>
      <c r="I224" s="161"/>
    </row>
    <row r="225" spans="1:9" ht="69.95" customHeight="1" thickBot="1" x14ac:dyDescent="0.25">
      <c r="A225" s="833"/>
      <c r="B225" s="62"/>
      <c r="C225" s="96">
        <v>4111</v>
      </c>
      <c r="D225" s="268"/>
      <c r="E225" s="499" t="s">
        <v>12</v>
      </c>
      <c r="F225" s="97"/>
      <c r="G225" s="98"/>
      <c r="H225" s="99" t="s">
        <v>11</v>
      </c>
      <c r="I225" s="157"/>
    </row>
    <row r="226" spans="1:9" ht="69.95" customHeight="1" x14ac:dyDescent="0.2">
      <c r="A226" s="833"/>
      <c r="B226" s="782" t="s">
        <v>8</v>
      </c>
      <c r="C226" s="158"/>
      <c r="D226" s="102"/>
      <c r="E226" s="500"/>
      <c r="F226" s="104"/>
      <c r="G226" s="105"/>
      <c r="H226" s="106"/>
      <c r="I226" s="161"/>
    </row>
    <row r="227" spans="1:9" ht="69.95" customHeight="1" thickBot="1" x14ac:dyDescent="0.25">
      <c r="A227" s="834"/>
      <c r="B227" s="783"/>
      <c r="C227" s="162"/>
      <c r="D227" s="163"/>
      <c r="E227" s="440"/>
      <c r="F227" s="269"/>
      <c r="G227" s="270"/>
      <c r="H227" s="271"/>
      <c r="I227" s="167"/>
    </row>
    <row r="228" spans="1:9" ht="69.95" customHeight="1" thickTop="1" x14ac:dyDescent="0.2">
      <c r="A228" s="837">
        <f>A222+1</f>
        <v>43137</v>
      </c>
      <c r="B228" s="59"/>
      <c r="C228" s="170">
        <v>4110</v>
      </c>
      <c r="D228" s="231">
        <v>4109</v>
      </c>
      <c r="E228" s="447"/>
      <c r="F228" s="523"/>
      <c r="G228" s="272" t="s">
        <v>16</v>
      </c>
      <c r="H228" s="171"/>
      <c r="I228" s="174"/>
    </row>
    <row r="229" spans="1:9" ht="69.95" customHeight="1" x14ac:dyDescent="0.2">
      <c r="A229" s="838"/>
      <c r="B229" s="840" t="s">
        <v>8</v>
      </c>
      <c r="C229" s="258"/>
      <c r="D229" s="259"/>
      <c r="E229" s="443"/>
      <c r="F229" s="273"/>
      <c r="G229" s="274"/>
      <c r="H229" s="275"/>
      <c r="I229" s="257"/>
    </row>
    <row r="230" spans="1:9" ht="69.95" customHeight="1" x14ac:dyDescent="0.2">
      <c r="A230" s="838"/>
      <c r="B230" s="841"/>
      <c r="C230" s="79"/>
      <c r="D230" s="181"/>
      <c r="E230" s="443"/>
      <c r="F230" s="524"/>
      <c r="G230" s="107"/>
      <c r="H230" s="276"/>
      <c r="I230" s="257"/>
    </row>
    <row r="231" spans="1:9" ht="69.95" customHeight="1" x14ac:dyDescent="0.2">
      <c r="A231" s="838"/>
      <c r="B231" s="60"/>
      <c r="C231" s="130">
        <v>4108</v>
      </c>
      <c r="D231" s="131"/>
      <c r="E231" s="444" t="s">
        <v>13</v>
      </c>
      <c r="F231" s="525"/>
      <c r="G231" s="100"/>
      <c r="H231" s="133" t="s">
        <v>12</v>
      </c>
      <c r="I231" s="157"/>
    </row>
    <row r="232" spans="1:9" ht="69.95" customHeight="1" x14ac:dyDescent="0.2">
      <c r="A232" s="838"/>
      <c r="B232" s="840" t="s">
        <v>8</v>
      </c>
      <c r="C232" s="134"/>
      <c r="D232" s="253"/>
      <c r="E232" s="445"/>
      <c r="F232" s="89"/>
      <c r="G232" s="189"/>
      <c r="H232" s="105"/>
      <c r="I232" s="161"/>
    </row>
    <row r="233" spans="1:9" ht="69.95" customHeight="1" thickBot="1" x14ac:dyDescent="0.25">
      <c r="A233" s="839"/>
      <c r="B233" s="800"/>
      <c r="C233" s="199"/>
      <c r="D233" s="163"/>
      <c r="E233" s="440"/>
      <c r="F233" s="269"/>
      <c r="G233" s="165"/>
      <c r="H233" s="277"/>
      <c r="I233" s="167"/>
    </row>
    <row r="234" spans="1:9" ht="69.95" customHeight="1" thickTop="1" x14ac:dyDescent="0.2">
      <c r="A234" s="842">
        <f>A228+1</f>
        <v>43138</v>
      </c>
      <c r="B234" s="61"/>
      <c r="C234" s="232">
        <v>4107</v>
      </c>
      <c r="D234" s="231">
        <v>4104</v>
      </c>
      <c r="E234" s="497"/>
      <c r="F234" s="220"/>
      <c r="G234" s="272" t="s">
        <v>19</v>
      </c>
      <c r="H234" s="173"/>
      <c r="I234" s="174"/>
    </row>
    <row r="235" spans="1:9" ht="69.95" customHeight="1" x14ac:dyDescent="0.2">
      <c r="A235" s="833"/>
      <c r="B235" s="840" t="s">
        <v>8</v>
      </c>
      <c r="C235" s="260"/>
      <c r="D235" s="259"/>
      <c r="E235" s="437"/>
      <c r="F235" s="80"/>
      <c r="G235" s="274"/>
      <c r="H235" s="203"/>
      <c r="I235" s="257"/>
    </row>
    <row r="236" spans="1:9" ht="69.95" customHeight="1" x14ac:dyDescent="0.2">
      <c r="A236" s="833"/>
      <c r="B236" s="841"/>
      <c r="C236" s="260"/>
      <c r="D236" s="259"/>
      <c r="E236" s="437"/>
      <c r="F236" s="279"/>
      <c r="G236" s="274"/>
      <c r="H236" s="203"/>
      <c r="I236" s="257"/>
    </row>
    <row r="237" spans="1:9" ht="69.95" customHeight="1" x14ac:dyDescent="0.2">
      <c r="A237" s="833"/>
      <c r="B237" s="62"/>
      <c r="C237" s="141">
        <v>4101</v>
      </c>
      <c r="D237" s="142"/>
      <c r="E237" s="444" t="s">
        <v>16</v>
      </c>
      <c r="F237" s="526"/>
      <c r="G237" s="145"/>
      <c r="H237" s="145" t="s">
        <v>13</v>
      </c>
      <c r="I237" s="157"/>
    </row>
    <row r="238" spans="1:9" ht="69.95" customHeight="1" x14ac:dyDescent="0.2">
      <c r="A238" s="833"/>
      <c r="B238" s="840" t="s">
        <v>8</v>
      </c>
      <c r="C238" s="158"/>
      <c r="D238" s="102"/>
      <c r="E238" s="445"/>
      <c r="F238" s="89"/>
      <c r="G238" s="160"/>
      <c r="H238" s="160"/>
      <c r="I238" s="161"/>
    </row>
    <row r="239" spans="1:9" ht="69.95" customHeight="1" thickBot="1" x14ac:dyDescent="0.25">
      <c r="A239" s="834"/>
      <c r="B239" s="800"/>
      <c r="C239" s="162"/>
      <c r="D239" s="163"/>
      <c r="E239" s="440"/>
      <c r="F239" s="269"/>
      <c r="G239" s="165"/>
      <c r="H239" s="191"/>
      <c r="I239" s="167"/>
    </row>
    <row r="240" spans="1:9" ht="69.95" customHeight="1" thickTop="1" x14ac:dyDescent="0.2">
      <c r="A240" s="837">
        <f t="shared" ref="A240" si="5">A234+1</f>
        <v>43139</v>
      </c>
      <c r="B240" s="61"/>
      <c r="C240" s="168" t="s">
        <v>7</v>
      </c>
      <c r="D240" s="169" t="s">
        <v>11</v>
      </c>
      <c r="E240" s="497"/>
      <c r="F240" s="220"/>
      <c r="G240" s="172" t="s">
        <v>21</v>
      </c>
      <c r="H240" s="173"/>
      <c r="I240" s="174"/>
    </row>
    <row r="241" spans="1:9" ht="69.95" customHeight="1" x14ac:dyDescent="0.2">
      <c r="A241" s="838"/>
      <c r="B241" s="840" t="s">
        <v>8</v>
      </c>
      <c r="C241" s="261"/>
      <c r="D241" s="262"/>
      <c r="E241" s="437"/>
      <c r="F241" s="80"/>
      <c r="G241" s="278"/>
      <c r="H241" s="203"/>
      <c r="I241" s="257"/>
    </row>
    <row r="242" spans="1:9" ht="69.95" customHeight="1" x14ac:dyDescent="0.2">
      <c r="A242" s="838"/>
      <c r="B242" s="841"/>
      <c r="C242" s="180"/>
      <c r="D242" s="181"/>
      <c r="E242" s="437"/>
      <c r="F242" s="279"/>
      <c r="G242" s="183"/>
      <c r="H242" s="208"/>
      <c r="I242" s="257"/>
    </row>
    <row r="243" spans="1:9" ht="69.95" customHeight="1" x14ac:dyDescent="0.2">
      <c r="A243" s="838"/>
      <c r="B243" s="62"/>
      <c r="C243" s="185" t="s">
        <v>12</v>
      </c>
      <c r="D243" s="131"/>
      <c r="E243" s="444" t="s">
        <v>19</v>
      </c>
      <c r="F243" s="525"/>
      <c r="G243" s="186"/>
      <c r="H243" s="100" t="s">
        <v>16</v>
      </c>
      <c r="I243" s="157"/>
    </row>
    <row r="244" spans="1:9" ht="69.95" customHeight="1" x14ac:dyDescent="0.2">
      <c r="A244" s="838"/>
      <c r="B244" s="840" t="s">
        <v>8</v>
      </c>
      <c r="C244" s="187"/>
      <c r="D244" s="253"/>
      <c r="E244" s="445"/>
      <c r="F244" s="89"/>
      <c r="G244" s="188"/>
      <c r="H244" s="189"/>
      <c r="I244" s="161"/>
    </row>
    <row r="245" spans="1:9" ht="69.95" customHeight="1" thickBot="1" x14ac:dyDescent="0.25">
      <c r="A245" s="839"/>
      <c r="B245" s="800"/>
      <c r="C245" s="162"/>
      <c r="D245" s="163"/>
      <c r="E245" s="440"/>
      <c r="F245" s="269"/>
      <c r="G245" s="200"/>
      <c r="H245" s="191"/>
      <c r="I245" s="167"/>
    </row>
    <row r="246" spans="1:9" ht="69.95" customHeight="1" thickTop="1" x14ac:dyDescent="0.2">
      <c r="A246" s="842">
        <f t="shared" ref="A246" si="6">A240+1</f>
        <v>43140</v>
      </c>
      <c r="B246" s="61"/>
      <c r="C246" s="170" t="s">
        <v>14</v>
      </c>
      <c r="D246" s="192" t="s">
        <v>15</v>
      </c>
      <c r="E246" s="497"/>
      <c r="F246" s="231"/>
      <c r="G246" s="172" t="s">
        <v>23</v>
      </c>
      <c r="H246" s="173"/>
      <c r="I246" s="174"/>
    </row>
    <row r="247" spans="1:9" ht="69.95" customHeight="1" x14ac:dyDescent="0.2">
      <c r="A247" s="833"/>
      <c r="B247" s="840" t="s">
        <v>8</v>
      </c>
      <c r="C247" s="258"/>
      <c r="D247" s="259"/>
      <c r="E247" s="437"/>
      <c r="F247" s="80"/>
      <c r="G247" s="278"/>
      <c r="H247" s="203"/>
      <c r="I247" s="257"/>
    </row>
    <row r="248" spans="1:9" ht="69.95" customHeight="1" x14ac:dyDescent="0.2">
      <c r="A248" s="833"/>
      <c r="B248" s="841"/>
      <c r="C248" s="79"/>
      <c r="D248" s="181"/>
      <c r="E248" s="443"/>
      <c r="F248" s="279"/>
      <c r="G248" s="183"/>
      <c r="H248" s="195"/>
      <c r="I248" s="257"/>
    </row>
    <row r="249" spans="1:9" ht="69.95" customHeight="1" x14ac:dyDescent="0.2">
      <c r="A249" s="833"/>
      <c r="B249" s="62"/>
      <c r="C249" s="196" t="s">
        <v>17</v>
      </c>
      <c r="D249" s="131"/>
      <c r="E249" s="444" t="s">
        <v>21</v>
      </c>
      <c r="F249" s="507"/>
      <c r="G249" s="197"/>
      <c r="H249" s="100"/>
      <c r="I249" s="157"/>
    </row>
    <row r="250" spans="1:9" ht="69.95" customHeight="1" x14ac:dyDescent="0.2">
      <c r="A250" s="833"/>
      <c r="B250" s="840" t="s">
        <v>8</v>
      </c>
      <c r="C250" s="134"/>
      <c r="D250" s="253"/>
      <c r="E250" s="443"/>
      <c r="F250" s="273"/>
      <c r="G250" s="188"/>
      <c r="H250" s="198"/>
      <c r="I250" s="161"/>
    </row>
    <row r="251" spans="1:9" ht="69.95" customHeight="1" thickBot="1" x14ac:dyDescent="0.25">
      <c r="A251" s="834"/>
      <c r="B251" s="800"/>
      <c r="C251" s="199"/>
      <c r="D251" s="163"/>
      <c r="E251" s="440"/>
      <c r="F251" s="527"/>
      <c r="G251" s="200"/>
      <c r="H251" s="191"/>
      <c r="I251" s="167"/>
    </row>
    <row r="252" spans="1:9" ht="69.95" customHeight="1" thickTop="1" x14ac:dyDescent="0.2">
      <c r="A252" s="837">
        <f>A246+1</f>
        <v>43141</v>
      </c>
      <c r="B252" s="61"/>
      <c r="C252" s="168" t="s">
        <v>13</v>
      </c>
      <c r="D252" s="169" t="s">
        <v>16</v>
      </c>
      <c r="E252" s="435" t="s">
        <v>18</v>
      </c>
      <c r="F252" s="231"/>
      <c r="G252" s="172" t="s">
        <v>24</v>
      </c>
      <c r="H252" s="173"/>
      <c r="I252" s="174"/>
    </row>
    <row r="253" spans="1:9" ht="69.95" customHeight="1" x14ac:dyDescent="0.2">
      <c r="A253" s="838"/>
      <c r="B253" s="840" t="s">
        <v>8</v>
      </c>
      <c r="C253" s="261"/>
      <c r="D253" s="262"/>
      <c r="E253" s="458"/>
      <c r="F253" s="80"/>
      <c r="G253" s="278"/>
      <c r="H253" s="203"/>
      <c r="I253" s="257"/>
    </row>
    <row r="254" spans="1:9" ht="69.95" customHeight="1" x14ac:dyDescent="0.2">
      <c r="A254" s="838"/>
      <c r="B254" s="841"/>
      <c r="C254" s="204"/>
      <c r="D254" s="205"/>
      <c r="E254" s="437"/>
      <c r="F254" s="279"/>
      <c r="G254" s="183"/>
      <c r="H254" s="208"/>
      <c r="I254" s="257"/>
    </row>
    <row r="255" spans="1:9" ht="69.95" customHeight="1" x14ac:dyDescent="0.2">
      <c r="A255" s="838"/>
      <c r="B255" s="62"/>
      <c r="C255" s="185" t="s">
        <v>19</v>
      </c>
      <c r="D255" s="209" t="s">
        <v>80</v>
      </c>
      <c r="E255" s="438"/>
      <c r="F255" s="131"/>
      <c r="G255" s="210"/>
      <c r="H255" s="100"/>
      <c r="I255" s="157"/>
    </row>
    <row r="256" spans="1:9" ht="69.95" customHeight="1" x14ac:dyDescent="0.2">
      <c r="A256" s="838"/>
      <c r="B256" s="840" t="s">
        <v>8</v>
      </c>
      <c r="C256" s="187"/>
      <c r="D256" s="211"/>
      <c r="E256" s="459"/>
      <c r="F256" s="80"/>
      <c r="G256" s="254"/>
      <c r="H256" s="189"/>
      <c r="I256" s="161"/>
    </row>
    <row r="257" spans="1:9" ht="69.95" customHeight="1" thickBot="1" x14ac:dyDescent="0.25">
      <c r="A257" s="839"/>
      <c r="B257" s="800"/>
      <c r="C257" s="214"/>
      <c r="D257" s="215"/>
      <c r="E257" s="440"/>
      <c r="F257" s="528"/>
      <c r="G257" s="216"/>
      <c r="H257" s="191"/>
      <c r="I257" s="167"/>
    </row>
    <row r="258" spans="1:9" ht="69.95" customHeight="1" thickTop="1" x14ac:dyDescent="0.2">
      <c r="A258" s="856">
        <f>A252+1</f>
        <v>43142</v>
      </c>
      <c r="B258" s="61"/>
      <c r="C258" s="168"/>
      <c r="D258" s="169"/>
      <c r="E258" s="435"/>
      <c r="F258" s="231"/>
      <c r="G258" s="172"/>
      <c r="H258" s="173"/>
      <c r="I258" s="174"/>
    </row>
    <row r="259" spans="1:9" ht="69.95" customHeight="1" x14ac:dyDescent="0.2">
      <c r="A259" s="857"/>
      <c r="B259" s="840" t="s">
        <v>8</v>
      </c>
      <c r="C259" s="261"/>
      <c r="D259" s="262"/>
      <c r="E259" s="458"/>
      <c r="F259" s="80"/>
      <c r="G259" s="278"/>
      <c r="H259" s="203"/>
      <c r="I259" s="257"/>
    </row>
    <row r="260" spans="1:9" ht="69.95" customHeight="1" x14ac:dyDescent="0.2">
      <c r="A260" s="857"/>
      <c r="B260" s="841"/>
      <c r="C260" s="204"/>
      <c r="D260" s="205"/>
      <c r="E260" s="437"/>
      <c r="F260" s="279"/>
      <c r="G260" s="183"/>
      <c r="H260" s="208"/>
      <c r="I260" s="257"/>
    </row>
    <row r="261" spans="1:9" ht="69.95" customHeight="1" x14ac:dyDescent="0.2">
      <c r="A261" s="857"/>
      <c r="B261" s="62"/>
      <c r="C261" s="185"/>
      <c r="D261" s="209"/>
      <c r="E261" s="438"/>
      <c r="F261" s="131"/>
      <c r="G261" s="210"/>
      <c r="H261" s="100"/>
      <c r="I261" s="157"/>
    </row>
    <row r="262" spans="1:9" ht="69.95" customHeight="1" x14ac:dyDescent="0.2">
      <c r="A262" s="857"/>
      <c r="B262" s="840" t="s">
        <v>8</v>
      </c>
      <c r="C262" s="187"/>
      <c r="D262" s="211"/>
      <c r="E262" s="459"/>
      <c r="F262" s="80"/>
      <c r="G262" s="254"/>
      <c r="H262" s="189"/>
      <c r="I262" s="161"/>
    </row>
    <row r="263" spans="1:9" ht="69.95" customHeight="1" thickBot="1" x14ac:dyDescent="0.25">
      <c r="A263" s="858"/>
      <c r="B263" s="800"/>
      <c r="C263" s="214"/>
      <c r="D263" s="215"/>
      <c r="E263" s="440"/>
      <c r="F263" s="528"/>
      <c r="G263" s="216"/>
      <c r="H263" s="191"/>
      <c r="I263" s="167"/>
    </row>
    <row r="264" spans="1:9" ht="69.95" hidden="1" customHeight="1" thickTop="1" thickBot="1" x14ac:dyDescent="0.5">
      <c r="A264" s="396"/>
      <c r="B264" s="66"/>
      <c r="C264" s="83">
        <f>COUNTA(C255,C252,C249,C246,C243,C240,C237,C234,C231,C228,C225,C222)</f>
        <v>12</v>
      </c>
      <c r="D264" s="83">
        <f t="shared" ref="D264:H264" si="7">COUNTA(D255,D252,D249,D246,D243,D240,D237,D234,D231,D228,D225,D222)</f>
        <v>7</v>
      </c>
      <c r="E264" s="460">
        <f t="shared" si="7"/>
        <v>7</v>
      </c>
      <c r="F264" s="529">
        <f t="shared" si="7"/>
        <v>0</v>
      </c>
      <c r="G264" s="83">
        <f t="shared" si="7"/>
        <v>6</v>
      </c>
      <c r="H264" s="83">
        <f t="shared" si="7"/>
        <v>4</v>
      </c>
      <c r="I264" s="83">
        <f>COUNTA(I222:I257)</f>
        <v>0</v>
      </c>
    </row>
    <row r="265" spans="1:9" ht="99.95" customHeight="1" thickTop="1" thickBot="1" x14ac:dyDescent="0.25">
      <c r="A265" s="397" t="s">
        <v>99</v>
      </c>
      <c r="B265" s="390">
        <f>WEEKNUM(A266,2)</f>
        <v>7</v>
      </c>
      <c r="C265" s="824" t="s">
        <v>0</v>
      </c>
      <c r="D265" s="825"/>
      <c r="E265" s="496" t="s">
        <v>1</v>
      </c>
      <c r="F265" s="81" t="s">
        <v>2</v>
      </c>
      <c r="G265" s="218" t="s">
        <v>3</v>
      </c>
      <c r="H265" s="219" t="s">
        <v>4</v>
      </c>
      <c r="I265" s="388" t="s">
        <v>5</v>
      </c>
    </row>
    <row r="266" spans="1:9" ht="69.95" customHeight="1" thickTop="1" x14ac:dyDescent="0.2">
      <c r="A266" s="828">
        <f>A252+2</f>
        <v>43143</v>
      </c>
      <c r="B266" s="409"/>
      <c r="C266" s="170">
        <v>4114</v>
      </c>
      <c r="D266" s="220">
        <v>4112</v>
      </c>
      <c r="E266" s="435" t="s">
        <v>6</v>
      </c>
      <c r="F266" s="512"/>
      <c r="G266" s="172" t="s">
        <v>25</v>
      </c>
      <c r="H266" s="202"/>
      <c r="I266" s="174"/>
    </row>
    <row r="267" spans="1:9" ht="69.95" customHeight="1" x14ac:dyDescent="0.2">
      <c r="A267" s="828"/>
      <c r="B267" s="784" t="s">
        <v>8</v>
      </c>
      <c r="C267" s="258"/>
      <c r="D267" s="279"/>
      <c r="E267" s="443"/>
      <c r="F267" s="273"/>
      <c r="G267" s="183"/>
      <c r="H267" s="206"/>
      <c r="I267" s="257"/>
    </row>
    <row r="268" spans="1:9" ht="69.95" customHeight="1" x14ac:dyDescent="0.2">
      <c r="A268" s="828"/>
      <c r="B268" s="784"/>
      <c r="C268" s="79"/>
      <c r="D268" s="80"/>
      <c r="E268" s="443"/>
      <c r="F268" s="521"/>
      <c r="G268" s="183"/>
      <c r="H268" s="206"/>
      <c r="I268" s="257"/>
    </row>
    <row r="269" spans="1:9" ht="69.95" customHeight="1" x14ac:dyDescent="0.2">
      <c r="A269" s="828"/>
      <c r="B269" s="60"/>
      <c r="C269" s="130">
        <v>4111</v>
      </c>
      <c r="D269" s="227"/>
      <c r="E269" s="444" t="s">
        <v>23</v>
      </c>
      <c r="F269" s="283"/>
      <c r="G269" s="186"/>
      <c r="H269" s="186" t="s">
        <v>19</v>
      </c>
      <c r="I269" s="228"/>
    </row>
    <row r="270" spans="1:9" ht="69.95" customHeight="1" x14ac:dyDescent="0.2">
      <c r="A270" s="828"/>
      <c r="B270" s="784" t="s">
        <v>8</v>
      </c>
      <c r="C270" s="134"/>
      <c r="D270" s="229"/>
      <c r="E270" s="445"/>
      <c r="F270" s="89"/>
      <c r="G270" s="183"/>
      <c r="H270" s="183"/>
      <c r="I270" s="257"/>
    </row>
    <row r="271" spans="1:9" ht="69.95" customHeight="1" thickBot="1" x14ac:dyDescent="0.25">
      <c r="A271" s="829"/>
      <c r="B271" s="785"/>
      <c r="C271" s="199"/>
      <c r="D271" s="230"/>
      <c r="E271" s="440"/>
      <c r="F271" s="215"/>
      <c r="G271" s="200"/>
      <c r="H271" s="216"/>
      <c r="I271" s="167"/>
    </row>
    <row r="272" spans="1:9" ht="69.95" customHeight="1" thickTop="1" x14ac:dyDescent="0.2">
      <c r="A272" s="830">
        <f>+A266+1</f>
        <v>43144</v>
      </c>
      <c r="B272" s="61"/>
      <c r="C272" s="170">
        <v>4110</v>
      </c>
      <c r="D272" s="231">
        <v>4109</v>
      </c>
      <c r="E272" s="447"/>
      <c r="F272" s="512"/>
      <c r="G272" s="172" t="s">
        <v>26</v>
      </c>
      <c r="H272" s="202"/>
      <c r="I272" s="174"/>
    </row>
    <row r="273" spans="1:9" ht="69.95" customHeight="1" x14ac:dyDescent="0.2">
      <c r="A273" s="831"/>
      <c r="B273" s="782" t="s">
        <v>8</v>
      </c>
      <c r="C273" s="258"/>
      <c r="D273" s="259"/>
      <c r="E273" s="443"/>
      <c r="F273" s="273"/>
      <c r="G273" s="183"/>
      <c r="H273" s="206"/>
      <c r="I273" s="257"/>
    </row>
    <row r="274" spans="1:9" ht="69.95" customHeight="1" x14ac:dyDescent="0.2">
      <c r="A274" s="831"/>
      <c r="B274" s="782"/>
      <c r="C274" s="79"/>
      <c r="D274" s="181"/>
      <c r="E274" s="443"/>
      <c r="F274" s="521"/>
      <c r="G274" s="183"/>
      <c r="H274" s="206"/>
      <c r="I274" s="257"/>
    </row>
    <row r="275" spans="1:9" ht="69.95" customHeight="1" x14ac:dyDescent="0.2">
      <c r="A275" s="831"/>
      <c r="B275" s="62"/>
      <c r="C275" s="130">
        <v>4108</v>
      </c>
      <c r="D275" s="131"/>
      <c r="E275" s="444" t="s">
        <v>24</v>
      </c>
      <c r="F275" s="283"/>
      <c r="G275" s="186"/>
      <c r="H275" s="186" t="s">
        <v>21</v>
      </c>
      <c r="I275" s="228"/>
    </row>
    <row r="276" spans="1:9" ht="69.95" customHeight="1" x14ac:dyDescent="0.2">
      <c r="A276" s="831"/>
      <c r="B276" s="782" t="s">
        <v>8</v>
      </c>
      <c r="C276" s="134"/>
      <c r="D276" s="253"/>
      <c r="E276" s="445"/>
      <c r="F276" s="89"/>
      <c r="G276" s="183"/>
      <c r="H276" s="183"/>
      <c r="I276" s="257"/>
    </row>
    <row r="277" spans="1:9" ht="69.95" customHeight="1" thickBot="1" x14ac:dyDescent="0.25">
      <c r="A277" s="832"/>
      <c r="B277" s="783"/>
      <c r="C277" s="199"/>
      <c r="D277" s="163"/>
      <c r="E277" s="440"/>
      <c r="F277" s="215"/>
      <c r="G277" s="200"/>
      <c r="H277" s="216"/>
      <c r="I277" s="167"/>
    </row>
    <row r="278" spans="1:9" ht="69.95" customHeight="1" thickTop="1" x14ac:dyDescent="0.2">
      <c r="A278" s="827">
        <f>+A272+1</f>
        <v>43145</v>
      </c>
      <c r="B278" s="61"/>
      <c r="C278" s="232">
        <v>4107</v>
      </c>
      <c r="D278" s="231">
        <v>4104</v>
      </c>
      <c r="E278" s="447"/>
      <c r="F278" s="512"/>
      <c r="G278" s="172" t="s">
        <v>27</v>
      </c>
      <c r="H278" s="202"/>
      <c r="I278" s="174"/>
    </row>
    <row r="279" spans="1:9" ht="69.95" customHeight="1" x14ac:dyDescent="0.2">
      <c r="A279" s="828"/>
      <c r="B279" s="782" t="s">
        <v>8</v>
      </c>
      <c r="C279" s="260"/>
      <c r="D279" s="259"/>
      <c r="E279" s="443"/>
      <c r="F279" s="273"/>
      <c r="G279" s="183"/>
      <c r="H279" s="206"/>
      <c r="I279" s="257"/>
    </row>
    <row r="280" spans="1:9" ht="69.95" customHeight="1" x14ac:dyDescent="0.2">
      <c r="A280" s="828"/>
      <c r="B280" s="782"/>
      <c r="C280" s="260"/>
      <c r="D280" s="259"/>
      <c r="E280" s="443"/>
      <c r="F280" s="521"/>
      <c r="G280" s="183"/>
      <c r="H280" s="206"/>
      <c r="I280" s="257"/>
    </row>
    <row r="281" spans="1:9" ht="69.95" customHeight="1" x14ac:dyDescent="0.2">
      <c r="A281" s="828"/>
      <c r="B281" s="62"/>
      <c r="C281" s="141">
        <v>4101</v>
      </c>
      <c r="D281" s="142"/>
      <c r="E281" s="444" t="s">
        <v>25</v>
      </c>
      <c r="F281" s="283"/>
      <c r="G281" s="186"/>
      <c r="H281" s="186" t="s">
        <v>23</v>
      </c>
      <c r="I281" s="228"/>
    </row>
    <row r="282" spans="1:9" ht="69.95" customHeight="1" x14ac:dyDescent="0.2">
      <c r="A282" s="828"/>
      <c r="B282" s="782" t="s">
        <v>8</v>
      </c>
      <c r="C282" s="158"/>
      <c r="D282" s="102"/>
      <c r="E282" s="445"/>
      <c r="F282" s="89"/>
      <c r="G282" s="183"/>
      <c r="H282" s="183"/>
      <c r="I282" s="257"/>
    </row>
    <row r="283" spans="1:9" ht="69.95" customHeight="1" thickBot="1" x14ac:dyDescent="0.25">
      <c r="A283" s="829"/>
      <c r="B283" s="783"/>
      <c r="C283" s="162"/>
      <c r="D283" s="163"/>
      <c r="E283" s="440"/>
      <c r="F283" s="215"/>
      <c r="G283" s="200"/>
      <c r="H283" s="216"/>
      <c r="I283" s="167"/>
    </row>
    <row r="284" spans="1:9" ht="69.95" customHeight="1" thickTop="1" x14ac:dyDescent="0.2">
      <c r="A284" s="830">
        <f>+A278+1</f>
        <v>43146</v>
      </c>
      <c r="B284" s="61"/>
      <c r="C284" s="168" t="s">
        <v>7</v>
      </c>
      <c r="D284" s="169" t="s">
        <v>11</v>
      </c>
      <c r="E284" s="447"/>
      <c r="F284" s="512"/>
      <c r="G284" s="172" t="s">
        <v>28</v>
      </c>
      <c r="H284" s="202"/>
      <c r="I284" s="174"/>
    </row>
    <row r="285" spans="1:9" ht="69.95" customHeight="1" x14ac:dyDescent="0.2">
      <c r="A285" s="831"/>
      <c r="B285" s="782" t="s">
        <v>8</v>
      </c>
      <c r="C285" s="261"/>
      <c r="D285" s="262"/>
      <c r="E285" s="443"/>
      <c r="F285" s="273"/>
      <c r="G285" s="183"/>
      <c r="H285" s="206"/>
      <c r="I285" s="257"/>
    </row>
    <row r="286" spans="1:9" ht="69.95" customHeight="1" x14ac:dyDescent="0.2">
      <c r="A286" s="831"/>
      <c r="B286" s="782"/>
      <c r="C286" s="180"/>
      <c r="D286" s="181"/>
      <c r="E286" s="443"/>
      <c r="F286" s="521"/>
      <c r="G286" s="183"/>
      <c r="H286" s="206"/>
      <c r="I286" s="257"/>
    </row>
    <row r="287" spans="1:9" ht="69.95" customHeight="1" x14ac:dyDescent="0.2">
      <c r="A287" s="831"/>
      <c r="B287" s="62"/>
      <c r="C287" s="185" t="s">
        <v>12</v>
      </c>
      <c r="D287" s="131"/>
      <c r="E287" s="444" t="s">
        <v>26</v>
      </c>
      <c r="F287" s="283"/>
      <c r="G287" s="186"/>
      <c r="H287" s="186" t="s">
        <v>24</v>
      </c>
      <c r="I287" s="228"/>
    </row>
    <row r="288" spans="1:9" ht="69.95" customHeight="1" x14ac:dyDescent="0.2">
      <c r="A288" s="831"/>
      <c r="B288" s="782" t="s">
        <v>8</v>
      </c>
      <c r="C288" s="187"/>
      <c r="D288" s="253"/>
      <c r="E288" s="445"/>
      <c r="F288" s="89"/>
      <c r="G288" s="183"/>
      <c r="H288" s="183"/>
      <c r="I288" s="257"/>
    </row>
    <row r="289" spans="1:9" ht="69.95" customHeight="1" thickBot="1" x14ac:dyDescent="0.25">
      <c r="A289" s="832"/>
      <c r="B289" s="783"/>
      <c r="C289" s="162"/>
      <c r="D289" s="163"/>
      <c r="E289" s="440"/>
      <c r="F289" s="215"/>
      <c r="G289" s="200"/>
      <c r="H289" s="216"/>
      <c r="I289" s="167"/>
    </row>
    <row r="290" spans="1:9" ht="69.95" customHeight="1" thickTop="1" x14ac:dyDescent="0.2">
      <c r="A290" s="827">
        <f>+A284+1</f>
        <v>43147</v>
      </c>
      <c r="B290" s="61"/>
      <c r="C290" s="170" t="s">
        <v>14</v>
      </c>
      <c r="D290" s="192" t="s">
        <v>15</v>
      </c>
      <c r="E290" s="447"/>
      <c r="F290" s="512"/>
      <c r="G290" s="172" t="s">
        <v>29</v>
      </c>
      <c r="H290" s="202"/>
      <c r="I290" s="174"/>
    </row>
    <row r="291" spans="1:9" ht="69.95" customHeight="1" x14ac:dyDescent="0.2">
      <c r="A291" s="828"/>
      <c r="B291" s="782" t="s">
        <v>8</v>
      </c>
      <c r="C291" s="258"/>
      <c r="D291" s="259"/>
      <c r="E291" s="443"/>
      <c r="F291" s="273"/>
      <c r="G291" s="183"/>
      <c r="H291" s="206"/>
      <c r="I291" s="257"/>
    </row>
    <row r="292" spans="1:9" ht="69.95" customHeight="1" x14ac:dyDescent="0.2">
      <c r="A292" s="828"/>
      <c r="B292" s="782"/>
      <c r="C292" s="79"/>
      <c r="D292" s="181"/>
      <c r="E292" s="443"/>
      <c r="F292" s="521"/>
      <c r="G292" s="183"/>
      <c r="H292" s="206"/>
      <c r="I292" s="257"/>
    </row>
    <row r="293" spans="1:9" ht="69.95" customHeight="1" x14ac:dyDescent="0.2">
      <c r="A293" s="828"/>
      <c r="B293" s="62"/>
      <c r="C293" s="196" t="s">
        <v>17</v>
      </c>
      <c r="D293" s="131"/>
      <c r="E293" s="444" t="s">
        <v>27</v>
      </c>
      <c r="F293" s="515"/>
      <c r="G293" s="233"/>
      <c r="H293" s="233"/>
      <c r="I293" s="234"/>
    </row>
    <row r="294" spans="1:9" ht="69.95" customHeight="1" x14ac:dyDescent="0.2">
      <c r="A294" s="828"/>
      <c r="B294" s="782" t="s">
        <v>8</v>
      </c>
      <c r="C294" s="134"/>
      <c r="D294" s="253"/>
      <c r="E294" s="445"/>
      <c r="F294" s="89"/>
      <c r="G294" s="183"/>
      <c r="H294" s="183"/>
      <c r="I294" s="257"/>
    </row>
    <row r="295" spans="1:9" ht="69.95" customHeight="1" thickBot="1" x14ac:dyDescent="0.25">
      <c r="A295" s="829"/>
      <c r="B295" s="783"/>
      <c r="C295" s="235"/>
      <c r="D295" s="236"/>
      <c r="E295" s="461"/>
      <c r="F295" s="516"/>
      <c r="G295" s="237"/>
      <c r="H295" s="238"/>
      <c r="I295" s="239"/>
    </row>
    <row r="296" spans="1:9" ht="69.95" customHeight="1" thickTop="1" x14ac:dyDescent="0.2">
      <c r="A296" s="830">
        <f>+A290+1</f>
        <v>43148</v>
      </c>
      <c r="B296" s="61"/>
      <c r="C296" s="168" t="s">
        <v>13</v>
      </c>
      <c r="D296" s="169" t="s">
        <v>16</v>
      </c>
      <c r="E296" s="435" t="s">
        <v>18</v>
      </c>
      <c r="F296" s="512"/>
      <c r="G296" s="172" t="s">
        <v>30</v>
      </c>
      <c r="H296" s="202"/>
      <c r="I296" s="174"/>
    </row>
    <row r="297" spans="1:9" ht="69.95" customHeight="1" x14ac:dyDescent="0.2">
      <c r="A297" s="831"/>
      <c r="B297" s="782" t="s">
        <v>8</v>
      </c>
      <c r="C297" s="261"/>
      <c r="D297" s="262"/>
      <c r="E297" s="443"/>
      <c r="F297" s="273"/>
      <c r="G297" s="183"/>
      <c r="H297" s="206"/>
      <c r="I297" s="257"/>
    </row>
    <row r="298" spans="1:9" ht="69.95" customHeight="1" x14ac:dyDescent="0.2">
      <c r="A298" s="831"/>
      <c r="B298" s="782"/>
      <c r="C298" s="204"/>
      <c r="D298" s="205"/>
      <c r="E298" s="443"/>
      <c r="F298" s="521"/>
      <c r="G298" s="183"/>
      <c r="H298" s="206"/>
      <c r="I298" s="257"/>
    </row>
    <row r="299" spans="1:9" ht="69.95" customHeight="1" x14ac:dyDescent="0.2">
      <c r="A299" s="831"/>
      <c r="B299" s="62"/>
      <c r="C299" s="185" t="s">
        <v>19</v>
      </c>
      <c r="D299" s="209"/>
      <c r="E299" s="449"/>
      <c r="F299" s="515"/>
      <c r="G299" s="233"/>
      <c r="H299" s="233" t="s">
        <v>10</v>
      </c>
      <c r="I299" s="234"/>
    </row>
    <row r="300" spans="1:9" ht="69.95" customHeight="1" x14ac:dyDescent="0.2">
      <c r="A300" s="831"/>
      <c r="B300" s="782" t="s">
        <v>8</v>
      </c>
      <c r="C300" s="187"/>
      <c r="D300" s="211"/>
      <c r="E300" s="445"/>
      <c r="F300" s="89"/>
      <c r="G300" s="183"/>
      <c r="H300" s="183"/>
      <c r="I300" s="257"/>
    </row>
    <row r="301" spans="1:9" ht="69.95" customHeight="1" thickBot="1" x14ac:dyDescent="0.25">
      <c r="A301" s="832"/>
      <c r="B301" s="783"/>
      <c r="C301" s="214"/>
      <c r="D301" s="215"/>
      <c r="E301" s="440"/>
      <c r="F301" s="215"/>
      <c r="G301" s="200"/>
      <c r="H301" s="216"/>
      <c r="I301" s="167"/>
    </row>
    <row r="302" spans="1:9" ht="69.95" customHeight="1" thickTop="1" x14ac:dyDescent="0.2">
      <c r="A302" s="850">
        <f>+A296+1</f>
        <v>43149</v>
      </c>
      <c r="B302" s="61"/>
      <c r="C302" s="168"/>
      <c r="D302" s="169"/>
      <c r="E302" s="435"/>
      <c r="F302" s="512"/>
      <c r="G302" s="172"/>
      <c r="H302" s="202"/>
      <c r="I302" s="174"/>
    </row>
    <row r="303" spans="1:9" ht="69.95" customHeight="1" x14ac:dyDescent="0.2">
      <c r="A303" s="851"/>
      <c r="B303" s="782" t="s">
        <v>8</v>
      </c>
      <c r="C303" s="261"/>
      <c r="D303" s="262"/>
      <c r="E303" s="443"/>
      <c r="F303" s="273"/>
      <c r="G303" s="183"/>
      <c r="H303" s="206"/>
      <c r="I303" s="257"/>
    </row>
    <row r="304" spans="1:9" ht="69.95" customHeight="1" x14ac:dyDescent="0.2">
      <c r="A304" s="851"/>
      <c r="B304" s="782"/>
      <c r="C304" s="204"/>
      <c r="D304" s="205"/>
      <c r="E304" s="443"/>
      <c r="F304" s="521"/>
      <c r="G304" s="183"/>
      <c r="H304" s="206"/>
      <c r="I304" s="257"/>
    </row>
    <row r="305" spans="1:9" ht="69.95" customHeight="1" x14ac:dyDescent="0.2">
      <c r="A305" s="851"/>
      <c r="B305" s="62"/>
      <c r="C305" s="185"/>
      <c r="D305" s="209"/>
      <c r="E305" s="449"/>
      <c r="F305" s="515"/>
      <c r="G305" s="233"/>
      <c r="H305" s="233" t="s">
        <v>10</v>
      </c>
      <c r="I305" s="234"/>
    </row>
    <row r="306" spans="1:9" ht="69.95" customHeight="1" x14ac:dyDescent="0.2">
      <c r="A306" s="851"/>
      <c r="B306" s="782" t="s">
        <v>8</v>
      </c>
      <c r="C306" s="187"/>
      <c r="D306" s="211"/>
      <c r="E306" s="445"/>
      <c r="F306" s="89"/>
      <c r="G306" s="183"/>
      <c r="H306" s="183"/>
      <c r="I306" s="257"/>
    </row>
    <row r="307" spans="1:9" ht="69.95" customHeight="1" thickBot="1" x14ac:dyDescent="0.25">
      <c r="A307" s="852"/>
      <c r="B307" s="783"/>
      <c r="C307" s="214"/>
      <c r="D307" s="215"/>
      <c r="E307" s="440"/>
      <c r="F307" s="215"/>
      <c r="G307" s="200"/>
      <c r="H307" s="216"/>
      <c r="I307" s="167"/>
    </row>
    <row r="308" spans="1:9" ht="69.95" hidden="1" customHeight="1" thickTop="1" thickBot="1" x14ac:dyDescent="0.25">
      <c r="A308" s="391"/>
      <c r="B308" s="64"/>
      <c r="C308" s="280">
        <f>COUNTA(C299,C296,C293,C290,C287,C284,C281,C278,C275,C272,C269,C266)</f>
        <v>12</v>
      </c>
      <c r="D308" s="280">
        <f t="shared" ref="D308:H308" si="8">COUNTA(D299,D296,D293,D290,D287,D284,D281,D278,D275,D272,D269,D266)</f>
        <v>6</v>
      </c>
      <c r="E308" s="462">
        <f t="shared" si="8"/>
        <v>7</v>
      </c>
      <c r="F308" s="530">
        <f t="shared" si="8"/>
        <v>0</v>
      </c>
      <c r="G308" s="280">
        <f t="shared" si="8"/>
        <v>6</v>
      </c>
      <c r="H308" s="280">
        <f t="shared" si="8"/>
        <v>5</v>
      </c>
      <c r="I308" s="280">
        <f>COUNTA(I266:I301)</f>
        <v>0</v>
      </c>
    </row>
    <row r="309" spans="1:9" ht="99.95" customHeight="1" thickTop="1" thickBot="1" x14ac:dyDescent="0.25">
      <c r="A309" s="397" t="s">
        <v>99</v>
      </c>
      <c r="B309" s="390">
        <f>WEEKNUM(A310,2)</f>
        <v>8</v>
      </c>
      <c r="C309" s="835" t="s">
        <v>0</v>
      </c>
      <c r="D309" s="836"/>
      <c r="E309" s="457" t="s">
        <v>1</v>
      </c>
      <c r="F309" s="82" t="s">
        <v>2</v>
      </c>
      <c r="G309" s="281" t="s">
        <v>3</v>
      </c>
      <c r="H309" s="264" t="s">
        <v>4</v>
      </c>
      <c r="I309" s="389" t="s">
        <v>5</v>
      </c>
    </row>
    <row r="310" spans="1:9" ht="69.95" customHeight="1" thickTop="1" x14ac:dyDescent="0.2">
      <c r="A310" s="828">
        <f>A296+2</f>
        <v>43150</v>
      </c>
      <c r="B310" s="409"/>
      <c r="C310" s="170">
        <v>4114</v>
      </c>
      <c r="D310" s="220">
        <v>4112</v>
      </c>
      <c r="E310" s="435" t="s">
        <v>6</v>
      </c>
      <c r="F310" s="512"/>
      <c r="G310" s="172" t="s">
        <v>14</v>
      </c>
      <c r="H310" s="202"/>
      <c r="I310" s="174"/>
    </row>
    <row r="311" spans="1:9" ht="69.95" customHeight="1" x14ac:dyDescent="0.2">
      <c r="A311" s="828"/>
      <c r="B311" s="784" t="s">
        <v>8</v>
      </c>
      <c r="C311" s="258"/>
      <c r="D311" s="279"/>
      <c r="E311" s="443"/>
      <c r="F311" s="273"/>
      <c r="G311" s="183"/>
      <c r="H311" s="206"/>
      <c r="I311" s="257"/>
    </row>
    <row r="312" spans="1:9" ht="69.95" customHeight="1" x14ac:dyDescent="0.2">
      <c r="A312" s="828"/>
      <c r="B312" s="784"/>
      <c r="C312" s="79"/>
      <c r="D312" s="80"/>
      <c r="E312" s="443"/>
      <c r="F312" s="521"/>
      <c r="G312" s="183"/>
      <c r="H312" s="206"/>
      <c r="I312" s="257"/>
    </row>
    <row r="313" spans="1:9" ht="69.95" customHeight="1" x14ac:dyDescent="0.2">
      <c r="A313" s="828"/>
      <c r="B313" s="60"/>
      <c r="C313" s="130">
        <v>4111</v>
      </c>
      <c r="D313" s="227"/>
      <c r="E313" s="444" t="s">
        <v>28</v>
      </c>
      <c r="F313" s="283"/>
      <c r="G313" s="186"/>
      <c r="H313" s="186" t="s">
        <v>25</v>
      </c>
      <c r="I313" s="228"/>
    </row>
    <row r="314" spans="1:9" ht="69.95" customHeight="1" x14ac:dyDescent="0.2">
      <c r="A314" s="828"/>
      <c r="B314" s="784" t="s">
        <v>8</v>
      </c>
      <c r="C314" s="134"/>
      <c r="D314" s="229"/>
      <c r="E314" s="445"/>
      <c r="F314" s="89"/>
      <c r="G314" s="183"/>
      <c r="H314" s="183"/>
      <c r="I314" s="257"/>
    </row>
    <row r="315" spans="1:9" ht="69.95" customHeight="1" thickBot="1" x14ac:dyDescent="0.25">
      <c r="A315" s="829"/>
      <c r="B315" s="785"/>
      <c r="C315" s="199"/>
      <c r="D315" s="230"/>
      <c r="E315" s="440"/>
      <c r="F315" s="215"/>
      <c r="G315" s="200"/>
      <c r="H315" s="216"/>
      <c r="I315" s="167"/>
    </row>
    <row r="316" spans="1:9" ht="69.95" customHeight="1" thickTop="1" x14ac:dyDescent="0.2">
      <c r="A316" s="830">
        <f>+A310+1</f>
        <v>43151</v>
      </c>
      <c r="B316" s="61"/>
      <c r="C316" s="170">
        <v>4110</v>
      </c>
      <c r="D316" s="231">
        <v>4109</v>
      </c>
      <c r="E316" s="447"/>
      <c r="F316" s="512"/>
      <c r="G316" s="172"/>
      <c r="H316" s="202"/>
      <c r="I316" s="174"/>
    </row>
    <row r="317" spans="1:9" ht="69.95" customHeight="1" x14ac:dyDescent="0.2">
      <c r="A317" s="831"/>
      <c r="B317" s="782" t="s">
        <v>8</v>
      </c>
      <c r="C317" s="258"/>
      <c r="D317" s="259"/>
      <c r="E317" s="443"/>
      <c r="F317" s="273"/>
      <c r="G317" s="183"/>
      <c r="H317" s="206"/>
      <c r="I317" s="257"/>
    </row>
    <row r="318" spans="1:9" ht="69.95" customHeight="1" x14ac:dyDescent="0.2">
      <c r="A318" s="831"/>
      <c r="B318" s="782"/>
      <c r="C318" s="79"/>
      <c r="D318" s="181"/>
      <c r="E318" s="443"/>
      <c r="F318" s="273"/>
      <c r="G318" s="183"/>
      <c r="H318" s="206"/>
      <c r="I318" s="257"/>
    </row>
    <row r="319" spans="1:9" ht="69.95" customHeight="1" x14ac:dyDescent="0.2">
      <c r="A319" s="831"/>
      <c r="B319" s="62"/>
      <c r="C319" s="130">
        <v>4108</v>
      </c>
      <c r="D319" s="131"/>
      <c r="E319" s="444" t="s">
        <v>29</v>
      </c>
      <c r="F319" s="283"/>
      <c r="G319" s="186"/>
      <c r="H319" s="186" t="s">
        <v>26</v>
      </c>
      <c r="I319" s="228"/>
    </row>
    <row r="320" spans="1:9" ht="69.95" customHeight="1" x14ac:dyDescent="0.2">
      <c r="A320" s="831"/>
      <c r="B320" s="782" t="s">
        <v>8</v>
      </c>
      <c r="C320" s="134"/>
      <c r="D320" s="253"/>
      <c r="E320" s="445"/>
      <c r="F320" s="89"/>
      <c r="G320" s="183"/>
      <c r="H320" s="183"/>
      <c r="I320" s="257"/>
    </row>
    <row r="321" spans="1:9" ht="69.95" customHeight="1" thickBot="1" x14ac:dyDescent="0.25">
      <c r="A321" s="832"/>
      <c r="B321" s="783"/>
      <c r="C321" s="199"/>
      <c r="D321" s="163"/>
      <c r="E321" s="440"/>
      <c r="F321" s="215"/>
      <c r="G321" s="200"/>
      <c r="H321" s="216"/>
      <c r="I321" s="167"/>
    </row>
    <row r="322" spans="1:9" ht="69.95" customHeight="1" thickTop="1" x14ac:dyDescent="0.2">
      <c r="A322" s="827">
        <f>+A316+1</f>
        <v>43152</v>
      </c>
      <c r="B322" s="61"/>
      <c r="C322" s="232">
        <v>4107</v>
      </c>
      <c r="D322" s="231">
        <v>4104</v>
      </c>
      <c r="E322" s="447"/>
      <c r="F322" s="512"/>
      <c r="G322" s="172"/>
      <c r="H322" s="202"/>
      <c r="I322" s="174"/>
    </row>
    <row r="323" spans="1:9" ht="69.95" customHeight="1" x14ac:dyDescent="0.2">
      <c r="A323" s="828"/>
      <c r="B323" s="782" t="s">
        <v>8</v>
      </c>
      <c r="C323" s="260"/>
      <c r="D323" s="259"/>
      <c r="E323" s="443"/>
      <c r="F323" s="521"/>
      <c r="G323" s="183"/>
      <c r="H323" s="206"/>
      <c r="I323" s="257"/>
    </row>
    <row r="324" spans="1:9" ht="69.95" customHeight="1" x14ac:dyDescent="0.2">
      <c r="A324" s="828"/>
      <c r="B324" s="782"/>
      <c r="C324" s="260"/>
      <c r="D324" s="259"/>
      <c r="E324" s="443"/>
      <c r="F324" s="521"/>
      <c r="G324" s="183"/>
      <c r="H324" s="206"/>
      <c r="I324" s="257"/>
    </row>
    <row r="325" spans="1:9" ht="69.95" customHeight="1" x14ac:dyDescent="0.2">
      <c r="A325" s="828"/>
      <c r="B325" s="62"/>
      <c r="C325" s="141">
        <v>4101</v>
      </c>
      <c r="D325" s="142"/>
      <c r="E325" s="444" t="s">
        <v>30</v>
      </c>
      <c r="F325" s="283"/>
      <c r="G325" s="186"/>
      <c r="H325" s="186" t="s">
        <v>27</v>
      </c>
      <c r="I325" s="228"/>
    </row>
    <row r="326" spans="1:9" ht="69.95" customHeight="1" x14ac:dyDescent="0.2">
      <c r="A326" s="828"/>
      <c r="B326" s="782" t="s">
        <v>8</v>
      </c>
      <c r="C326" s="158"/>
      <c r="D326" s="102"/>
      <c r="E326" s="445"/>
      <c r="F326" s="89"/>
      <c r="G326" s="183"/>
      <c r="H326" s="183"/>
      <c r="I326" s="257"/>
    </row>
    <row r="327" spans="1:9" ht="69.95" customHeight="1" thickBot="1" x14ac:dyDescent="0.25">
      <c r="A327" s="829"/>
      <c r="B327" s="783"/>
      <c r="C327" s="162"/>
      <c r="D327" s="163"/>
      <c r="E327" s="440"/>
      <c r="F327" s="215"/>
      <c r="G327" s="200"/>
      <c r="H327" s="216"/>
      <c r="I327" s="167"/>
    </row>
    <row r="328" spans="1:9" ht="69.95" customHeight="1" thickTop="1" x14ac:dyDescent="0.2">
      <c r="A328" s="830">
        <f>+A322+1</f>
        <v>43153</v>
      </c>
      <c r="B328" s="61"/>
      <c r="C328" s="168" t="s">
        <v>7</v>
      </c>
      <c r="D328" s="169" t="s">
        <v>11</v>
      </c>
      <c r="E328" s="447"/>
      <c r="F328" s="512"/>
      <c r="G328" s="172"/>
      <c r="H328" s="202"/>
      <c r="I328" s="174"/>
    </row>
    <row r="329" spans="1:9" ht="69.95" customHeight="1" x14ac:dyDescent="0.2">
      <c r="A329" s="831"/>
      <c r="B329" s="782" t="s">
        <v>8</v>
      </c>
      <c r="C329" s="261"/>
      <c r="D329" s="262"/>
      <c r="E329" s="443"/>
      <c r="F329" s="273"/>
      <c r="G329" s="183"/>
      <c r="H329" s="206"/>
      <c r="I329" s="257"/>
    </row>
    <row r="330" spans="1:9" ht="69.95" customHeight="1" x14ac:dyDescent="0.2">
      <c r="A330" s="831"/>
      <c r="B330" s="782"/>
      <c r="C330" s="180"/>
      <c r="D330" s="181"/>
      <c r="E330" s="443"/>
      <c r="F330" s="521"/>
      <c r="G330" s="183"/>
      <c r="H330" s="206"/>
      <c r="I330" s="257"/>
    </row>
    <row r="331" spans="1:9" ht="69.95" customHeight="1" x14ac:dyDescent="0.2">
      <c r="A331" s="831"/>
      <c r="B331" s="62"/>
      <c r="C331" s="185" t="s">
        <v>12</v>
      </c>
      <c r="D331" s="131"/>
      <c r="E331" s="451" t="s">
        <v>31</v>
      </c>
      <c r="F331" s="283"/>
      <c r="G331" s="186"/>
      <c r="H331" s="186" t="s">
        <v>28</v>
      </c>
      <c r="I331" s="228"/>
    </row>
    <row r="332" spans="1:9" ht="69.95" customHeight="1" x14ac:dyDescent="0.2">
      <c r="A332" s="831"/>
      <c r="B332" s="782" t="s">
        <v>8</v>
      </c>
      <c r="C332" s="187"/>
      <c r="D332" s="253"/>
      <c r="E332" s="445"/>
      <c r="F332" s="89"/>
      <c r="G332" s="183"/>
      <c r="H332" s="183"/>
      <c r="I332" s="257"/>
    </row>
    <row r="333" spans="1:9" ht="69.95" customHeight="1" thickBot="1" x14ac:dyDescent="0.25">
      <c r="A333" s="832"/>
      <c r="B333" s="783"/>
      <c r="C333" s="162"/>
      <c r="D333" s="163"/>
      <c r="E333" s="440"/>
      <c r="F333" s="215"/>
      <c r="G333" s="200"/>
      <c r="H333" s="216"/>
      <c r="I333" s="167"/>
    </row>
    <row r="334" spans="1:9" ht="69.95" customHeight="1" thickTop="1" x14ac:dyDescent="0.2">
      <c r="A334" s="827">
        <f>+A328+1</f>
        <v>43154</v>
      </c>
      <c r="B334" s="61"/>
      <c r="C334" s="170" t="s">
        <v>10</v>
      </c>
      <c r="D334" s="192" t="s">
        <v>15</v>
      </c>
      <c r="E334" s="447"/>
      <c r="F334" s="512"/>
      <c r="G334" s="172"/>
      <c r="H334" s="202"/>
      <c r="I334" s="174"/>
    </row>
    <row r="335" spans="1:9" ht="69.95" customHeight="1" x14ac:dyDescent="0.2">
      <c r="A335" s="828"/>
      <c r="B335" s="782" t="s">
        <v>8</v>
      </c>
      <c r="C335" s="258"/>
      <c r="D335" s="259"/>
      <c r="E335" s="443"/>
      <c r="F335" s="273"/>
      <c r="G335" s="183"/>
      <c r="H335" s="206"/>
      <c r="I335" s="257"/>
    </row>
    <row r="336" spans="1:9" ht="69.95" customHeight="1" x14ac:dyDescent="0.2">
      <c r="A336" s="828"/>
      <c r="B336" s="782"/>
      <c r="C336" s="79"/>
      <c r="D336" s="181"/>
      <c r="E336" s="443"/>
      <c r="F336" s="521"/>
      <c r="G336" s="183"/>
      <c r="H336" s="206"/>
      <c r="I336" s="257"/>
    </row>
    <row r="337" spans="1:9" ht="69.95" customHeight="1" x14ac:dyDescent="0.2">
      <c r="A337" s="828"/>
      <c r="B337" s="62"/>
      <c r="C337" s="196" t="s">
        <v>17</v>
      </c>
      <c r="D337" s="131"/>
      <c r="E337" s="449"/>
      <c r="F337" s="515"/>
      <c r="G337" s="233"/>
      <c r="H337" s="233"/>
      <c r="I337" s="234"/>
    </row>
    <row r="338" spans="1:9" ht="69.95" customHeight="1" x14ac:dyDescent="0.2">
      <c r="A338" s="828"/>
      <c r="B338" s="782" t="s">
        <v>8</v>
      </c>
      <c r="C338" s="134"/>
      <c r="D338" s="253"/>
      <c r="E338" s="445"/>
      <c r="F338" s="89"/>
      <c r="G338" s="183"/>
      <c r="H338" s="183"/>
      <c r="I338" s="257"/>
    </row>
    <row r="339" spans="1:9" ht="69.95" customHeight="1" thickBot="1" x14ac:dyDescent="0.25">
      <c r="A339" s="829"/>
      <c r="B339" s="783"/>
      <c r="C339" s="199"/>
      <c r="D339" s="163"/>
      <c r="E339" s="440"/>
      <c r="F339" s="215"/>
      <c r="G339" s="200"/>
      <c r="H339" s="216"/>
      <c r="I339" s="167"/>
    </row>
    <row r="340" spans="1:9" ht="69.95" customHeight="1" thickTop="1" x14ac:dyDescent="0.2">
      <c r="A340" s="830">
        <f>+A334+1</f>
        <v>43155</v>
      </c>
      <c r="B340" s="61"/>
      <c r="C340" s="168" t="s">
        <v>13</v>
      </c>
      <c r="D340" s="169" t="s">
        <v>16</v>
      </c>
      <c r="E340" s="435" t="s">
        <v>18</v>
      </c>
      <c r="F340" s="518"/>
      <c r="G340" s="242"/>
      <c r="H340" s="243"/>
      <c r="I340" s="244"/>
    </row>
    <row r="341" spans="1:9" ht="69.95" customHeight="1" x14ac:dyDescent="0.2">
      <c r="A341" s="831"/>
      <c r="B341" s="782" t="s">
        <v>8</v>
      </c>
      <c r="C341" s="261"/>
      <c r="D341" s="262"/>
      <c r="E341" s="443"/>
      <c r="F341" s="273"/>
      <c r="G341" s="183"/>
      <c r="H341" s="206"/>
      <c r="I341" s="257"/>
    </row>
    <row r="342" spans="1:9" ht="69.95" customHeight="1" x14ac:dyDescent="0.2">
      <c r="A342" s="831"/>
      <c r="B342" s="782"/>
      <c r="C342" s="204"/>
      <c r="D342" s="205"/>
      <c r="E342" s="443"/>
      <c r="F342" s="521"/>
      <c r="G342" s="183"/>
      <c r="H342" s="206"/>
      <c r="I342" s="257"/>
    </row>
    <row r="343" spans="1:9" ht="69.95" customHeight="1" x14ac:dyDescent="0.2">
      <c r="A343" s="831"/>
      <c r="B343" s="62"/>
      <c r="C343" s="185" t="s">
        <v>19</v>
      </c>
      <c r="D343" s="209"/>
      <c r="E343" s="449"/>
      <c r="F343" s="515"/>
      <c r="G343" s="233"/>
      <c r="H343" s="233"/>
      <c r="I343" s="234"/>
    </row>
    <row r="344" spans="1:9" ht="69.95" customHeight="1" x14ac:dyDescent="0.2">
      <c r="A344" s="831"/>
      <c r="B344" s="782" t="s">
        <v>8</v>
      </c>
      <c r="C344" s="187"/>
      <c r="D344" s="211"/>
      <c r="E344" s="445"/>
      <c r="F344" s="89"/>
      <c r="G344" s="183"/>
      <c r="H344" s="183"/>
      <c r="I344" s="257"/>
    </row>
    <row r="345" spans="1:9" ht="69.95" customHeight="1" thickBot="1" x14ac:dyDescent="0.25">
      <c r="A345" s="832"/>
      <c r="B345" s="783"/>
      <c r="C345" s="214"/>
      <c r="D345" s="215"/>
      <c r="E345" s="440"/>
      <c r="F345" s="215"/>
      <c r="G345" s="200"/>
      <c r="H345" s="216"/>
      <c r="I345" s="167"/>
    </row>
    <row r="346" spans="1:9" ht="69.95" customHeight="1" thickTop="1" x14ac:dyDescent="0.2">
      <c r="A346" s="850">
        <f>+A340+1</f>
        <v>43156</v>
      </c>
      <c r="B346" s="61"/>
      <c r="C346" s="168"/>
      <c r="D346" s="169"/>
      <c r="E346" s="435"/>
      <c r="F346" s="518"/>
      <c r="G346" s="242"/>
      <c r="H346" s="243"/>
      <c r="I346" s="244"/>
    </row>
    <row r="347" spans="1:9" ht="69.95" customHeight="1" x14ac:dyDescent="0.2">
      <c r="A347" s="851"/>
      <c r="B347" s="782" t="s">
        <v>8</v>
      </c>
      <c r="C347" s="261"/>
      <c r="D347" s="262"/>
      <c r="E347" s="443"/>
      <c r="F347" s="273"/>
      <c r="G347" s="183"/>
      <c r="H347" s="206"/>
      <c r="I347" s="257"/>
    </row>
    <row r="348" spans="1:9" ht="69.95" customHeight="1" x14ac:dyDescent="0.2">
      <c r="A348" s="851"/>
      <c r="B348" s="782"/>
      <c r="C348" s="204"/>
      <c r="D348" s="205"/>
      <c r="E348" s="443"/>
      <c r="F348" s="521"/>
      <c r="G348" s="183"/>
      <c r="H348" s="206"/>
      <c r="I348" s="257"/>
    </row>
    <row r="349" spans="1:9" ht="69.95" customHeight="1" x14ac:dyDescent="0.2">
      <c r="A349" s="851"/>
      <c r="B349" s="62"/>
      <c r="C349" s="185"/>
      <c r="D349" s="209"/>
      <c r="E349" s="449"/>
      <c r="F349" s="515"/>
      <c r="G349" s="233"/>
      <c r="H349" s="233"/>
      <c r="I349" s="234"/>
    </row>
    <row r="350" spans="1:9" ht="69.95" customHeight="1" x14ac:dyDescent="0.2">
      <c r="A350" s="851"/>
      <c r="B350" s="782" t="s">
        <v>8</v>
      </c>
      <c r="C350" s="187"/>
      <c r="D350" s="211"/>
      <c r="E350" s="445"/>
      <c r="F350" s="89"/>
      <c r="G350" s="183"/>
      <c r="H350" s="183"/>
      <c r="I350" s="257"/>
    </row>
    <row r="351" spans="1:9" ht="69.95" customHeight="1" thickBot="1" x14ac:dyDescent="0.25">
      <c r="A351" s="852"/>
      <c r="B351" s="783"/>
      <c r="C351" s="214"/>
      <c r="D351" s="215"/>
      <c r="E351" s="440"/>
      <c r="F351" s="215"/>
      <c r="G351" s="200"/>
      <c r="H351" s="216"/>
      <c r="I351" s="167"/>
    </row>
    <row r="352" spans="1:9" ht="69.95" hidden="1" customHeight="1" thickTop="1" thickBot="1" x14ac:dyDescent="0.25">
      <c r="A352" s="391"/>
      <c r="B352" s="64"/>
      <c r="C352" s="280">
        <f>COUNTA(C343,C340,C337,C334,C331,C328,C325,C322,C319,C316,C313,C310)</f>
        <v>12</v>
      </c>
      <c r="D352" s="280">
        <f t="shared" ref="D352:H352" si="9">COUNTA(D343,D340,D337,D334,D331,D328,D325,D322,D319,D316,D313,D310)</f>
        <v>6</v>
      </c>
      <c r="E352" s="462">
        <f t="shared" si="9"/>
        <v>6</v>
      </c>
      <c r="F352" s="530">
        <f t="shared" si="9"/>
        <v>0</v>
      </c>
      <c r="G352" s="280">
        <f t="shared" si="9"/>
        <v>1</v>
      </c>
      <c r="H352" s="280">
        <f t="shared" si="9"/>
        <v>4</v>
      </c>
      <c r="I352" s="280">
        <f>COUNTA(I310:I345)</f>
        <v>0</v>
      </c>
    </row>
    <row r="353" spans="1:9" ht="99.95" customHeight="1" thickTop="1" thickBot="1" x14ac:dyDescent="0.25">
      <c r="A353" s="397" t="s">
        <v>99</v>
      </c>
      <c r="B353" s="390">
        <f>WEEKNUM(A354,2)</f>
        <v>9</v>
      </c>
      <c r="C353" s="824" t="s">
        <v>0</v>
      </c>
      <c r="D353" s="825"/>
      <c r="E353" s="496" t="s">
        <v>1</v>
      </c>
      <c r="F353" s="81" t="s">
        <v>2</v>
      </c>
      <c r="G353" s="218" t="s">
        <v>3</v>
      </c>
      <c r="H353" s="219" t="s">
        <v>4</v>
      </c>
      <c r="I353" s="388" t="s">
        <v>5</v>
      </c>
    </row>
    <row r="354" spans="1:9" ht="69.95" customHeight="1" thickTop="1" x14ac:dyDescent="0.2">
      <c r="A354" s="828">
        <f>A340+2</f>
        <v>43157</v>
      </c>
      <c r="B354" s="409"/>
      <c r="C354" s="170">
        <v>4114</v>
      </c>
      <c r="D354" s="220">
        <v>4112</v>
      </c>
      <c r="E354" s="435" t="s">
        <v>6</v>
      </c>
      <c r="F354" s="518"/>
      <c r="G354" s="242"/>
      <c r="H354" s="243"/>
      <c r="I354" s="244"/>
    </row>
    <row r="355" spans="1:9" ht="69.95" customHeight="1" x14ac:dyDescent="0.2">
      <c r="A355" s="828"/>
      <c r="B355" s="784" t="s">
        <v>8</v>
      </c>
      <c r="C355" s="258"/>
      <c r="D355" s="279"/>
      <c r="E355" s="443"/>
      <c r="F355" s="273"/>
      <c r="G355" s="183"/>
      <c r="H355" s="206"/>
      <c r="I355" s="257"/>
    </row>
    <row r="356" spans="1:9" ht="69.95" customHeight="1" x14ac:dyDescent="0.2">
      <c r="A356" s="828"/>
      <c r="B356" s="784"/>
      <c r="C356" s="79"/>
      <c r="D356" s="80"/>
      <c r="E356" s="443"/>
      <c r="F356" s="521"/>
      <c r="G356" s="183"/>
      <c r="H356" s="206"/>
      <c r="I356" s="257"/>
    </row>
    <row r="357" spans="1:9" ht="69.95" customHeight="1" x14ac:dyDescent="0.2">
      <c r="A357" s="828"/>
      <c r="B357" s="60"/>
      <c r="C357" s="130">
        <v>4111</v>
      </c>
      <c r="D357" s="227"/>
      <c r="E357" s="444"/>
      <c r="F357" s="283"/>
      <c r="G357" s="186"/>
      <c r="H357" s="186" t="s">
        <v>29</v>
      </c>
      <c r="I357" s="228"/>
    </row>
    <row r="358" spans="1:9" ht="69.95" customHeight="1" x14ac:dyDescent="0.2">
      <c r="A358" s="828"/>
      <c r="B358" s="784" t="s">
        <v>8</v>
      </c>
      <c r="C358" s="134"/>
      <c r="D358" s="229"/>
      <c r="E358" s="445"/>
      <c r="F358" s="89"/>
      <c r="G358" s="183"/>
      <c r="H358" s="183"/>
      <c r="I358" s="257"/>
    </row>
    <row r="359" spans="1:9" ht="69.95" customHeight="1" thickBot="1" x14ac:dyDescent="0.25">
      <c r="A359" s="829"/>
      <c r="B359" s="785"/>
      <c r="C359" s="199"/>
      <c r="D359" s="230"/>
      <c r="E359" s="440"/>
      <c r="F359" s="215"/>
      <c r="G359" s="200"/>
      <c r="H359" s="216"/>
      <c r="I359" s="167"/>
    </row>
    <row r="360" spans="1:9" ht="69.95" customHeight="1" thickTop="1" x14ac:dyDescent="0.2">
      <c r="A360" s="830">
        <f>+A354+1</f>
        <v>43158</v>
      </c>
      <c r="B360" s="61"/>
      <c r="C360" s="170">
        <v>4110</v>
      </c>
      <c r="D360" s="231">
        <v>4109</v>
      </c>
      <c r="E360" s="452"/>
      <c r="F360" s="518"/>
      <c r="G360" s="242"/>
      <c r="H360" s="243"/>
      <c r="I360" s="244"/>
    </row>
    <row r="361" spans="1:9" ht="69.95" customHeight="1" x14ac:dyDescent="0.2">
      <c r="A361" s="831"/>
      <c r="B361" s="782" t="s">
        <v>8</v>
      </c>
      <c r="C361" s="258"/>
      <c r="D361" s="259"/>
      <c r="E361" s="443"/>
      <c r="F361" s="273"/>
      <c r="G361" s="183"/>
      <c r="H361" s="206"/>
      <c r="I361" s="257"/>
    </row>
    <row r="362" spans="1:9" ht="69.95" customHeight="1" x14ac:dyDescent="0.2">
      <c r="A362" s="831"/>
      <c r="B362" s="782"/>
      <c r="C362" s="79"/>
      <c r="D362" s="181"/>
      <c r="E362" s="443"/>
      <c r="F362" s="521"/>
      <c r="G362" s="183"/>
      <c r="H362" s="206"/>
      <c r="I362" s="257"/>
    </row>
    <row r="363" spans="1:9" ht="69.95" customHeight="1" x14ac:dyDescent="0.2">
      <c r="A363" s="831"/>
      <c r="B363" s="62"/>
      <c r="C363" s="130">
        <v>4108</v>
      </c>
      <c r="D363" s="131"/>
      <c r="E363" s="444"/>
      <c r="F363" s="283"/>
      <c r="G363" s="186"/>
      <c r="H363" s="186" t="s">
        <v>30</v>
      </c>
      <c r="I363" s="228"/>
    </row>
    <row r="364" spans="1:9" ht="69.95" customHeight="1" x14ac:dyDescent="0.2">
      <c r="A364" s="831"/>
      <c r="B364" s="782" t="s">
        <v>8</v>
      </c>
      <c r="C364" s="134"/>
      <c r="D364" s="253"/>
      <c r="E364" s="445"/>
      <c r="F364" s="89"/>
      <c r="G364" s="183"/>
      <c r="H364" s="183"/>
      <c r="I364" s="257"/>
    </row>
    <row r="365" spans="1:9" ht="69.95" customHeight="1" thickBot="1" x14ac:dyDescent="0.25">
      <c r="A365" s="832"/>
      <c r="B365" s="783"/>
      <c r="C365" s="199"/>
      <c r="D365" s="163"/>
      <c r="E365" s="440"/>
      <c r="F365" s="215"/>
      <c r="G365" s="200"/>
      <c r="H365" s="216"/>
      <c r="I365" s="167"/>
    </row>
    <row r="366" spans="1:9" ht="69.95" customHeight="1" thickTop="1" x14ac:dyDescent="0.2">
      <c r="A366" s="827">
        <f>+A360+1</f>
        <v>43159</v>
      </c>
      <c r="B366" s="61"/>
      <c r="C366" s="232">
        <v>4107</v>
      </c>
      <c r="D366" s="231">
        <v>4104</v>
      </c>
      <c r="E366" s="452"/>
      <c r="F366" s="518"/>
      <c r="G366" s="242"/>
      <c r="H366" s="243"/>
      <c r="I366" s="244"/>
    </row>
    <row r="367" spans="1:9" ht="69.95" customHeight="1" x14ac:dyDescent="0.2">
      <c r="A367" s="828"/>
      <c r="B367" s="782" t="s">
        <v>8</v>
      </c>
      <c r="C367" s="260"/>
      <c r="D367" s="259"/>
      <c r="E367" s="443"/>
      <c r="F367" s="273"/>
      <c r="G367" s="183"/>
      <c r="H367" s="206"/>
      <c r="I367" s="257"/>
    </row>
    <row r="368" spans="1:9" ht="69.95" customHeight="1" x14ac:dyDescent="0.2">
      <c r="A368" s="828"/>
      <c r="B368" s="782"/>
      <c r="C368" s="260"/>
      <c r="D368" s="259"/>
      <c r="E368" s="443"/>
      <c r="F368" s="521"/>
      <c r="G368" s="183"/>
      <c r="H368" s="206"/>
      <c r="I368" s="257"/>
    </row>
    <row r="369" spans="1:9" ht="69.95" customHeight="1" x14ac:dyDescent="0.2">
      <c r="A369" s="828"/>
      <c r="B369" s="62"/>
      <c r="C369" s="141">
        <v>4101</v>
      </c>
      <c r="D369" s="142"/>
      <c r="E369" s="444"/>
      <c r="F369" s="283"/>
      <c r="G369" s="186"/>
      <c r="H369" s="245" t="s">
        <v>31</v>
      </c>
      <c r="I369" s="228"/>
    </row>
    <row r="370" spans="1:9" ht="69.95" customHeight="1" x14ac:dyDescent="0.2">
      <c r="A370" s="828"/>
      <c r="B370" s="782" t="s">
        <v>8</v>
      </c>
      <c r="C370" s="158"/>
      <c r="D370" s="102"/>
      <c r="E370" s="445"/>
      <c r="F370" s="89"/>
      <c r="G370" s="183"/>
      <c r="H370" s="183"/>
      <c r="I370" s="257"/>
    </row>
    <row r="371" spans="1:9" ht="69.95" customHeight="1" thickBot="1" x14ac:dyDescent="0.25">
      <c r="A371" s="829"/>
      <c r="B371" s="783"/>
      <c r="C371" s="162"/>
      <c r="D371" s="163"/>
      <c r="E371" s="459"/>
      <c r="F371" s="215"/>
      <c r="G371" s="200"/>
      <c r="H371" s="216"/>
      <c r="I371" s="167"/>
    </row>
    <row r="372" spans="1:9" ht="69.95" customHeight="1" thickTop="1" x14ac:dyDescent="0.2">
      <c r="A372" s="847">
        <f>+A366+1</f>
        <v>43160</v>
      </c>
      <c r="B372" s="65"/>
      <c r="C372" s="246" t="s">
        <v>7</v>
      </c>
      <c r="D372" s="247" t="s">
        <v>11</v>
      </c>
      <c r="E372" s="479"/>
      <c r="F372" s="519"/>
      <c r="G372" s="282" t="s">
        <v>7</v>
      </c>
      <c r="H372" s="282"/>
      <c r="I372" s="250"/>
    </row>
    <row r="373" spans="1:9" ht="69.95" customHeight="1" x14ac:dyDescent="0.2">
      <c r="A373" s="847"/>
      <c r="B373" s="782" t="s">
        <v>8</v>
      </c>
      <c r="C373" s="261"/>
      <c r="D373" s="262"/>
      <c r="E373" s="443"/>
      <c r="F373" s="273"/>
      <c r="G373" s="183"/>
      <c r="H373" s="206"/>
      <c r="I373" s="208"/>
    </row>
    <row r="374" spans="1:9" ht="69.95" customHeight="1" x14ac:dyDescent="0.2">
      <c r="A374" s="847"/>
      <c r="B374" s="782"/>
      <c r="C374" s="180"/>
      <c r="D374" s="181"/>
      <c r="E374" s="443"/>
      <c r="F374" s="521"/>
      <c r="G374" s="183"/>
      <c r="H374" s="206"/>
      <c r="I374" s="208"/>
    </row>
    <row r="375" spans="1:9" ht="69.95" customHeight="1" x14ac:dyDescent="0.2">
      <c r="A375" s="847"/>
      <c r="B375" s="62"/>
      <c r="C375" s="185" t="s">
        <v>12</v>
      </c>
      <c r="D375" s="283"/>
      <c r="E375" s="501" t="s">
        <v>7</v>
      </c>
      <c r="F375" s="283"/>
      <c r="G375" s="186"/>
      <c r="H375" s="186" t="s">
        <v>7</v>
      </c>
      <c r="I375" s="251"/>
    </row>
    <row r="376" spans="1:9" ht="69.95" customHeight="1" x14ac:dyDescent="0.2">
      <c r="A376" s="847"/>
      <c r="B376" s="782" t="s">
        <v>8</v>
      </c>
      <c r="C376" s="187"/>
      <c r="D376" s="253"/>
      <c r="E376" s="445"/>
      <c r="F376" s="89"/>
      <c r="G376" s="183"/>
      <c r="H376" s="183"/>
      <c r="I376" s="208"/>
    </row>
    <row r="377" spans="1:9" ht="69.95" customHeight="1" thickBot="1" x14ac:dyDescent="0.25">
      <c r="A377" s="847"/>
      <c r="B377" s="840"/>
      <c r="C377" s="252"/>
      <c r="D377" s="253"/>
      <c r="E377" s="465"/>
      <c r="F377" s="211"/>
      <c r="G377" s="188"/>
      <c r="H377" s="254"/>
      <c r="I377" s="255"/>
    </row>
    <row r="378" spans="1:9" ht="69.95" customHeight="1" thickTop="1" x14ac:dyDescent="0.2">
      <c r="A378" s="827">
        <f>+A372+1</f>
        <v>43161</v>
      </c>
      <c r="B378" s="61"/>
      <c r="C378" s="170" t="s">
        <v>14</v>
      </c>
      <c r="D378" s="192" t="s">
        <v>15</v>
      </c>
      <c r="E378" s="453"/>
      <c r="F378" s="518"/>
      <c r="G378" s="172" t="s">
        <v>11</v>
      </c>
      <c r="H378" s="243"/>
      <c r="I378" s="244"/>
    </row>
    <row r="379" spans="1:9" ht="69.95" customHeight="1" x14ac:dyDescent="0.2">
      <c r="A379" s="828"/>
      <c r="B379" s="782" t="s">
        <v>8</v>
      </c>
      <c r="C379" s="258"/>
      <c r="D379" s="259"/>
      <c r="E379" s="443"/>
      <c r="F379" s="273"/>
      <c r="G379" s="183"/>
      <c r="H379" s="206"/>
      <c r="I379" s="257"/>
    </row>
    <row r="380" spans="1:9" ht="69.95" customHeight="1" x14ac:dyDescent="0.2">
      <c r="A380" s="828"/>
      <c r="B380" s="782"/>
      <c r="C380" s="79"/>
      <c r="D380" s="181"/>
      <c r="E380" s="443"/>
      <c r="F380" s="521"/>
      <c r="G380" s="183"/>
      <c r="H380" s="206"/>
      <c r="I380" s="257"/>
    </row>
    <row r="381" spans="1:9" ht="69.95" customHeight="1" x14ac:dyDescent="0.2">
      <c r="A381" s="828"/>
      <c r="B381" s="62"/>
      <c r="C381" s="196" t="s">
        <v>17</v>
      </c>
      <c r="D381" s="131"/>
      <c r="E381" s="444" t="s">
        <v>11</v>
      </c>
      <c r="F381" s="515"/>
      <c r="G381" s="233"/>
      <c r="H381" s="233"/>
      <c r="I381" s="234"/>
    </row>
    <row r="382" spans="1:9" ht="69.95" customHeight="1" x14ac:dyDescent="0.2">
      <c r="A382" s="828"/>
      <c r="B382" s="782" t="s">
        <v>8</v>
      </c>
      <c r="C382" s="134"/>
      <c r="D382" s="253"/>
      <c r="E382" s="445"/>
      <c r="F382" s="89"/>
      <c r="G382" s="183"/>
      <c r="H382" s="183"/>
      <c r="I382" s="257"/>
    </row>
    <row r="383" spans="1:9" ht="69.95" customHeight="1" thickBot="1" x14ac:dyDescent="0.25">
      <c r="A383" s="829"/>
      <c r="B383" s="783"/>
      <c r="C383" s="199"/>
      <c r="D383" s="163"/>
      <c r="E383" s="440"/>
      <c r="F383" s="215"/>
      <c r="G383" s="200"/>
      <c r="H383" s="216"/>
      <c r="I383" s="167"/>
    </row>
    <row r="384" spans="1:9" ht="69.95" customHeight="1" thickTop="1" x14ac:dyDescent="0.2">
      <c r="A384" s="830">
        <f>+A378+1</f>
        <v>43162</v>
      </c>
      <c r="B384" s="61"/>
      <c r="C384" s="168" t="s">
        <v>13</v>
      </c>
      <c r="D384" s="169" t="s">
        <v>16</v>
      </c>
      <c r="E384" s="435" t="s">
        <v>18</v>
      </c>
      <c r="F384" s="518"/>
      <c r="G384" s="172" t="s">
        <v>12</v>
      </c>
      <c r="H384" s="243"/>
      <c r="I384" s="244"/>
    </row>
    <row r="385" spans="1:9" ht="69.95" customHeight="1" x14ac:dyDescent="0.2">
      <c r="A385" s="831"/>
      <c r="B385" s="782" t="s">
        <v>8</v>
      </c>
      <c r="C385" s="261"/>
      <c r="D385" s="262"/>
      <c r="E385" s="443"/>
      <c r="F385" s="273"/>
      <c r="G385" s="183"/>
      <c r="H385" s="206"/>
      <c r="I385" s="257"/>
    </row>
    <row r="386" spans="1:9" ht="69.95" customHeight="1" x14ac:dyDescent="0.2">
      <c r="A386" s="831"/>
      <c r="B386" s="782"/>
      <c r="C386" s="204"/>
      <c r="D386" s="205"/>
      <c r="E386" s="443"/>
      <c r="F386" s="521"/>
      <c r="G386" s="183"/>
      <c r="H386" s="206"/>
      <c r="I386" s="257"/>
    </row>
    <row r="387" spans="1:9" ht="69.95" customHeight="1" x14ac:dyDescent="0.2">
      <c r="A387" s="831"/>
      <c r="B387" s="62"/>
      <c r="C387" s="185" t="s">
        <v>14</v>
      </c>
      <c r="D387" s="209" t="s">
        <v>15</v>
      </c>
      <c r="E387" s="449"/>
      <c r="F387" s="515"/>
      <c r="G387" s="233"/>
      <c r="H387" s="233"/>
      <c r="I387" s="234"/>
    </row>
    <row r="388" spans="1:9" ht="69.95" customHeight="1" x14ac:dyDescent="0.2">
      <c r="A388" s="831"/>
      <c r="B388" s="782" t="s">
        <v>8</v>
      </c>
      <c r="C388" s="187"/>
      <c r="D388" s="211"/>
      <c r="E388" s="445"/>
      <c r="F388" s="89"/>
      <c r="G388" s="183"/>
      <c r="H388" s="183"/>
      <c r="I388" s="257"/>
    </row>
    <row r="389" spans="1:9" ht="69.95" customHeight="1" thickBot="1" x14ac:dyDescent="0.25">
      <c r="A389" s="832"/>
      <c r="B389" s="783"/>
      <c r="C389" s="214"/>
      <c r="D389" s="215"/>
      <c r="E389" s="440"/>
      <c r="F389" s="215"/>
      <c r="G389" s="200"/>
      <c r="H389" s="216"/>
      <c r="I389" s="167"/>
    </row>
    <row r="390" spans="1:9" ht="69.95" customHeight="1" thickTop="1" x14ac:dyDescent="0.2">
      <c r="A390" s="850">
        <f>+A384+1</f>
        <v>43163</v>
      </c>
      <c r="B390" s="61"/>
      <c r="C390" s="168"/>
      <c r="D390" s="169"/>
      <c r="E390" s="435"/>
      <c r="F390" s="518"/>
      <c r="G390" s="172"/>
      <c r="H390" s="243"/>
      <c r="I390" s="244"/>
    </row>
    <row r="391" spans="1:9" ht="69.95" customHeight="1" x14ac:dyDescent="0.2">
      <c r="A391" s="851"/>
      <c r="B391" s="782" t="s">
        <v>8</v>
      </c>
      <c r="C391" s="261"/>
      <c r="D391" s="262"/>
      <c r="E391" s="443"/>
      <c r="F391" s="273"/>
      <c r="G391" s="183"/>
      <c r="H391" s="206"/>
      <c r="I391" s="257"/>
    </row>
    <row r="392" spans="1:9" ht="69.95" customHeight="1" x14ac:dyDescent="0.2">
      <c r="A392" s="851"/>
      <c r="B392" s="782"/>
      <c r="C392" s="204"/>
      <c r="D392" s="205"/>
      <c r="E392" s="443"/>
      <c r="F392" s="521"/>
      <c r="G392" s="183"/>
      <c r="H392" s="206"/>
      <c r="I392" s="257"/>
    </row>
    <row r="393" spans="1:9" ht="69.95" customHeight="1" x14ac:dyDescent="0.2">
      <c r="A393" s="851"/>
      <c r="B393" s="62"/>
      <c r="C393" s="185"/>
      <c r="D393" s="209"/>
      <c r="E393" s="449"/>
      <c r="F393" s="515"/>
      <c r="G393" s="233"/>
      <c r="H393" s="233"/>
      <c r="I393" s="234"/>
    </row>
    <row r="394" spans="1:9" ht="69.95" customHeight="1" x14ac:dyDescent="0.2">
      <c r="A394" s="851"/>
      <c r="B394" s="782" t="s">
        <v>8</v>
      </c>
      <c r="C394" s="187"/>
      <c r="D394" s="211"/>
      <c r="E394" s="445"/>
      <c r="F394" s="89"/>
      <c r="G394" s="183"/>
      <c r="H394" s="183"/>
      <c r="I394" s="257"/>
    </row>
    <row r="395" spans="1:9" ht="69.95" customHeight="1" thickBot="1" x14ac:dyDescent="0.25">
      <c r="A395" s="852"/>
      <c r="B395" s="783"/>
      <c r="C395" s="214"/>
      <c r="D395" s="215"/>
      <c r="E395" s="440"/>
      <c r="F395" s="215"/>
      <c r="G395" s="200"/>
      <c r="H395" s="216"/>
      <c r="I395" s="167"/>
    </row>
    <row r="396" spans="1:9" ht="69.95" hidden="1" customHeight="1" thickTop="1" thickBot="1" x14ac:dyDescent="0.5">
      <c r="A396" s="391"/>
      <c r="B396" s="66"/>
      <c r="C396" s="256">
        <f>COUNTA(C387,C384,C381,C378,C375,C372,C369,C366,C363,C360,C357,C354)</f>
        <v>12</v>
      </c>
      <c r="D396" s="256">
        <f t="shared" ref="D396:H396" si="10">COUNTA(D387,D384,D381,D378,D375,D372,D369,D366,D363,D360,D357,D354)</f>
        <v>7</v>
      </c>
      <c r="E396" s="454">
        <f t="shared" si="10"/>
        <v>4</v>
      </c>
      <c r="F396" s="520">
        <f t="shared" si="10"/>
        <v>0</v>
      </c>
      <c r="G396" s="256">
        <f t="shared" si="10"/>
        <v>3</v>
      </c>
      <c r="H396" s="256">
        <f t="shared" si="10"/>
        <v>4</v>
      </c>
      <c r="I396" s="256">
        <f>COUNTA(I354:I389)</f>
        <v>0</v>
      </c>
    </row>
    <row r="397" spans="1:9" ht="99.95" customHeight="1" thickTop="1" thickBot="1" x14ac:dyDescent="0.25">
      <c r="A397" s="397" t="s">
        <v>99</v>
      </c>
      <c r="B397" s="390">
        <f>WEEKNUM(A398,2)</f>
        <v>10</v>
      </c>
      <c r="C397" s="824" t="s">
        <v>0</v>
      </c>
      <c r="D397" s="825"/>
      <c r="E397" s="496" t="s">
        <v>1</v>
      </c>
      <c r="F397" s="81" t="s">
        <v>2</v>
      </c>
      <c r="G397" s="218" t="s">
        <v>3</v>
      </c>
      <c r="H397" s="219" t="s">
        <v>4</v>
      </c>
      <c r="I397" s="388" t="s">
        <v>5</v>
      </c>
    </row>
    <row r="398" spans="1:9" ht="69.95" customHeight="1" thickTop="1" x14ac:dyDescent="0.2">
      <c r="A398" s="828">
        <f>A384+2</f>
        <v>43164</v>
      </c>
      <c r="B398" s="409"/>
      <c r="C398" s="170">
        <v>4114</v>
      </c>
      <c r="D398" s="220">
        <v>4112</v>
      </c>
      <c r="E398" s="435" t="s">
        <v>6</v>
      </c>
      <c r="F398" s="518"/>
      <c r="G398" s="172" t="s">
        <v>13</v>
      </c>
      <c r="H398" s="243"/>
      <c r="I398" s="244"/>
    </row>
    <row r="399" spans="1:9" ht="69.95" customHeight="1" x14ac:dyDescent="0.2">
      <c r="A399" s="828"/>
      <c r="B399" s="784" t="s">
        <v>8</v>
      </c>
      <c r="C399" s="258"/>
      <c r="D399" s="279"/>
      <c r="E399" s="443"/>
      <c r="F399" s="273"/>
      <c r="G399" s="183"/>
      <c r="H399" s="206"/>
      <c r="I399" s="257"/>
    </row>
    <row r="400" spans="1:9" ht="69.95" customHeight="1" x14ac:dyDescent="0.2">
      <c r="A400" s="828"/>
      <c r="B400" s="784"/>
      <c r="C400" s="79"/>
      <c r="D400" s="80"/>
      <c r="E400" s="443"/>
      <c r="F400" s="521"/>
      <c r="G400" s="183"/>
      <c r="H400" s="206"/>
      <c r="I400" s="257"/>
    </row>
    <row r="401" spans="1:9" ht="69.95" customHeight="1" x14ac:dyDescent="0.2">
      <c r="A401" s="828"/>
      <c r="B401" s="60"/>
      <c r="C401" s="130">
        <v>4111</v>
      </c>
      <c r="D401" s="227"/>
      <c r="E401" s="444" t="s">
        <v>12</v>
      </c>
      <c r="F401" s="515"/>
      <c r="G401" s="233"/>
      <c r="H401" s="186" t="s">
        <v>11</v>
      </c>
      <c r="I401" s="234"/>
    </row>
    <row r="402" spans="1:9" ht="69.95" customHeight="1" x14ac:dyDescent="0.2">
      <c r="A402" s="828"/>
      <c r="B402" s="784" t="s">
        <v>8</v>
      </c>
      <c r="C402" s="134"/>
      <c r="D402" s="229"/>
      <c r="E402" s="445"/>
      <c r="F402" s="89"/>
      <c r="G402" s="183"/>
      <c r="H402" s="183"/>
      <c r="I402" s="257"/>
    </row>
    <row r="403" spans="1:9" ht="69.95" customHeight="1" thickBot="1" x14ac:dyDescent="0.25">
      <c r="A403" s="829"/>
      <c r="B403" s="785"/>
      <c r="C403" s="199"/>
      <c r="D403" s="230"/>
      <c r="E403" s="440"/>
      <c r="F403" s="215"/>
      <c r="G403" s="200"/>
      <c r="H403" s="216"/>
      <c r="I403" s="167"/>
    </row>
    <row r="404" spans="1:9" ht="69.95" customHeight="1" thickTop="1" x14ac:dyDescent="0.2">
      <c r="A404" s="830">
        <f>+A398+1</f>
        <v>43165</v>
      </c>
      <c r="B404" s="61"/>
      <c r="C404" s="170">
        <v>4110</v>
      </c>
      <c r="D404" s="231">
        <v>4109</v>
      </c>
      <c r="E404" s="452"/>
      <c r="F404" s="518"/>
      <c r="G404" s="172" t="s">
        <v>16</v>
      </c>
      <c r="H404" s="243"/>
      <c r="I404" s="244"/>
    </row>
    <row r="405" spans="1:9" ht="69.95" customHeight="1" x14ac:dyDescent="0.2">
      <c r="A405" s="831"/>
      <c r="B405" s="782" t="s">
        <v>8</v>
      </c>
      <c r="C405" s="258"/>
      <c r="D405" s="259"/>
      <c r="E405" s="443"/>
      <c r="F405" s="273"/>
      <c r="G405" s="183"/>
      <c r="H405" s="206"/>
      <c r="I405" s="257"/>
    </row>
    <row r="406" spans="1:9" ht="69.95" customHeight="1" x14ac:dyDescent="0.2">
      <c r="A406" s="831"/>
      <c r="B406" s="782"/>
      <c r="C406" s="79"/>
      <c r="D406" s="181"/>
      <c r="E406" s="443"/>
      <c r="F406" s="521"/>
      <c r="G406" s="183"/>
      <c r="H406" s="206"/>
      <c r="I406" s="257"/>
    </row>
    <row r="407" spans="1:9" ht="69.95" customHeight="1" x14ac:dyDescent="0.2">
      <c r="A407" s="831"/>
      <c r="B407" s="62"/>
      <c r="C407" s="130">
        <v>4108</v>
      </c>
      <c r="D407" s="131"/>
      <c r="E407" s="444" t="s">
        <v>13</v>
      </c>
      <c r="F407" s="515"/>
      <c r="G407" s="233"/>
      <c r="H407" s="186" t="s">
        <v>12</v>
      </c>
      <c r="I407" s="234"/>
    </row>
    <row r="408" spans="1:9" ht="69.95" customHeight="1" x14ac:dyDescent="0.2">
      <c r="A408" s="831"/>
      <c r="B408" s="782" t="s">
        <v>8</v>
      </c>
      <c r="C408" s="134"/>
      <c r="D408" s="253"/>
      <c r="E408" s="445"/>
      <c r="F408" s="89"/>
      <c r="G408" s="183"/>
      <c r="H408" s="183"/>
      <c r="I408" s="257"/>
    </row>
    <row r="409" spans="1:9" ht="69.95" customHeight="1" thickBot="1" x14ac:dyDescent="0.25">
      <c r="A409" s="832"/>
      <c r="B409" s="783"/>
      <c r="C409" s="199"/>
      <c r="D409" s="163"/>
      <c r="E409" s="440"/>
      <c r="F409" s="215"/>
      <c r="G409" s="200"/>
      <c r="H409" s="216"/>
      <c r="I409" s="167"/>
    </row>
    <row r="410" spans="1:9" ht="69.95" customHeight="1" thickTop="1" x14ac:dyDescent="0.2">
      <c r="A410" s="827">
        <f>+A404+1</f>
        <v>43166</v>
      </c>
      <c r="B410" s="61"/>
      <c r="C410" s="232">
        <v>4107</v>
      </c>
      <c r="D410" s="231">
        <v>4104</v>
      </c>
      <c r="E410" s="452"/>
      <c r="F410" s="518"/>
      <c r="G410" s="172" t="s">
        <v>19</v>
      </c>
      <c r="H410" s="243"/>
      <c r="I410" s="244"/>
    </row>
    <row r="411" spans="1:9" ht="69.95" customHeight="1" x14ac:dyDescent="0.2">
      <c r="A411" s="828"/>
      <c r="B411" s="782" t="s">
        <v>8</v>
      </c>
      <c r="C411" s="260"/>
      <c r="D411" s="259"/>
      <c r="E411" s="443"/>
      <c r="F411" s="273"/>
      <c r="G411" s="183"/>
      <c r="H411" s="206"/>
      <c r="I411" s="257"/>
    </row>
    <row r="412" spans="1:9" ht="69.95" customHeight="1" x14ac:dyDescent="0.2">
      <c r="A412" s="828"/>
      <c r="B412" s="782"/>
      <c r="C412" s="260"/>
      <c r="D412" s="259"/>
      <c r="E412" s="443"/>
      <c r="F412" s="521"/>
      <c r="G412" s="183"/>
      <c r="H412" s="206"/>
      <c r="I412" s="257"/>
    </row>
    <row r="413" spans="1:9" ht="69.95" customHeight="1" x14ac:dyDescent="0.2">
      <c r="A413" s="828"/>
      <c r="B413" s="62"/>
      <c r="C413" s="141">
        <v>4101</v>
      </c>
      <c r="D413" s="142"/>
      <c r="E413" s="444" t="s">
        <v>16</v>
      </c>
      <c r="F413" s="515"/>
      <c r="G413" s="233"/>
      <c r="H413" s="186" t="s">
        <v>13</v>
      </c>
      <c r="I413" s="234"/>
    </row>
    <row r="414" spans="1:9" ht="69.95" customHeight="1" x14ac:dyDescent="0.2">
      <c r="A414" s="828"/>
      <c r="B414" s="782" t="s">
        <v>8</v>
      </c>
      <c r="C414" s="158"/>
      <c r="D414" s="102"/>
      <c r="E414" s="445"/>
      <c r="F414" s="89"/>
      <c r="G414" s="183"/>
      <c r="H414" s="183"/>
      <c r="I414" s="257"/>
    </row>
    <row r="415" spans="1:9" ht="69.95" customHeight="1" thickBot="1" x14ac:dyDescent="0.25">
      <c r="A415" s="829"/>
      <c r="B415" s="783"/>
      <c r="C415" s="162"/>
      <c r="D415" s="163"/>
      <c r="E415" s="440"/>
      <c r="F415" s="215"/>
      <c r="G415" s="200"/>
      <c r="H415" s="216"/>
      <c r="I415" s="167"/>
    </row>
    <row r="416" spans="1:9" ht="69.95" customHeight="1" thickTop="1" x14ac:dyDescent="0.2">
      <c r="A416" s="830">
        <f>+A410+1</f>
        <v>43167</v>
      </c>
      <c r="B416" s="61"/>
      <c r="C416" s="168" t="s">
        <v>7</v>
      </c>
      <c r="D416" s="169" t="s">
        <v>11</v>
      </c>
      <c r="E416" s="452"/>
      <c r="F416" s="518"/>
      <c r="G416" s="172" t="s">
        <v>21</v>
      </c>
      <c r="H416" s="243"/>
      <c r="I416" s="244"/>
    </row>
    <row r="417" spans="1:9" ht="69.95" customHeight="1" x14ac:dyDescent="0.2">
      <c r="A417" s="831"/>
      <c r="B417" s="782" t="s">
        <v>8</v>
      </c>
      <c r="C417" s="261"/>
      <c r="D417" s="262"/>
      <c r="E417" s="443"/>
      <c r="F417" s="273"/>
      <c r="G417" s="183"/>
      <c r="H417" s="206"/>
      <c r="I417" s="257"/>
    </row>
    <row r="418" spans="1:9" ht="69.95" customHeight="1" x14ac:dyDescent="0.2">
      <c r="A418" s="831"/>
      <c r="B418" s="782"/>
      <c r="C418" s="180"/>
      <c r="D418" s="181"/>
      <c r="E418" s="443"/>
      <c r="F418" s="521"/>
      <c r="G418" s="183"/>
      <c r="H418" s="206"/>
      <c r="I418" s="257"/>
    </row>
    <row r="419" spans="1:9" ht="69.95" customHeight="1" x14ac:dyDescent="0.2">
      <c r="A419" s="831"/>
      <c r="B419" s="62"/>
      <c r="C419" s="185" t="s">
        <v>12</v>
      </c>
      <c r="D419" s="131"/>
      <c r="E419" s="444" t="s">
        <v>19</v>
      </c>
      <c r="F419" s="515"/>
      <c r="G419" s="233"/>
      <c r="H419" s="186" t="s">
        <v>16</v>
      </c>
      <c r="I419" s="234"/>
    </row>
    <row r="420" spans="1:9" ht="69.95" customHeight="1" x14ac:dyDescent="0.2">
      <c r="A420" s="831"/>
      <c r="B420" s="782" t="s">
        <v>8</v>
      </c>
      <c r="C420" s="187"/>
      <c r="D420" s="253"/>
      <c r="E420" s="445"/>
      <c r="F420" s="89"/>
      <c r="G420" s="183"/>
      <c r="H420" s="183"/>
      <c r="I420" s="257"/>
    </row>
    <row r="421" spans="1:9" ht="69.95" customHeight="1" thickBot="1" x14ac:dyDescent="0.25">
      <c r="A421" s="832"/>
      <c r="B421" s="783"/>
      <c r="C421" s="162"/>
      <c r="D421" s="163"/>
      <c r="E421" s="440"/>
      <c r="F421" s="215"/>
      <c r="G421" s="200"/>
      <c r="H421" s="216"/>
      <c r="I421" s="167"/>
    </row>
    <row r="422" spans="1:9" ht="69.95" customHeight="1" thickTop="1" x14ac:dyDescent="0.2">
      <c r="A422" s="827">
        <f>+A416+1</f>
        <v>43168</v>
      </c>
      <c r="B422" s="61"/>
      <c r="C422" s="170" t="s">
        <v>14</v>
      </c>
      <c r="D422" s="192" t="s">
        <v>15</v>
      </c>
      <c r="E422" s="452"/>
      <c r="F422" s="518"/>
      <c r="G422" s="172" t="s">
        <v>23</v>
      </c>
      <c r="H422" s="243"/>
      <c r="I422" s="244"/>
    </row>
    <row r="423" spans="1:9" ht="69.95" customHeight="1" x14ac:dyDescent="0.2">
      <c r="A423" s="828"/>
      <c r="B423" s="782" t="s">
        <v>8</v>
      </c>
      <c r="C423" s="258"/>
      <c r="D423" s="259"/>
      <c r="E423" s="443"/>
      <c r="F423" s="273"/>
      <c r="G423" s="183"/>
      <c r="H423" s="206"/>
      <c r="I423" s="257"/>
    </row>
    <row r="424" spans="1:9" ht="69.95" customHeight="1" x14ac:dyDescent="0.2">
      <c r="A424" s="828"/>
      <c r="B424" s="782"/>
      <c r="C424" s="79"/>
      <c r="D424" s="181"/>
      <c r="E424" s="443"/>
      <c r="F424" s="521"/>
      <c r="G424" s="183"/>
      <c r="H424" s="206"/>
      <c r="I424" s="257"/>
    </row>
    <row r="425" spans="1:9" ht="69.95" customHeight="1" x14ac:dyDescent="0.2">
      <c r="A425" s="828"/>
      <c r="B425" s="62"/>
      <c r="C425" s="196" t="s">
        <v>17</v>
      </c>
      <c r="D425" s="131"/>
      <c r="E425" s="444" t="s">
        <v>21</v>
      </c>
      <c r="F425" s="515"/>
      <c r="G425" s="233"/>
      <c r="H425" s="233"/>
      <c r="I425" s="234"/>
    </row>
    <row r="426" spans="1:9" ht="69.95" customHeight="1" x14ac:dyDescent="0.2">
      <c r="A426" s="828"/>
      <c r="B426" s="782" t="s">
        <v>8</v>
      </c>
      <c r="C426" s="134"/>
      <c r="D426" s="253"/>
      <c r="E426" s="445"/>
      <c r="F426" s="89"/>
      <c r="G426" s="183"/>
      <c r="H426" s="183"/>
      <c r="I426" s="257"/>
    </row>
    <row r="427" spans="1:9" ht="69.95" customHeight="1" thickBot="1" x14ac:dyDescent="0.25">
      <c r="A427" s="829"/>
      <c r="B427" s="783"/>
      <c r="C427" s="199"/>
      <c r="D427" s="163"/>
      <c r="E427" s="440"/>
      <c r="F427" s="215"/>
      <c r="G427" s="200"/>
      <c r="H427" s="216"/>
      <c r="I427" s="167"/>
    </row>
    <row r="428" spans="1:9" ht="69.95" customHeight="1" thickTop="1" x14ac:dyDescent="0.2">
      <c r="A428" s="830">
        <f>+A422+1</f>
        <v>43169</v>
      </c>
      <c r="B428" s="61"/>
      <c r="C428" s="168" t="s">
        <v>13</v>
      </c>
      <c r="D428" s="169" t="s">
        <v>16</v>
      </c>
      <c r="E428" s="435" t="s">
        <v>18</v>
      </c>
      <c r="F428" s="518"/>
      <c r="G428" s="172" t="s">
        <v>24</v>
      </c>
      <c r="H428" s="243"/>
      <c r="I428" s="244"/>
    </row>
    <row r="429" spans="1:9" ht="69.95" customHeight="1" x14ac:dyDescent="0.2">
      <c r="A429" s="831"/>
      <c r="B429" s="782" t="s">
        <v>8</v>
      </c>
      <c r="C429" s="261"/>
      <c r="D429" s="262"/>
      <c r="E429" s="443"/>
      <c r="F429" s="273"/>
      <c r="G429" s="183"/>
      <c r="H429" s="206"/>
      <c r="I429" s="257"/>
    </row>
    <row r="430" spans="1:9" ht="69.95" customHeight="1" x14ac:dyDescent="0.2">
      <c r="A430" s="831"/>
      <c r="B430" s="782"/>
      <c r="C430" s="204"/>
      <c r="D430" s="205"/>
      <c r="E430" s="443"/>
      <c r="F430" s="521"/>
      <c r="G430" s="183"/>
      <c r="H430" s="206"/>
      <c r="I430" s="257"/>
    </row>
    <row r="431" spans="1:9" ht="69.95" customHeight="1" x14ac:dyDescent="0.2">
      <c r="A431" s="831"/>
      <c r="B431" s="62"/>
      <c r="C431" s="185" t="s">
        <v>10</v>
      </c>
      <c r="D431" s="209" t="s">
        <v>82</v>
      </c>
      <c r="E431" s="449"/>
      <c r="F431" s="515"/>
      <c r="G431" s="233"/>
      <c r="H431" s="233"/>
      <c r="I431" s="234"/>
    </row>
    <row r="432" spans="1:9" ht="69.95" customHeight="1" x14ac:dyDescent="0.2">
      <c r="A432" s="831"/>
      <c r="B432" s="782" t="s">
        <v>8</v>
      </c>
      <c r="C432" s="187"/>
      <c r="D432" s="211"/>
      <c r="E432" s="445"/>
      <c r="F432" s="89"/>
      <c r="G432" s="183"/>
      <c r="H432" s="183"/>
      <c r="I432" s="257"/>
    </row>
    <row r="433" spans="1:9" ht="69.95" customHeight="1" thickBot="1" x14ac:dyDescent="0.25">
      <c r="A433" s="832"/>
      <c r="B433" s="783"/>
      <c r="C433" s="214"/>
      <c r="D433" s="215"/>
      <c r="E433" s="440"/>
      <c r="F433" s="215"/>
      <c r="G433" s="200"/>
      <c r="H433" s="216"/>
      <c r="I433" s="167"/>
    </row>
    <row r="434" spans="1:9" ht="69.95" customHeight="1" thickTop="1" x14ac:dyDescent="0.2">
      <c r="A434" s="850">
        <f>+A428+1</f>
        <v>43170</v>
      </c>
      <c r="B434" s="61"/>
      <c r="C434" s="168"/>
      <c r="D434" s="169"/>
      <c r="E434" s="435"/>
      <c r="F434" s="518"/>
      <c r="G434" s="172"/>
      <c r="H434" s="243"/>
      <c r="I434" s="244"/>
    </row>
    <row r="435" spans="1:9" ht="69.95" customHeight="1" x14ac:dyDescent="0.2">
      <c r="A435" s="851"/>
      <c r="B435" s="782" t="s">
        <v>8</v>
      </c>
      <c r="C435" s="261"/>
      <c r="D435" s="262"/>
      <c r="E435" s="443"/>
      <c r="F435" s="273"/>
      <c r="G435" s="183"/>
      <c r="H435" s="206"/>
      <c r="I435" s="257"/>
    </row>
    <row r="436" spans="1:9" ht="69.95" customHeight="1" x14ac:dyDescent="0.2">
      <c r="A436" s="851"/>
      <c r="B436" s="782"/>
      <c r="C436" s="204"/>
      <c r="D436" s="205"/>
      <c r="E436" s="443"/>
      <c r="F436" s="521"/>
      <c r="G436" s="183"/>
      <c r="H436" s="206"/>
      <c r="I436" s="257"/>
    </row>
    <row r="437" spans="1:9" ht="69.95" customHeight="1" x14ac:dyDescent="0.2">
      <c r="A437" s="851"/>
      <c r="B437" s="62"/>
      <c r="C437" s="185"/>
      <c r="D437" s="209"/>
      <c r="E437" s="449"/>
      <c r="F437" s="515"/>
      <c r="G437" s="233"/>
      <c r="H437" s="233"/>
      <c r="I437" s="234"/>
    </row>
    <row r="438" spans="1:9" ht="69.95" customHeight="1" x14ac:dyDescent="0.2">
      <c r="A438" s="851"/>
      <c r="B438" s="782" t="s">
        <v>8</v>
      </c>
      <c r="C438" s="187"/>
      <c r="D438" s="211"/>
      <c r="E438" s="445"/>
      <c r="F438" s="89"/>
      <c r="G438" s="183"/>
      <c r="H438" s="183"/>
      <c r="I438" s="257"/>
    </row>
    <row r="439" spans="1:9" ht="69.95" customHeight="1" thickBot="1" x14ac:dyDescent="0.25">
      <c r="A439" s="852"/>
      <c r="B439" s="783"/>
      <c r="C439" s="214"/>
      <c r="D439" s="215"/>
      <c r="E439" s="440"/>
      <c r="F439" s="215"/>
      <c r="G439" s="200"/>
      <c r="H439" s="216"/>
      <c r="I439" s="167"/>
    </row>
    <row r="440" spans="1:9" ht="69.95" hidden="1" customHeight="1" thickTop="1" thickBot="1" x14ac:dyDescent="0.5">
      <c r="C440" s="284">
        <f t="shared" ref="C440:H440" si="11">COUNTA(C431,C428,C425,C422,C419,C416,C413,C410,C407,C404,C401,C398)</f>
        <v>12</v>
      </c>
      <c r="D440" s="284">
        <f t="shared" si="11"/>
        <v>7</v>
      </c>
      <c r="E440" s="463">
        <f t="shared" si="11"/>
        <v>7</v>
      </c>
      <c r="F440" s="531">
        <f t="shared" si="11"/>
        <v>0</v>
      </c>
      <c r="G440" s="284">
        <f t="shared" si="11"/>
        <v>6</v>
      </c>
      <c r="H440" s="284">
        <f t="shared" si="11"/>
        <v>4</v>
      </c>
      <c r="I440" s="284">
        <f>COUNTA(I398:I433)</f>
        <v>0</v>
      </c>
    </row>
    <row r="441" spans="1:9" ht="99.95" customHeight="1" thickTop="1" thickBot="1" x14ac:dyDescent="0.25">
      <c r="A441" s="397" t="s">
        <v>99</v>
      </c>
      <c r="B441" s="390">
        <f>WEEKNUM(A442,2)</f>
        <v>11</v>
      </c>
      <c r="C441" s="824" t="s">
        <v>0</v>
      </c>
      <c r="D441" s="825"/>
      <c r="E441" s="408" t="s">
        <v>1</v>
      </c>
      <c r="F441" s="81" t="s">
        <v>2</v>
      </c>
      <c r="G441" s="219" t="s">
        <v>3</v>
      </c>
      <c r="H441" s="219" t="s">
        <v>4</v>
      </c>
      <c r="I441" s="388" t="s">
        <v>5</v>
      </c>
    </row>
    <row r="442" spans="1:9" ht="69.95" customHeight="1" thickTop="1" x14ac:dyDescent="0.2">
      <c r="A442" s="833">
        <f>A428+2</f>
        <v>43171</v>
      </c>
      <c r="B442" s="65"/>
      <c r="C442" s="170">
        <v>4114</v>
      </c>
      <c r="D442" s="220">
        <v>4112</v>
      </c>
      <c r="E442" s="435" t="s">
        <v>6</v>
      </c>
      <c r="F442" s="220"/>
      <c r="G442" s="265" t="s">
        <v>25</v>
      </c>
      <c r="H442" s="193"/>
      <c r="I442" s="174"/>
    </row>
    <row r="443" spans="1:9" ht="69.95" customHeight="1" x14ac:dyDescent="0.2">
      <c r="A443" s="833"/>
      <c r="B443" s="782" t="s">
        <v>8</v>
      </c>
      <c r="C443" s="258"/>
      <c r="D443" s="279"/>
      <c r="E443" s="437"/>
      <c r="F443" s="80"/>
      <c r="G443" s="90"/>
      <c r="H443" s="285"/>
      <c r="I443" s="257"/>
    </row>
    <row r="444" spans="1:9" ht="69.95" customHeight="1" x14ac:dyDescent="0.2">
      <c r="A444" s="833"/>
      <c r="B444" s="782"/>
      <c r="C444" s="79"/>
      <c r="D444" s="80"/>
      <c r="E444" s="437"/>
      <c r="F444" s="279"/>
      <c r="G444" s="94"/>
      <c r="H444" s="95"/>
      <c r="I444" s="257"/>
    </row>
    <row r="445" spans="1:9" ht="69.95" customHeight="1" thickBot="1" x14ac:dyDescent="0.25">
      <c r="A445" s="833"/>
      <c r="B445" s="62"/>
      <c r="C445" s="96">
        <v>4111</v>
      </c>
      <c r="D445" s="268"/>
      <c r="E445" s="499" t="s">
        <v>23</v>
      </c>
      <c r="F445" s="97"/>
      <c r="G445" s="98"/>
      <c r="H445" s="99" t="s">
        <v>19</v>
      </c>
      <c r="I445" s="157"/>
    </row>
    <row r="446" spans="1:9" ht="69.95" customHeight="1" x14ac:dyDescent="0.2">
      <c r="A446" s="833"/>
      <c r="B446" s="782" t="s">
        <v>8</v>
      </c>
      <c r="C446" s="158"/>
      <c r="D446" s="102"/>
      <c r="E446" s="500"/>
      <c r="F446" s="104"/>
      <c r="G446" s="105"/>
      <c r="H446" s="106"/>
      <c r="I446" s="161"/>
    </row>
    <row r="447" spans="1:9" ht="69.95" customHeight="1" thickBot="1" x14ac:dyDescent="0.25">
      <c r="A447" s="834"/>
      <c r="B447" s="783"/>
      <c r="C447" s="162"/>
      <c r="D447" s="163"/>
      <c r="E447" s="440"/>
      <c r="F447" s="269"/>
      <c r="G447" s="270"/>
      <c r="H447" s="271"/>
      <c r="I447" s="167"/>
    </row>
    <row r="448" spans="1:9" ht="69.95" customHeight="1" thickTop="1" x14ac:dyDescent="0.2">
      <c r="A448" s="837">
        <f>A442+1</f>
        <v>43172</v>
      </c>
      <c r="B448" s="59"/>
      <c r="C448" s="170">
        <v>4110</v>
      </c>
      <c r="D448" s="231">
        <v>4109</v>
      </c>
      <c r="E448" s="447"/>
      <c r="F448" s="523"/>
      <c r="G448" s="272" t="s">
        <v>26</v>
      </c>
      <c r="H448" s="171"/>
      <c r="I448" s="174"/>
    </row>
    <row r="449" spans="1:9" ht="69.95" customHeight="1" x14ac:dyDescent="0.2">
      <c r="A449" s="838"/>
      <c r="B449" s="840" t="s">
        <v>8</v>
      </c>
      <c r="C449" s="258"/>
      <c r="D449" s="259"/>
      <c r="E449" s="443"/>
      <c r="F449" s="273"/>
      <c r="G449" s="274"/>
      <c r="H449" s="275"/>
      <c r="I449" s="257"/>
    </row>
    <row r="450" spans="1:9" ht="69.95" customHeight="1" x14ac:dyDescent="0.2">
      <c r="A450" s="838"/>
      <c r="B450" s="841"/>
      <c r="C450" s="79"/>
      <c r="D450" s="181"/>
      <c r="E450" s="443"/>
      <c r="F450" s="524"/>
      <c r="G450" s="107"/>
      <c r="H450" s="276"/>
      <c r="I450" s="257"/>
    </row>
    <row r="451" spans="1:9" ht="69.95" customHeight="1" x14ac:dyDescent="0.2">
      <c r="A451" s="838"/>
      <c r="B451" s="60"/>
      <c r="C451" s="130">
        <v>4108</v>
      </c>
      <c r="D451" s="131"/>
      <c r="E451" s="444" t="s">
        <v>24</v>
      </c>
      <c r="F451" s="525"/>
      <c r="G451" s="100"/>
      <c r="H451" s="133" t="s">
        <v>21</v>
      </c>
      <c r="I451" s="157"/>
    </row>
    <row r="452" spans="1:9" ht="69.95" customHeight="1" x14ac:dyDescent="0.2">
      <c r="A452" s="838"/>
      <c r="B452" s="840" t="s">
        <v>8</v>
      </c>
      <c r="C452" s="134"/>
      <c r="D452" s="253"/>
      <c r="E452" s="445"/>
      <c r="F452" s="89"/>
      <c r="G452" s="189"/>
      <c r="H452" s="105"/>
      <c r="I452" s="161"/>
    </row>
    <row r="453" spans="1:9" ht="69.95" customHeight="1" thickBot="1" x14ac:dyDescent="0.25">
      <c r="A453" s="839"/>
      <c r="B453" s="800"/>
      <c r="C453" s="199"/>
      <c r="D453" s="163"/>
      <c r="E453" s="440"/>
      <c r="F453" s="269"/>
      <c r="G453" s="165"/>
      <c r="H453" s="277"/>
      <c r="I453" s="167"/>
    </row>
    <row r="454" spans="1:9" ht="69.95" customHeight="1" thickTop="1" x14ac:dyDescent="0.2">
      <c r="A454" s="842">
        <f>A448+1</f>
        <v>43173</v>
      </c>
      <c r="B454" s="61"/>
      <c r="C454" s="232">
        <v>4107</v>
      </c>
      <c r="D454" s="231">
        <v>4104</v>
      </c>
      <c r="E454" s="497"/>
      <c r="F454" s="220"/>
      <c r="G454" s="272" t="s">
        <v>27</v>
      </c>
      <c r="H454" s="173"/>
      <c r="I454" s="174"/>
    </row>
    <row r="455" spans="1:9" ht="69.95" customHeight="1" x14ac:dyDescent="0.2">
      <c r="A455" s="833"/>
      <c r="B455" s="840" t="s">
        <v>8</v>
      </c>
      <c r="C455" s="260"/>
      <c r="D455" s="259"/>
      <c r="E455" s="437"/>
      <c r="F455" s="80"/>
      <c r="G455" s="274"/>
      <c r="H455" s="203"/>
      <c r="I455" s="257"/>
    </row>
    <row r="456" spans="1:9" ht="69.95" customHeight="1" x14ac:dyDescent="0.2">
      <c r="A456" s="833"/>
      <c r="B456" s="841"/>
      <c r="C456" s="260"/>
      <c r="D456" s="259"/>
      <c r="E456" s="437"/>
      <c r="F456" s="279"/>
      <c r="G456" s="274"/>
      <c r="H456" s="203"/>
      <c r="I456" s="257"/>
    </row>
    <row r="457" spans="1:9" ht="69.95" customHeight="1" x14ac:dyDescent="0.2">
      <c r="A457" s="833"/>
      <c r="B457" s="62"/>
      <c r="C457" s="141">
        <v>4101</v>
      </c>
      <c r="D457" s="142"/>
      <c r="E457" s="444" t="s">
        <v>25</v>
      </c>
      <c r="F457" s="526"/>
      <c r="G457" s="145"/>
      <c r="H457" s="145" t="s">
        <v>23</v>
      </c>
      <c r="I457" s="157"/>
    </row>
    <row r="458" spans="1:9" ht="69.95" customHeight="1" x14ac:dyDescent="0.2">
      <c r="A458" s="833"/>
      <c r="B458" s="840" t="s">
        <v>8</v>
      </c>
      <c r="C458" s="158"/>
      <c r="D458" s="102"/>
      <c r="E458" s="445"/>
      <c r="F458" s="89"/>
      <c r="G458" s="160"/>
      <c r="H458" s="160"/>
      <c r="I458" s="161"/>
    </row>
    <row r="459" spans="1:9" ht="69.95" customHeight="1" thickBot="1" x14ac:dyDescent="0.25">
      <c r="A459" s="834"/>
      <c r="B459" s="800"/>
      <c r="C459" s="162"/>
      <c r="D459" s="163"/>
      <c r="E459" s="440"/>
      <c r="F459" s="269"/>
      <c r="G459" s="165"/>
      <c r="H459" s="191"/>
      <c r="I459" s="167"/>
    </row>
    <row r="460" spans="1:9" ht="69.95" customHeight="1" thickTop="1" x14ac:dyDescent="0.2">
      <c r="A460" s="837">
        <f t="shared" ref="A460" si="12">A454+1</f>
        <v>43174</v>
      </c>
      <c r="B460" s="61"/>
      <c r="C460" s="168" t="s">
        <v>7</v>
      </c>
      <c r="D460" s="169" t="s">
        <v>11</v>
      </c>
      <c r="E460" s="497"/>
      <c r="F460" s="220"/>
      <c r="G460" s="172" t="s">
        <v>28</v>
      </c>
      <c r="H460" s="173"/>
      <c r="I460" s="174"/>
    </row>
    <row r="461" spans="1:9" ht="69.95" customHeight="1" x14ac:dyDescent="0.2">
      <c r="A461" s="838"/>
      <c r="B461" s="840" t="s">
        <v>8</v>
      </c>
      <c r="C461" s="261"/>
      <c r="D461" s="262"/>
      <c r="E461" s="437"/>
      <c r="F461" s="80"/>
      <c r="G461" s="278"/>
      <c r="H461" s="203"/>
      <c r="I461" s="257"/>
    </row>
    <row r="462" spans="1:9" ht="69.95" customHeight="1" x14ac:dyDescent="0.2">
      <c r="A462" s="838"/>
      <c r="B462" s="841"/>
      <c r="C462" s="180"/>
      <c r="D462" s="181"/>
      <c r="E462" s="437"/>
      <c r="F462" s="279"/>
      <c r="G462" s="183"/>
      <c r="H462" s="208"/>
      <c r="I462" s="257"/>
    </row>
    <row r="463" spans="1:9" ht="69.95" customHeight="1" x14ac:dyDescent="0.2">
      <c r="A463" s="838"/>
      <c r="B463" s="62"/>
      <c r="C463" s="185" t="s">
        <v>12</v>
      </c>
      <c r="D463" s="131"/>
      <c r="E463" s="444" t="s">
        <v>26</v>
      </c>
      <c r="F463" s="525"/>
      <c r="G463" s="186"/>
      <c r="H463" s="100" t="s">
        <v>24</v>
      </c>
      <c r="I463" s="157"/>
    </row>
    <row r="464" spans="1:9" ht="69.95" customHeight="1" x14ac:dyDescent="0.2">
      <c r="A464" s="838"/>
      <c r="B464" s="840" t="s">
        <v>8</v>
      </c>
      <c r="C464" s="187"/>
      <c r="D464" s="253"/>
      <c r="E464" s="445"/>
      <c r="F464" s="89"/>
      <c r="G464" s="188"/>
      <c r="H464" s="189"/>
      <c r="I464" s="161"/>
    </row>
    <row r="465" spans="1:9" ht="69.95" customHeight="1" thickBot="1" x14ac:dyDescent="0.25">
      <c r="A465" s="839"/>
      <c r="B465" s="800"/>
      <c r="C465" s="162"/>
      <c r="D465" s="163"/>
      <c r="E465" s="440"/>
      <c r="F465" s="269"/>
      <c r="G465" s="200"/>
      <c r="H465" s="191"/>
      <c r="I465" s="167"/>
    </row>
    <row r="466" spans="1:9" ht="69.95" customHeight="1" thickTop="1" x14ac:dyDescent="0.2">
      <c r="A466" s="842">
        <f t="shared" ref="A466" si="13">A460+1</f>
        <v>43175</v>
      </c>
      <c r="B466" s="61"/>
      <c r="C466" s="170" t="s">
        <v>14</v>
      </c>
      <c r="D466" s="192" t="s">
        <v>15</v>
      </c>
      <c r="E466" s="497"/>
      <c r="F466" s="231"/>
      <c r="G466" s="172" t="s">
        <v>29</v>
      </c>
      <c r="H466" s="173"/>
      <c r="I466" s="174"/>
    </row>
    <row r="467" spans="1:9" ht="69.95" customHeight="1" x14ac:dyDescent="0.2">
      <c r="A467" s="833"/>
      <c r="B467" s="840" t="s">
        <v>8</v>
      </c>
      <c r="C467" s="258"/>
      <c r="D467" s="259"/>
      <c r="E467" s="437"/>
      <c r="F467" s="80"/>
      <c r="G467" s="278"/>
      <c r="H467" s="203"/>
      <c r="I467" s="257"/>
    </row>
    <row r="468" spans="1:9" ht="69.95" customHeight="1" x14ac:dyDescent="0.2">
      <c r="A468" s="833"/>
      <c r="B468" s="841"/>
      <c r="C468" s="79"/>
      <c r="D468" s="181"/>
      <c r="E468" s="443"/>
      <c r="F468" s="279"/>
      <c r="G468" s="183"/>
      <c r="H468" s="195"/>
      <c r="I468" s="257"/>
    </row>
    <row r="469" spans="1:9" ht="69.95" customHeight="1" x14ac:dyDescent="0.2">
      <c r="A469" s="833"/>
      <c r="B469" s="62"/>
      <c r="C469" s="196" t="s">
        <v>17</v>
      </c>
      <c r="D469" s="131"/>
      <c r="E469" s="444" t="s">
        <v>27</v>
      </c>
      <c r="F469" s="507"/>
      <c r="G469" s="197"/>
      <c r="H469" s="100"/>
      <c r="I469" s="157"/>
    </row>
    <row r="470" spans="1:9" ht="69.95" customHeight="1" x14ac:dyDescent="0.2">
      <c r="A470" s="833"/>
      <c r="B470" s="840" t="s">
        <v>8</v>
      </c>
      <c r="C470" s="134"/>
      <c r="D470" s="253"/>
      <c r="E470" s="443"/>
      <c r="F470" s="273"/>
      <c r="G470" s="188"/>
      <c r="H470" s="198"/>
      <c r="I470" s="161"/>
    </row>
    <row r="471" spans="1:9" ht="69.95" customHeight="1" thickBot="1" x14ac:dyDescent="0.25">
      <c r="A471" s="834"/>
      <c r="B471" s="800"/>
      <c r="C471" s="199"/>
      <c r="D471" s="163"/>
      <c r="E471" s="440"/>
      <c r="F471" s="527"/>
      <c r="G471" s="200"/>
      <c r="H471" s="191"/>
      <c r="I471" s="167"/>
    </row>
    <row r="472" spans="1:9" ht="69.95" customHeight="1" thickTop="1" x14ac:dyDescent="0.2">
      <c r="A472" s="837">
        <f>A466+1</f>
        <v>43176</v>
      </c>
      <c r="B472" s="61"/>
      <c r="C472" s="168" t="s">
        <v>13</v>
      </c>
      <c r="D472" s="169" t="s">
        <v>16</v>
      </c>
      <c r="E472" s="435" t="s">
        <v>18</v>
      </c>
      <c r="F472" s="231"/>
      <c r="G472" s="172" t="s">
        <v>30</v>
      </c>
      <c r="H472" s="173"/>
      <c r="I472" s="174"/>
    </row>
    <row r="473" spans="1:9" ht="69.95" customHeight="1" x14ac:dyDescent="0.2">
      <c r="A473" s="838"/>
      <c r="B473" s="840" t="s">
        <v>8</v>
      </c>
      <c r="C473" s="261"/>
      <c r="D473" s="262"/>
      <c r="E473" s="458"/>
      <c r="F473" s="80"/>
      <c r="G473" s="278"/>
      <c r="H473" s="203"/>
      <c r="I473" s="257"/>
    </row>
    <row r="474" spans="1:9" ht="69.95" customHeight="1" x14ac:dyDescent="0.2">
      <c r="A474" s="838"/>
      <c r="B474" s="841"/>
      <c r="C474" s="204"/>
      <c r="D474" s="205"/>
      <c r="E474" s="437"/>
      <c r="F474" s="279"/>
      <c r="G474" s="183"/>
      <c r="H474" s="208"/>
      <c r="I474" s="257"/>
    </row>
    <row r="475" spans="1:9" ht="69.95" customHeight="1" x14ac:dyDescent="0.2">
      <c r="A475" s="838"/>
      <c r="B475" s="62"/>
      <c r="C475" s="185" t="s">
        <v>19</v>
      </c>
      <c r="D475" s="209" t="s">
        <v>80</v>
      </c>
      <c r="E475" s="438"/>
      <c r="F475" s="131"/>
      <c r="G475" s="210"/>
      <c r="H475" s="100"/>
      <c r="I475" s="157"/>
    </row>
    <row r="476" spans="1:9" ht="69.95" customHeight="1" x14ac:dyDescent="0.2">
      <c r="A476" s="838"/>
      <c r="B476" s="840" t="s">
        <v>8</v>
      </c>
      <c r="C476" s="187"/>
      <c r="D476" s="211"/>
      <c r="E476" s="459"/>
      <c r="F476" s="80"/>
      <c r="G476" s="254"/>
      <c r="H476" s="189"/>
      <c r="I476" s="161"/>
    </row>
    <row r="477" spans="1:9" ht="69.95" customHeight="1" thickBot="1" x14ac:dyDescent="0.25">
      <c r="A477" s="839"/>
      <c r="B477" s="800"/>
      <c r="C477" s="214"/>
      <c r="D477" s="215"/>
      <c r="E477" s="440"/>
      <c r="F477" s="528"/>
      <c r="G477" s="216"/>
      <c r="H477" s="191"/>
      <c r="I477" s="167"/>
    </row>
    <row r="478" spans="1:9" ht="69.95" customHeight="1" thickTop="1" x14ac:dyDescent="0.2">
      <c r="A478" s="856">
        <f>A472+1</f>
        <v>43177</v>
      </c>
      <c r="B478" s="61"/>
      <c r="C478" s="168"/>
      <c r="D478" s="169"/>
      <c r="E478" s="435"/>
      <c r="F478" s="231"/>
      <c r="G478" s="172"/>
      <c r="H478" s="173"/>
      <c r="I478" s="174"/>
    </row>
    <row r="479" spans="1:9" ht="69.95" customHeight="1" x14ac:dyDescent="0.2">
      <c r="A479" s="857"/>
      <c r="B479" s="840" t="s">
        <v>8</v>
      </c>
      <c r="C479" s="261"/>
      <c r="D479" s="262"/>
      <c r="E479" s="458"/>
      <c r="F479" s="80"/>
      <c r="G479" s="278"/>
      <c r="H479" s="203"/>
      <c r="I479" s="257"/>
    </row>
    <row r="480" spans="1:9" ht="69.95" customHeight="1" x14ac:dyDescent="0.2">
      <c r="A480" s="857"/>
      <c r="B480" s="841"/>
      <c r="C480" s="204"/>
      <c r="D480" s="205"/>
      <c r="E480" s="437"/>
      <c r="F480" s="279"/>
      <c r="G480" s="183"/>
      <c r="H480" s="208"/>
      <c r="I480" s="257"/>
    </row>
    <row r="481" spans="1:9" ht="69.95" customHeight="1" x14ac:dyDescent="0.2">
      <c r="A481" s="857"/>
      <c r="B481" s="62"/>
      <c r="C481" s="185"/>
      <c r="D481" s="209"/>
      <c r="E481" s="438"/>
      <c r="F481" s="131"/>
      <c r="G481" s="210"/>
      <c r="H481" s="100"/>
      <c r="I481" s="157"/>
    </row>
    <row r="482" spans="1:9" ht="69.95" customHeight="1" x14ac:dyDescent="0.2">
      <c r="A482" s="857"/>
      <c r="B482" s="840" t="s">
        <v>8</v>
      </c>
      <c r="C482" s="187"/>
      <c r="D482" s="211"/>
      <c r="E482" s="459"/>
      <c r="F482" s="80"/>
      <c r="G482" s="254"/>
      <c r="H482" s="189"/>
      <c r="I482" s="161"/>
    </row>
    <row r="483" spans="1:9" ht="69.95" customHeight="1" thickBot="1" x14ac:dyDescent="0.25">
      <c r="A483" s="858"/>
      <c r="B483" s="800"/>
      <c r="C483" s="214"/>
      <c r="D483" s="215"/>
      <c r="E483" s="440"/>
      <c r="F483" s="528"/>
      <c r="G483" s="216"/>
      <c r="H483" s="191"/>
      <c r="I483" s="167"/>
    </row>
    <row r="484" spans="1:9" ht="69.95" hidden="1" customHeight="1" thickTop="1" thickBot="1" x14ac:dyDescent="0.5">
      <c r="A484" s="396"/>
      <c r="B484" s="66"/>
      <c r="C484" s="83">
        <f>COUNTA(C475,C472,C469,C466,C463,C460,C457,C454,C451,C448,C445,C442)</f>
        <v>12</v>
      </c>
      <c r="D484" s="83">
        <f t="shared" ref="D484:H484" si="14">COUNTA(D475,D472,D469,D466,D463,D460,D457,D454,D451,D448,D445,D442)</f>
        <v>7</v>
      </c>
      <c r="E484" s="460">
        <f t="shared" si="14"/>
        <v>7</v>
      </c>
      <c r="F484" s="529">
        <f t="shared" si="14"/>
        <v>0</v>
      </c>
      <c r="G484" s="83">
        <f t="shared" si="14"/>
        <v>6</v>
      </c>
      <c r="H484" s="83">
        <f t="shared" si="14"/>
        <v>4</v>
      </c>
      <c r="I484" s="83">
        <f>COUNTA(I442:I477)</f>
        <v>0</v>
      </c>
    </row>
    <row r="485" spans="1:9" ht="99.95" customHeight="1" thickTop="1" thickBot="1" x14ac:dyDescent="0.25">
      <c r="A485" s="397" t="s">
        <v>99</v>
      </c>
      <c r="B485" s="390">
        <f>WEEKNUM(A486,2)</f>
        <v>12</v>
      </c>
      <c r="C485" s="824" t="s">
        <v>0</v>
      </c>
      <c r="D485" s="825"/>
      <c r="E485" s="496" t="s">
        <v>1</v>
      </c>
      <c r="F485" s="81" t="s">
        <v>2</v>
      </c>
      <c r="G485" s="218" t="s">
        <v>3</v>
      </c>
      <c r="H485" s="219" t="s">
        <v>4</v>
      </c>
      <c r="I485" s="388" t="s">
        <v>5</v>
      </c>
    </row>
    <row r="486" spans="1:9" ht="69.95" customHeight="1" thickTop="1" x14ac:dyDescent="0.2">
      <c r="A486" s="828">
        <f>A472+2</f>
        <v>43178</v>
      </c>
      <c r="B486" s="409"/>
      <c r="C486" s="170">
        <v>4114</v>
      </c>
      <c r="D486" s="220">
        <v>4112</v>
      </c>
      <c r="E486" s="435" t="s">
        <v>6</v>
      </c>
      <c r="F486" s="512"/>
      <c r="G486" s="172" t="s">
        <v>14</v>
      </c>
      <c r="H486" s="202"/>
      <c r="I486" s="174"/>
    </row>
    <row r="487" spans="1:9" ht="69.95" customHeight="1" x14ac:dyDescent="0.2">
      <c r="A487" s="828"/>
      <c r="B487" s="784" t="s">
        <v>8</v>
      </c>
      <c r="C487" s="258"/>
      <c r="D487" s="279"/>
      <c r="E487" s="443"/>
      <c r="F487" s="273"/>
      <c r="G487" s="183"/>
      <c r="H487" s="206"/>
      <c r="I487" s="257"/>
    </row>
    <row r="488" spans="1:9" ht="69.95" customHeight="1" x14ac:dyDescent="0.2">
      <c r="A488" s="828"/>
      <c r="B488" s="784"/>
      <c r="C488" s="79"/>
      <c r="D488" s="80"/>
      <c r="E488" s="443"/>
      <c r="F488" s="521"/>
      <c r="G488" s="183"/>
      <c r="H488" s="206"/>
      <c r="I488" s="257"/>
    </row>
    <row r="489" spans="1:9" ht="69.95" customHeight="1" x14ac:dyDescent="0.2">
      <c r="A489" s="828"/>
      <c r="B489" s="60"/>
      <c r="C489" s="130">
        <v>4111</v>
      </c>
      <c r="D489" s="227"/>
      <c r="E489" s="444" t="s">
        <v>28</v>
      </c>
      <c r="F489" s="283"/>
      <c r="G489" s="186"/>
      <c r="H489" s="186" t="s">
        <v>25</v>
      </c>
      <c r="I489" s="228"/>
    </row>
    <row r="490" spans="1:9" ht="69.95" customHeight="1" x14ac:dyDescent="0.2">
      <c r="A490" s="828"/>
      <c r="B490" s="784" t="s">
        <v>8</v>
      </c>
      <c r="C490" s="134"/>
      <c r="D490" s="229"/>
      <c r="E490" s="445"/>
      <c r="F490" s="89"/>
      <c r="G490" s="183"/>
      <c r="H490" s="183"/>
      <c r="I490" s="257"/>
    </row>
    <row r="491" spans="1:9" ht="69.95" customHeight="1" thickBot="1" x14ac:dyDescent="0.25">
      <c r="A491" s="829"/>
      <c r="B491" s="785"/>
      <c r="C491" s="199"/>
      <c r="D491" s="230"/>
      <c r="E491" s="440"/>
      <c r="F491" s="215"/>
      <c r="G491" s="200"/>
      <c r="H491" s="216"/>
      <c r="I491" s="167"/>
    </row>
    <row r="492" spans="1:9" ht="69.95" customHeight="1" thickTop="1" x14ac:dyDescent="0.2">
      <c r="A492" s="830">
        <f>+A486+1</f>
        <v>43179</v>
      </c>
      <c r="B492" s="61"/>
      <c r="C492" s="170">
        <v>4110</v>
      </c>
      <c r="D492" s="231">
        <v>4109</v>
      </c>
      <c r="E492" s="447"/>
      <c r="F492" s="512"/>
      <c r="G492" s="172"/>
      <c r="H492" s="202"/>
      <c r="I492" s="174"/>
    </row>
    <row r="493" spans="1:9" ht="69.95" customHeight="1" x14ac:dyDescent="0.2">
      <c r="A493" s="831"/>
      <c r="B493" s="782" t="s">
        <v>8</v>
      </c>
      <c r="C493" s="258"/>
      <c r="D493" s="259"/>
      <c r="E493" s="443"/>
      <c r="F493" s="273"/>
      <c r="G493" s="183"/>
      <c r="H493" s="206"/>
      <c r="I493" s="257"/>
    </row>
    <row r="494" spans="1:9" ht="69.95" customHeight="1" x14ac:dyDescent="0.2">
      <c r="A494" s="831"/>
      <c r="B494" s="782"/>
      <c r="C494" s="79"/>
      <c r="D494" s="181"/>
      <c r="E494" s="443"/>
      <c r="F494" s="521"/>
      <c r="G494" s="183"/>
      <c r="H494" s="206"/>
      <c r="I494" s="257"/>
    </row>
    <row r="495" spans="1:9" ht="69.95" customHeight="1" x14ac:dyDescent="0.2">
      <c r="A495" s="831"/>
      <c r="B495" s="62"/>
      <c r="C495" s="130">
        <v>4108</v>
      </c>
      <c r="D495" s="131"/>
      <c r="E495" s="444" t="s">
        <v>29</v>
      </c>
      <c r="F495" s="283"/>
      <c r="G495" s="186"/>
      <c r="H495" s="186" t="s">
        <v>26</v>
      </c>
      <c r="I495" s="228"/>
    </row>
    <row r="496" spans="1:9" ht="69.95" customHeight="1" x14ac:dyDescent="0.2">
      <c r="A496" s="831"/>
      <c r="B496" s="782" t="s">
        <v>8</v>
      </c>
      <c r="C496" s="134"/>
      <c r="D496" s="253"/>
      <c r="E496" s="445"/>
      <c r="F496" s="89"/>
      <c r="G496" s="183"/>
      <c r="H496" s="183"/>
      <c r="I496" s="257"/>
    </row>
    <row r="497" spans="1:9" ht="69.95" customHeight="1" thickBot="1" x14ac:dyDescent="0.25">
      <c r="A497" s="832"/>
      <c r="B497" s="783"/>
      <c r="C497" s="199"/>
      <c r="D497" s="163"/>
      <c r="E497" s="440"/>
      <c r="F497" s="215"/>
      <c r="G497" s="200"/>
      <c r="H497" s="216"/>
      <c r="I497" s="167"/>
    </row>
    <row r="498" spans="1:9" ht="69.95" customHeight="1" thickTop="1" x14ac:dyDescent="0.2">
      <c r="A498" s="827">
        <f>+A492+1</f>
        <v>43180</v>
      </c>
      <c r="B498" s="61"/>
      <c r="C498" s="232">
        <v>4107</v>
      </c>
      <c r="D498" s="231">
        <v>4104</v>
      </c>
      <c r="E498" s="447"/>
      <c r="F498" s="512"/>
      <c r="G498" s="172"/>
      <c r="H498" s="202"/>
      <c r="I498" s="174"/>
    </row>
    <row r="499" spans="1:9" ht="69.95" customHeight="1" x14ac:dyDescent="0.2">
      <c r="A499" s="828"/>
      <c r="B499" s="782" t="s">
        <v>8</v>
      </c>
      <c r="C499" s="260"/>
      <c r="D499" s="259"/>
      <c r="E499" s="443"/>
      <c r="F499" s="273"/>
      <c r="G499" s="183"/>
      <c r="H499" s="206"/>
      <c r="I499" s="257"/>
    </row>
    <row r="500" spans="1:9" ht="69.95" customHeight="1" x14ac:dyDescent="0.2">
      <c r="A500" s="828"/>
      <c r="B500" s="782"/>
      <c r="C500" s="260"/>
      <c r="D500" s="259"/>
      <c r="E500" s="443"/>
      <c r="F500" s="521"/>
      <c r="G500" s="183"/>
      <c r="H500" s="206"/>
      <c r="I500" s="257"/>
    </row>
    <row r="501" spans="1:9" ht="69.95" customHeight="1" x14ac:dyDescent="0.2">
      <c r="A501" s="828"/>
      <c r="B501" s="62"/>
      <c r="C501" s="141">
        <v>4101</v>
      </c>
      <c r="D501" s="142"/>
      <c r="E501" s="444" t="s">
        <v>30</v>
      </c>
      <c r="F501" s="283"/>
      <c r="G501" s="186"/>
      <c r="H501" s="186" t="s">
        <v>27</v>
      </c>
      <c r="I501" s="228"/>
    </row>
    <row r="502" spans="1:9" ht="69.95" customHeight="1" x14ac:dyDescent="0.2">
      <c r="A502" s="828"/>
      <c r="B502" s="782" t="s">
        <v>8</v>
      </c>
      <c r="C502" s="158"/>
      <c r="D502" s="102"/>
      <c r="E502" s="445"/>
      <c r="F502" s="89"/>
      <c r="G502" s="183"/>
      <c r="H502" s="183"/>
      <c r="I502" s="257"/>
    </row>
    <row r="503" spans="1:9" ht="69.95" customHeight="1" thickBot="1" x14ac:dyDescent="0.25">
      <c r="A503" s="829"/>
      <c r="B503" s="783"/>
      <c r="C503" s="162"/>
      <c r="D503" s="163"/>
      <c r="E503" s="440"/>
      <c r="F503" s="215"/>
      <c r="G503" s="200"/>
      <c r="H503" s="216"/>
      <c r="I503" s="167"/>
    </row>
    <row r="504" spans="1:9" ht="69.95" customHeight="1" thickTop="1" x14ac:dyDescent="0.2">
      <c r="A504" s="830">
        <f>+A498+1</f>
        <v>43181</v>
      </c>
      <c r="B504" s="61"/>
      <c r="C504" s="168" t="s">
        <v>7</v>
      </c>
      <c r="D504" s="169" t="s">
        <v>11</v>
      </c>
      <c r="E504" s="447"/>
      <c r="F504" s="512"/>
      <c r="G504" s="172"/>
      <c r="H504" s="202"/>
      <c r="I504" s="174"/>
    </row>
    <row r="505" spans="1:9" ht="69.95" customHeight="1" x14ac:dyDescent="0.2">
      <c r="A505" s="831"/>
      <c r="B505" s="782" t="s">
        <v>8</v>
      </c>
      <c r="C505" s="261"/>
      <c r="D505" s="262"/>
      <c r="E505" s="443"/>
      <c r="F505" s="273"/>
      <c r="G505" s="183"/>
      <c r="H505" s="206"/>
      <c r="I505" s="257"/>
    </row>
    <row r="506" spans="1:9" ht="69.95" customHeight="1" x14ac:dyDescent="0.2">
      <c r="A506" s="831"/>
      <c r="B506" s="782"/>
      <c r="C506" s="180"/>
      <c r="D506" s="181"/>
      <c r="E506" s="443"/>
      <c r="F506" s="521"/>
      <c r="G506" s="183"/>
      <c r="H506" s="206"/>
      <c r="I506" s="257"/>
    </row>
    <row r="507" spans="1:9" ht="69.95" customHeight="1" x14ac:dyDescent="0.2">
      <c r="A507" s="831"/>
      <c r="B507" s="62"/>
      <c r="C507" s="185" t="s">
        <v>12</v>
      </c>
      <c r="D507" s="131"/>
      <c r="E507" s="451" t="s">
        <v>31</v>
      </c>
      <c r="F507" s="283"/>
      <c r="G507" s="186"/>
      <c r="H507" s="186" t="s">
        <v>29</v>
      </c>
      <c r="I507" s="228"/>
    </row>
    <row r="508" spans="1:9" ht="69.95" customHeight="1" x14ac:dyDescent="0.2">
      <c r="A508" s="831"/>
      <c r="B508" s="782" t="s">
        <v>8</v>
      </c>
      <c r="C508" s="187"/>
      <c r="D508" s="253"/>
      <c r="E508" s="445"/>
      <c r="F508" s="89"/>
      <c r="G508" s="183"/>
      <c r="H508" s="183"/>
      <c r="I508" s="257"/>
    </row>
    <row r="509" spans="1:9" ht="69.95" customHeight="1" thickBot="1" x14ac:dyDescent="0.25">
      <c r="A509" s="832"/>
      <c r="B509" s="783"/>
      <c r="C509" s="162"/>
      <c r="D509" s="163"/>
      <c r="E509" s="440"/>
      <c r="F509" s="215"/>
      <c r="G509" s="200"/>
      <c r="H509" s="216"/>
      <c r="I509" s="167"/>
    </row>
    <row r="510" spans="1:9" ht="69.95" customHeight="1" thickTop="1" x14ac:dyDescent="0.2">
      <c r="A510" s="827">
        <f>+A504+1</f>
        <v>43182</v>
      </c>
      <c r="B510" s="61"/>
      <c r="C510" s="170" t="s">
        <v>14</v>
      </c>
      <c r="D510" s="192" t="s">
        <v>15</v>
      </c>
      <c r="E510" s="447"/>
      <c r="F510" s="512"/>
      <c r="G510" s="172"/>
      <c r="H510" s="202"/>
      <c r="I510" s="174"/>
    </row>
    <row r="511" spans="1:9" ht="69.95" customHeight="1" x14ac:dyDescent="0.2">
      <c r="A511" s="828"/>
      <c r="B511" s="782" t="s">
        <v>8</v>
      </c>
      <c r="C511" s="258"/>
      <c r="D511" s="259"/>
      <c r="E511" s="443"/>
      <c r="F511" s="273"/>
      <c r="G511" s="183"/>
      <c r="H511" s="206"/>
      <c r="I511" s="257"/>
    </row>
    <row r="512" spans="1:9" ht="69.95" customHeight="1" x14ac:dyDescent="0.2">
      <c r="A512" s="828"/>
      <c r="B512" s="782"/>
      <c r="C512" s="79"/>
      <c r="D512" s="181"/>
      <c r="E512" s="443"/>
      <c r="F512" s="521"/>
      <c r="G512" s="183"/>
      <c r="H512" s="206"/>
      <c r="I512" s="257"/>
    </row>
    <row r="513" spans="1:9" ht="69.95" customHeight="1" x14ac:dyDescent="0.2">
      <c r="A513" s="828"/>
      <c r="B513" s="62"/>
      <c r="C513" s="196" t="s">
        <v>17</v>
      </c>
      <c r="D513" s="131"/>
      <c r="E513" s="449"/>
      <c r="F513" s="515"/>
      <c r="G513" s="233"/>
      <c r="H513" s="233"/>
      <c r="I513" s="234"/>
    </row>
    <row r="514" spans="1:9" ht="69.95" customHeight="1" x14ac:dyDescent="0.2">
      <c r="A514" s="828"/>
      <c r="B514" s="782" t="s">
        <v>8</v>
      </c>
      <c r="C514" s="134"/>
      <c r="D514" s="253"/>
      <c r="E514" s="445"/>
      <c r="F514" s="89"/>
      <c r="G514" s="183"/>
      <c r="H514" s="183"/>
      <c r="I514" s="257"/>
    </row>
    <row r="515" spans="1:9" ht="69.95" customHeight="1" thickBot="1" x14ac:dyDescent="0.25">
      <c r="A515" s="829"/>
      <c r="B515" s="783"/>
      <c r="C515" s="199"/>
      <c r="D515" s="163"/>
      <c r="E515" s="440"/>
      <c r="F515" s="215"/>
      <c r="G515" s="200"/>
      <c r="H515" s="216"/>
      <c r="I515" s="167"/>
    </row>
    <row r="516" spans="1:9" ht="69.95" customHeight="1" thickTop="1" x14ac:dyDescent="0.2">
      <c r="A516" s="830">
        <f>+A510+1</f>
        <v>43183</v>
      </c>
      <c r="B516" s="61"/>
      <c r="C516" s="168" t="s">
        <v>13</v>
      </c>
      <c r="D516" s="169" t="s">
        <v>16</v>
      </c>
      <c r="E516" s="435" t="s">
        <v>18</v>
      </c>
      <c r="F516" s="512"/>
      <c r="G516" s="172"/>
      <c r="H516" s="202"/>
      <c r="I516" s="174"/>
    </row>
    <row r="517" spans="1:9" ht="69.95" customHeight="1" x14ac:dyDescent="0.2">
      <c r="A517" s="831"/>
      <c r="B517" s="782" t="s">
        <v>8</v>
      </c>
      <c r="C517" s="261"/>
      <c r="D517" s="262"/>
      <c r="E517" s="443"/>
      <c r="F517" s="273"/>
      <c r="G517" s="183"/>
      <c r="H517" s="206"/>
      <c r="I517" s="257"/>
    </row>
    <row r="518" spans="1:9" ht="69.95" customHeight="1" x14ac:dyDescent="0.2">
      <c r="A518" s="831"/>
      <c r="B518" s="782"/>
      <c r="C518" s="204"/>
      <c r="D518" s="205"/>
      <c r="E518" s="443"/>
      <c r="F518" s="521"/>
      <c r="G518" s="183"/>
      <c r="H518" s="206"/>
      <c r="I518" s="257"/>
    </row>
    <row r="519" spans="1:9" ht="69.95" customHeight="1" x14ac:dyDescent="0.2">
      <c r="A519" s="831"/>
      <c r="B519" s="62"/>
      <c r="C519" s="185" t="s">
        <v>19</v>
      </c>
      <c r="D519" s="209"/>
      <c r="E519" s="449"/>
      <c r="F519" s="515"/>
      <c r="G519" s="233"/>
      <c r="H519" s="233"/>
      <c r="I519" s="234"/>
    </row>
    <row r="520" spans="1:9" ht="69.95" customHeight="1" x14ac:dyDescent="0.2">
      <c r="A520" s="831"/>
      <c r="B520" s="782" t="s">
        <v>8</v>
      </c>
      <c r="C520" s="187"/>
      <c r="D520" s="211"/>
      <c r="E520" s="445"/>
      <c r="F520" s="89"/>
      <c r="G520" s="183"/>
      <c r="H520" s="183"/>
      <c r="I520" s="257"/>
    </row>
    <row r="521" spans="1:9" ht="69.95" customHeight="1" thickBot="1" x14ac:dyDescent="0.25">
      <c r="A521" s="832"/>
      <c r="B521" s="783"/>
      <c r="C521" s="214"/>
      <c r="D521" s="215"/>
      <c r="E521" s="440"/>
      <c r="F521" s="215"/>
      <c r="G521" s="200"/>
      <c r="H521" s="216"/>
      <c r="I521" s="167"/>
    </row>
    <row r="522" spans="1:9" ht="69.95" customHeight="1" thickTop="1" x14ac:dyDescent="0.2">
      <c r="A522" s="850">
        <f>+A516+1</f>
        <v>43184</v>
      </c>
      <c r="B522" s="61"/>
      <c r="C522" s="168"/>
      <c r="D522" s="169"/>
      <c r="E522" s="435"/>
      <c r="F522" s="512"/>
      <c r="G522" s="172"/>
      <c r="H522" s="202"/>
      <c r="I522" s="174"/>
    </row>
    <row r="523" spans="1:9" ht="69.95" customHeight="1" x14ac:dyDescent="0.2">
      <c r="A523" s="851"/>
      <c r="B523" s="782" t="s">
        <v>8</v>
      </c>
      <c r="C523" s="261"/>
      <c r="D523" s="262"/>
      <c r="E523" s="443"/>
      <c r="F523" s="273"/>
      <c r="G523" s="183"/>
      <c r="H523" s="206"/>
      <c r="I523" s="257"/>
    </row>
    <row r="524" spans="1:9" ht="69.95" customHeight="1" x14ac:dyDescent="0.2">
      <c r="A524" s="851"/>
      <c r="B524" s="782"/>
      <c r="C524" s="204"/>
      <c r="D524" s="205"/>
      <c r="E524" s="443"/>
      <c r="F524" s="521"/>
      <c r="G524" s="183"/>
      <c r="H524" s="206"/>
      <c r="I524" s="257"/>
    </row>
    <row r="525" spans="1:9" ht="69.95" customHeight="1" x14ac:dyDescent="0.2">
      <c r="A525" s="851"/>
      <c r="B525" s="62"/>
      <c r="C525" s="185"/>
      <c r="D525" s="209"/>
      <c r="E525" s="449"/>
      <c r="F525" s="515"/>
      <c r="G525" s="233"/>
      <c r="H525" s="233"/>
      <c r="I525" s="234"/>
    </row>
    <row r="526" spans="1:9" ht="69.95" customHeight="1" x14ac:dyDescent="0.2">
      <c r="A526" s="851"/>
      <c r="B526" s="782" t="s">
        <v>8</v>
      </c>
      <c r="C526" s="187"/>
      <c r="D526" s="211"/>
      <c r="E526" s="445"/>
      <c r="F526" s="89"/>
      <c r="G526" s="183"/>
      <c r="H526" s="183"/>
      <c r="I526" s="257"/>
    </row>
    <row r="527" spans="1:9" ht="69.95" customHeight="1" thickBot="1" x14ac:dyDescent="0.25">
      <c r="A527" s="852"/>
      <c r="B527" s="783"/>
      <c r="C527" s="214"/>
      <c r="D527" s="215"/>
      <c r="E527" s="440"/>
      <c r="F527" s="215"/>
      <c r="G527" s="200"/>
      <c r="H527" s="216"/>
      <c r="I527" s="167"/>
    </row>
    <row r="528" spans="1:9" ht="69.95" hidden="1" customHeight="1" thickTop="1" x14ac:dyDescent="0.45">
      <c r="A528" s="392"/>
      <c r="B528" s="66"/>
      <c r="C528" s="256">
        <f>COUNTA(C519,C516,C513,C510,C507,C504,C501,C498,C495,C492,C489,C486)</f>
        <v>12</v>
      </c>
      <c r="D528" s="256">
        <f t="shared" ref="D528:H528" si="15">COUNTA(D519,D516,D513,D510,D507,D504,D501,D498,D495,D492,D489,D486)</f>
        <v>6</v>
      </c>
      <c r="E528" s="454">
        <f t="shared" si="15"/>
        <v>6</v>
      </c>
      <c r="F528" s="520">
        <f t="shared" si="15"/>
        <v>0</v>
      </c>
      <c r="G528" s="256">
        <f t="shared" si="15"/>
        <v>1</v>
      </c>
      <c r="H528" s="256">
        <f t="shared" si="15"/>
        <v>4</v>
      </c>
      <c r="I528" s="256">
        <f>COUNTA(I486:I521)</f>
        <v>0</v>
      </c>
    </row>
    <row r="529" spans="1:9" ht="99.95" customHeight="1" thickTop="1" thickBot="1" x14ac:dyDescent="0.25">
      <c r="A529" s="397" t="s">
        <v>99</v>
      </c>
      <c r="B529" s="390">
        <f>WEEKNUM(A530,2)</f>
        <v>13</v>
      </c>
      <c r="C529" s="835" t="s">
        <v>0</v>
      </c>
      <c r="D529" s="836"/>
      <c r="E529" s="457" t="s">
        <v>1</v>
      </c>
      <c r="F529" s="82" t="s">
        <v>2</v>
      </c>
      <c r="G529" s="281" t="s">
        <v>3</v>
      </c>
      <c r="H529" s="264" t="s">
        <v>4</v>
      </c>
      <c r="I529" s="389" t="s">
        <v>5</v>
      </c>
    </row>
    <row r="530" spans="1:9" ht="69.95" customHeight="1" thickTop="1" x14ac:dyDescent="0.2">
      <c r="A530" s="828">
        <f>A516+2</f>
        <v>43185</v>
      </c>
      <c r="B530" s="409"/>
      <c r="C530" s="170">
        <v>4114</v>
      </c>
      <c r="D530" s="220">
        <v>4112</v>
      </c>
      <c r="E530" s="435" t="s">
        <v>6</v>
      </c>
      <c r="F530" s="512"/>
      <c r="G530" s="172"/>
      <c r="H530" s="202"/>
      <c r="I530" s="174"/>
    </row>
    <row r="531" spans="1:9" ht="69.95" customHeight="1" x14ac:dyDescent="0.2">
      <c r="A531" s="828"/>
      <c r="B531" s="784" t="s">
        <v>8</v>
      </c>
      <c r="C531" s="258"/>
      <c r="D531" s="279"/>
      <c r="E531" s="443"/>
      <c r="F531" s="521"/>
      <c r="G531" s="183"/>
      <c r="H531" s="206"/>
      <c r="I531" s="257"/>
    </row>
    <row r="532" spans="1:9" ht="69.95" customHeight="1" x14ac:dyDescent="0.2">
      <c r="A532" s="828"/>
      <c r="B532" s="784"/>
      <c r="C532" s="79"/>
      <c r="D532" s="80"/>
      <c r="E532" s="443"/>
      <c r="F532" s="273"/>
      <c r="G532" s="183"/>
      <c r="H532" s="206"/>
      <c r="I532" s="257"/>
    </row>
    <row r="533" spans="1:9" ht="69.95" customHeight="1" x14ac:dyDescent="0.2">
      <c r="A533" s="828"/>
      <c r="B533" s="60"/>
      <c r="C533" s="130">
        <v>4111</v>
      </c>
      <c r="D533" s="227"/>
      <c r="E533" s="444"/>
      <c r="F533" s="283"/>
      <c r="G533" s="186"/>
      <c r="H533" s="186" t="s">
        <v>30</v>
      </c>
      <c r="I533" s="228"/>
    </row>
    <row r="534" spans="1:9" ht="69.95" customHeight="1" x14ac:dyDescent="0.2">
      <c r="A534" s="828"/>
      <c r="B534" s="784" t="s">
        <v>8</v>
      </c>
      <c r="C534" s="134"/>
      <c r="D534" s="229"/>
      <c r="E534" s="445"/>
      <c r="F534" s="89"/>
      <c r="G534" s="183"/>
      <c r="H534" s="183"/>
      <c r="I534" s="257"/>
    </row>
    <row r="535" spans="1:9" ht="69.95" customHeight="1" thickBot="1" x14ac:dyDescent="0.25">
      <c r="A535" s="829"/>
      <c r="B535" s="785"/>
      <c r="C535" s="199"/>
      <c r="D535" s="230"/>
      <c r="E535" s="440"/>
      <c r="F535" s="215"/>
      <c r="G535" s="200"/>
      <c r="H535" s="216"/>
      <c r="I535" s="167"/>
    </row>
    <row r="536" spans="1:9" ht="69.95" customHeight="1" thickTop="1" x14ac:dyDescent="0.2">
      <c r="A536" s="830">
        <f>+A530+1</f>
        <v>43186</v>
      </c>
      <c r="B536" s="61"/>
      <c r="C536" s="170">
        <v>4110</v>
      </c>
      <c r="D536" s="231">
        <v>4109</v>
      </c>
      <c r="E536" s="447"/>
      <c r="F536" s="512"/>
      <c r="G536" s="172"/>
      <c r="H536" s="202"/>
      <c r="I536" s="174"/>
    </row>
    <row r="537" spans="1:9" ht="69.95" customHeight="1" x14ac:dyDescent="0.2">
      <c r="A537" s="831"/>
      <c r="B537" s="782" t="s">
        <v>8</v>
      </c>
      <c r="C537" s="258"/>
      <c r="D537" s="259"/>
      <c r="E537" s="443"/>
      <c r="F537" s="521"/>
      <c r="G537" s="183"/>
      <c r="H537" s="206"/>
      <c r="I537" s="257"/>
    </row>
    <row r="538" spans="1:9" ht="69.95" customHeight="1" x14ac:dyDescent="0.2">
      <c r="A538" s="831"/>
      <c r="B538" s="782"/>
      <c r="C538" s="79"/>
      <c r="D538" s="181"/>
      <c r="E538" s="443"/>
      <c r="F538" s="521"/>
      <c r="G538" s="183"/>
      <c r="H538" s="206"/>
      <c r="I538" s="257"/>
    </row>
    <row r="539" spans="1:9" ht="69.95" customHeight="1" x14ac:dyDescent="0.2">
      <c r="A539" s="831"/>
      <c r="B539" s="62"/>
      <c r="C539" s="130">
        <v>4108</v>
      </c>
      <c r="D539" s="131"/>
      <c r="E539" s="444"/>
      <c r="F539" s="283"/>
      <c r="G539" s="186"/>
      <c r="H539" s="245" t="s">
        <v>31</v>
      </c>
      <c r="I539" s="228"/>
    </row>
    <row r="540" spans="1:9" ht="69.95" customHeight="1" x14ac:dyDescent="0.2">
      <c r="A540" s="831"/>
      <c r="B540" s="782" t="s">
        <v>8</v>
      </c>
      <c r="C540" s="134"/>
      <c r="D540" s="253"/>
      <c r="E540" s="445"/>
      <c r="F540" s="89"/>
      <c r="G540" s="183"/>
      <c r="H540" s="183"/>
      <c r="I540" s="257"/>
    </row>
    <row r="541" spans="1:9" ht="69.95" customHeight="1" thickBot="1" x14ac:dyDescent="0.25">
      <c r="A541" s="832"/>
      <c r="B541" s="783"/>
      <c r="C541" s="199"/>
      <c r="D541" s="163"/>
      <c r="E541" s="440"/>
      <c r="F541" s="215"/>
      <c r="G541" s="200"/>
      <c r="H541" s="216"/>
      <c r="I541" s="167"/>
    </row>
    <row r="542" spans="1:9" ht="69.95" customHeight="1" thickTop="1" x14ac:dyDescent="0.2">
      <c r="A542" s="827">
        <f>+A536+1</f>
        <v>43187</v>
      </c>
      <c r="B542" s="61"/>
      <c r="C542" s="232">
        <v>4107</v>
      </c>
      <c r="D542" s="231">
        <v>4104</v>
      </c>
      <c r="E542" s="447"/>
      <c r="F542" s="512"/>
      <c r="G542" s="172"/>
      <c r="H542" s="202"/>
      <c r="I542" s="174"/>
    </row>
    <row r="543" spans="1:9" ht="69.95" customHeight="1" x14ac:dyDescent="0.2">
      <c r="A543" s="828"/>
      <c r="B543" s="782" t="s">
        <v>8</v>
      </c>
      <c r="C543" s="260"/>
      <c r="D543" s="259"/>
      <c r="E543" s="443"/>
      <c r="F543" s="521"/>
      <c r="G543" s="183"/>
      <c r="H543" s="206"/>
      <c r="I543" s="257"/>
    </row>
    <row r="544" spans="1:9" ht="69.95" customHeight="1" x14ac:dyDescent="0.2">
      <c r="A544" s="828"/>
      <c r="B544" s="782"/>
      <c r="C544" s="260"/>
      <c r="D544" s="259"/>
      <c r="E544" s="443"/>
      <c r="F544" s="273"/>
      <c r="G544" s="183"/>
      <c r="H544" s="206"/>
      <c r="I544" s="257"/>
    </row>
    <row r="545" spans="1:9" ht="69.95" customHeight="1" x14ac:dyDescent="0.2">
      <c r="A545" s="828"/>
      <c r="B545" s="62"/>
      <c r="C545" s="141">
        <v>4101</v>
      </c>
      <c r="D545" s="142"/>
      <c r="E545" s="444"/>
      <c r="F545" s="283"/>
      <c r="G545" s="186"/>
      <c r="H545" s="186"/>
      <c r="I545" s="228"/>
    </row>
    <row r="546" spans="1:9" ht="69.95" customHeight="1" x14ac:dyDescent="0.2">
      <c r="A546" s="828"/>
      <c r="B546" s="782" t="s">
        <v>8</v>
      </c>
      <c r="C546" s="158"/>
      <c r="D546" s="102"/>
      <c r="E546" s="445"/>
      <c r="F546" s="89"/>
      <c r="G546" s="183"/>
      <c r="H546" s="183"/>
      <c r="I546" s="257"/>
    </row>
    <row r="547" spans="1:9" ht="69.95" customHeight="1" thickBot="1" x14ac:dyDescent="0.25">
      <c r="A547" s="829"/>
      <c r="B547" s="783"/>
      <c r="C547" s="162"/>
      <c r="D547" s="163"/>
      <c r="E547" s="440"/>
      <c r="F547" s="215"/>
      <c r="G547" s="200"/>
      <c r="H547" s="216"/>
      <c r="I547" s="167"/>
    </row>
    <row r="548" spans="1:9" ht="69.95" customHeight="1" thickTop="1" x14ac:dyDescent="0.2">
      <c r="A548" s="830">
        <f>+A542+1</f>
        <v>43188</v>
      </c>
      <c r="B548" s="61"/>
      <c r="C548" s="168" t="s">
        <v>7</v>
      </c>
      <c r="D548" s="169" t="s">
        <v>11</v>
      </c>
      <c r="E548" s="447"/>
      <c r="F548" s="512"/>
      <c r="G548" s="172"/>
      <c r="H548" s="202"/>
      <c r="I548" s="174"/>
    </row>
    <row r="549" spans="1:9" ht="69.95" customHeight="1" x14ac:dyDescent="0.2">
      <c r="A549" s="831"/>
      <c r="B549" s="782" t="s">
        <v>8</v>
      </c>
      <c r="C549" s="261"/>
      <c r="D549" s="262"/>
      <c r="E549" s="443"/>
      <c r="F549" s="273"/>
      <c r="G549" s="183"/>
      <c r="H549" s="206"/>
      <c r="I549" s="257"/>
    </row>
    <row r="550" spans="1:9" ht="69.95" customHeight="1" x14ac:dyDescent="0.2">
      <c r="A550" s="831"/>
      <c r="B550" s="782"/>
      <c r="C550" s="180"/>
      <c r="D550" s="181"/>
      <c r="E550" s="443"/>
      <c r="F550" s="521"/>
      <c r="G550" s="183"/>
      <c r="H550" s="206"/>
      <c r="I550" s="257"/>
    </row>
    <row r="551" spans="1:9" ht="69.95" customHeight="1" x14ac:dyDescent="0.2">
      <c r="A551" s="831"/>
      <c r="B551" s="62"/>
      <c r="C551" s="185" t="s">
        <v>12</v>
      </c>
      <c r="D551" s="131"/>
      <c r="E551" s="444"/>
      <c r="F551" s="283"/>
      <c r="G551" s="186"/>
      <c r="H551" s="186"/>
      <c r="I551" s="228"/>
    </row>
    <row r="552" spans="1:9" ht="69.95" customHeight="1" x14ac:dyDescent="0.2">
      <c r="A552" s="831"/>
      <c r="B552" s="782" t="s">
        <v>8</v>
      </c>
      <c r="C552" s="187"/>
      <c r="D552" s="253"/>
      <c r="E552" s="445"/>
      <c r="F552" s="89"/>
      <c r="G552" s="183"/>
      <c r="H552" s="183"/>
      <c r="I552" s="257"/>
    </row>
    <row r="553" spans="1:9" ht="69.95" customHeight="1" thickBot="1" x14ac:dyDescent="0.25">
      <c r="A553" s="832"/>
      <c r="B553" s="783"/>
      <c r="C553" s="252"/>
      <c r="D553" s="253"/>
      <c r="E553" s="459"/>
      <c r="F553" s="211"/>
      <c r="G553" s="188"/>
      <c r="H553" s="254"/>
      <c r="I553" s="286"/>
    </row>
    <row r="554" spans="1:9" ht="69.95" customHeight="1" thickTop="1" x14ac:dyDescent="0.2">
      <c r="A554" s="827">
        <f>+A548+1</f>
        <v>43189</v>
      </c>
      <c r="B554" s="61"/>
      <c r="C554" s="114" t="s">
        <v>14</v>
      </c>
      <c r="D554" s="287" t="s">
        <v>15</v>
      </c>
      <c r="E554" s="464"/>
      <c r="F554" s="532"/>
      <c r="G554" s="288"/>
      <c r="H554" s="289"/>
      <c r="I554" s="88"/>
    </row>
    <row r="555" spans="1:9" ht="69.95" customHeight="1" x14ac:dyDescent="0.2">
      <c r="A555" s="828"/>
      <c r="B555" s="782" t="s">
        <v>8</v>
      </c>
      <c r="C555" s="258"/>
      <c r="D555" s="259"/>
      <c r="E555" s="443"/>
      <c r="F555" s="273"/>
      <c r="G555" s="183"/>
      <c r="H555" s="206"/>
      <c r="I555" s="208"/>
    </row>
    <row r="556" spans="1:9" ht="69.95" customHeight="1" x14ac:dyDescent="0.2">
      <c r="A556" s="828"/>
      <c r="B556" s="782"/>
      <c r="C556" s="79"/>
      <c r="D556" s="181"/>
      <c r="E556" s="443"/>
      <c r="F556" s="521"/>
      <c r="G556" s="183"/>
      <c r="H556" s="206"/>
      <c r="I556" s="208"/>
    </row>
    <row r="557" spans="1:9" ht="69.95" customHeight="1" x14ac:dyDescent="0.2">
      <c r="A557" s="828"/>
      <c r="B557" s="62"/>
      <c r="C557" s="196" t="s">
        <v>17</v>
      </c>
      <c r="D557" s="131"/>
      <c r="E557" s="449"/>
      <c r="F557" s="515"/>
      <c r="G557" s="233"/>
      <c r="H557" s="233"/>
      <c r="I557" s="251"/>
    </row>
    <row r="558" spans="1:9" ht="69.95" customHeight="1" x14ac:dyDescent="0.2">
      <c r="A558" s="828"/>
      <c r="B558" s="782" t="s">
        <v>8</v>
      </c>
      <c r="C558" s="134"/>
      <c r="D558" s="253"/>
      <c r="E558" s="445"/>
      <c r="F558" s="89"/>
      <c r="G558" s="183"/>
      <c r="H558" s="183"/>
      <c r="I558" s="208"/>
    </row>
    <row r="559" spans="1:9" ht="69.95" customHeight="1" thickBot="1" x14ac:dyDescent="0.25">
      <c r="A559" s="829"/>
      <c r="B559" s="783"/>
      <c r="C559" s="108"/>
      <c r="D559" s="109"/>
      <c r="E559" s="465"/>
      <c r="F559" s="138"/>
      <c r="G559" s="291"/>
      <c r="H559" s="290"/>
      <c r="I559" s="113"/>
    </row>
    <row r="560" spans="1:9" ht="69.95" customHeight="1" thickTop="1" x14ac:dyDescent="0.2">
      <c r="A560" s="830">
        <f>+A554+1</f>
        <v>43190</v>
      </c>
      <c r="B560" s="61"/>
      <c r="C560" s="246" t="s">
        <v>13</v>
      </c>
      <c r="D560" s="247" t="s">
        <v>16</v>
      </c>
      <c r="E560" s="466" t="s">
        <v>18</v>
      </c>
      <c r="F560" s="519"/>
      <c r="G560" s="248"/>
      <c r="H560" s="249"/>
      <c r="I560" s="292"/>
    </row>
    <row r="561" spans="1:9" ht="69.95" customHeight="1" x14ac:dyDescent="0.2">
      <c r="A561" s="831"/>
      <c r="B561" s="782" t="s">
        <v>8</v>
      </c>
      <c r="C561" s="261"/>
      <c r="D561" s="262"/>
      <c r="E561" s="443"/>
      <c r="F561" s="273"/>
      <c r="G561" s="183"/>
      <c r="H561" s="206"/>
      <c r="I561" s="257"/>
    </row>
    <row r="562" spans="1:9" ht="69.95" customHeight="1" x14ac:dyDescent="0.2">
      <c r="A562" s="831"/>
      <c r="B562" s="782"/>
      <c r="C562" s="204"/>
      <c r="D562" s="205"/>
      <c r="E562" s="443"/>
      <c r="F562" s="521"/>
      <c r="G562" s="183"/>
      <c r="H562" s="206"/>
      <c r="I562" s="257"/>
    </row>
    <row r="563" spans="1:9" ht="69.95" customHeight="1" x14ac:dyDescent="0.2">
      <c r="A563" s="831"/>
      <c r="B563" s="62"/>
      <c r="C563" s="185" t="s">
        <v>19</v>
      </c>
      <c r="D563" s="209"/>
      <c r="E563" s="449"/>
      <c r="F563" s="515"/>
      <c r="G563" s="233"/>
      <c r="H563" s="233"/>
      <c r="I563" s="234"/>
    </row>
    <row r="564" spans="1:9" ht="69.95" customHeight="1" x14ac:dyDescent="0.2">
      <c r="A564" s="831"/>
      <c r="B564" s="782" t="s">
        <v>8</v>
      </c>
      <c r="C564" s="187"/>
      <c r="D564" s="211"/>
      <c r="E564" s="445"/>
      <c r="F564" s="89"/>
      <c r="G564" s="183"/>
      <c r="H564" s="183"/>
      <c r="I564" s="257"/>
    </row>
    <row r="565" spans="1:9" ht="69.95" customHeight="1" thickBot="1" x14ac:dyDescent="0.25">
      <c r="A565" s="832"/>
      <c r="B565" s="783"/>
      <c r="C565" s="214"/>
      <c r="D565" s="215"/>
      <c r="E565" s="440"/>
      <c r="F565" s="215"/>
      <c r="G565" s="200"/>
      <c r="H565" s="216"/>
      <c r="I565" s="167"/>
    </row>
    <row r="566" spans="1:9" ht="69.95" customHeight="1" thickTop="1" x14ac:dyDescent="0.2">
      <c r="A566" s="850">
        <f>+A560+1</f>
        <v>43191</v>
      </c>
      <c r="B566" s="61"/>
      <c r="C566" s="246"/>
      <c r="D566" s="247"/>
      <c r="E566" s="466"/>
      <c r="F566" s="519"/>
      <c r="G566" s="248"/>
      <c r="H566" s="249"/>
      <c r="I566" s="292"/>
    </row>
    <row r="567" spans="1:9" ht="69.95" customHeight="1" x14ac:dyDescent="0.2">
      <c r="A567" s="851"/>
      <c r="B567" s="782" t="s">
        <v>8</v>
      </c>
      <c r="C567" s="261"/>
      <c r="D567" s="262"/>
      <c r="E567" s="443"/>
      <c r="F567" s="273"/>
      <c r="G567" s="183"/>
      <c r="H567" s="206"/>
      <c r="I567" s="257"/>
    </row>
    <row r="568" spans="1:9" ht="69.95" customHeight="1" x14ac:dyDescent="0.2">
      <c r="A568" s="851"/>
      <c r="B568" s="782"/>
      <c r="C568" s="204"/>
      <c r="D568" s="205"/>
      <c r="E568" s="443"/>
      <c r="F568" s="521"/>
      <c r="G568" s="183"/>
      <c r="H568" s="206"/>
      <c r="I568" s="257"/>
    </row>
    <row r="569" spans="1:9" ht="69.95" customHeight="1" x14ac:dyDescent="0.2">
      <c r="A569" s="851"/>
      <c r="B569" s="62"/>
      <c r="C569" s="185"/>
      <c r="D569" s="209"/>
      <c r="E569" s="449"/>
      <c r="F569" s="515"/>
      <c r="G569" s="233"/>
      <c r="H569" s="233"/>
      <c r="I569" s="234"/>
    </row>
    <row r="570" spans="1:9" ht="69.95" customHeight="1" x14ac:dyDescent="0.2">
      <c r="A570" s="851"/>
      <c r="B570" s="782" t="s">
        <v>8</v>
      </c>
      <c r="C570" s="187"/>
      <c r="D570" s="211"/>
      <c r="E570" s="445"/>
      <c r="F570" s="89"/>
      <c r="G570" s="183"/>
      <c r="H570" s="183"/>
      <c r="I570" s="257"/>
    </row>
    <row r="571" spans="1:9" ht="69.95" customHeight="1" thickBot="1" x14ac:dyDescent="0.25">
      <c r="A571" s="852"/>
      <c r="B571" s="783"/>
      <c r="C571" s="214"/>
      <c r="D571" s="215"/>
      <c r="E571" s="440"/>
      <c r="F571" s="215"/>
      <c r="G571" s="200"/>
      <c r="H571" s="216"/>
      <c r="I571" s="167"/>
    </row>
    <row r="572" spans="1:9" ht="69.95" hidden="1" customHeight="1" thickTop="1" x14ac:dyDescent="0.2">
      <c r="A572" s="391"/>
      <c r="B572" s="64"/>
      <c r="C572" s="240">
        <f>COUNTA(C563,C560,C557,C554,C551,C548,C545,C542,C539,C536,C533,C530)</f>
        <v>12</v>
      </c>
      <c r="D572" s="240">
        <f t="shared" ref="D572:H572" si="16">COUNTA(D563,D560,D557,D554,D551,D548,D545,D542,D539,D536,D533,D530)</f>
        <v>6</v>
      </c>
      <c r="E572" s="450">
        <f t="shared" si="16"/>
        <v>2</v>
      </c>
      <c r="F572" s="517">
        <f t="shared" si="16"/>
        <v>0</v>
      </c>
      <c r="G572" s="240">
        <f t="shared" si="16"/>
        <v>0</v>
      </c>
      <c r="H572" s="240">
        <f t="shared" si="16"/>
        <v>2</v>
      </c>
      <c r="I572" s="240">
        <f>COUNTA(I530:I565)</f>
        <v>0</v>
      </c>
    </row>
    <row r="573" spans="1:9" ht="99.95" customHeight="1" thickTop="1" thickBot="1" x14ac:dyDescent="0.25">
      <c r="A573" s="397" t="s">
        <v>99</v>
      </c>
      <c r="B573" s="390">
        <f>WEEKNUM(A574,2)</f>
        <v>14</v>
      </c>
      <c r="C573" s="824" t="s">
        <v>0</v>
      </c>
      <c r="D573" s="825"/>
      <c r="E573" s="496" t="s">
        <v>1</v>
      </c>
      <c r="F573" s="81" t="s">
        <v>2</v>
      </c>
      <c r="G573" s="218" t="s">
        <v>3</v>
      </c>
      <c r="H573" s="219" t="s">
        <v>4</v>
      </c>
      <c r="I573" s="388" t="s">
        <v>5</v>
      </c>
    </row>
    <row r="574" spans="1:9" ht="69.95" customHeight="1" thickTop="1" x14ac:dyDescent="0.2">
      <c r="A574" s="828">
        <f>A560+2</f>
        <v>43192</v>
      </c>
      <c r="B574" s="409"/>
      <c r="C574" s="170">
        <v>4114</v>
      </c>
      <c r="D574" s="220">
        <v>4112</v>
      </c>
      <c r="E574" s="435" t="s">
        <v>6</v>
      </c>
      <c r="F574" s="518"/>
      <c r="G574" s="172" t="s">
        <v>7</v>
      </c>
      <c r="H574" s="243"/>
      <c r="I574" s="244"/>
    </row>
    <row r="575" spans="1:9" ht="69.95" customHeight="1" x14ac:dyDescent="0.2">
      <c r="A575" s="828"/>
      <c r="B575" s="784" t="s">
        <v>8</v>
      </c>
      <c r="C575" s="258"/>
      <c r="D575" s="279"/>
      <c r="E575" s="443"/>
      <c r="F575" s="273"/>
      <c r="G575" s="183"/>
      <c r="H575" s="206"/>
      <c r="I575" s="257"/>
    </row>
    <row r="576" spans="1:9" ht="69.95" customHeight="1" x14ac:dyDescent="0.2">
      <c r="A576" s="828"/>
      <c r="B576" s="784"/>
      <c r="C576" s="79"/>
      <c r="D576" s="80"/>
      <c r="E576" s="443"/>
      <c r="F576" s="521"/>
      <c r="G576" s="183"/>
      <c r="H576" s="206"/>
      <c r="I576" s="257"/>
    </row>
    <row r="577" spans="1:9" ht="69.95" customHeight="1" x14ac:dyDescent="0.2">
      <c r="A577" s="828"/>
      <c r="B577" s="60"/>
      <c r="C577" s="130">
        <v>4111</v>
      </c>
      <c r="D577" s="227"/>
      <c r="E577" s="444" t="s">
        <v>7</v>
      </c>
      <c r="F577" s="283"/>
      <c r="G577" s="186"/>
      <c r="H577" s="186" t="s">
        <v>7</v>
      </c>
      <c r="I577" s="228"/>
    </row>
    <row r="578" spans="1:9" ht="69.95" customHeight="1" x14ac:dyDescent="0.2">
      <c r="A578" s="828"/>
      <c r="B578" s="784" t="s">
        <v>8</v>
      </c>
      <c r="C578" s="134"/>
      <c r="D578" s="229"/>
      <c r="E578" s="445"/>
      <c r="F578" s="89"/>
      <c r="G578" s="183"/>
      <c r="H578" s="183"/>
      <c r="I578" s="257"/>
    </row>
    <row r="579" spans="1:9" ht="69.95" customHeight="1" thickBot="1" x14ac:dyDescent="0.25">
      <c r="A579" s="829"/>
      <c r="B579" s="785"/>
      <c r="C579" s="199"/>
      <c r="D579" s="230"/>
      <c r="E579" s="440"/>
      <c r="F579" s="215"/>
      <c r="G579" s="200"/>
      <c r="H579" s="216"/>
      <c r="I579" s="167"/>
    </row>
    <row r="580" spans="1:9" ht="69.95" customHeight="1" thickTop="1" x14ac:dyDescent="0.2">
      <c r="A580" s="830">
        <f>+A574+1</f>
        <v>43193</v>
      </c>
      <c r="B580" s="61"/>
      <c r="C580" s="170">
        <v>4110</v>
      </c>
      <c r="D580" s="231">
        <v>4109</v>
      </c>
      <c r="E580" s="452"/>
      <c r="F580" s="518"/>
      <c r="G580" s="172" t="s">
        <v>10</v>
      </c>
      <c r="H580" s="243"/>
      <c r="I580" s="244"/>
    </row>
    <row r="581" spans="1:9" ht="69.95" customHeight="1" x14ac:dyDescent="0.2">
      <c r="A581" s="831"/>
      <c r="B581" s="782" t="s">
        <v>8</v>
      </c>
      <c r="C581" s="258"/>
      <c r="D581" s="259"/>
      <c r="E581" s="443"/>
      <c r="F581" s="273"/>
      <c r="G581" s="183"/>
      <c r="H581" s="206"/>
      <c r="I581" s="257"/>
    </row>
    <row r="582" spans="1:9" ht="69.95" customHeight="1" x14ac:dyDescent="0.2">
      <c r="A582" s="831"/>
      <c r="B582" s="782"/>
      <c r="C582" s="79"/>
      <c r="D582" s="181"/>
      <c r="E582" s="443"/>
      <c r="F582" s="521"/>
      <c r="G582" s="183"/>
      <c r="H582" s="206"/>
      <c r="I582" s="257"/>
    </row>
    <row r="583" spans="1:9" ht="69.95" customHeight="1" x14ac:dyDescent="0.2">
      <c r="A583" s="831"/>
      <c r="B583" s="62"/>
      <c r="C583" s="130">
        <v>4108</v>
      </c>
      <c r="D583" s="131"/>
      <c r="E583" s="444" t="s">
        <v>11</v>
      </c>
      <c r="F583" s="283"/>
      <c r="G583" s="186"/>
      <c r="H583" s="186" t="s">
        <v>11</v>
      </c>
      <c r="I583" s="228"/>
    </row>
    <row r="584" spans="1:9" ht="69.95" customHeight="1" x14ac:dyDescent="0.2">
      <c r="A584" s="831"/>
      <c r="B584" s="782" t="s">
        <v>8</v>
      </c>
      <c r="C584" s="134"/>
      <c r="D584" s="253"/>
      <c r="E584" s="445"/>
      <c r="F584" s="89"/>
      <c r="G584" s="183"/>
      <c r="H584" s="183"/>
      <c r="I584" s="257"/>
    </row>
    <row r="585" spans="1:9" ht="69.95" customHeight="1" thickBot="1" x14ac:dyDescent="0.25">
      <c r="A585" s="832"/>
      <c r="B585" s="783"/>
      <c r="C585" s="199"/>
      <c r="D585" s="163"/>
      <c r="E585" s="440"/>
      <c r="F585" s="215"/>
      <c r="G585" s="200"/>
      <c r="H585" s="216"/>
      <c r="I585" s="167"/>
    </row>
    <row r="586" spans="1:9" ht="69.95" customHeight="1" thickTop="1" x14ac:dyDescent="0.2">
      <c r="A586" s="827">
        <f>+A580+1</f>
        <v>43194</v>
      </c>
      <c r="B586" s="61"/>
      <c r="C586" s="232">
        <v>4107</v>
      </c>
      <c r="D586" s="231">
        <v>4104</v>
      </c>
      <c r="E586" s="452"/>
      <c r="F586" s="518"/>
      <c r="G586" s="172" t="s">
        <v>12</v>
      </c>
      <c r="H586" s="243"/>
      <c r="I586" s="244"/>
    </row>
    <row r="587" spans="1:9" ht="69.95" customHeight="1" x14ac:dyDescent="0.2">
      <c r="A587" s="828"/>
      <c r="B587" s="782" t="s">
        <v>8</v>
      </c>
      <c r="C587" s="260"/>
      <c r="D587" s="259"/>
      <c r="E587" s="443"/>
      <c r="F587" s="273"/>
      <c r="G587" s="183"/>
      <c r="H587" s="206"/>
      <c r="I587" s="257"/>
    </row>
    <row r="588" spans="1:9" ht="69.95" customHeight="1" x14ac:dyDescent="0.2">
      <c r="A588" s="828"/>
      <c r="B588" s="782"/>
      <c r="C588" s="260"/>
      <c r="D588" s="259"/>
      <c r="E588" s="443"/>
      <c r="F588" s="521"/>
      <c r="G588" s="183"/>
      <c r="H588" s="206"/>
      <c r="I588" s="257"/>
    </row>
    <row r="589" spans="1:9" ht="69.95" customHeight="1" x14ac:dyDescent="0.2">
      <c r="A589" s="828"/>
      <c r="B589" s="62"/>
      <c r="C589" s="141">
        <v>4101</v>
      </c>
      <c r="D589" s="142"/>
      <c r="E589" s="444" t="s">
        <v>12</v>
      </c>
      <c r="F589" s="283"/>
      <c r="G589" s="186"/>
      <c r="H589" s="186" t="s">
        <v>12</v>
      </c>
      <c r="I589" s="228"/>
    </row>
    <row r="590" spans="1:9" ht="69.95" customHeight="1" x14ac:dyDescent="0.2">
      <c r="A590" s="828"/>
      <c r="B590" s="782" t="s">
        <v>8</v>
      </c>
      <c r="C590" s="158"/>
      <c r="D590" s="102"/>
      <c r="E590" s="445"/>
      <c r="F590" s="89"/>
      <c r="G590" s="183"/>
      <c r="H590" s="183"/>
      <c r="I590" s="257"/>
    </row>
    <row r="591" spans="1:9" ht="69.95" customHeight="1" thickBot="1" x14ac:dyDescent="0.25">
      <c r="A591" s="829"/>
      <c r="B591" s="783"/>
      <c r="C591" s="162"/>
      <c r="D591" s="163"/>
      <c r="E591" s="440"/>
      <c r="F591" s="215"/>
      <c r="G591" s="200"/>
      <c r="H591" s="216"/>
      <c r="I591" s="167"/>
    </row>
    <row r="592" spans="1:9" ht="69.95" customHeight="1" thickTop="1" x14ac:dyDescent="0.2">
      <c r="A592" s="847">
        <f>+A586+1</f>
        <v>43195</v>
      </c>
      <c r="B592" s="65"/>
      <c r="C592" s="246" t="s">
        <v>7</v>
      </c>
      <c r="D592" s="247" t="s">
        <v>11</v>
      </c>
      <c r="E592" s="453"/>
      <c r="F592" s="519"/>
      <c r="G592" s="282" t="s">
        <v>13</v>
      </c>
      <c r="H592" s="249"/>
      <c r="I592" s="250"/>
    </row>
    <row r="593" spans="1:9" ht="69.95" customHeight="1" x14ac:dyDescent="0.2">
      <c r="A593" s="847"/>
      <c r="B593" s="782" t="s">
        <v>8</v>
      </c>
      <c r="C593" s="261"/>
      <c r="D593" s="262"/>
      <c r="E593" s="443"/>
      <c r="F593" s="273"/>
      <c r="G593" s="183"/>
      <c r="H593" s="206"/>
      <c r="I593" s="208"/>
    </row>
    <row r="594" spans="1:9" ht="69.95" customHeight="1" x14ac:dyDescent="0.2">
      <c r="A594" s="847"/>
      <c r="B594" s="782"/>
      <c r="C594" s="180"/>
      <c r="D594" s="181"/>
      <c r="E594" s="443"/>
      <c r="F594" s="521"/>
      <c r="G594" s="183"/>
      <c r="H594" s="206"/>
      <c r="I594" s="208"/>
    </row>
    <row r="595" spans="1:9" ht="69.95" customHeight="1" x14ac:dyDescent="0.2">
      <c r="A595" s="847"/>
      <c r="B595" s="62"/>
      <c r="C595" s="185" t="s">
        <v>12</v>
      </c>
      <c r="D595" s="131"/>
      <c r="E595" s="444" t="s">
        <v>13</v>
      </c>
      <c r="F595" s="515"/>
      <c r="G595" s="233"/>
      <c r="H595" s="186" t="s">
        <v>13</v>
      </c>
      <c r="I595" s="251"/>
    </row>
    <row r="596" spans="1:9" ht="69.95" customHeight="1" x14ac:dyDescent="0.2">
      <c r="A596" s="847"/>
      <c r="B596" s="782" t="s">
        <v>8</v>
      </c>
      <c r="C596" s="187"/>
      <c r="D596" s="253"/>
      <c r="E596" s="445"/>
      <c r="F596" s="89"/>
      <c r="G596" s="183"/>
      <c r="H596" s="183"/>
      <c r="I596" s="208"/>
    </row>
    <row r="597" spans="1:9" ht="69.95" customHeight="1" thickBot="1" x14ac:dyDescent="0.25">
      <c r="A597" s="847"/>
      <c r="B597" s="840"/>
      <c r="C597" s="252"/>
      <c r="D597" s="253"/>
      <c r="E597" s="459"/>
      <c r="F597" s="211"/>
      <c r="G597" s="188"/>
      <c r="H597" s="254"/>
      <c r="I597" s="255"/>
    </row>
    <row r="598" spans="1:9" ht="69.95" customHeight="1" thickTop="1" x14ac:dyDescent="0.2">
      <c r="A598" s="827">
        <f>+A592+1</f>
        <v>43196</v>
      </c>
      <c r="B598" s="61"/>
      <c r="C598" s="170" t="s">
        <v>14</v>
      </c>
      <c r="D598" s="192" t="s">
        <v>15</v>
      </c>
      <c r="E598" s="452"/>
      <c r="F598" s="518"/>
      <c r="G598" s="172" t="s">
        <v>16</v>
      </c>
      <c r="H598" s="243"/>
      <c r="I598" s="244"/>
    </row>
    <row r="599" spans="1:9" ht="69.95" customHeight="1" x14ac:dyDescent="0.2">
      <c r="A599" s="828"/>
      <c r="B599" s="782" t="s">
        <v>8</v>
      </c>
      <c r="C599" s="258"/>
      <c r="D599" s="259"/>
      <c r="E599" s="443"/>
      <c r="F599" s="273"/>
      <c r="G599" s="183"/>
      <c r="H599" s="206"/>
      <c r="I599" s="257"/>
    </row>
    <row r="600" spans="1:9" ht="69.95" customHeight="1" x14ac:dyDescent="0.2">
      <c r="A600" s="828"/>
      <c r="B600" s="782"/>
      <c r="C600" s="79"/>
      <c r="D600" s="181"/>
      <c r="E600" s="443"/>
      <c r="F600" s="521"/>
      <c r="G600" s="183"/>
      <c r="H600" s="206"/>
      <c r="I600" s="257"/>
    </row>
    <row r="601" spans="1:9" ht="69.95" customHeight="1" x14ac:dyDescent="0.2">
      <c r="A601" s="828"/>
      <c r="B601" s="62"/>
      <c r="C601" s="196" t="s">
        <v>17</v>
      </c>
      <c r="D601" s="131"/>
      <c r="E601" s="444" t="s">
        <v>16</v>
      </c>
      <c r="F601" s="515"/>
      <c r="G601" s="233"/>
      <c r="H601" s="233"/>
      <c r="I601" s="234"/>
    </row>
    <row r="602" spans="1:9" ht="69.95" customHeight="1" x14ac:dyDescent="0.2">
      <c r="A602" s="828"/>
      <c r="B602" s="782" t="s">
        <v>8</v>
      </c>
      <c r="C602" s="134"/>
      <c r="D602" s="253"/>
      <c r="E602" s="445"/>
      <c r="F602" s="89"/>
      <c r="G602" s="183"/>
      <c r="H602" s="183"/>
      <c r="I602" s="257"/>
    </row>
    <row r="603" spans="1:9" ht="69.95" customHeight="1" thickBot="1" x14ac:dyDescent="0.25">
      <c r="A603" s="829"/>
      <c r="B603" s="783"/>
      <c r="C603" s="199"/>
      <c r="D603" s="163"/>
      <c r="E603" s="440"/>
      <c r="F603" s="215"/>
      <c r="G603" s="200"/>
      <c r="H603" s="216"/>
      <c r="I603" s="167"/>
    </row>
    <row r="604" spans="1:9" ht="69.95" customHeight="1" thickTop="1" x14ac:dyDescent="0.2">
      <c r="A604" s="830">
        <f>+A598+1</f>
        <v>43197</v>
      </c>
      <c r="B604" s="61"/>
      <c r="C604" s="168" t="s">
        <v>13</v>
      </c>
      <c r="D604" s="169" t="s">
        <v>16</v>
      </c>
      <c r="E604" s="435" t="s">
        <v>18</v>
      </c>
      <c r="F604" s="518"/>
      <c r="G604" s="172" t="s">
        <v>19</v>
      </c>
      <c r="H604" s="243"/>
      <c r="I604" s="244"/>
    </row>
    <row r="605" spans="1:9" ht="69.95" customHeight="1" x14ac:dyDescent="0.2">
      <c r="A605" s="831"/>
      <c r="B605" s="782" t="s">
        <v>8</v>
      </c>
      <c r="C605" s="261"/>
      <c r="D605" s="262"/>
      <c r="E605" s="443"/>
      <c r="F605" s="273"/>
      <c r="G605" s="183"/>
      <c r="H605" s="206"/>
      <c r="I605" s="257"/>
    </row>
    <row r="606" spans="1:9" ht="69.95" customHeight="1" x14ac:dyDescent="0.2">
      <c r="A606" s="831"/>
      <c r="B606" s="782"/>
      <c r="C606" s="204"/>
      <c r="D606" s="205"/>
      <c r="E606" s="443"/>
      <c r="F606" s="521"/>
      <c r="G606" s="183"/>
      <c r="H606" s="206"/>
      <c r="I606" s="257"/>
    </row>
    <row r="607" spans="1:9" ht="69.95" customHeight="1" x14ac:dyDescent="0.2">
      <c r="A607" s="831"/>
      <c r="B607" s="62"/>
      <c r="C607" s="185" t="s">
        <v>19</v>
      </c>
      <c r="D607" s="209" t="s">
        <v>82</v>
      </c>
      <c r="E607" s="449"/>
      <c r="F607" s="515"/>
      <c r="G607" s="233"/>
      <c r="H607" s="233"/>
      <c r="I607" s="234"/>
    </row>
    <row r="608" spans="1:9" ht="69.95" customHeight="1" x14ac:dyDescent="0.2">
      <c r="A608" s="831"/>
      <c r="B608" s="782" t="s">
        <v>8</v>
      </c>
      <c r="C608" s="187"/>
      <c r="D608" s="211"/>
      <c r="E608" s="445"/>
      <c r="F608" s="89"/>
      <c r="G608" s="183"/>
      <c r="H608" s="183"/>
      <c r="I608" s="257"/>
    </row>
    <row r="609" spans="1:9" ht="69.95" customHeight="1" thickBot="1" x14ac:dyDescent="0.25">
      <c r="A609" s="832"/>
      <c r="B609" s="783"/>
      <c r="C609" s="214"/>
      <c r="D609" s="215"/>
      <c r="E609" s="440"/>
      <c r="F609" s="215"/>
      <c r="G609" s="200"/>
      <c r="H609" s="216"/>
      <c r="I609" s="167"/>
    </row>
    <row r="610" spans="1:9" ht="69.95" customHeight="1" thickTop="1" x14ac:dyDescent="0.2">
      <c r="A610" s="850">
        <f>+A604+1</f>
        <v>43198</v>
      </c>
      <c r="B610" s="61"/>
      <c r="C610" s="168"/>
      <c r="D610" s="169"/>
      <c r="E610" s="435"/>
      <c r="F610" s="518"/>
      <c r="G610" s="172"/>
      <c r="H610" s="243"/>
      <c r="I610" s="244"/>
    </row>
    <row r="611" spans="1:9" ht="69.95" customHeight="1" x14ac:dyDescent="0.2">
      <c r="A611" s="851"/>
      <c r="B611" s="782" t="s">
        <v>8</v>
      </c>
      <c r="C611" s="261"/>
      <c r="D611" s="262"/>
      <c r="E611" s="443"/>
      <c r="F611" s="273"/>
      <c r="G611" s="183"/>
      <c r="H611" s="206"/>
      <c r="I611" s="257"/>
    </row>
    <row r="612" spans="1:9" ht="69.95" customHeight="1" x14ac:dyDescent="0.2">
      <c r="A612" s="851"/>
      <c r="B612" s="782"/>
      <c r="C612" s="204"/>
      <c r="D612" s="205"/>
      <c r="E612" s="443"/>
      <c r="F612" s="521"/>
      <c r="G612" s="183"/>
      <c r="H612" s="206"/>
      <c r="I612" s="257"/>
    </row>
    <row r="613" spans="1:9" ht="69.95" customHeight="1" x14ac:dyDescent="0.2">
      <c r="A613" s="851"/>
      <c r="B613" s="62"/>
      <c r="C613" s="185"/>
      <c r="D613" s="209"/>
      <c r="E613" s="449"/>
      <c r="F613" s="515"/>
      <c r="G613" s="233"/>
      <c r="H613" s="233"/>
      <c r="I613" s="234"/>
    </row>
    <row r="614" spans="1:9" ht="69.95" customHeight="1" x14ac:dyDescent="0.2">
      <c r="A614" s="851"/>
      <c r="B614" s="782" t="s">
        <v>8</v>
      </c>
      <c r="C614" s="187"/>
      <c r="D614" s="211"/>
      <c r="E614" s="445"/>
      <c r="F614" s="89"/>
      <c r="G614" s="183"/>
      <c r="H614" s="183"/>
      <c r="I614" s="257"/>
    </row>
    <row r="615" spans="1:9" ht="69.95" customHeight="1" thickBot="1" x14ac:dyDescent="0.25">
      <c r="A615" s="852"/>
      <c r="B615" s="783"/>
      <c r="C615" s="214"/>
      <c r="D615" s="215"/>
      <c r="E615" s="440"/>
      <c r="F615" s="215"/>
      <c r="G615" s="200"/>
      <c r="H615" s="216"/>
      <c r="I615" s="167"/>
    </row>
    <row r="616" spans="1:9" ht="69.95" hidden="1" customHeight="1" thickTop="1" x14ac:dyDescent="0.45">
      <c r="A616" s="391"/>
      <c r="B616" s="66"/>
      <c r="C616" s="256">
        <f>COUNTA(C607,C604,C601,C598,C595,C592,C589,C586,C583,C580,C577,C574)</f>
        <v>12</v>
      </c>
      <c r="D616" s="256">
        <f t="shared" ref="D616:H616" si="17">COUNTA(D607,D604,D601,D598,D595,D592,D589,D586,D583,D580,D577,D574)</f>
        <v>7</v>
      </c>
      <c r="E616" s="454">
        <f t="shared" si="17"/>
        <v>7</v>
      </c>
      <c r="F616" s="520">
        <f t="shared" si="17"/>
        <v>0</v>
      </c>
      <c r="G616" s="256">
        <f t="shared" si="17"/>
        <v>6</v>
      </c>
      <c r="H616" s="256">
        <f t="shared" si="17"/>
        <v>4</v>
      </c>
      <c r="I616" s="256">
        <f>COUNTA(I574:I609)</f>
        <v>0</v>
      </c>
    </row>
    <row r="617" spans="1:9" ht="99.95" customHeight="1" thickTop="1" thickBot="1" x14ac:dyDescent="0.25">
      <c r="A617" s="397" t="s">
        <v>99</v>
      </c>
      <c r="B617" s="390">
        <f>WEEKNUM(A618,2)</f>
        <v>15</v>
      </c>
      <c r="C617" s="824" t="s">
        <v>0</v>
      </c>
      <c r="D617" s="825"/>
      <c r="E617" s="496" t="s">
        <v>1</v>
      </c>
      <c r="F617" s="81" t="s">
        <v>2</v>
      </c>
      <c r="G617" s="218" t="s">
        <v>3</v>
      </c>
      <c r="H617" s="219" t="s">
        <v>4</v>
      </c>
      <c r="I617" s="388" t="s">
        <v>5</v>
      </c>
    </row>
    <row r="618" spans="1:9" ht="69.95" customHeight="1" thickTop="1" x14ac:dyDescent="0.2">
      <c r="A618" s="828">
        <f>A604+2</f>
        <v>43199</v>
      </c>
      <c r="B618" s="409"/>
      <c r="C618" s="170">
        <v>4114</v>
      </c>
      <c r="D618" s="220">
        <v>4112</v>
      </c>
      <c r="E618" s="435" t="s">
        <v>6</v>
      </c>
      <c r="F618" s="518"/>
      <c r="G618" s="172" t="s">
        <v>21</v>
      </c>
      <c r="H618" s="243"/>
      <c r="I618" s="244"/>
    </row>
    <row r="619" spans="1:9" ht="69.95" customHeight="1" x14ac:dyDescent="0.2">
      <c r="A619" s="828"/>
      <c r="B619" s="784" t="s">
        <v>8</v>
      </c>
      <c r="C619" s="258"/>
      <c r="D619" s="279"/>
      <c r="E619" s="443"/>
      <c r="F619" s="273"/>
      <c r="G619" s="183"/>
      <c r="H619" s="206"/>
      <c r="I619" s="257"/>
    </row>
    <row r="620" spans="1:9" ht="69.95" customHeight="1" x14ac:dyDescent="0.2">
      <c r="A620" s="828"/>
      <c r="B620" s="784"/>
      <c r="C620" s="79"/>
      <c r="D620" s="80"/>
      <c r="E620" s="443"/>
      <c r="F620" s="521"/>
      <c r="G620" s="183"/>
      <c r="H620" s="206"/>
      <c r="I620" s="257"/>
    </row>
    <row r="621" spans="1:9" ht="69.95" customHeight="1" x14ac:dyDescent="0.2">
      <c r="A621" s="828"/>
      <c r="B621" s="60"/>
      <c r="C621" s="130">
        <v>4111</v>
      </c>
      <c r="D621" s="227"/>
      <c r="E621" s="444" t="s">
        <v>19</v>
      </c>
      <c r="F621" s="515"/>
      <c r="G621" s="233"/>
      <c r="H621" s="186" t="s">
        <v>16</v>
      </c>
      <c r="I621" s="234"/>
    </row>
    <row r="622" spans="1:9" ht="69.95" customHeight="1" x14ac:dyDescent="0.2">
      <c r="A622" s="828"/>
      <c r="B622" s="784" t="s">
        <v>8</v>
      </c>
      <c r="C622" s="134"/>
      <c r="D622" s="229"/>
      <c r="E622" s="445"/>
      <c r="F622" s="89"/>
      <c r="G622" s="183"/>
      <c r="H622" s="183"/>
      <c r="I622" s="257"/>
    </row>
    <row r="623" spans="1:9" ht="69.95" customHeight="1" thickBot="1" x14ac:dyDescent="0.25">
      <c r="A623" s="829"/>
      <c r="B623" s="785"/>
      <c r="C623" s="199"/>
      <c r="D623" s="230"/>
      <c r="E623" s="440"/>
      <c r="F623" s="215"/>
      <c r="G623" s="200"/>
      <c r="H623" s="216"/>
      <c r="I623" s="167"/>
    </row>
    <row r="624" spans="1:9" ht="69.95" customHeight="1" thickTop="1" x14ac:dyDescent="0.2">
      <c r="A624" s="830">
        <f>+A618+1</f>
        <v>43200</v>
      </c>
      <c r="B624" s="61"/>
      <c r="C624" s="170">
        <v>4110</v>
      </c>
      <c r="D624" s="231">
        <v>4109</v>
      </c>
      <c r="E624" s="452"/>
      <c r="F624" s="518"/>
      <c r="G624" s="172" t="s">
        <v>23</v>
      </c>
      <c r="H624" s="243"/>
      <c r="I624" s="244"/>
    </row>
    <row r="625" spans="1:9" ht="69.95" customHeight="1" x14ac:dyDescent="0.2">
      <c r="A625" s="831"/>
      <c r="B625" s="782" t="s">
        <v>8</v>
      </c>
      <c r="C625" s="258"/>
      <c r="D625" s="259"/>
      <c r="E625" s="443"/>
      <c r="F625" s="273"/>
      <c r="G625" s="183"/>
      <c r="H625" s="206"/>
      <c r="I625" s="257"/>
    </row>
    <row r="626" spans="1:9" ht="69.95" customHeight="1" x14ac:dyDescent="0.2">
      <c r="A626" s="831"/>
      <c r="B626" s="782"/>
      <c r="C626" s="79"/>
      <c r="D626" s="181"/>
      <c r="E626" s="443"/>
      <c r="F626" s="521"/>
      <c r="G626" s="183"/>
      <c r="H626" s="206"/>
      <c r="I626" s="257"/>
    </row>
    <row r="627" spans="1:9" ht="69.95" customHeight="1" x14ac:dyDescent="0.2">
      <c r="A627" s="831"/>
      <c r="B627" s="62"/>
      <c r="C627" s="130">
        <v>4108</v>
      </c>
      <c r="D627" s="131"/>
      <c r="E627" s="444" t="s">
        <v>21</v>
      </c>
      <c r="F627" s="515"/>
      <c r="G627" s="233"/>
      <c r="H627" s="186" t="s">
        <v>19</v>
      </c>
      <c r="I627" s="234"/>
    </row>
    <row r="628" spans="1:9" ht="69.95" customHeight="1" x14ac:dyDescent="0.2">
      <c r="A628" s="831"/>
      <c r="B628" s="782" t="s">
        <v>8</v>
      </c>
      <c r="C628" s="134"/>
      <c r="D628" s="253"/>
      <c r="E628" s="445"/>
      <c r="F628" s="89"/>
      <c r="G628" s="183"/>
      <c r="H628" s="183"/>
      <c r="I628" s="257"/>
    </row>
    <row r="629" spans="1:9" ht="69.95" customHeight="1" thickBot="1" x14ac:dyDescent="0.25">
      <c r="A629" s="832"/>
      <c r="B629" s="783"/>
      <c r="C629" s="199"/>
      <c r="D629" s="163"/>
      <c r="E629" s="440"/>
      <c r="F629" s="215"/>
      <c r="G629" s="200"/>
      <c r="H629" s="216"/>
      <c r="I629" s="167"/>
    </row>
    <row r="630" spans="1:9" ht="69.95" customHeight="1" thickTop="1" x14ac:dyDescent="0.2">
      <c r="A630" s="827">
        <f>+A624+1</f>
        <v>43201</v>
      </c>
      <c r="B630" s="61"/>
      <c r="C630" s="232">
        <v>4107</v>
      </c>
      <c r="D630" s="231">
        <v>4104</v>
      </c>
      <c r="E630" s="452"/>
      <c r="F630" s="518"/>
      <c r="G630" s="172" t="s">
        <v>24</v>
      </c>
      <c r="H630" s="243"/>
      <c r="I630" s="244"/>
    </row>
    <row r="631" spans="1:9" ht="69.95" customHeight="1" x14ac:dyDescent="0.2">
      <c r="A631" s="828"/>
      <c r="B631" s="782" t="s">
        <v>8</v>
      </c>
      <c r="C631" s="260"/>
      <c r="D631" s="259"/>
      <c r="E631" s="443"/>
      <c r="F631" s="273"/>
      <c r="G631" s="183"/>
      <c r="H631" s="206"/>
      <c r="I631" s="257"/>
    </row>
    <row r="632" spans="1:9" ht="69.95" customHeight="1" x14ac:dyDescent="0.2">
      <c r="A632" s="828"/>
      <c r="B632" s="782"/>
      <c r="C632" s="260"/>
      <c r="D632" s="259"/>
      <c r="E632" s="443"/>
      <c r="F632" s="521"/>
      <c r="G632" s="183"/>
      <c r="H632" s="206"/>
      <c r="I632" s="257"/>
    </row>
    <row r="633" spans="1:9" ht="69.95" customHeight="1" x14ac:dyDescent="0.2">
      <c r="A633" s="828"/>
      <c r="B633" s="62"/>
      <c r="C633" s="141">
        <v>4101</v>
      </c>
      <c r="D633" s="142"/>
      <c r="E633" s="444" t="s">
        <v>23</v>
      </c>
      <c r="F633" s="515"/>
      <c r="G633" s="233"/>
      <c r="H633" s="186" t="s">
        <v>21</v>
      </c>
      <c r="I633" s="234"/>
    </row>
    <row r="634" spans="1:9" ht="69.95" customHeight="1" x14ac:dyDescent="0.2">
      <c r="A634" s="828"/>
      <c r="B634" s="782" t="s">
        <v>8</v>
      </c>
      <c r="C634" s="158"/>
      <c r="D634" s="102"/>
      <c r="E634" s="445"/>
      <c r="F634" s="89"/>
      <c r="G634" s="183"/>
      <c r="H634" s="183"/>
      <c r="I634" s="257"/>
    </row>
    <row r="635" spans="1:9" ht="69.95" customHeight="1" thickBot="1" x14ac:dyDescent="0.25">
      <c r="A635" s="829"/>
      <c r="B635" s="783"/>
      <c r="C635" s="162"/>
      <c r="D635" s="163"/>
      <c r="E635" s="440"/>
      <c r="F635" s="269"/>
      <c r="G635" s="200"/>
      <c r="H635" s="216"/>
      <c r="I635" s="167"/>
    </row>
    <row r="636" spans="1:9" ht="69.95" customHeight="1" thickTop="1" x14ac:dyDescent="0.2">
      <c r="A636" s="830">
        <f>+A630+1</f>
        <v>43202</v>
      </c>
      <c r="B636" s="61"/>
      <c r="C636" s="168" t="s">
        <v>7</v>
      </c>
      <c r="D636" s="169" t="s">
        <v>11</v>
      </c>
      <c r="E636" s="452"/>
      <c r="F636" s="518"/>
      <c r="G636" s="172" t="s">
        <v>25</v>
      </c>
      <c r="H636" s="243"/>
      <c r="I636" s="244"/>
    </row>
    <row r="637" spans="1:9" ht="69.95" customHeight="1" x14ac:dyDescent="0.2">
      <c r="A637" s="831"/>
      <c r="B637" s="782" t="s">
        <v>8</v>
      </c>
      <c r="C637" s="261"/>
      <c r="D637" s="262"/>
      <c r="E637" s="443"/>
      <c r="F637" s="273"/>
      <c r="G637" s="183"/>
      <c r="H637" s="206"/>
      <c r="I637" s="257"/>
    </row>
    <row r="638" spans="1:9" ht="69.95" customHeight="1" x14ac:dyDescent="0.2">
      <c r="A638" s="831"/>
      <c r="B638" s="782"/>
      <c r="C638" s="180"/>
      <c r="D638" s="181"/>
      <c r="E638" s="443"/>
      <c r="F638" s="521"/>
      <c r="G638" s="183"/>
      <c r="H638" s="206"/>
      <c r="I638" s="257"/>
    </row>
    <row r="639" spans="1:9" ht="69.95" customHeight="1" x14ac:dyDescent="0.2">
      <c r="A639" s="831"/>
      <c r="B639" s="62"/>
      <c r="C639" s="185" t="s">
        <v>12</v>
      </c>
      <c r="D639" s="131"/>
      <c r="E639" s="444" t="s">
        <v>24</v>
      </c>
      <c r="F639" s="515"/>
      <c r="G639" s="233"/>
      <c r="H639" s="186" t="s">
        <v>23</v>
      </c>
      <c r="I639" s="234"/>
    </row>
    <row r="640" spans="1:9" ht="69.95" customHeight="1" x14ac:dyDescent="0.2">
      <c r="A640" s="831"/>
      <c r="B640" s="782" t="s">
        <v>8</v>
      </c>
      <c r="C640" s="187"/>
      <c r="D640" s="253"/>
      <c r="E640" s="445"/>
      <c r="F640" s="89"/>
      <c r="G640" s="183"/>
      <c r="H640" s="183"/>
      <c r="I640" s="257"/>
    </row>
    <row r="641" spans="1:9" ht="69.95" customHeight="1" thickBot="1" x14ac:dyDescent="0.25">
      <c r="A641" s="832"/>
      <c r="B641" s="783"/>
      <c r="C641" s="162"/>
      <c r="D641" s="163"/>
      <c r="E641" s="440"/>
      <c r="F641" s="215"/>
      <c r="G641" s="200"/>
      <c r="H641" s="216"/>
      <c r="I641" s="167"/>
    </row>
    <row r="642" spans="1:9" ht="69.95" customHeight="1" thickTop="1" x14ac:dyDescent="0.2">
      <c r="A642" s="827">
        <f>+A636+1</f>
        <v>43203</v>
      </c>
      <c r="B642" s="61"/>
      <c r="C642" s="170" t="s">
        <v>14</v>
      </c>
      <c r="D642" s="192" t="s">
        <v>15</v>
      </c>
      <c r="E642" s="452"/>
      <c r="F642" s="518"/>
      <c r="G642" s="172" t="s">
        <v>26</v>
      </c>
      <c r="H642" s="243"/>
      <c r="I642" s="244"/>
    </row>
    <row r="643" spans="1:9" ht="69.95" customHeight="1" x14ac:dyDescent="0.2">
      <c r="A643" s="828"/>
      <c r="B643" s="782" t="s">
        <v>8</v>
      </c>
      <c r="C643" s="258"/>
      <c r="D643" s="259"/>
      <c r="E643" s="443"/>
      <c r="F643" s="273"/>
      <c r="G643" s="183"/>
      <c r="H643" s="206"/>
      <c r="I643" s="257"/>
    </row>
    <row r="644" spans="1:9" ht="69.95" customHeight="1" x14ac:dyDescent="0.2">
      <c r="A644" s="828"/>
      <c r="B644" s="782"/>
      <c r="C644" s="79"/>
      <c r="D644" s="181"/>
      <c r="E644" s="443"/>
      <c r="F644" s="521"/>
      <c r="G644" s="183"/>
      <c r="H644" s="206"/>
      <c r="I644" s="257"/>
    </row>
    <row r="645" spans="1:9" ht="69.95" customHeight="1" x14ac:dyDescent="0.2">
      <c r="A645" s="828"/>
      <c r="B645" s="62"/>
      <c r="C645" s="196" t="s">
        <v>17</v>
      </c>
      <c r="D645" s="131"/>
      <c r="E645" s="444" t="s">
        <v>25</v>
      </c>
      <c r="F645" s="515"/>
      <c r="G645" s="233"/>
      <c r="H645" s="233"/>
      <c r="I645" s="234"/>
    </row>
    <row r="646" spans="1:9" ht="69.95" customHeight="1" x14ac:dyDescent="0.2">
      <c r="A646" s="828"/>
      <c r="B646" s="782" t="s">
        <v>8</v>
      </c>
      <c r="C646" s="134"/>
      <c r="D646" s="253"/>
      <c r="E646" s="445"/>
      <c r="F646" s="89"/>
      <c r="G646" s="183"/>
      <c r="H646" s="183"/>
      <c r="I646" s="257"/>
    </row>
    <row r="647" spans="1:9" ht="69.95" customHeight="1" thickBot="1" x14ac:dyDescent="0.25">
      <c r="A647" s="829"/>
      <c r="B647" s="783"/>
      <c r="C647" s="199"/>
      <c r="D647" s="163"/>
      <c r="E647" s="440"/>
      <c r="F647" s="215"/>
      <c r="G647" s="200"/>
      <c r="H647" s="216"/>
      <c r="I647" s="167"/>
    </row>
    <row r="648" spans="1:9" ht="69.95" customHeight="1" thickTop="1" x14ac:dyDescent="0.2">
      <c r="A648" s="830">
        <f>+A642+1</f>
        <v>43204</v>
      </c>
      <c r="B648" s="61"/>
      <c r="C648" s="168" t="s">
        <v>13</v>
      </c>
      <c r="D648" s="169" t="s">
        <v>16</v>
      </c>
      <c r="E648" s="435" t="s">
        <v>18</v>
      </c>
      <c r="F648" s="518"/>
      <c r="G648" s="172" t="s">
        <v>27</v>
      </c>
      <c r="H648" s="243"/>
      <c r="I648" s="244"/>
    </row>
    <row r="649" spans="1:9" ht="69.95" customHeight="1" x14ac:dyDescent="0.2">
      <c r="A649" s="831"/>
      <c r="B649" s="782" t="s">
        <v>8</v>
      </c>
      <c r="C649" s="261"/>
      <c r="D649" s="262"/>
      <c r="E649" s="443"/>
      <c r="F649" s="273"/>
      <c r="G649" s="183"/>
      <c r="H649" s="206"/>
      <c r="I649" s="257"/>
    </row>
    <row r="650" spans="1:9" ht="69.95" customHeight="1" x14ac:dyDescent="0.2">
      <c r="A650" s="831"/>
      <c r="B650" s="782"/>
      <c r="C650" s="204"/>
      <c r="D650" s="205"/>
      <c r="E650" s="443"/>
      <c r="F650" s="521"/>
      <c r="G650" s="183"/>
      <c r="H650" s="206"/>
      <c r="I650" s="257"/>
    </row>
    <row r="651" spans="1:9" ht="69.95" customHeight="1" x14ac:dyDescent="0.2">
      <c r="A651" s="831"/>
      <c r="B651" s="62"/>
      <c r="C651" s="185" t="s">
        <v>19</v>
      </c>
      <c r="D651" s="209"/>
      <c r="E651" s="449"/>
      <c r="F651" s="515"/>
      <c r="G651" s="233"/>
      <c r="H651" s="233"/>
      <c r="I651" s="234"/>
    </row>
    <row r="652" spans="1:9" ht="69.95" customHeight="1" x14ac:dyDescent="0.2">
      <c r="A652" s="831"/>
      <c r="B652" s="782" t="s">
        <v>8</v>
      </c>
      <c r="C652" s="187"/>
      <c r="D652" s="211"/>
      <c r="E652" s="445"/>
      <c r="F652" s="89"/>
      <c r="G652" s="183"/>
      <c r="H652" s="183"/>
      <c r="I652" s="257"/>
    </row>
    <row r="653" spans="1:9" ht="69.95" customHeight="1" thickBot="1" x14ac:dyDescent="0.25">
      <c r="A653" s="832"/>
      <c r="B653" s="783"/>
      <c r="C653" s="214"/>
      <c r="D653" s="215"/>
      <c r="E653" s="440"/>
      <c r="F653" s="215"/>
      <c r="G653" s="200"/>
      <c r="H653" s="216"/>
      <c r="I653" s="167"/>
    </row>
    <row r="654" spans="1:9" ht="69.95" customHeight="1" thickTop="1" x14ac:dyDescent="0.2">
      <c r="A654" s="850">
        <f>+A648+1</f>
        <v>43205</v>
      </c>
      <c r="B654" s="61"/>
      <c r="C654" s="168"/>
      <c r="D654" s="169"/>
      <c r="E654" s="435"/>
      <c r="F654" s="518"/>
      <c r="G654" s="172"/>
      <c r="H654" s="243"/>
      <c r="I654" s="244"/>
    </row>
    <row r="655" spans="1:9" ht="69.95" customHeight="1" x14ac:dyDescent="0.2">
      <c r="A655" s="851"/>
      <c r="B655" s="782" t="s">
        <v>8</v>
      </c>
      <c r="C655" s="261"/>
      <c r="D655" s="262"/>
      <c r="E655" s="443"/>
      <c r="F655" s="273"/>
      <c r="G655" s="183"/>
      <c r="H655" s="206"/>
      <c r="I655" s="257"/>
    </row>
    <row r="656" spans="1:9" ht="69.95" customHeight="1" x14ac:dyDescent="0.2">
      <c r="A656" s="851"/>
      <c r="B656" s="782"/>
      <c r="C656" s="204"/>
      <c r="D656" s="205"/>
      <c r="E656" s="443"/>
      <c r="F656" s="521"/>
      <c r="G656" s="183"/>
      <c r="H656" s="206"/>
      <c r="I656" s="257"/>
    </row>
    <row r="657" spans="1:9" ht="69.95" customHeight="1" x14ac:dyDescent="0.2">
      <c r="A657" s="851"/>
      <c r="B657" s="62"/>
      <c r="C657" s="185"/>
      <c r="D657" s="209"/>
      <c r="E657" s="449"/>
      <c r="F657" s="515"/>
      <c r="G657" s="233"/>
      <c r="H657" s="233"/>
      <c r="I657" s="234"/>
    </row>
    <row r="658" spans="1:9" ht="69.95" customHeight="1" x14ac:dyDescent="0.2">
      <c r="A658" s="851"/>
      <c r="B658" s="782" t="s">
        <v>8</v>
      </c>
      <c r="C658" s="187"/>
      <c r="D658" s="211"/>
      <c r="E658" s="445"/>
      <c r="F658" s="89"/>
      <c r="G658" s="183"/>
      <c r="H658" s="183"/>
      <c r="I658" s="257"/>
    </row>
    <row r="659" spans="1:9" ht="69.95" customHeight="1" thickBot="1" x14ac:dyDescent="0.25">
      <c r="A659" s="852"/>
      <c r="B659" s="783"/>
      <c r="C659" s="214"/>
      <c r="D659" s="215"/>
      <c r="E659" s="440"/>
      <c r="F659" s="215"/>
      <c r="G659" s="200"/>
      <c r="H659" s="216"/>
      <c r="I659" s="167"/>
    </row>
    <row r="660" spans="1:9" ht="69.95" hidden="1" customHeight="1" thickTop="1" x14ac:dyDescent="0.45">
      <c r="C660" s="284">
        <f>COUNTA(C651,C648,C645,C642,C639,C636,C633,C630,C627,C624,C621,C618)</f>
        <v>12</v>
      </c>
      <c r="D660" s="284">
        <f t="shared" ref="D660:H660" si="18">COUNTA(D651,D648,D645,D642,D639,D636,D633,D630,D627,D624,D621,D618)</f>
        <v>6</v>
      </c>
      <c r="E660" s="463">
        <f t="shared" si="18"/>
        <v>7</v>
      </c>
      <c r="F660" s="531">
        <f t="shared" si="18"/>
        <v>0</v>
      </c>
      <c r="G660" s="284">
        <f t="shared" si="18"/>
        <v>6</v>
      </c>
      <c r="H660" s="284">
        <f t="shared" si="18"/>
        <v>4</v>
      </c>
      <c r="I660" s="284">
        <f>COUNTA(I618:I653)</f>
        <v>0</v>
      </c>
    </row>
    <row r="661" spans="1:9" ht="99.95" customHeight="1" thickTop="1" thickBot="1" x14ac:dyDescent="0.25">
      <c r="A661" s="397" t="s">
        <v>99</v>
      </c>
      <c r="B661" s="390">
        <f>WEEKNUM(A662,2)</f>
        <v>16</v>
      </c>
      <c r="C661" s="824" t="s">
        <v>0</v>
      </c>
      <c r="D661" s="825"/>
      <c r="E661" s="408" t="s">
        <v>1</v>
      </c>
      <c r="F661" s="81" t="s">
        <v>2</v>
      </c>
      <c r="G661" s="219" t="s">
        <v>3</v>
      </c>
      <c r="H661" s="219" t="s">
        <v>4</v>
      </c>
      <c r="I661" s="388" t="s">
        <v>5</v>
      </c>
    </row>
    <row r="662" spans="1:9" ht="69.95" customHeight="1" thickTop="1" x14ac:dyDescent="0.2">
      <c r="A662" s="833">
        <f>A648+2</f>
        <v>43206</v>
      </c>
      <c r="B662" s="65"/>
      <c r="C662" s="170">
        <v>4114</v>
      </c>
      <c r="D662" s="220">
        <v>4112</v>
      </c>
      <c r="E662" s="435" t="s">
        <v>6</v>
      </c>
      <c r="F662" s="220"/>
      <c r="G662" s="265" t="s">
        <v>28</v>
      </c>
      <c r="H662" s="193"/>
      <c r="I662" s="174"/>
    </row>
    <row r="663" spans="1:9" ht="69.95" customHeight="1" x14ac:dyDescent="0.2">
      <c r="A663" s="833"/>
      <c r="B663" s="782" t="s">
        <v>8</v>
      </c>
      <c r="C663" s="258"/>
      <c r="D663" s="279"/>
      <c r="E663" s="437"/>
      <c r="F663" s="80"/>
      <c r="G663" s="90"/>
      <c r="H663" s="285"/>
      <c r="I663" s="257"/>
    </row>
    <row r="664" spans="1:9" ht="69.95" customHeight="1" x14ac:dyDescent="0.2">
      <c r="A664" s="833"/>
      <c r="B664" s="782"/>
      <c r="C664" s="79"/>
      <c r="D664" s="80"/>
      <c r="E664" s="437"/>
      <c r="F664" s="279"/>
      <c r="G664" s="94"/>
      <c r="H664" s="95"/>
      <c r="I664" s="257"/>
    </row>
    <row r="665" spans="1:9" ht="69.95" customHeight="1" thickBot="1" x14ac:dyDescent="0.25">
      <c r="A665" s="833"/>
      <c r="B665" s="62"/>
      <c r="C665" s="96">
        <v>4111</v>
      </c>
      <c r="D665" s="268"/>
      <c r="E665" s="499" t="s">
        <v>26</v>
      </c>
      <c r="F665" s="97"/>
      <c r="G665" s="98"/>
      <c r="H665" s="99" t="s">
        <v>24</v>
      </c>
      <c r="I665" s="157"/>
    </row>
    <row r="666" spans="1:9" ht="69.95" customHeight="1" x14ac:dyDescent="0.2">
      <c r="A666" s="833"/>
      <c r="B666" s="782" t="s">
        <v>8</v>
      </c>
      <c r="C666" s="158"/>
      <c r="D666" s="102"/>
      <c r="E666" s="500"/>
      <c r="F666" s="104"/>
      <c r="G666" s="105"/>
      <c r="H666" s="106"/>
      <c r="I666" s="161"/>
    </row>
    <row r="667" spans="1:9" ht="69.95" customHeight="1" thickBot="1" x14ac:dyDescent="0.25">
      <c r="A667" s="834"/>
      <c r="B667" s="783"/>
      <c r="C667" s="162"/>
      <c r="D667" s="163"/>
      <c r="E667" s="440"/>
      <c r="F667" s="269"/>
      <c r="G667" s="270"/>
      <c r="H667" s="271"/>
      <c r="I667" s="167"/>
    </row>
    <row r="668" spans="1:9" ht="69.95" customHeight="1" thickTop="1" x14ac:dyDescent="0.2">
      <c r="A668" s="837">
        <f>A662+1</f>
        <v>43207</v>
      </c>
      <c r="B668" s="59"/>
      <c r="C668" s="170">
        <v>4110</v>
      </c>
      <c r="D668" s="231">
        <v>4109</v>
      </c>
      <c r="E668" s="447"/>
      <c r="F668" s="523"/>
      <c r="G668" s="272" t="s">
        <v>29</v>
      </c>
      <c r="H668" s="171"/>
      <c r="I668" s="174"/>
    </row>
    <row r="669" spans="1:9" ht="69.95" customHeight="1" x14ac:dyDescent="0.2">
      <c r="A669" s="838"/>
      <c r="B669" s="840" t="s">
        <v>8</v>
      </c>
      <c r="C669" s="258"/>
      <c r="D669" s="259"/>
      <c r="E669" s="443"/>
      <c r="F669" s="273"/>
      <c r="G669" s="274"/>
      <c r="H669" s="275"/>
      <c r="I669" s="257"/>
    </row>
    <row r="670" spans="1:9" ht="69.95" customHeight="1" x14ac:dyDescent="0.2">
      <c r="A670" s="838"/>
      <c r="B670" s="841"/>
      <c r="C670" s="79"/>
      <c r="D670" s="181"/>
      <c r="E670" s="443"/>
      <c r="F670" s="524"/>
      <c r="G670" s="107"/>
      <c r="H670" s="276"/>
      <c r="I670" s="257"/>
    </row>
    <row r="671" spans="1:9" ht="69.95" customHeight="1" x14ac:dyDescent="0.2">
      <c r="A671" s="838"/>
      <c r="B671" s="60"/>
      <c r="C671" s="130">
        <v>4108</v>
      </c>
      <c r="D671" s="131"/>
      <c r="E671" s="444" t="s">
        <v>27</v>
      </c>
      <c r="F671" s="525"/>
      <c r="G671" s="100"/>
      <c r="H671" s="133" t="s">
        <v>25</v>
      </c>
      <c r="I671" s="157"/>
    </row>
    <row r="672" spans="1:9" ht="69.95" customHeight="1" x14ac:dyDescent="0.2">
      <c r="A672" s="838"/>
      <c r="B672" s="840" t="s">
        <v>8</v>
      </c>
      <c r="C672" s="134"/>
      <c r="D672" s="253"/>
      <c r="E672" s="445"/>
      <c r="F672" s="89"/>
      <c r="G672" s="189"/>
      <c r="H672" s="105"/>
      <c r="I672" s="161"/>
    </row>
    <row r="673" spans="1:9" ht="69.95" customHeight="1" thickBot="1" x14ac:dyDescent="0.25">
      <c r="A673" s="839"/>
      <c r="B673" s="800"/>
      <c r="C673" s="199"/>
      <c r="D673" s="163"/>
      <c r="E673" s="440"/>
      <c r="F673" s="269"/>
      <c r="G673" s="165"/>
      <c r="H673" s="277"/>
      <c r="I673" s="167"/>
    </row>
    <row r="674" spans="1:9" ht="69.95" customHeight="1" thickTop="1" x14ac:dyDescent="0.2">
      <c r="A674" s="842">
        <f>A668+1</f>
        <v>43208</v>
      </c>
      <c r="B674" s="61"/>
      <c r="C674" s="232">
        <v>4107</v>
      </c>
      <c r="D674" s="231">
        <v>4104</v>
      </c>
      <c r="E674" s="497"/>
      <c r="F674" s="220"/>
      <c r="G674" s="272" t="s">
        <v>30</v>
      </c>
      <c r="H674" s="173"/>
      <c r="I674" s="174"/>
    </row>
    <row r="675" spans="1:9" ht="69.95" customHeight="1" x14ac:dyDescent="0.2">
      <c r="A675" s="833"/>
      <c r="B675" s="840" t="s">
        <v>8</v>
      </c>
      <c r="C675" s="260"/>
      <c r="D675" s="259"/>
      <c r="E675" s="437"/>
      <c r="F675" s="80"/>
      <c r="G675" s="274"/>
      <c r="H675" s="203"/>
      <c r="I675" s="257"/>
    </row>
    <row r="676" spans="1:9" ht="69.95" customHeight="1" x14ac:dyDescent="0.2">
      <c r="A676" s="833"/>
      <c r="B676" s="841"/>
      <c r="C676" s="260"/>
      <c r="D676" s="259"/>
      <c r="E676" s="437"/>
      <c r="F676" s="279"/>
      <c r="G676" s="274"/>
      <c r="H676" s="203"/>
      <c r="I676" s="257"/>
    </row>
    <row r="677" spans="1:9" ht="69.95" customHeight="1" x14ac:dyDescent="0.2">
      <c r="A677" s="833"/>
      <c r="B677" s="62"/>
      <c r="C677" s="141">
        <v>4101</v>
      </c>
      <c r="D677" s="142"/>
      <c r="E677" s="444" t="s">
        <v>28</v>
      </c>
      <c r="F677" s="526"/>
      <c r="G677" s="145"/>
      <c r="H677" s="145" t="s">
        <v>26</v>
      </c>
      <c r="I677" s="157"/>
    </row>
    <row r="678" spans="1:9" ht="69.95" customHeight="1" x14ac:dyDescent="0.2">
      <c r="A678" s="833"/>
      <c r="B678" s="840" t="s">
        <v>8</v>
      </c>
      <c r="C678" s="158"/>
      <c r="D678" s="102"/>
      <c r="E678" s="445"/>
      <c r="F678" s="89"/>
      <c r="G678" s="160"/>
      <c r="H678" s="160"/>
      <c r="I678" s="161"/>
    </row>
    <row r="679" spans="1:9" ht="69.95" customHeight="1" thickBot="1" x14ac:dyDescent="0.25">
      <c r="A679" s="834"/>
      <c r="B679" s="800"/>
      <c r="C679" s="162"/>
      <c r="D679" s="163"/>
      <c r="E679" s="440"/>
      <c r="F679" s="269"/>
      <c r="G679" s="165"/>
      <c r="H679" s="191"/>
      <c r="I679" s="167"/>
    </row>
    <row r="680" spans="1:9" ht="69.95" customHeight="1" thickTop="1" x14ac:dyDescent="0.2">
      <c r="A680" s="837">
        <f t="shared" ref="A680" si="19">A674+1</f>
        <v>43209</v>
      </c>
      <c r="B680" s="61"/>
      <c r="C680" s="168" t="s">
        <v>7</v>
      </c>
      <c r="D680" s="169" t="s">
        <v>11</v>
      </c>
      <c r="E680" s="497"/>
      <c r="F680" s="220"/>
      <c r="G680" s="172" t="s">
        <v>14</v>
      </c>
      <c r="H680" s="173"/>
      <c r="I680" s="174"/>
    </row>
    <row r="681" spans="1:9" ht="69.95" customHeight="1" x14ac:dyDescent="0.2">
      <c r="A681" s="838"/>
      <c r="B681" s="840" t="s">
        <v>8</v>
      </c>
      <c r="C681" s="261"/>
      <c r="D681" s="262"/>
      <c r="E681" s="437"/>
      <c r="F681" s="80"/>
      <c r="G681" s="278"/>
      <c r="H681" s="203"/>
      <c r="I681" s="257"/>
    </row>
    <row r="682" spans="1:9" ht="69.95" customHeight="1" x14ac:dyDescent="0.2">
      <c r="A682" s="838"/>
      <c r="B682" s="841"/>
      <c r="C682" s="180"/>
      <c r="D682" s="181"/>
      <c r="E682" s="437"/>
      <c r="F682" s="279"/>
      <c r="G682" s="183"/>
      <c r="H682" s="208"/>
      <c r="I682" s="257"/>
    </row>
    <row r="683" spans="1:9" ht="69.95" customHeight="1" x14ac:dyDescent="0.2">
      <c r="A683" s="838"/>
      <c r="B683" s="62"/>
      <c r="C683" s="185" t="s">
        <v>12</v>
      </c>
      <c r="D683" s="131"/>
      <c r="E683" s="444" t="s">
        <v>29</v>
      </c>
      <c r="F683" s="525"/>
      <c r="G683" s="186"/>
      <c r="H683" s="100" t="s">
        <v>27</v>
      </c>
      <c r="I683" s="157"/>
    </row>
    <row r="684" spans="1:9" ht="69.95" customHeight="1" x14ac:dyDescent="0.2">
      <c r="A684" s="838"/>
      <c r="B684" s="840" t="s">
        <v>8</v>
      </c>
      <c r="C684" s="187"/>
      <c r="D684" s="253"/>
      <c r="E684" s="445"/>
      <c r="F684" s="89"/>
      <c r="G684" s="188"/>
      <c r="H684" s="189"/>
      <c r="I684" s="161"/>
    </row>
    <row r="685" spans="1:9" ht="69.95" customHeight="1" thickBot="1" x14ac:dyDescent="0.25">
      <c r="A685" s="839"/>
      <c r="B685" s="800"/>
      <c r="C685" s="162"/>
      <c r="D685" s="163"/>
      <c r="E685" s="440"/>
      <c r="F685" s="269"/>
      <c r="G685" s="200"/>
      <c r="H685" s="191"/>
      <c r="I685" s="167"/>
    </row>
    <row r="686" spans="1:9" ht="69.95" customHeight="1" thickTop="1" x14ac:dyDescent="0.2">
      <c r="A686" s="842">
        <f t="shared" ref="A686" si="20">A680+1</f>
        <v>43210</v>
      </c>
      <c r="B686" s="61"/>
      <c r="C686" s="170" t="s">
        <v>14</v>
      </c>
      <c r="D686" s="192" t="s">
        <v>15</v>
      </c>
      <c r="E686" s="497"/>
      <c r="F686" s="231"/>
      <c r="G686" s="172"/>
      <c r="H686" s="173"/>
      <c r="I686" s="174"/>
    </row>
    <row r="687" spans="1:9" ht="69.95" customHeight="1" x14ac:dyDescent="0.2">
      <c r="A687" s="833"/>
      <c r="B687" s="840" t="s">
        <v>8</v>
      </c>
      <c r="C687" s="258"/>
      <c r="D687" s="259"/>
      <c r="E687" s="437"/>
      <c r="F687" s="80"/>
      <c r="G687" s="278"/>
      <c r="H687" s="203"/>
      <c r="I687" s="257"/>
    </row>
    <row r="688" spans="1:9" ht="69.95" customHeight="1" x14ac:dyDescent="0.2">
      <c r="A688" s="833"/>
      <c r="B688" s="841"/>
      <c r="C688" s="79"/>
      <c r="D688" s="181"/>
      <c r="E688" s="443"/>
      <c r="F688" s="279"/>
      <c r="G688" s="183"/>
      <c r="H688" s="195"/>
      <c r="I688" s="257"/>
    </row>
    <row r="689" spans="1:9" ht="69.95" customHeight="1" x14ac:dyDescent="0.2">
      <c r="A689" s="833"/>
      <c r="B689" s="62"/>
      <c r="C689" s="196" t="s">
        <v>17</v>
      </c>
      <c r="D689" s="131"/>
      <c r="E689" s="444" t="s">
        <v>30</v>
      </c>
      <c r="F689" s="507"/>
      <c r="G689" s="197"/>
      <c r="H689" s="100"/>
      <c r="I689" s="157"/>
    </row>
    <row r="690" spans="1:9" ht="69.95" customHeight="1" x14ac:dyDescent="0.2">
      <c r="A690" s="833"/>
      <c r="B690" s="840" t="s">
        <v>8</v>
      </c>
      <c r="C690" s="134"/>
      <c r="D690" s="253"/>
      <c r="E690" s="443"/>
      <c r="F690" s="273"/>
      <c r="G690" s="188"/>
      <c r="H690" s="198"/>
      <c r="I690" s="161"/>
    </row>
    <row r="691" spans="1:9" ht="69.95" customHeight="1" thickBot="1" x14ac:dyDescent="0.25">
      <c r="A691" s="834"/>
      <c r="B691" s="800"/>
      <c r="C691" s="199"/>
      <c r="D691" s="163"/>
      <c r="E691" s="440"/>
      <c r="F691" s="527"/>
      <c r="G691" s="200"/>
      <c r="H691" s="191"/>
      <c r="I691" s="167"/>
    </row>
    <row r="692" spans="1:9" ht="69.95" customHeight="1" thickTop="1" x14ac:dyDescent="0.2">
      <c r="A692" s="837">
        <f>A686+1</f>
        <v>43211</v>
      </c>
      <c r="B692" s="61"/>
      <c r="C692" s="168" t="s">
        <v>13</v>
      </c>
      <c r="D692" s="169" t="s">
        <v>16</v>
      </c>
      <c r="E692" s="435" t="s">
        <v>18</v>
      </c>
      <c r="F692" s="231"/>
      <c r="G692" s="172"/>
      <c r="H692" s="173"/>
      <c r="I692" s="174"/>
    </row>
    <row r="693" spans="1:9" ht="69.95" customHeight="1" x14ac:dyDescent="0.2">
      <c r="A693" s="838"/>
      <c r="B693" s="840" t="s">
        <v>8</v>
      </c>
      <c r="C693" s="261"/>
      <c r="D693" s="262"/>
      <c r="E693" s="458"/>
      <c r="F693" s="80"/>
      <c r="G693" s="278"/>
      <c r="H693" s="203"/>
      <c r="I693" s="257"/>
    </row>
    <row r="694" spans="1:9" ht="69.95" customHeight="1" x14ac:dyDescent="0.2">
      <c r="A694" s="838"/>
      <c r="B694" s="841"/>
      <c r="C694" s="204"/>
      <c r="D694" s="205"/>
      <c r="E694" s="437"/>
      <c r="F694" s="279"/>
      <c r="G694" s="183"/>
      <c r="H694" s="208"/>
      <c r="I694" s="257"/>
    </row>
    <row r="695" spans="1:9" ht="69.95" customHeight="1" x14ac:dyDescent="0.2">
      <c r="A695" s="838"/>
      <c r="B695" s="62"/>
      <c r="C695" s="185" t="s">
        <v>19</v>
      </c>
      <c r="D695" s="209" t="s">
        <v>80</v>
      </c>
      <c r="E695" s="438"/>
      <c r="F695" s="131"/>
      <c r="G695" s="210"/>
      <c r="H695" s="100"/>
      <c r="I695" s="157"/>
    </row>
    <row r="696" spans="1:9" ht="69.95" customHeight="1" x14ac:dyDescent="0.2">
      <c r="A696" s="838"/>
      <c r="B696" s="840" t="s">
        <v>8</v>
      </c>
      <c r="C696" s="187"/>
      <c r="D696" s="211"/>
      <c r="E696" s="459"/>
      <c r="F696" s="80"/>
      <c r="G696" s="254"/>
      <c r="H696" s="189"/>
      <c r="I696" s="161"/>
    </row>
    <row r="697" spans="1:9" ht="69.95" customHeight="1" thickBot="1" x14ac:dyDescent="0.25">
      <c r="A697" s="839"/>
      <c r="B697" s="800"/>
      <c r="C697" s="214"/>
      <c r="D697" s="215"/>
      <c r="E697" s="440"/>
      <c r="F697" s="528"/>
      <c r="G697" s="216"/>
      <c r="H697" s="191"/>
      <c r="I697" s="167"/>
    </row>
    <row r="698" spans="1:9" ht="69.95" customHeight="1" thickTop="1" x14ac:dyDescent="0.2">
      <c r="A698" s="856">
        <f>A692+1</f>
        <v>43212</v>
      </c>
      <c r="B698" s="61"/>
      <c r="C698" s="168"/>
      <c r="D698" s="169"/>
      <c r="E698" s="435"/>
      <c r="F698" s="231"/>
      <c r="G698" s="172"/>
      <c r="H698" s="173"/>
      <c r="I698" s="174"/>
    </row>
    <row r="699" spans="1:9" ht="69.95" customHeight="1" x14ac:dyDescent="0.2">
      <c r="A699" s="857"/>
      <c r="B699" s="840" t="s">
        <v>8</v>
      </c>
      <c r="C699" s="261"/>
      <c r="D699" s="262"/>
      <c r="E699" s="458"/>
      <c r="F699" s="80"/>
      <c r="G699" s="278"/>
      <c r="H699" s="203"/>
      <c r="I699" s="257"/>
    </row>
    <row r="700" spans="1:9" ht="69.95" customHeight="1" x14ac:dyDescent="0.2">
      <c r="A700" s="857"/>
      <c r="B700" s="841"/>
      <c r="C700" s="204"/>
      <c r="D700" s="205"/>
      <c r="E700" s="437"/>
      <c r="F700" s="279"/>
      <c r="G700" s="183"/>
      <c r="H700" s="208"/>
      <c r="I700" s="257"/>
    </row>
    <row r="701" spans="1:9" ht="69.95" customHeight="1" x14ac:dyDescent="0.2">
      <c r="A701" s="857"/>
      <c r="B701" s="62"/>
      <c r="C701" s="185"/>
      <c r="D701" s="209"/>
      <c r="E701" s="438"/>
      <c r="F701" s="131"/>
      <c r="G701" s="210"/>
      <c r="H701" s="100"/>
      <c r="I701" s="157"/>
    </row>
    <row r="702" spans="1:9" ht="69.95" customHeight="1" x14ac:dyDescent="0.2">
      <c r="A702" s="857"/>
      <c r="B702" s="840" t="s">
        <v>8</v>
      </c>
      <c r="C702" s="187"/>
      <c r="D702" s="211"/>
      <c r="E702" s="459"/>
      <c r="F702" s="80"/>
      <c r="G702" s="254"/>
      <c r="H702" s="189"/>
      <c r="I702" s="161"/>
    </row>
    <row r="703" spans="1:9" ht="69.95" customHeight="1" thickBot="1" x14ac:dyDescent="0.25">
      <c r="A703" s="858"/>
      <c r="B703" s="800"/>
      <c r="C703" s="214"/>
      <c r="D703" s="215"/>
      <c r="E703" s="440"/>
      <c r="F703" s="528"/>
      <c r="G703" s="216"/>
      <c r="H703" s="191"/>
      <c r="I703" s="167"/>
    </row>
    <row r="704" spans="1:9" ht="69.95" hidden="1" customHeight="1" thickTop="1" x14ac:dyDescent="0.45">
      <c r="A704" s="396"/>
      <c r="B704" s="66"/>
      <c r="C704" s="83">
        <f>COUNTA(C695,C692,C689,C686,C683,C680,C677,C674,C671,C668,C665,C662)</f>
        <v>12</v>
      </c>
      <c r="D704" s="83">
        <f t="shared" ref="D704:H704" si="21">COUNTA(D695,D692,D689,D686,D683,D680,D677,D674,D671,D668,D665,D662)</f>
        <v>7</v>
      </c>
      <c r="E704" s="460">
        <f t="shared" si="21"/>
        <v>7</v>
      </c>
      <c r="F704" s="529">
        <f t="shared" si="21"/>
        <v>0</v>
      </c>
      <c r="G704" s="83">
        <f t="shared" si="21"/>
        <v>4</v>
      </c>
      <c r="H704" s="83">
        <f t="shared" si="21"/>
        <v>4</v>
      </c>
      <c r="I704" s="83">
        <f>COUNTA(I662:I697)</f>
        <v>0</v>
      </c>
    </row>
    <row r="705" spans="1:9" ht="99.95" customHeight="1" thickTop="1" thickBot="1" x14ac:dyDescent="0.25">
      <c r="A705" s="397" t="s">
        <v>99</v>
      </c>
      <c r="B705" s="390">
        <f>WEEKNUM(A706,2)</f>
        <v>17</v>
      </c>
      <c r="C705" s="824" t="s">
        <v>0</v>
      </c>
      <c r="D705" s="825"/>
      <c r="E705" s="496" t="s">
        <v>1</v>
      </c>
      <c r="F705" s="81" t="s">
        <v>2</v>
      </c>
      <c r="G705" s="218" t="s">
        <v>3</v>
      </c>
      <c r="H705" s="219" t="s">
        <v>4</v>
      </c>
      <c r="I705" s="388" t="s">
        <v>5</v>
      </c>
    </row>
    <row r="706" spans="1:9" ht="69.95" customHeight="1" thickTop="1" x14ac:dyDescent="0.2">
      <c r="A706" s="828">
        <f>A692+2</f>
        <v>43213</v>
      </c>
      <c r="B706" s="409"/>
      <c r="C706" s="170">
        <v>4114</v>
      </c>
      <c r="D706" s="220">
        <v>4112</v>
      </c>
      <c r="E706" s="435" t="s">
        <v>6</v>
      </c>
      <c r="F706" s="512"/>
      <c r="G706" s="172"/>
      <c r="H706" s="202"/>
      <c r="I706" s="174"/>
    </row>
    <row r="707" spans="1:9" ht="69.95" customHeight="1" x14ac:dyDescent="0.2">
      <c r="A707" s="828"/>
      <c r="B707" s="784" t="s">
        <v>8</v>
      </c>
      <c r="C707" s="258"/>
      <c r="D707" s="279"/>
      <c r="E707" s="443"/>
      <c r="F707" s="273"/>
      <c r="G707" s="183"/>
      <c r="H707" s="206"/>
      <c r="I707" s="257"/>
    </row>
    <row r="708" spans="1:9" ht="69.95" customHeight="1" x14ac:dyDescent="0.2">
      <c r="A708" s="828"/>
      <c r="B708" s="784"/>
      <c r="C708" s="79"/>
      <c r="D708" s="80"/>
      <c r="E708" s="443"/>
      <c r="F708" s="521"/>
      <c r="G708" s="183"/>
      <c r="H708" s="206"/>
      <c r="I708" s="257"/>
    </row>
    <row r="709" spans="1:9" ht="69.95" customHeight="1" x14ac:dyDescent="0.2">
      <c r="A709" s="828"/>
      <c r="B709" s="60"/>
      <c r="C709" s="130">
        <v>4111</v>
      </c>
      <c r="D709" s="227"/>
      <c r="E709" s="451" t="s">
        <v>31</v>
      </c>
      <c r="F709" s="283"/>
      <c r="G709" s="186"/>
      <c r="H709" s="186" t="s">
        <v>28</v>
      </c>
      <c r="I709" s="228"/>
    </row>
    <row r="710" spans="1:9" ht="69.95" customHeight="1" x14ac:dyDescent="0.2">
      <c r="A710" s="828"/>
      <c r="B710" s="784" t="s">
        <v>8</v>
      </c>
      <c r="C710" s="134"/>
      <c r="D710" s="229"/>
      <c r="E710" s="445"/>
      <c r="F710" s="89"/>
      <c r="G710" s="183"/>
      <c r="H710" s="183"/>
      <c r="I710" s="257"/>
    </row>
    <row r="711" spans="1:9" ht="69.95" customHeight="1" thickBot="1" x14ac:dyDescent="0.25">
      <c r="A711" s="829"/>
      <c r="B711" s="785"/>
      <c r="C711" s="199"/>
      <c r="D711" s="230"/>
      <c r="E711" s="440"/>
      <c r="F711" s="215"/>
      <c r="G711" s="200"/>
      <c r="H711" s="216"/>
      <c r="I711" s="167"/>
    </row>
    <row r="712" spans="1:9" ht="69.95" customHeight="1" thickTop="1" x14ac:dyDescent="0.2">
      <c r="A712" s="837">
        <f>+A706+1</f>
        <v>43214</v>
      </c>
      <c r="B712" s="61"/>
      <c r="C712" s="170">
        <v>4110</v>
      </c>
      <c r="D712" s="231">
        <v>4109</v>
      </c>
      <c r="E712" s="447"/>
      <c r="F712" s="512"/>
      <c r="G712" s="172"/>
      <c r="H712" s="202"/>
      <c r="I712" s="174"/>
    </row>
    <row r="713" spans="1:9" ht="69.95" customHeight="1" x14ac:dyDescent="0.2">
      <c r="A713" s="838"/>
      <c r="B713" s="782" t="s">
        <v>8</v>
      </c>
      <c r="C713" s="258"/>
      <c r="D713" s="259"/>
      <c r="E713" s="443"/>
      <c r="F713" s="273"/>
      <c r="G713" s="183"/>
      <c r="H713" s="206"/>
      <c r="I713" s="257"/>
    </row>
    <row r="714" spans="1:9" ht="69.95" customHeight="1" x14ac:dyDescent="0.2">
      <c r="A714" s="838"/>
      <c r="B714" s="782"/>
      <c r="C714" s="79"/>
      <c r="D714" s="181"/>
      <c r="E714" s="443"/>
      <c r="F714" s="521"/>
      <c r="G714" s="183"/>
      <c r="H714" s="206"/>
      <c r="I714" s="257"/>
    </row>
    <row r="715" spans="1:9" ht="69.95" customHeight="1" x14ac:dyDescent="0.2">
      <c r="A715" s="838"/>
      <c r="B715" s="62"/>
      <c r="C715" s="130">
        <v>4108</v>
      </c>
      <c r="D715" s="131"/>
      <c r="E715" s="444"/>
      <c r="F715" s="283"/>
      <c r="G715" s="186"/>
      <c r="H715" s="186" t="s">
        <v>29</v>
      </c>
      <c r="I715" s="228"/>
    </row>
    <row r="716" spans="1:9" ht="69.95" customHeight="1" x14ac:dyDescent="0.2">
      <c r="A716" s="838"/>
      <c r="B716" s="782" t="s">
        <v>8</v>
      </c>
      <c r="C716" s="134"/>
      <c r="D716" s="253"/>
      <c r="E716" s="445"/>
      <c r="F716" s="89"/>
      <c r="G716" s="183"/>
      <c r="H716" s="183"/>
      <c r="I716" s="257"/>
    </row>
    <row r="717" spans="1:9" ht="69.95" customHeight="1" thickBot="1" x14ac:dyDescent="0.25">
      <c r="A717" s="861"/>
      <c r="B717" s="783"/>
      <c r="C717" s="199"/>
      <c r="D717" s="163"/>
      <c r="E717" s="440"/>
      <c r="F717" s="215"/>
      <c r="G717" s="200"/>
      <c r="H717" s="216"/>
      <c r="I717" s="167"/>
    </row>
    <row r="718" spans="1:9" ht="69.95" customHeight="1" thickTop="1" x14ac:dyDescent="0.2">
      <c r="A718" s="828">
        <f>+A712+1</f>
        <v>43215</v>
      </c>
      <c r="B718" s="61"/>
      <c r="C718" s="232">
        <v>4107</v>
      </c>
      <c r="D718" s="231">
        <v>4104</v>
      </c>
      <c r="E718" s="447"/>
      <c r="F718" s="512"/>
      <c r="G718" s="172"/>
      <c r="H718" s="202"/>
      <c r="I718" s="174"/>
    </row>
    <row r="719" spans="1:9" ht="69.95" customHeight="1" x14ac:dyDescent="0.2">
      <c r="A719" s="828"/>
      <c r="B719" s="782" t="s">
        <v>8</v>
      </c>
      <c r="C719" s="260"/>
      <c r="D719" s="259"/>
      <c r="E719" s="443"/>
      <c r="F719" s="273"/>
      <c r="G719" s="183"/>
      <c r="H719" s="206"/>
      <c r="I719" s="257"/>
    </row>
    <row r="720" spans="1:9" ht="69.95" customHeight="1" x14ac:dyDescent="0.2">
      <c r="A720" s="828"/>
      <c r="B720" s="782"/>
      <c r="C720" s="260"/>
      <c r="D720" s="259"/>
      <c r="E720" s="443"/>
      <c r="F720" s="521"/>
      <c r="G720" s="183"/>
      <c r="H720" s="206"/>
      <c r="I720" s="257"/>
    </row>
    <row r="721" spans="1:9" ht="69.95" customHeight="1" x14ac:dyDescent="0.2">
      <c r="A721" s="828"/>
      <c r="B721" s="62"/>
      <c r="C721" s="141">
        <v>4101</v>
      </c>
      <c r="D721" s="142"/>
      <c r="E721" s="444"/>
      <c r="F721" s="283"/>
      <c r="G721" s="186"/>
      <c r="H721" s="186" t="s">
        <v>30</v>
      </c>
      <c r="I721" s="228"/>
    </row>
    <row r="722" spans="1:9" ht="69.95" customHeight="1" x14ac:dyDescent="0.2">
      <c r="A722" s="828"/>
      <c r="B722" s="782" t="s">
        <v>8</v>
      </c>
      <c r="C722" s="158"/>
      <c r="D722" s="102"/>
      <c r="E722" s="445"/>
      <c r="F722" s="89"/>
      <c r="G722" s="183"/>
      <c r="H722" s="183"/>
      <c r="I722" s="257"/>
    </row>
    <row r="723" spans="1:9" ht="69.95" customHeight="1" thickBot="1" x14ac:dyDescent="0.25">
      <c r="A723" s="829"/>
      <c r="B723" s="783"/>
      <c r="C723" s="162"/>
      <c r="D723" s="163"/>
      <c r="E723" s="440"/>
      <c r="F723" s="215"/>
      <c r="G723" s="200"/>
      <c r="H723" s="216"/>
      <c r="I723" s="167"/>
    </row>
    <row r="724" spans="1:9" ht="69.95" customHeight="1" thickTop="1" x14ac:dyDescent="0.2">
      <c r="A724" s="830">
        <f>+A718+1</f>
        <v>43216</v>
      </c>
      <c r="B724" s="61"/>
      <c r="C724" s="168" t="s">
        <v>7</v>
      </c>
      <c r="D724" s="169" t="s">
        <v>11</v>
      </c>
      <c r="E724" s="447"/>
      <c r="F724" s="512"/>
      <c r="G724" s="172"/>
      <c r="H724" s="202"/>
      <c r="I724" s="174"/>
    </row>
    <row r="725" spans="1:9" ht="69.95" customHeight="1" x14ac:dyDescent="0.2">
      <c r="A725" s="831"/>
      <c r="B725" s="782" t="s">
        <v>8</v>
      </c>
      <c r="C725" s="261"/>
      <c r="D725" s="262"/>
      <c r="E725" s="443"/>
      <c r="F725" s="273"/>
      <c r="G725" s="183"/>
      <c r="H725" s="206"/>
      <c r="I725" s="257"/>
    </row>
    <row r="726" spans="1:9" ht="69.95" customHeight="1" x14ac:dyDescent="0.2">
      <c r="A726" s="831"/>
      <c r="B726" s="782"/>
      <c r="C726" s="180"/>
      <c r="D726" s="181"/>
      <c r="E726" s="443"/>
      <c r="F726" s="521"/>
      <c r="G726" s="183"/>
      <c r="H726" s="206"/>
      <c r="I726" s="257"/>
    </row>
    <row r="727" spans="1:9" ht="69.95" customHeight="1" x14ac:dyDescent="0.2">
      <c r="A727" s="831"/>
      <c r="B727" s="62"/>
      <c r="C727" s="185" t="s">
        <v>12</v>
      </c>
      <c r="D727" s="131"/>
      <c r="E727" s="444"/>
      <c r="F727" s="283"/>
      <c r="G727" s="186"/>
      <c r="H727" s="245" t="s">
        <v>31</v>
      </c>
      <c r="I727" s="228"/>
    </row>
    <row r="728" spans="1:9" ht="69.95" customHeight="1" x14ac:dyDescent="0.2">
      <c r="A728" s="831"/>
      <c r="B728" s="782" t="s">
        <v>8</v>
      </c>
      <c r="C728" s="187"/>
      <c r="D728" s="253"/>
      <c r="E728" s="445"/>
      <c r="F728" s="89"/>
      <c r="G728" s="183"/>
      <c r="H728" s="183"/>
      <c r="I728" s="257"/>
    </row>
    <row r="729" spans="1:9" ht="69.95" customHeight="1" thickBot="1" x14ac:dyDescent="0.25">
      <c r="A729" s="832"/>
      <c r="B729" s="783"/>
      <c r="C729" s="162"/>
      <c r="D729" s="163"/>
      <c r="E729" s="440"/>
      <c r="F729" s="215"/>
      <c r="G729" s="200"/>
      <c r="H729" s="216"/>
      <c r="I729" s="167"/>
    </row>
    <row r="730" spans="1:9" ht="69.95" customHeight="1" thickTop="1" x14ac:dyDescent="0.2">
      <c r="A730" s="827">
        <f>+A724+1</f>
        <v>43217</v>
      </c>
      <c r="B730" s="61"/>
      <c r="C730" s="170" t="s">
        <v>14</v>
      </c>
      <c r="D730" s="192" t="s">
        <v>15</v>
      </c>
      <c r="E730" s="447"/>
      <c r="F730" s="512"/>
      <c r="G730" s="172"/>
      <c r="H730" s="202"/>
      <c r="I730" s="174"/>
    </row>
    <row r="731" spans="1:9" ht="69.95" customHeight="1" x14ac:dyDescent="0.2">
      <c r="A731" s="828"/>
      <c r="B731" s="782" t="s">
        <v>8</v>
      </c>
      <c r="C731" s="258"/>
      <c r="D731" s="259"/>
      <c r="E731" s="443"/>
      <c r="F731" s="273"/>
      <c r="G731" s="183"/>
      <c r="H731" s="206"/>
      <c r="I731" s="257"/>
    </row>
    <row r="732" spans="1:9" ht="69.95" customHeight="1" x14ac:dyDescent="0.2">
      <c r="A732" s="828"/>
      <c r="B732" s="782"/>
      <c r="C732" s="79"/>
      <c r="D732" s="181"/>
      <c r="E732" s="443"/>
      <c r="F732" s="521"/>
      <c r="G732" s="183"/>
      <c r="H732" s="206"/>
      <c r="I732" s="257"/>
    </row>
    <row r="733" spans="1:9" ht="69.95" customHeight="1" x14ac:dyDescent="0.2">
      <c r="A733" s="828"/>
      <c r="B733" s="62"/>
      <c r="C733" s="196" t="s">
        <v>17</v>
      </c>
      <c r="D733" s="131"/>
      <c r="E733" s="449"/>
      <c r="F733" s="515"/>
      <c r="G733" s="233"/>
      <c r="H733" s="233"/>
      <c r="I733" s="234"/>
    </row>
    <row r="734" spans="1:9" ht="69.95" customHeight="1" x14ac:dyDescent="0.2">
      <c r="A734" s="828"/>
      <c r="B734" s="782" t="s">
        <v>8</v>
      </c>
      <c r="C734" s="134"/>
      <c r="D734" s="253"/>
      <c r="E734" s="445"/>
      <c r="F734" s="89"/>
      <c r="G734" s="183"/>
      <c r="H734" s="183"/>
      <c r="I734" s="257"/>
    </row>
    <row r="735" spans="1:9" ht="69.95" customHeight="1" thickBot="1" x14ac:dyDescent="0.25">
      <c r="A735" s="829"/>
      <c r="B735" s="783"/>
      <c r="C735" s="199"/>
      <c r="D735" s="163"/>
      <c r="E735" s="440"/>
      <c r="F735" s="215"/>
      <c r="G735" s="200"/>
      <c r="H735" s="216"/>
      <c r="I735" s="167"/>
    </row>
    <row r="736" spans="1:9" ht="69.95" customHeight="1" thickTop="1" x14ac:dyDescent="0.2">
      <c r="A736" s="830">
        <f>+A730+1</f>
        <v>43218</v>
      </c>
      <c r="B736" s="61"/>
      <c r="C736" s="168" t="s">
        <v>13</v>
      </c>
      <c r="D736" s="169" t="s">
        <v>16</v>
      </c>
      <c r="E736" s="435" t="s">
        <v>18</v>
      </c>
      <c r="F736" s="512"/>
      <c r="G736" s="172"/>
      <c r="H736" s="202"/>
      <c r="I736" s="174"/>
    </row>
    <row r="737" spans="1:9" ht="69.95" customHeight="1" x14ac:dyDescent="0.2">
      <c r="A737" s="831"/>
      <c r="B737" s="782" t="s">
        <v>8</v>
      </c>
      <c r="C737" s="261"/>
      <c r="D737" s="262"/>
      <c r="E737" s="443"/>
      <c r="F737" s="273"/>
      <c r="G737" s="183"/>
      <c r="H737" s="206"/>
      <c r="I737" s="257"/>
    </row>
    <row r="738" spans="1:9" ht="69.95" customHeight="1" x14ac:dyDescent="0.2">
      <c r="A738" s="831"/>
      <c r="B738" s="782"/>
      <c r="C738" s="204"/>
      <c r="D738" s="205"/>
      <c r="E738" s="443"/>
      <c r="F738" s="521"/>
      <c r="G738" s="183"/>
      <c r="H738" s="206"/>
      <c r="I738" s="257"/>
    </row>
    <row r="739" spans="1:9" ht="69.95" customHeight="1" x14ac:dyDescent="0.2">
      <c r="A739" s="831"/>
      <c r="B739" s="62"/>
      <c r="C739" s="185" t="s">
        <v>19</v>
      </c>
      <c r="D739" s="209"/>
      <c r="E739" s="449"/>
      <c r="F739" s="515"/>
      <c r="G739" s="233"/>
      <c r="H739" s="233"/>
      <c r="I739" s="234"/>
    </row>
    <row r="740" spans="1:9" ht="69.95" customHeight="1" x14ac:dyDescent="0.2">
      <c r="A740" s="831"/>
      <c r="B740" s="782" t="s">
        <v>8</v>
      </c>
      <c r="C740" s="187"/>
      <c r="D740" s="211"/>
      <c r="E740" s="445"/>
      <c r="F740" s="89"/>
      <c r="G740" s="183"/>
      <c r="H740" s="183"/>
      <c r="I740" s="257"/>
    </row>
    <row r="741" spans="1:9" ht="69.95" customHeight="1" thickBot="1" x14ac:dyDescent="0.25">
      <c r="A741" s="832"/>
      <c r="B741" s="783"/>
      <c r="C741" s="214"/>
      <c r="D741" s="215"/>
      <c r="E741" s="440"/>
      <c r="F741" s="215"/>
      <c r="G741" s="200"/>
      <c r="H741" s="216"/>
      <c r="I741" s="167"/>
    </row>
    <row r="742" spans="1:9" ht="69.95" customHeight="1" thickTop="1" x14ac:dyDescent="0.2">
      <c r="A742" s="850">
        <f>+A736+1</f>
        <v>43219</v>
      </c>
      <c r="B742" s="61"/>
      <c r="C742" s="168"/>
      <c r="D742" s="169"/>
      <c r="E742" s="435"/>
      <c r="F742" s="512"/>
      <c r="G742" s="172"/>
      <c r="H742" s="202"/>
      <c r="I742" s="174"/>
    </row>
    <row r="743" spans="1:9" ht="69.95" customHeight="1" x14ac:dyDescent="0.2">
      <c r="A743" s="851"/>
      <c r="B743" s="782" t="s">
        <v>8</v>
      </c>
      <c r="C743" s="261"/>
      <c r="D743" s="262"/>
      <c r="E743" s="443"/>
      <c r="F743" s="273"/>
      <c r="G743" s="183"/>
      <c r="H743" s="206"/>
      <c r="I743" s="257"/>
    </row>
    <row r="744" spans="1:9" ht="69.95" customHeight="1" x14ac:dyDescent="0.2">
      <c r="A744" s="851"/>
      <c r="B744" s="782"/>
      <c r="C744" s="204"/>
      <c r="D744" s="205"/>
      <c r="E744" s="443"/>
      <c r="F744" s="521"/>
      <c r="G744" s="183"/>
      <c r="H744" s="206"/>
      <c r="I744" s="257"/>
    </row>
    <row r="745" spans="1:9" ht="69.95" customHeight="1" x14ac:dyDescent="0.2">
      <c r="A745" s="851"/>
      <c r="B745" s="62"/>
      <c r="C745" s="185"/>
      <c r="D745" s="209"/>
      <c r="E745" s="449"/>
      <c r="F745" s="515"/>
      <c r="G745" s="233"/>
      <c r="H745" s="233"/>
      <c r="I745" s="234"/>
    </row>
    <row r="746" spans="1:9" ht="69.95" customHeight="1" x14ac:dyDescent="0.2">
      <c r="A746" s="851"/>
      <c r="B746" s="782" t="s">
        <v>8</v>
      </c>
      <c r="C746" s="187"/>
      <c r="D746" s="211"/>
      <c r="E746" s="445"/>
      <c r="F746" s="89"/>
      <c r="G746" s="183"/>
      <c r="H746" s="183"/>
      <c r="I746" s="257"/>
    </row>
    <row r="747" spans="1:9" ht="69.95" customHeight="1" thickBot="1" x14ac:dyDescent="0.25">
      <c r="A747" s="852"/>
      <c r="B747" s="783"/>
      <c r="C747" s="214"/>
      <c r="D747" s="215"/>
      <c r="E747" s="440"/>
      <c r="F747" s="215"/>
      <c r="G747" s="200"/>
      <c r="H747" s="216"/>
      <c r="I747" s="167"/>
    </row>
    <row r="748" spans="1:9" ht="69.95" hidden="1" customHeight="1" thickTop="1" thickBot="1" x14ac:dyDescent="0.5">
      <c r="A748" s="391"/>
      <c r="B748" s="66"/>
      <c r="C748" s="256">
        <f>COUNTA(C739,C736,C733,C730,C727,C724,C721,C718,C715,C712,C706,)</f>
        <v>12</v>
      </c>
      <c r="D748" s="256">
        <f t="shared" ref="D748:E748" si="22">COUNTA(D739,D736,D733,D730,D727,D724,D721,D718,D715,D712,D706,)</f>
        <v>7</v>
      </c>
      <c r="E748" s="454">
        <f t="shared" si="22"/>
        <v>3</v>
      </c>
      <c r="F748" s="520">
        <f>COUNTA(F739,F736,F733,F730,F727,F724,F721,F718,F715,F712,F706)</f>
        <v>0</v>
      </c>
      <c r="G748" s="256">
        <f>COUNTA(G739,G736,G733,G730,G727,G724,G721,G718,G715,G712,G706)</f>
        <v>0</v>
      </c>
      <c r="H748" s="256">
        <f>COUNTA(H739,H736,H733,H730,H727,H724,H721,H718,H715,H712,H706)</f>
        <v>3</v>
      </c>
      <c r="I748" s="256">
        <f>COUNTA(I706:I741)</f>
        <v>0</v>
      </c>
    </row>
    <row r="749" spans="1:9" ht="99.95" customHeight="1" thickTop="1" thickBot="1" x14ac:dyDescent="0.25">
      <c r="A749" s="397" t="s">
        <v>99</v>
      </c>
      <c r="B749" s="390">
        <f>WEEKNUM(A750,2)</f>
        <v>18</v>
      </c>
      <c r="C749" s="824" t="s">
        <v>0</v>
      </c>
      <c r="D749" s="825"/>
      <c r="E749" s="496" t="s">
        <v>1</v>
      </c>
      <c r="F749" s="81" t="s">
        <v>2</v>
      </c>
      <c r="G749" s="218" t="s">
        <v>3</v>
      </c>
      <c r="H749" s="219" t="s">
        <v>4</v>
      </c>
      <c r="I749" s="388" t="s">
        <v>5</v>
      </c>
    </row>
    <row r="750" spans="1:9" ht="69.95" customHeight="1" thickTop="1" x14ac:dyDescent="0.2">
      <c r="A750" s="828">
        <f>A736+2</f>
        <v>43220</v>
      </c>
      <c r="B750" s="409"/>
      <c r="C750" s="170">
        <v>4114</v>
      </c>
      <c r="D750" s="220">
        <v>4112</v>
      </c>
      <c r="E750" s="435" t="s">
        <v>6</v>
      </c>
      <c r="F750" s="512"/>
      <c r="G750" s="172"/>
      <c r="H750" s="202"/>
      <c r="I750" s="174"/>
    </row>
    <row r="751" spans="1:9" ht="69.95" customHeight="1" x14ac:dyDescent="0.2">
      <c r="A751" s="828"/>
      <c r="B751" s="784" t="s">
        <v>8</v>
      </c>
      <c r="C751" s="258"/>
      <c r="D751" s="279"/>
      <c r="E751" s="443"/>
      <c r="F751" s="273"/>
      <c r="G751" s="183"/>
      <c r="H751" s="206"/>
      <c r="I751" s="257"/>
    </row>
    <row r="752" spans="1:9" ht="69.95" customHeight="1" x14ac:dyDescent="0.2">
      <c r="A752" s="828"/>
      <c r="B752" s="784"/>
      <c r="C752" s="79"/>
      <c r="D752" s="80"/>
      <c r="E752" s="443"/>
      <c r="F752" s="521"/>
      <c r="G752" s="183"/>
      <c r="H752" s="206"/>
      <c r="I752" s="257"/>
    </row>
    <row r="753" spans="1:9" ht="69.95" customHeight="1" x14ac:dyDescent="0.2">
      <c r="A753" s="828"/>
      <c r="B753" s="60"/>
      <c r="C753" s="130">
        <v>4111</v>
      </c>
      <c r="D753" s="227"/>
      <c r="E753" s="444"/>
      <c r="F753" s="283"/>
      <c r="G753" s="186"/>
      <c r="H753" s="186"/>
      <c r="I753" s="228"/>
    </row>
    <row r="754" spans="1:9" ht="69.95" customHeight="1" x14ac:dyDescent="0.2">
      <c r="A754" s="828"/>
      <c r="B754" s="784" t="s">
        <v>8</v>
      </c>
      <c r="C754" s="293"/>
      <c r="D754" s="294"/>
      <c r="E754" s="467"/>
      <c r="F754" s="533"/>
      <c r="G754" s="295"/>
      <c r="H754" s="295"/>
      <c r="I754" s="296"/>
    </row>
    <row r="755" spans="1:9" ht="69.95" customHeight="1" thickBot="1" x14ac:dyDescent="0.25">
      <c r="A755" s="829"/>
      <c r="B755" s="785"/>
      <c r="C755" s="293"/>
      <c r="D755" s="294"/>
      <c r="E755" s="468"/>
      <c r="F755" s="534"/>
      <c r="G755" s="298"/>
      <c r="H755" s="297"/>
      <c r="I755" s="299"/>
    </row>
    <row r="756" spans="1:9" ht="69.95" customHeight="1" thickTop="1" x14ac:dyDescent="0.2">
      <c r="A756" s="830">
        <f>+A750+1</f>
        <v>43221</v>
      </c>
      <c r="B756" s="61"/>
      <c r="C756" s="114">
        <v>4110</v>
      </c>
      <c r="D756" s="115">
        <v>4109</v>
      </c>
      <c r="E756" s="464"/>
      <c r="F756" s="532"/>
      <c r="G756" s="288" t="s">
        <v>7</v>
      </c>
      <c r="H756" s="288"/>
      <c r="I756" s="88"/>
    </row>
    <row r="757" spans="1:9" ht="69.95" customHeight="1" x14ac:dyDescent="0.2">
      <c r="A757" s="831"/>
      <c r="B757" s="782" t="s">
        <v>8</v>
      </c>
      <c r="C757" s="258"/>
      <c r="D757" s="259"/>
      <c r="E757" s="443"/>
      <c r="F757" s="273"/>
      <c r="G757" s="183"/>
      <c r="H757" s="206"/>
      <c r="I757" s="208"/>
    </row>
    <row r="758" spans="1:9" ht="69.95" customHeight="1" x14ac:dyDescent="0.2">
      <c r="A758" s="831"/>
      <c r="B758" s="782"/>
      <c r="C758" s="79"/>
      <c r="D758" s="181"/>
      <c r="E758" s="443"/>
      <c r="F758" s="521"/>
      <c r="G758" s="183"/>
      <c r="H758" s="206"/>
      <c r="I758" s="208"/>
    </row>
    <row r="759" spans="1:9" ht="69.95" customHeight="1" x14ac:dyDescent="0.2">
      <c r="A759" s="831"/>
      <c r="B759" s="62"/>
      <c r="C759" s="130">
        <v>4108</v>
      </c>
      <c r="D759" s="131"/>
      <c r="E759" s="444" t="s">
        <v>7</v>
      </c>
      <c r="F759" s="283"/>
      <c r="G759" s="186"/>
      <c r="H759" s="186" t="s">
        <v>7</v>
      </c>
      <c r="I759" s="300"/>
    </row>
    <row r="760" spans="1:9" ht="69.95" customHeight="1" x14ac:dyDescent="0.2">
      <c r="A760" s="831"/>
      <c r="B760" s="782" t="s">
        <v>8</v>
      </c>
      <c r="C760" s="134"/>
      <c r="D760" s="253"/>
      <c r="E760" s="445"/>
      <c r="F760" s="205"/>
      <c r="G760" s="183"/>
      <c r="H760" s="183"/>
      <c r="I760" s="208"/>
    </row>
    <row r="761" spans="1:9" ht="69.95" customHeight="1" thickBot="1" x14ac:dyDescent="0.25">
      <c r="A761" s="832"/>
      <c r="B761" s="783"/>
      <c r="C761" s="108"/>
      <c r="D761" s="109"/>
      <c r="E761" s="465"/>
      <c r="F761" s="138"/>
      <c r="G761" s="291"/>
      <c r="H761" s="290"/>
      <c r="I761" s="113"/>
    </row>
    <row r="762" spans="1:9" ht="69.95" customHeight="1" thickTop="1" x14ac:dyDescent="0.2">
      <c r="A762" s="827">
        <f>+A756+1</f>
        <v>43222</v>
      </c>
      <c r="B762" s="61"/>
      <c r="C762" s="141">
        <v>4107</v>
      </c>
      <c r="D762" s="142">
        <v>4104</v>
      </c>
      <c r="E762" s="469"/>
      <c r="F762" s="535"/>
      <c r="G762" s="282" t="s">
        <v>11</v>
      </c>
      <c r="H762" s="301"/>
      <c r="I762" s="147"/>
    </row>
    <row r="763" spans="1:9" ht="69.95" customHeight="1" x14ac:dyDescent="0.2">
      <c r="A763" s="828"/>
      <c r="B763" s="782" t="s">
        <v>8</v>
      </c>
      <c r="C763" s="260"/>
      <c r="D763" s="259"/>
      <c r="E763" s="443"/>
      <c r="F763" s="273"/>
      <c r="G763" s="183"/>
      <c r="H763" s="206"/>
      <c r="I763" s="257"/>
    </row>
    <row r="764" spans="1:9" ht="69.95" customHeight="1" x14ac:dyDescent="0.2">
      <c r="A764" s="828"/>
      <c r="B764" s="782"/>
      <c r="C764" s="260"/>
      <c r="D764" s="259"/>
      <c r="E764" s="443"/>
      <c r="F764" s="521"/>
      <c r="G764" s="183"/>
      <c r="H764" s="206"/>
      <c r="I764" s="257"/>
    </row>
    <row r="765" spans="1:9" ht="69.95" customHeight="1" x14ac:dyDescent="0.2">
      <c r="A765" s="828"/>
      <c r="B765" s="62"/>
      <c r="C765" s="141">
        <v>4101</v>
      </c>
      <c r="D765" s="142"/>
      <c r="E765" s="444" t="s">
        <v>11</v>
      </c>
      <c r="F765" s="283"/>
      <c r="G765" s="186"/>
      <c r="H765" s="186" t="s">
        <v>11</v>
      </c>
      <c r="I765" s="228"/>
    </row>
    <row r="766" spans="1:9" ht="69.95" customHeight="1" x14ac:dyDescent="0.2">
      <c r="A766" s="828"/>
      <c r="B766" s="782" t="s">
        <v>8</v>
      </c>
      <c r="C766" s="158"/>
      <c r="D766" s="102"/>
      <c r="E766" s="445"/>
      <c r="F766" s="89"/>
      <c r="G766" s="183"/>
      <c r="H766" s="183"/>
      <c r="I766" s="257"/>
    </row>
    <row r="767" spans="1:9" ht="69.95" customHeight="1" thickBot="1" x14ac:dyDescent="0.25">
      <c r="A767" s="829"/>
      <c r="B767" s="783"/>
      <c r="C767" s="162"/>
      <c r="D767" s="163"/>
      <c r="E767" s="440"/>
      <c r="F767" s="215"/>
      <c r="G767" s="200"/>
      <c r="H767" s="216"/>
      <c r="I767" s="167"/>
    </row>
    <row r="768" spans="1:9" ht="69.95" customHeight="1" thickTop="1" x14ac:dyDescent="0.2">
      <c r="A768" s="830">
        <f>+A762+1</f>
        <v>43223</v>
      </c>
      <c r="B768" s="61"/>
      <c r="C768" s="168" t="s">
        <v>7</v>
      </c>
      <c r="D768" s="169" t="s">
        <v>11</v>
      </c>
      <c r="E768" s="447"/>
      <c r="F768" s="512"/>
      <c r="G768" s="172" t="s">
        <v>12</v>
      </c>
      <c r="H768" s="202"/>
      <c r="I768" s="174"/>
    </row>
    <row r="769" spans="1:9" ht="69.95" customHeight="1" x14ac:dyDescent="0.2">
      <c r="A769" s="831"/>
      <c r="B769" s="782" t="s">
        <v>8</v>
      </c>
      <c r="C769" s="261"/>
      <c r="D769" s="262"/>
      <c r="E769" s="443"/>
      <c r="F769" s="273"/>
      <c r="G769" s="183"/>
      <c r="H769" s="206"/>
      <c r="I769" s="257"/>
    </row>
    <row r="770" spans="1:9" ht="69.95" customHeight="1" x14ac:dyDescent="0.2">
      <c r="A770" s="831"/>
      <c r="B770" s="782"/>
      <c r="C770" s="180"/>
      <c r="D770" s="181"/>
      <c r="E770" s="443"/>
      <c r="F770" s="521"/>
      <c r="G770" s="183"/>
      <c r="H770" s="206"/>
      <c r="I770" s="257"/>
    </row>
    <row r="771" spans="1:9" ht="69.95" customHeight="1" x14ac:dyDescent="0.2">
      <c r="A771" s="831"/>
      <c r="B771" s="62"/>
      <c r="C771" s="185" t="s">
        <v>12</v>
      </c>
      <c r="D771" s="131"/>
      <c r="E771" s="444" t="s">
        <v>12</v>
      </c>
      <c r="F771" s="283"/>
      <c r="G771" s="186"/>
      <c r="H771" s="186" t="s">
        <v>12</v>
      </c>
      <c r="I771" s="228"/>
    </row>
    <row r="772" spans="1:9" ht="69.95" customHeight="1" x14ac:dyDescent="0.2">
      <c r="A772" s="831"/>
      <c r="B772" s="782" t="s">
        <v>8</v>
      </c>
      <c r="C772" s="187"/>
      <c r="D772" s="253"/>
      <c r="E772" s="445"/>
      <c r="F772" s="89"/>
      <c r="G772" s="183"/>
      <c r="H772" s="183"/>
      <c r="I772" s="257"/>
    </row>
    <row r="773" spans="1:9" ht="69.95" customHeight="1" thickBot="1" x14ac:dyDescent="0.25">
      <c r="A773" s="832"/>
      <c r="B773" s="783"/>
      <c r="C773" s="162"/>
      <c r="D773" s="163"/>
      <c r="E773" s="440"/>
      <c r="F773" s="215"/>
      <c r="G773" s="200"/>
      <c r="H773" s="216"/>
      <c r="I773" s="167"/>
    </row>
    <row r="774" spans="1:9" ht="69.95" customHeight="1" thickTop="1" x14ac:dyDescent="0.2">
      <c r="A774" s="827">
        <f>+A768+1</f>
        <v>43224</v>
      </c>
      <c r="B774" s="61"/>
      <c r="C774" s="170" t="s">
        <v>14</v>
      </c>
      <c r="D774" s="192" t="s">
        <v>15</v>
      </c>
      <c r="E774" s="447"/>
      <c r="F774" s="512"/>
      <c r="G774" s="172" t="s">
        <v>13</v>
      </c>
      <c r="H774" s="202"/>
      <c r="I774" s="174"/>
    </row>
    <row r="775" spans="1:9" ht="69.95" customHeight="1" x14ac:dyDescent="0.2">
      <c r="A775" s="828"/>
      <c r="B775" s="782" t="s">
        <v>8</v>
      </c>
      <c r="C775" s="258"/>
      <c r="D775" s="259"/>
      <c r="E775" s="443"/>
      <c r="F775" s="273"/>
      <c r="G775" s="183"/>
      <c r="H775" s="206"/>
      <c r="I775" s="257"/>
    </row>
    <row r="776" spans="1:9" ht="69.95" customHeight="1" x14ac:dyDescent="0.2">
      <c r="A776" s="828"/>
      <c r="B776" s="782"/>
      <c r="C776" s="79"/>
      <c r="D776" s="181"/>
      <c r="E776" s="443"/>
      <c r="F776" s="521"/>
      <c r="G776" s="183"/>
      <c r="H776" s="206"/>
      <c r="I776" s="257"/>
    </row>
    <row r="777" spans="1:9" ht="69.95" customHeight="1" x14ac:dyDescent="0.2">
      <c r="A777" s="828"/>
      <c r="B777" s="62"/>
      <c r="C777" s="196" t="s">
        <v>17</v>
      </c>
      <c r="D777" s="131"/>
      <c r="E777" s="444" t="s">
        <v>13</v>
      </c>
      <c r="F777" s="515"/>
      <c r="G777" s="233"/>
      <c r="H777" s="186"/>
      <c r="I777" s="234"/>
    </row>
    <row r="778" spans="1:9" ht="69.95" customHeight="1" x14ac:dyDescent="0.2">
      <c r="A778" s="828"/>
      <c r="B778" s="782" t="s">
        <v>8</v>
      </c>
      <c r="C778" s="134"/>
      <c r="D778" s="253"/>
      <c r="E778" s="445"/>
      <c r="F778" s="89"/>
      <c r="G778" s="183"/>
      <c r="H778" s="183"/>
      <c r="I778" s="257"/>
    </row>
    <row r="779" spans="1:9" ht="69.95" customHeight="1" thickBot="1" x14ac:dyDescent="0.25">
      <c r="A779" s="829"/>
      <c r="B779" s="783"/>
      <c r="C779" s="199"/>
      <c r="D779" s="163"/>
      <c r="E779" s="440"/>
      <c r="F779" s="215"/>
      <c r="G779" s="200"/>
      <c r="H779" s="216"/>
      <c r="I779" s="167"/>
    </row>
    <row r="780" spans="1:9" ht="69.95" customHeight="1" thickTop="1" x14ac:dyDescent="0.2">
      <c r="A780" s="830">
        <f>+A774+1</f>
        <v>43225</v>
      </c>
      <c r="B780" s="61"/>
      <c r="C780" s="168" t="s">
        <v>13</v>
      </c>
      <c r="D780" s="169" t="s">
        <v>16</v>
      </c>
      <c r="E780" s="435" t="s">
        <v>18</v>
      </c>
      <c r="F780" s="518"/>
      <c r="G780" s="172" t="s">
        <v>16</v>
      </c>
      <c r="H780" s="243"/>
      <c r="I780" s="244"/>
    </row>
    <row r="781" spans="1:9" ht="69.95" customHeight="1" x14ac:dyDescent="0.2">
      <c r="A781" s="831"/>
      <c r="B781" s="782" t="s">
        <v>8</v>
      </c>
      <c r="C781" s="261"/>
      <c r="D781" s="262"/>
      <c r="E781" s="443"/>
      <c r="F781" s="273"/>
      <c r="G781" s="183"/>
      <c r="H781" s="206"/>
      <c r="I781" s="257"/>
    </row>
    <row r="782" spans="1:9" ht="69.95" customHeight="1" x14ac:dyDescent="0.2">
      <c r="A782" s="831"/>
      <c r="B782" s="782"/>
      <c r="C782" s="204"/>
      <c r="D782" s="205"/>
      <c r="E782" s="443"/>
      <c r="F782" s="521"/>
      <c r="G782" s="183"/>
      <c r="H782" s="206"/>
      <c r="I782" s="257"/>
    </row>
    <row r="783" spans="1:9" ht="69.95" customHeight="1" x14ac:dyDescent="0.2">
      <c r="A783" s="831"/>
      <c r="B783" s="62"/>
      <c r="C783" s="185" t="s">
        <v>19</v>
      </c>
      <c r="D783" s="209" t="s">
        <v>82</v>
      </c>
      <c r="E783" s="449"/>
      <c r="F783" s="515"/>
      <c r="G783" s="233"/>
      <c r="H783" s="186"/>
      <c r="I783" s="234"/>
    </row>
    <row r="784" spans="1:9" ht="69.95" customHeight="1" x14ac:dyDescent="0.2">
      <c r="A784" s="831"/>
      <c r="B784" s="782" t="s">
        <v>8</v>
      </c>
      <c r="C784" s="187"/>
      <c r="D784" s="211"/>
      <c r="E784" s="445"/>
      <c r="F784" s="89"/>
      <c r="G784" s="183"/>
      <c r="H784" s="183"/>
      <c r="I784" s="257"/>
    </row>
    <row r="785" spans="1:9" ht="69.95" customHeight="1" thickBot="1" x14ac:dyDescent="0.25">
      <c r="A785" s="832"/>
      <c r="B785" s="783"/>
      <c r="C785" s="214"/>
      <c r="D785" s="215"/>
      <c r="E785" s="440"/>
      <c r="F785" s="215"/>
      <c r="G785" s="200"/>
      <c r="H785" s="216"/>
      <c r="I785" s="167"/>
    </row>
    <row r="786" spans="1:9" ht="69.95" customHeight="1" thickTop="1" x14ac:dyDescent="0.2">
      <c r="A786" s="850">
        <f>+A780+1</f>
        <v>43226</v>
      </c>
      <c r="B786" s="61"/>
      <c r="C786" s="168"/>
      <c r="D786" s="169"/>
      <c r="E786" s="435"/>
      <c r="F786" s="518"/>
      <c r="G786" s="172"/>
      <c r="H786" s="243"/>
      <c r="I786" s="244"/>
    </row>
    <row r="787" spans="1:9" ht="69.95" customHeight="1" x14ac:dyDescent="0.2">
      <c r="A787" s="851"/>
      <c r="B787" s="782" t="s">
        <v>8</v>
      </c>
      <c r="C787" s="261"/>
      <c r="D787" s="262"/>
      <c r="E787" s="443"/>
      <c r="F787" s="273"/>
      <c r="G787" s="183"/>
      <c r="H787" s="206"/>
      <c r="I787" s="257"/>
    </row>
    <row r="788" spans="1:9" ht="69.95" customHeight="1" x14ac:dyDescent="0.2">
      <c r="A788" s="851"/>
      <c r="B788" s="782"/>
      <c r="C788" s="204"/>
      <c r="D788" s="205"/>
      <c r="E788" s="443"/>
      <c r="F788" s="521"/>
      <c r="G788" s="183"/>
      <c r="H788" s="206"/>
      <c r="I788" s="257"/>
    </row>
    <row r="789" spans="1:9" ht="69.95" customHeight="1" x14ac:dyDescent="0.2">
      <c r="A789" s="851"/>
      <c r="B789" s="62"/>
      <c r="C789" s="185"/>
      <c r="D789" s="209"/>
      <c r="E789" s="449"/>
      <c r="F789" s="515"/>
      <c r="G789" s="233"/>
      <c r="H789" s="186"/>
      <c r="I789" s="234"/>
    </row>
    <row r="790" spans="1:9" ht="69.95" customHeight="1" x14ac:dyDescent="0.2">
      <c r="A790" s="851"/>
      <c r="B790" s="782" t="s">
        <v>8</v>
      </c>
      <c r="C790" s="187"/>
      <c r="D790" s="211"/>
      <c r="E790" s="445"/>
      <c r="F790" s="89"/>
      <c r="G790" s="183"/>
      <c r="H790" s="183"/>
      <c r="I790" s="257"/>
    </row>
    <row r="791" spans="1:9" ht="69.95" customHeight="1" thickBot="1" x14ac:dyDescent="0.25">
      <c r="A791" s="852"/>
      <c r="B791" s="783"/>
      <c r="C791" s="214"/>
      <c r="D791" s="215"/>
      <c r="E791" s="440"/>
      <c r="F791" s="215"/>
      <c r="G791" s="200"/>
      <c r="H791" s="216"/>
      <c r="I791" s="167"/>
    </row>
    <row r="792" spans="1:9" ht="69.95" hidden="1" customHeight="1" thickTop="1" x14ac:dyDescent="0.2">
      <c r="A792" s="391"/>
      <c r="B792" s="64"/>
      <c r="C792" s="240">
        <f>COUNTA(C783,C780,C777,C774,C771,C768,C765,C762,C759,C756,C753,C750)</f>
        <v>12</v>
      </c>
      <c r="D792" s="240">
        <f t="shared" ref="D792:H792" si="23">COUNTA(D783,D780,D777,D774,D771,D768,D765,D762,D759,D756,D753,D750)</f>
        <v>7</v>
      </c>
      <c r="E792" s="450">
        <f t="shared" si="23"/>
        <v>6</v>
      </c>
      <c r="F792" s="517">
        <f t="shared" si="23"/>
        <v>0</v>
      </c>
      <c r="G792" s="240">
        <f t="shared" si="23"/>
        <v>5</v>
      </c>
      <c r="H792" s="240">
        <f t="shared" si="23"/>
        <v>3</v>
      </c>
      <c r="I792" s="240">
        <f>COUNTA(I750:I785)</f>
        <v>0</v>
      </c>
    </row>
    <row r="793" spans="1:9" ht="99.95" customHeight="1" thickTop="1" thickBot="1" x14ac:dyDescent="0.25">
      <c r="A793" s="397" t="s">
        <v>99</v>
      </c>
      <c r="B793" s="390">
        <f>WEEKNUM(A794,2)</f>
        <v>19</v>
      </c>
      <c r="C793" s="824" t="s">
        <v>0</v>
      </c>
      <c r="D793" s="825"/>
      <c r="E793" s="496" t="s">
        <v>1</v>
      </c>
      <c r="F793" s="81" t="s">
        <v>2</v>
      </c>
      <c r="G793" s="218" t="s">
        <v>3</v>
      </c>
      <c r="H793" s="219" t="s">
        <v>4</v>
      </c>
      <c r="I793" s="388" t="s">
        <v>5</v>
      </c>
    </row>
    <row r="794" spans="1:9" ht="69.95" customHeight="1" thickTop="1" x14ac:dyDescent="0.2">
      <c r="A794" s="828">
        <f>A780+2</f>
        <v>43227</v>
      </c>
      <c r="B794" s="409"/>
      <c r="C794" s="170">
        <v>4114</v>
      </c>
      <c r="D794" s="220">
        <v>4112</v>
      </c>
      <c r="E794" s="435" t="s">
        <v>6</v>
      </c>
      <c r="F794" s="518"/>
      <c r="G794" s="172" t="s">
        <v>19</v>
      </c>
      <c r="H794" s="243"/>
      <c r="I794" s="244"/>
    </row>
    <row r="795" spans="1:9" ht="69.95" customHeight="1" x14ac:dyDescent="0.2">
      <c r="A795" s="828"/>
      <c r="B795" s="784" t="s">
        <v>8</v>
      </c>
      <c r="C795" s="258"/>
      <c r="D795" s="279"/>
      <c r="E795" s="443"/>
      <c r="F795" s="273"/>
      <c r="G795" s="183"/>
      <c r="H795" s="206"/>
      <c r="I795" s="257"/>
    </row>
    <row r="796" spans="1:9" ht="69.95" customHeight="1" x14ac:dyDescent="0.2">
      <c r="A796" s="828"/>
      <c r="B796" s="784"/>
      <c r="C796" s="79"/>
      <c r="D796" s="80"/>
      <c r="E796" s="443"/>
      <c r="F796" s="521"/>
      <c r="G796" s="183"/>
      <c r="H796" s="206"/>
      <c r="I796" s="257"/>
    </row>
    <row r="797" spans="1:9" ht="69.95" customHeight="1" x14ac:dyDescent="0.2">
      <c r="A797" s="828"/>
      <c r="B797" s="60"/>
      <c r="C797" s="130">
        <v>4111</v>
      </c>
      <c r="D797" s="227"/>
      <c r="E797" s="444" t="s">
        <v>16</v>
      </c>
      <c r="F797" s="283"/>
      <c r="G797" s="186"/>
      <c r="H797" s="186" t="s">
        <v>13</v>
      </c>
      <c r="I797" s="228"/>
    </row>
    <row r="798" spans="1:9" ht="69.95" customHeight="1" x14ac:dyDescent="0.2">
      <c r="A798" s="828"/>
      <c r="B798" s="784" t="s">
        <v>8</v>
      </c>
      <c r="C798" s="134"/>
      <c r="D798" s="229"/>
      <c r="E798" s="445"/>
      <c r="F798" s="89"/>
      <c r="G798" s="183"/>
      <c r="H798" s="183"/>
      <c r="I798" s="257"/>
    </row>
    <row r="799" spans="1:9" ht="69.95" customHeight="1" thickBot="1" x14ac:dyDescent="0.25">
      <c r="A799" s="829"/>
      <c r="B799" s="785"/>
      <c r="C799" s="199"/>
      <c r="D799" s="230"/>
      <c r="E799" s="440"/>
      <c r="F799" s="215"/>
      <c r="G799" s="200"/>
      <c r="H799" s="216"/>
      <c r="I799" s="167"/>
    </row>
    <row r="800" spans="1:9" ht="69.95" customHeight="1" thickTop="1" x14ac:dyDescent="0.2">
      <c r="A800" s="830">
        <f>+A794+1</f>
        <v>43228</v>
      </c>
      <c r="B800" s="61"/>
      <c r="C800" s="170">
        <v>4110</v>
      </c>
      <c r="D800" s="231">
        <v>4109</v>
      </c>
      <c r="E800" s="452"/>
      <c r="F800" s="518"/>
      <c r="G800" s="172" t="s">
        <v>21</v>
      </c>
      <c r="H800" s="243"/>
      <c r="I800" s="244"/>
    </row>
    <row r="801" spans="1:9" ht="69.95" customHeight="1" x14ac:dyDescent="0.2">
      <c r="A801" s="831"/>
      <c r="B801" s="782" t="s">
        <v>8</v>
      </c>
      <c r="C801" s="258"/>
      <c r="D801" s="259"/>
      <c r="E801" s="443"/>
      <c r="F801" s="273"/>
      <c r="G801" s="183"/>
      <c r="H801" s="206"/>
      <c r="I801" s="257"/>
    </row>
    <row r="802" spans="1:9" ht="69.95" customHeight="1" x14ac:dyDescent="0.2">
      <c r="A802" s="831"/>
      <c r="B802" s="782"/>
      <c r="C802" s="79"/>
      <c r="D802" s="181"/>
      <c r="E802" s="443"/>
      <c r="F802" s="521"/>
      <c r="G802" s="183"/>
      <c r="H802" s="206"/>
      <c r="I802" s="257"/>
    </row>
    <row r="803" spans="1:9" ht="69.95" customHeight="1" x14ac:dyDescent="0.2">
      <c r="A803" s="831"/>
      <c r="B803" s="62"/>
      <c r="C803" s="130">
        <v>4108</v>
      </c>
      <c r="D803" s="131"/>
      <c r="E803" s="444" t="s">
        <v>19</v>
      </c>
      <c r="F803" s="283"/>
      <c r="G803" s="186"/>
      <c r="H803" s="186" t="s">
        <v>16</v>
      </c>
      <c r="I803" s="228"/>
    </row>
    <row r="804" spans="1:9" ht="69.95" customHeight="1" x14ac:dyDescent="0.2">
      <c r="A804" s="831"/>
      <c r="B804" s="782" t="s">
        <v>8</v>
      </c>
      <c r="C804" s="134"/>
      <c r="D804" s="253"/>
      <c r="E804" s="445"/>
      <c r="F804" s="89"/>
      <c r="G804" s="183"/>
      <c r="H804" s="183"/>
      <c r="I804" s="257"/>
    </row>
    <row r="805" spans="1:9" ht="69.95" customHeight="1" thickBot="1" x14ac:dyDescent="0.25">
      <c r="A805" s="832"/>
      <c r="B805" s="783"/>
      <c r="C805" s="199"/>
      <c r="D805" s="163"/>
      <c r="E805" s="440"/>
      <c r="F805" s="215"/>
      <c r="G805" s="200"/>
      <c r="H805" s="216"/>
      <c r="I805" s="167"/>
    </row>
    <row r="806" spans="1:9" ht="69.95" customHeight="1" thickTop="1" x14ac:dyDescent="0.2">
      <c r="A806" s="827">
        <f>+A800+1</f>
        <v>43229</v>
      </c>
      <c r="B806" s="61"/>
      <c r="C806" s="232">
        <v>4107</v>
      </c>
      <c r="D806" s="231">
        <v>4104</v>
      </c>
      <c r="E806" s="452"/>
      <c r="F806" s="518"/>
      <c r="G806" s="172" t="s">
        <v>23</v>
      </c>
      <c r="H806" s="243"/>
      <c r="I806" s="244"/>
    </row>
    <row r="807" spans="1:9" ht="69.95" customHeight="1" x14ac:dyDescent="0.2">
      <c r="A807" s="828"/>
      <c r="B807" s="782" t="s">
        <v>8</v>
      </c>
      <c r="C807" s="302"/>
      <c r="D807" s="303"/>
      <c r="E807" s="443"/>
      <c r="F807" s="521"/>
      <c r="G807" s="304"/>
      <c r="H807" s="305"/>
      <c r="I807" s="306"/>
    </row>
    <row r="808" spans="1:9" ht="69.95" customHeight="1" x14ac:dyDescent="0.2">
      <c r="A808" s="828"/>
      <c r="B808" s="782"/>
      <c r="C808" s="302"/>
      <c r="D808" s="303"/>
      <c r="E808" s="443"/>
      <c r="F808" s="521"/>
      <c r="G808" s="304"/>
      <c r="H808" s="305"/>
      <c r="I808" s="306"/>
    </row>
    <row r="809" spans="1:9" ht="69.95" customHeight="1" x14ac:dyDescent="0.2">
      <c r="A809" s="828"/>
      <c r="B809" s="62"/>
      <c r="C809" s="141">
        <v>4101</v>
      </c>
      <c r="D809" s="142"/>
      <c r="E809" s="444" t="s">
        <v>21</v>
      </c>
      <c r="F809" s="283" t="s">
        <v>10</v>
      </c>
      <c r="G809" s="186"/>
      <c r="H809" s="186" t="s">
        <v>19</v>
      </c>
      <c r="I809" s="228"/>
    </row>
    <row r="810" spans="1:9" ht="69.95" customHeight="1" x14ac:dyDescent="0.2">
      <c r="A810" s="828"/>
      <c r="B810" s="782" t="s">
        <v>8</v>
      </c>
      <c r="C810" s="307"/>
      <c r="D810" s="308"/>
      <c r="E810" s="470"/>
      <c r="F810" s="353"/>
      <c r="G810" s="304"/>
      <c r="H810" s="304"/>
      <c r="I810" s="306"/>
    </row>
    <row r="811" spans="1:9" ht="69.95" customHeight="1" thickBot="1" x14ac:dyDescent="0.25">
      <c r="A811" s="829"/>
      <c r="B811" s="783"/>
      <c r="C811" s="310"/>
      <c r="D811" s="311"/>
      <c r="E811" s="471"/>
      <c r="F811" s="334"/>
      <c r="G811" s="313"/>
      <c r="H811" s="312"/>
      <c r="I811" s="314"/>
    </row>
    <row r="812" spans="1:9" ht="69.95" customHeight="1" thickTop="1" x14ac:dyDescent="0.2">
      <c r="A812" s="847">
        <f>+A806+1</f>
        <v>43230</v>
      </c>
      <c r="B812" s="65"/>
      <c r="C812" s="246" t="s">
        <v>7</v>
      </c>
      <c r="D812" s="247" t="s">
        <v>11</v>
      </c>
      <c r="E812" s="453"/>
      <c r="F812" s="519"/>
      <c r="G812" s="282" t="s">
        <v>24</v>
      </c>
      <c r="H812" s="249"/>
      <c r="I812" s="250"/>
    </row>
    <row r="813" spans="1:9" ht="69.95" customHeight="1" x14ac:dyDescent="0.2">
      <c r="A813" s="847"/>
      <c r="B813" s="782" t="s">
        <v>8</v>
      </c>
      <c r="C813" s="315"/>
      <c r="D813" s="316"/>
      <c r="E813" s="443"/>
      <c r="F813" s="273"/>
      <c r="G813" s="304"/>
      <c r="H813" s="305"/>
      <c r="I813" s="317"/>
    </row>
    <row r="814" spans="1:9" ht="69.95" customHeight="1" x14ac:dyDescent="0.2">
      <c r="A814" s="847"/>
      <c r="B814" s="782"/>
      <c r="C814" s="318"/>
      <c r="D814" s="319"/>
      <c r="E814" s="443"/>
      <c r="F814" s="521"/>
      <c r="G814" s="304"/>
      <c r="H814" s="305"/>
      <c r="I814" s="317"/>
    </row>
    <row r="815" spans="1:9" ht="69.95" customHeight="1" x14ac:dyDescent="0.2">
      <c r="A815" s="847"/>
      <c r="B815" s="62"/>
      <c r="C815" s="185" t="s">
        <v>12</v>
      </c>
      <c r="D815" s="131"/>
      <c r="E815" s="444" t="s">
        <v>23</v>
      </c>
      <c r="F815" s="515"/>
      <c r="G815" s="233"/>
      <c r="H815" s="186" t="s">
        <v>21</v>
      </c>
      <c r="I815" s="251"/>
    </row>
    <row r="816" spans="1:9" ht="69.95" customHeight="1" x14ac:dyDescent="0.2">
      <c r="A816" s="847"/>
      <c r="B816" s="782" t="s">
        <v>8</v>
      </c>
      <c r="C816" s="320"/>
      <c r="D816" s="321"/>
      <c r="E816" s="470"/>
      <c r="F816" s="353"/>
      <c r="G816" s="304"/>
      <c r="H816" s="304"/>
      <c r="I816" s="317"/>
    </row>
    <row r="817" spans="1:9" ht="69.95" customHeight="1" thickBot="1" x14ac:dyDescent="0.25">
      <c r="A817" s="847"/>
      <c r="B817" s="840"/>
      <c r="C817" s="322"/>
      <c r="D817" s="321"/>
      <c r="E817" s="472"/>
      <c r="F817" s="332"/>
      <c r="G817" s="324"/>
      <c r="H817" s="323"/>
      <c r="I817" s="325"/>
    </row>
    <row r="818" spans="1:9" ht="69.95" customHeight="1" thickTop="1" x14ac:dyDescent="0.2">
      <c r="A818" s="827">
        <f>+A812+1</f>
        <v>43231</v>
      </c>
      <c r="B818" s="61"/>
      <c r="C818" s="170" t="s">
        <v>14</v>
      </c>
      <c r="D818" s="192" t="s">
        <v>15</v>
      </c>
      <c r="E818" s="452"/>
      <c r="F818" s="518"/>
      <c r="G818" s="172" t="s">
        <v>25</v>
      </c>
      <c r="H818" s="243"/>
      <c r="I818" s="244"/>
    </row>
    <row r="819" spans="1:9" ht="69.95" customHeight="1" x14ac:dyDescent="0.2">
      <c r="A819" s="828"/>
      <c r="B819" s="782" t="s">
        <v>8</v>
      </c>
      <c r="C819" s="326"/>
      <c r="D819" s="303"/>
      <c r="E819" s="443"/>
      <c r="F819" s="273"/>
      <c r="G819" s="304"/>
      <c r="H819" s="305"/>
      <c r="I819" s="306"/>
    </row>
    <row r="820" spans="1:9" ht="69.95" customHeight="1" x14ac:dyDescent="0.2">
      <c r="A820" s="828"/>
      <c r="B820" s="782"/>
      <c r="C820" s="327"/>
      <c r="D820" s="319"/>
      <c r="E820" s="443"/>
      <c r="F820" s="521"/>
      <c r="G820" s="304"/>
      <c r="H820" s="305"/>
      <c r="I820" s="306"/>
    </row>
    <row r="821" spans="1:9" ht="69.95" customHeight="1" x14ac:dyDescent="0.2">
      <c r="A821" s="828"/>
      <c r="B821" s="62"/>
      <c r="C821" s="196" t="s">
        <v>17</v>
      </c>
      <c r="D821" s="131"/>
      <c r="E821" s="444" t="s">
        <v>24</v>
      </c>
      <c r="F821" s="515"/>
      <c r="G821" s="233"/>
      <c r="H821" s="233"/>
      <c r="I821" s="234"/>
    </row>
    <row r="822" spans="1:9" ht="69.95" customHeight="1" x14ac:dyDescent="0.2">
      <c r="A822" s="828"/>
      <c r="B822" s="782" t="s">
        <v>8</v>
      </c>
      <c r="C822" s="328"/>
      <c r="D822" s="321"/>
      <c r="E822" s="470"/>
      <c r="F822" s="353"/>
      <c r="G822" s="304"/>
      <c r="H822" s="304"/>
      <c r="I822" s="306"/>
    </row>
    <row r="823" spans="1:9" ht="69.95" customHeight="1" thickBot="1" x14ac:dyDescent="0.25">
      <c r="A823" s="829"/>
      <c r="B823" s="783"/>
      <c r="C823" s="329"/>
      <c r="D823" s="311"/>
      <c r="E823" s="471"/>
      <c r="F823" s="334"/>
      <c r="G823" s="313"/>
      <c r="H823" s="312"/>
      <c r="I823" s="314"/>
    </row>
    <row r="824" spans="1:9" ht="69.95" customHeight="1" thickTop="1" x14ac:dyDescent="0.2">
      <c r="A824" s="830">
        <f>+A818+1</f>
        <v>43232</v>
      </c>
      <c r="B824" s="61"/>
      <c r="C824" s="168" t="s">
        <v>13</v>
      </c>
      <c r="D824" s="169" t="s">
        <v>16</v>
      </c>
      <c r="E824" s="435" t="s">
        <v>18</v>
      </c>
      <c r="F824" s="518"/>
      <c r="G824" s="172" t="s">
        <v>26</v>
      </c>
      <c r="H824" s="243"/>
      <c r="I824" s="244"/>
    </row>
    <row r="825" spans="1:9" ht="69.95" customHeight="1" x14ac:dyDescent="0.2">
      <c r="A825" s="831"/>
      <c r="B825" s="782" t="s">
        <v>8</v>
      </c>
      <c r="C825" s="315"/>
      <c r="D825" s="316"/>
      <c r="E825" s="443"/>
      <c r="F825" s="273"/>
      <c r="G825" s="304"/>
      <c r="H825" s="305"/>
      <c r="I825" s="306"/>
    </row>
    <row r="826" spans="1:9" ht="69.95" customHeight="1" x14ac:dyDescent="0.2">
      <c r="A826" s="831"/>
      <c r="B826" s="782"/>
      <c r="C826" s="330"/>
      <c r="D826" s="331"/>
      <c r="E826" s="443"/>
      <c r="F826" s="521"/>
      <c r="G826" s="304"/>
      <c r="H826" s="305"/>
      <c r="I826" s="306"/>
    </row>
    <row r="827" spans="1:9" ht="69.95" customHeight="1" x14ac:dyDescent="0.2">
      <c r="A827" s="831"/>
      <c r="B827" s="62"/>
      <c r="C827" s="185" t="s">
        <v>19</v>
      </c>
      <c r="D827" s="209"/>
      <c r="E827" s="449"/>
      <c r="F827" s="515"/>
      <c r="G827" s="233"/>
      <c r="H827" s="233"/>
      <c r="I827" s="234"/>
    </row>
    <row r="828" spans="1:9" ht="69.95" customHeight="1" x14ac:dyDescent="0.2">
      <c r="A828" s="831"/>
      <c r="B828" s="782" t="s">
        <v>8</v>
      </c>
      <c r="C828" s="320"/>
      <c r="D828" s="332"/>
      <c r="E828" s="470"/>
      <c r="F828" s="353"/>
      <c r="G828" s="304"/>
      <c r="H828" s="304"/>
      <c r="I828" s="306"/>
    </row>
    <row r="829" spans="1:9" ht="69.95" customHeight="1" thickBot="1" x14ac:dyDescent="0.25">
      <c r="A829" s="832"/>
      <c r="B829" s="783"/>
      <c r="C829" s="333"/>
      <c r="D829" s="334"/>
      <c r="E829" s="471"/>
      <c r="F829" s="334"/>
      <c r="G829" s="313"/>
      <c r="H829" s="312"/>
      <c r="I829" s="314"/>
    </row>
    <row r="830" spans="1:9" ht="69.95" customHeight="1" thickTop="1" x14ac:dyDescent="0.2">
      <c r="A830" s="850">
        <f>+A824+1</f>
        <v>43233</v>
      </c>
      <c r="B830" s="61"/>
      <c r="C830" s="168"/>
      <c r="D830" s="169"/>
      <c r="E830" s="435"/>
      <c r="F830" s="518"/>
      <c r="G830" s="172"/>
      <c r="H830" s="243"/>
      <c r="I830" s="244"/>
    </row>
    <row r="831" spans="1:9" ht="69.95" customHeight="1" x14ac:dyDescent="0.2">
      <c r="A831" s="851"/>
      <c r="B831" s="782" t="s">
        <v>8</v>
      </c>
      <c r="C831" s="315"/>
      <c r="D831" s="316"/>
      <c r="E831" s="443"/>
      <c r="F831" s="273"/>
      <c r="G831" s="304"/>
      <c r="H831" s="305"/>
      <c r="I831" s="306"/>
    </row>
    <row r="832" spans="1:9" ht="69.95" customHeight="1" x14ac:dyDescent="0.2">
      <c r="A832" s="851"/>
      <c r="B832" s="782"/>
      <c r="C832" s="330"/>
      <c r="D832" s="331"/>
      <c r="E832" s="443"/>
      <c r="F832" s="521"/>
      <c r="G832" s="304"/>
      <c r="H832" s="305"/>
      <c r="I832" s="306"/>
    </row>
    <row r="833" spans="1:9" ht="69.95" customHeight="1" x14ac:dyDescent="0.2">
      <c r="A833" s="851"/>
      <c r="B833" s="62"/>
      <c r="C833" s="185"/>
      <c r="D833" s="209"/>
      <c r="E833" s="449"/>
      <c r="F833" s="515"/>
      <c r="G833" s="233"/>
      <c r="H833" s="233"/>
      <c r="I833" s="234"/>
    </row>
    <row r="834" spans="1:9" ht="69.95" customHeight="1" x14ac:dyDescent="0.2">
      <c r="A834" s="851"/>
      <c r="B834" s="782" t="s">
        <v>8</v>
      </c>
      <c r="C834" s="320"/>
      <c r="D834" s="332"/>
      <c r="E834" s="470"/>
      <c r="F834" s="353"/>
      <c r="G834" s="304"/>
      <c r="H834" s="304"/>
      <c r="I834" s="306"/>
    </row>
    <row r="835" spans="1:9" ht="69.95" customHeight="1" thickBot="1" x14ac:dyDescent="0.25">
      <c r="A835" s="852"/>
      <c r="B835" s="783"/>
      <c r="C835" s="333"/>
      <c r="D835" s="334"/>
      <c r="E835" s="471"/>
      <c r="F835" s="334"/>
      <c r="G835" s="313"/>
      <c r="H835" s="312"/>
      <c r="I835" s="314"/>
    </row>
    <row r="836" spans="1:9" ht="69.95" hidden="1" customHeight="1" thickTop="1" x14ac:dyDescent="0.2">
      <c r="A836" s="392"/>
      <c r="B836" s="64"/>
      <c r="C836" s="240">
        <f>COUNTA(C827,C824,C821,C818,C815,C812,C809,C806,C803,C800,C797,C794)</f>
        <v>12</v>
      </c>
      <c r="D836" s="240">
        <f t="shared" ref="D836:H836" si="24">COUNTA(D827,D824,D821,D818,D815,D812,D809,D806,D803,D800,D797,D794)</f>
        <v>6</v>
      </c>
      <c r="E836" s="450">
        <f t="shared" si="24"/>
        <v>7</v>
      </c>
      <c r="F836" s="517">
        <f t="shared" si="24"/>
        <v>1</v>
      </c>
      <c r="G836" s="240">
        <f t="shared" si="24"/>
        <v>6</v>
      </c>
      <c r="H836" s="240">
        <f t="shared" si="24"/>
        <v>4</v>
      </c>
      <c r="I836" s="240">
        <f>COUNTA(I794:I829)</f>
        <v>0</v>
      </c>
    </row>
    <row r="837" spans="1:9" ht="99.95" customHeight="1" thickTop="1" thickBot="1" x14ac:dyDescent="0.25">
      <c r="A837" s="397" t="s">
        <v>99</v>
      </c>
      <c r="B837" s="390">
        <f>WEEKNUM(A838,2)</f>
        <v>20</v>
      </c>
      <c r="C837" s="824" t="s">
        <v>0</v>
      </c>
      <c r="D837" s="825"/>
      <c r="E837" s="496" t="s">
        <v>1</v>
      </c>
      <c r="F837" s="81" t="s">
        <v>2</v>
      </c>
      <c r="G837" s="218" t="s">
        <v>3</v>
      </c>
      <c r="H837" s="219" t="s">
        <v>4</v>
      </c>
      <c r="I837" s="388" t="s">
        <v>5</v>
      </c>
    </row>
    <row r="838" spans="1:9" ht="69.95" customHeight="1" thickTop="1" x14ac:dyDescent="0.2">
      <c r="A838" s="828">
        <f>A824+2</f>
        <v>43234</v>
      </c>
      <c r="B838" s="409"/>
      <c r="C838" s="170">
        <v>4114</v>
      </c>
      <c r="D838" s="220">
        <v>4112</v>
      </c>
      <c r="E838" s="435" t="s">
        <v>6</v>
      </c>
      <c r="F838" s="518"/>
      <c r="G838" s="172" t="s">
        <v>27</v>
      </c>
      <c r="H838" s="243"/>
      <c r="I838" s="244"/>
    </row>
    <row r="839" spans="1:9" ht="69.95" customHeight="1" x14ac:dyDescent="0.2">
      <c r="A839" s="828"/>
      <c r="B839" s="784" t="s">
        <v>8</v>
      </c>
      <c r="C839" s="326"/>
      <c r="D839" s="335"/>
      <c r="E839" s="443"/>
      <c r="F839" s="273"/>
      <c r="G839" s="304"/>
      <c r="H839" s="305"/>
      <c r="I839" s="306"/>
    </row>
    <row r="840" spans="1:9" ht="69.95" customHeight="1" x14ac:dyDescent="0.2">
      <c r="A840" s="828"/>
      <c r="B840" s="784"/>
      <c r="C840" s="327"/>
      <c r="D840" s="336"/>
      <c r="E840" s="443"/>
      <c r="F840" s="521"/>
      <c r="G840" s="304"/>
      <c r="H840" s="305"/>
      <c r="I840" s="306"/>
    </row>
    <row r="841" spans="1:9" ht="69.95" customHeight="1" x14ac:dyDescent="0.2">
      <c r="A841" s="828"/>
      <c r="B841" s="60"/>
      <c r="C841" s="130">
        <v>4111</v>
      </c>
      <c r="D841" s="227"/>
      <c r="E841" s="444" t="s">
        <v>25</v>
      </c>
      <c r="F841" s="515"/>
      <c r="G841" s="233"/>
      <c r="H841" s="186" t="s">
        <v>23</v>
      </c>
      <c r="I841" s="234"/>
    </row>
    <row r="842" spans="1:9" ht="69.95" customHeight="1" x14ac:dyDescent="0.2">
      <c r="A842" s="828"/>
      <c r="B842" s="784" t="s">
        <v>8</v>
      </c>
      <c r="C842" s="328"/>
      <c r="D842" s="337"/>
      <c r="E842" s="470"/>
      <c r="F842" s="353"/>
      <c r="G842" s="304"/>
      <c r="H842" s="304"/>
      <c r="I842" s="306"/>
    </row>
    <row r="843" spans="1:9" ht="69.95" customHeight="1" thickBot="1" x14ac:dyDescent="0.25">
      <c r="A843" s="829"/>
      <c r="B843" s="785"/>
      <c r="C843" s="329"/>
      <c r="D843" s="338"/>
      <c r="E843" s="471"/>
      <c r="F843" s="334"/>
      <c r="G843" s="313"/>
      <c r="H843" s="312"/>
      <c r="I843" s="314"/>
    </row>
    <row r="844" spans="1:9" ht="69.95" customHeight="1" thickTop="1" x14ac:dyDescent="0.2">
      <c r="A844" s="830">
        <f>+A838+1</f>
        <v>43235</v>
      </c>
      <c r="B844" s="61"/>
      <c r="C844" s="170">
        <v>4110</v>
      </c>
      <c r="D844" s="231">
        <v>4109</v>
      </c>
      <c r="E844" s="452"/>
      <c r="F844" s="518"/>
      <c r="G844" s="172" t="s">
        <v>28</v>
      </c>
      <c r="H844" s="243"/>
      <c r="I844" s="244"/>
    </row>
    <row r="845" spans="1:9" ht="69.95" customHeight="1" x14ac:dyDescent="0.2">
      <c r="A845" s="831"/>
      <c r="B845" s="782" t="s">
        <v>8</v>
      </c>
      <c r="C845" s="326"/>
      <c r="D845" s="303"/>
      <c r="E845" s="443"/>
      <c r="F845" s="273"/>
      <c r="G845" s="304"/>
      <c r="H845" s="305"/>
      <c r="I845" s="306"/>
    </row>
    <row r="846" spans="1:9" ht="69.95" customHeight="1" x14ac:dyDescent="0.2">
      <c r="A846" s="831"/>
      <c r="B846" s="782"/>
      <c r="C846" s="327"/>
      <c r="D846" s="319"/>
      <c r="E846" s="443"/>
      <c r="F846" s="521"/>
      <c r="G846" s="304"/>
      <c r="H846" s="305"/>
      <c r="I846" s="306"/>
    </row>
    <row r="847" spans="1:9" ht="69.95" customHeight="1" x14ac:dyDescent="0.2">
      <c r="A847" s="831"/>
      <c r="B847" s="62"/>
      <c r="C847" s="130">
        <v>4108</v>
      </c>
      <c r="D847" s="131"/>
      <c r="E847" s="444" t="s">
        <v>26</v>
      </c>
      <c r="F847" s="515"/>
      <c r="G847" s="233"/>
      <c r="H847" s="186" t="s">
        <v>24</v>
      </c>
      <c r="I847" s="234"/>
    </row>
    <row r="848" spans="1:9" ht="69.95" customHeight="1" x14ac:dyDescent="0.2">
      <c r="A848" s="831"/>
      <c r="B848" s="782" t="s">
        <v>8</v>
      </c>
      <c r="C848" s="328"/>
      <c r="D848" s="321"/>
      <c r="E848" s="470"/>
      <c r="F848" s="353"/>
      <c r="G848" s="304"/>
      <c r="H848" s="304"/>
      <c r="I848" s="306"/>
    </row>
    <row r="849" spans="1:9" ht="69.95" customHeight="1" thickBot="1" x14ac:dyDescent="0.25">
      <c r="A849" s="832"/>
      <c r="B849" s="783"/>
      <c r="C849" s="329"/>
      <c r="D849" s="311"/>
      <c r="E849" s="471"/>
      <c r="F849" s="334"/>
      <c r="G849" s="313"/>
      <c r="H849" s="312"/>
      <c r="I849" s="314"/>
    </row>
    <row r="850" spans="1:9" ht="69.95" customHeight="1" thickTop="1" x14ac:dyDescent="0.2">
      <c r="A850" s="827">
        <f>+A844+1</f>
        <v>43236</v>
      </c>
      <c r="B850" s="61"/>
      <c r="C850" s="232">
        <v>4107</v>
      </c>
      <c r="D850" s="231">
        <v>4104</v>
      </c>
      <c r="E850" s="452"/>
      <c r="F850" s="518"/>
      <c r="G850" s="172" t="s">
        <v>29</v>
      </c>
      <c r="H850" s="243"/>
      <c r="I850" s="244"/>
    </row>
    <row r="851" spans="1:9" ht="69.95" customHeight="1" x14ac:dyDescent="0.2">
      <c r="A851" s="828"/>
      <c r="B851" s="782" t="s">
        <v>8</v>
      </c>
      <c r="C851" s="302"/>
      <c r="D851" s="303"/>
      <c r="E851" s="443"/>
      <c r="F851" s="273"/>
      <c r="G851" s="304"/>
      <c r="H851" s="305"/>
      <c r="I851" s="306"/>
    </row>
    <row r="852" spans="1:9" ht="69.95" customHeight="1" x14ac:dyDescent="0.2">
      <c r="A852" s="828"/>
      <c r="B852" s="782"/>
      <c r="C852" s="302"/>
      <c r="D852" s="303"/>
      <c r="E852" s="443"/>
      <c r="F852" s="521"/>
      <c r="G852" s="304"/>
      <c r="H852" s="305"/>
      <c r="I852" s="306"/>
    </row>
    <row r="853" spans="1:9" ht="69.95" customHeight="1" x14ac:dyDescent="0.2">
      <c r="A853" s="828"/>
      <c r="B853" s="62"/>
      <c r="C853" s="141">
        <v>4101</v>
      </c>
      <c r="D853" s="142"/>
      <c r="E853" s="444" t="s">
        <v>27</v>
      </c>
      <c r="F853" s="515"/>
      <c r="G853" s="233"/>
      <c r="H853" s="186" t="s">
        <v>25</v>
      </c>
      <c r="I853" s="234"/>
    </row>
    <row r="854" spans="1:9" ht="69.95" customHeight="1" x14ac:dyDescent="0.2">
      <c r="A854" s="828"/>
      <c r="B854" s="782" t="s">
        <v>8</v>
      </c>
      <c r="C854" s="307"/>
      <c r="D854" s="308"/>
      <c r="E854" s="470"/>
      <c r="F854" s="353"/>
      <c r="G854" s="304"/>
      <c r="H854" s="304"/>
      <c r="I854" s="306"/>
    </row>
    <row r="855" spans="1:9" ht="69.95" customHeight="1" thickBot="1" x14ac:dyDescent="0.25">
      <c r="A855" s="829"/>
      <c r="B855" s="783"/>
      <c r="C855" s="310"/>
      <c r="D855" s="311"/>
      <c r="E855" s="471"/>
      <c r="F855" s="334"/>
      <c r="G855" s="313"/>
      <c r="H855" s="312"/>
      <c r="I855" s="314"/>
    </row>
    <row r="856" spans="1:9" ht="69.95" customHeight="1" thickTop="1" x14ac:dyDescent="0.2">
      <c r="A856" s="830">
        <f>+A850+1</f>
        <v>43237</v>
      </c>
      <c r="B856" s="61"/>
      <c r="C856" s="168" t="s">
        <v>7</v>
      </c>
      <c r="D856" s="169" t="s">
        <v>11</v>
      </c>
      <c r="E856" s="452"/>
      <c r="F856" s="518"/>
      <c r="G856" s="172" t="s">
        <v>30</v>
      </c>
      <c r="H856" s="243"/>
      <c r="I856" s="244"/>
    </row>
    <row r="857" spans="1:9" ht="69.95" customHeight="1" x14ac:dyDescent="0.2">
      <c r="A857" s="831"/>
      <c r="B857" s="782" t="s">
        <v>8</v>
      </c>
      <c r="C857" s="315"/>
      <c r="D857" s="316"/>
      <c r="E857" s="443"/>
      <c r="F857" s="273"/>
      <c r="G857" s="304"/>
      <c r="H857" s="305"/>
      <c r="I857" s="306"/>
    </row>
    <row r="858" spans="1:9" ht="69.95" customHeight="1" x14ac:dyDescent="0.2">
      <c r="A858" s="831"/>
      <c r="B858" s="782"/>
      <c r="C858" s="318"/>
      <c r="D858" s="319"/>
      <c r="E858" s="443"/>
      <c r="F858" s="521"/>
      <c r="G858" s="304"/>
      <c r="H858" s="305"/>
      <c r="I858" s="306"/>
    </row>
    <row r="859" spans="1:9" ht="69.95" customHeight="1" x14ac:dyDescent="0.2">
      <c r="A859" s="831"/>
      <c r="B859" s="62"/>
      <c r="C859" s="185" t="s">
        <v>12</v>
      </c>
      <c r="D859" s="131"/>
      <c r="E859" s="444" t="s">
        <v>28</v>
      </c>
      <c r="F859" s="515"/>
      <c r="G859" s="233"/>
      <c r="H859" s="186" t="s">
        <v>26</v>
      </c>
      <c r="I859" s="234"/>
    </row>
    <row r="860" spans="1:9" ht="69.95" customHeight="1" x14ac:dyDescent="0.2">
      <c r="A860" s="831"/>
      <c r="B860" s="782" t="s">
        <v>8</v>
      </c>
      <c r="C860" s="320"/>
      <c r="D860" s="321"/>
      <c r="E860" s="470"/>
      <c r="F860" s="353"/>
      <c r="G860" s="304"/>
      <c r="H860" s="304"/>
      <c r="I860" s="306"/>
    </row>
    <row r="861" spans="1:9" ht="69.95" customHeight="1" thickBot="1" x14ac:dyDescent="0.25">
      <c r="A861" s="832"/>
      <c r="B861" s="783"/>
      <c r="C861" s="310"/>
      <c r="D861" s="311"/>
      <c r="E861" s="471"/>
      <c r="F861" s="334"/>
      <c r="G861" s="313"/>
      <c r="H861" s="312"/>
      <c r="I861" s="314"/>
    </row>
    <row r="862" spans="1:9" ht="69.95" customHeight="1" thickTop="1" x14ac:dyDescent="0.2">
      <c r="A862" s="827">
        <f>+A856+1</f>
        <v>43238</v>
      </c>
      <c r="B862" s="61"/>
      <c r="C862" s="170" t="s">
        <v>14</v>
      </c>
      <c r="D862" s="192" t="s">
        <v>15</v>
      </c>
      <c r="E862" s="452"/>
      <c r="F862" s="518"/>
      <c r="G862" s="172" t="s">
        <v>14</v>
      </c>
      <c r="H862" s="243"/>
      <c r="I862" s="244"/>
    </row>
    <row r="863" spans="1:9" ht="69.95" customHeight="1" x14ac:dyDescent="0.2">
      <c r="A863" s="828"/>
      <c r="B863" s="782" t="s">
        <v>8</v>
      </c>
      <c r="C863" s="326"/>
      <c r="D863" s="303"/>
      <c r="E863" s="443"/>
      <c r="F863" s="273"/>
      <c r="G863" s="304"/>
      <c r="H863" s="305"/>
      <c r="I863" s="306"/>
    </row>
    <row r="864" spans="1:9" ht="69.95" customHeight="1" x14ac:dyDescent="0.2">
      <c r="A864" s="828"/>
      <c r="B864" s="782"/>
      <c r="C864" s="327"/>
      <c r="D864" s="319"/>
      <c r="E864" s="443"/>
      <c r="F864" s="521"/>
      <c r="G864" s="304"/>
      <c r="H864" s="305"/>
      <c r="I864" s="306"/>
    </row>
    <row r="865" spans="1:9" ht="69.95" customHeight="1" x14ac:dyDescent="0.2">
      <c r="A865" s="828"/>
      <c r="B865" s="62"/>
      <c r="C865" s="196" t="s">
        <v>17</v>
      </c>
      <c r="D865" s="131"/>
      <c r="E865" s="444" t="s">
        <v>29</v>
      </c>
      <c r="F865" s="515"/>
      <c r="G865" s="233"/>
      <c r="H865" s="233"/>
      <c r="I865" s="234"/>
    </row>
    <row r="866" spans="1:9" ht="69.95" customHeight="1" x14ac:dyDescent="0.2">
      <c r="A866" s="828"/>
      <c r="B866" s="782" t="s">
        <v>8</v>
      </c>
      <c r="C866" s="328"/>
      <c r="D866" s="321"/>
      <c r="E866" s="470"/>
      <c r="F866" s="353"/>
      <c r="G866" s="304"/>
      <c r="H866" s="304"/>
      <c r="I866" s="306"/>
    </row>
    <row r="867" spans="1:9" ht="69.95" customHeight="1" thickBot="1" x14ac:dyDescent="0.25">
      <c r="A867" s="829"/>
      <c r="B867" s="783"/>
      <c r="C867" s="329"/>
      <c r="D867" s="311"/>
      <c r="E867" s="471"/>
      <c r="F867" s="334"/>
      <c r="G867" s="313"/>
      <c r="H867" s="312"/>
      <c r="I867" s="314"/>
    </row>
    <row r="868" spans="1:9" ht="69.95" customHeight="1" thickTop="1" x14ac:dyDescent="0.2">
      <c r="A868" s="830">
        <f>+A862+1</f>
        <v>43239</v>
      </c>
      <c r="B868" s="61"/>
      <c r="C868" s="168" t="s">
        <v>13</v>
      </c>
      <c r="D868" s="169" t="s">
        <v>16</v>
      </c>
      <c r="E868" s="435" t="s">
        <v>18</v>
      </c>
      <c r="F868" s="518"/>
      <c r="G868" s="242"/>
      <c r="H868" s="243"/>
      <c r="I868" s="244"/>
    </row>
    <row r="869" spans="1:9" ht="69.95" customHeight="1" x14ac:dyDescent="0.2">
      <c r="A869" s="831"/>
      <c r="B869" s="782" t="s">
        <v>8</v>
      </c>
      <c r="C869" s="315"/>
      <c r="D869" s="316"/>
      <c r="E869" s="443"/>
      <c r="F869" s="273"/>
      <c r="G869" s="304"/>
      <c r="H869" s="305"/>
      <c r="I869" s="306"/>
    </row>
    <row r="870" spans="1:9" ht="69.95" customHeight="1" x14ac:dyDescent="0.2">
      <c r="A870" s="831"/>
      <c r="B870" s="782"/>
      <c r="C870" s="330"/>
      <c r="D870" s="331"/>
      <c r="E870" s="443"/>
      <c r="F870" s="521"/>
      <c r="G870" s="304"/>
      <c r="H870" s="305"/>
      <c r="I870" s="306"/>
    </row>
    <row r="871" spans="1:9" ht="69.95" customHeight="1" x14ac:dyDescent="0.2">
      <c r="A871" s="831"/>
      <c r="B871" s="62"/>
      <c r="C871" s="185" t="s">
        <v>19</v>
      </c>
      <c r="D871" s="209" t="s">
        <v>80</v>
      </c>
      <c r="E871" s="449"/>
      <c r="F871" s="515"/>
      <c r="G871" s="233"/>
      <c r="H871" s="233"/>
      <c r="I871" s="234"/>
    </row>
    <row r="872" spans="1:9" ht="69.95" customHeight="1" x14ac:dyDescent="0.2">
      <c r="A872" s="831"/>
      <c r="B872" s="782" t="s">
        <v>8</v>
      </c>
      <c r="C872" s="320"/>
      <c r="D872" s="332"/>
      <c r="E872" s="470"/>
      <c r="F872" s="353"/>
      <c r="G872" s="304"/>
      <c r="H872" s="304"/>
      <c r="I872" s="306"/>
    </row>
    <row r="873" spans="1:9" ht="69.95" customHeight="1" thickBot="1" x14ac:dyDescent="0.25">
      <c r="A873" s="832"/>
      <c r="B873" s="783"/>
      <c r="C873" s="333"/>
      <c r="D873" s="334"/>
      <c r="E873" s="471"/>
      <c r="F873" s="334"/>
      <c r="G873" s="313"/>
      <c r="H873" s="312"/>
      <c r="I873" s="314"/>
    </row>
    <row r="874" spans="1:9" ht="69.95" customHeight="1" thickTop="1" x14ac:dyDescent="0.2">
      <c r="A874" s="850">
        <f>+A868+1</f>
        <v>43240</v>
      </c>
      <c r="B874" s="61"/>
      <c r="C874" s="168"/>
      <c r="D874" s="169"/>
      <c r="E874" s="435"/>
      <c r="F874" s="518"/>
      <c r="G874" s="242"/>
      <c r="H874" s="243"/>
      <c r="I874" s="244"/>
    </row>
    <row r="875" spans="1:9" ht="69.95" customHeight="1" x14ac:dyDescent="0.2">
      <c r="A875" s="851"/>
      <c r="B875" s="782" t="s">
        <v>8</v>
      </c>
      <c r="C875" s="315"/>
      <c r="D875" s="316"/>
      <c r="E875" s="443"/>
      <c r="F875" s="273"/>
      <c r="G875" s="304"/>
      <c r="H875" s="305"/>
      <c r="I875" s="306"/>
    </row>
    <row r="876" spans="1:9" ht="69.95" customHeight="1" x14ac:dyDescent="0.2">
      <c r="A876" s="851"/>
      <c r="B876" s="782"/>
      <c r="C876" s="330"/>
      <c r="D876" s="331"/>
      <c r="E876" s="443"/>
      <c r="F876" s="521"/>
      <c r="G876" s="304"/>
      <c r="H876" s="305"/>
      <c r="I876" s="306"/>
    </row>
    <row r="877" spans="1:9" ht="69.95" customHeight="1" x14ac:dyDescent="0.2">
      <c r="A877" s="851"/>
      <c r="B877" s="62"/>
      <c r="C877" s="185"/>
      <c r="D877" s="209"/>
      <c r="E877" s="449"/>
      <c r="F877" s="515"/>
      <c r="G877" s="233"/>
      <c r="H877" s="233"/>
      <c r="I877" s="234"/>
    </row>
    <row r="878" spans="1:9" ht="69.95" customHeight="1" x14ac:dyDescent="0.2">
      <c r="A878" s="851"/>
      <c r="B878" s="782" t="s">
        <v>8</v>
      </c>
      <c r="C878" s="320"/>
      <c r="D878" s="332"/>
      <c r="E878" s="470"/>
      <c r="F878" s="353"/>
      <c r="G878" s="304"/>
      <c r="H878" s="304"/>
      <c r="I878" s="306"/>
    </row>
    <row r="879" spans="1:9" ht="69.95" customHeight="1" thickBot="1" x14ac:dyDescent="0.25">
      <c r="A879" s="852"/>
      <c r="B879" s="783"/>
      <c r="C879" s="333"/>
      <c r="D879" s="334"/>
      <c r="E879" s="471"/>
      <c r="F879" s="334"/>
      <c r="G879" s="313"/>
      <c r="H879" s="312"/>
      <c r="I879" s="314"/>
    </row>
    <row r="880" spans="1:9" ht="69.95" hidden="1" customHeight="1" thickTop="1" x14ac:dyDescent="0.45">
      <c r="C880" s="256">
        <f>COUNTA(C871,C868,C865,C862,C859,C856,C853,C850,C847,C844,C841,C838)</f>
        <v>12</v>
      </c>
      <c r="D880" s="256">
        <f t="shared" ref="D880:H880" si="25">COUNTA(D871,D868,D865,D862,D859,D856,D853,D850,D847,D844,D841,D838)</f>
        <v>7</v>
      </c>
      <c r="E880" s="454">
        <f t="shared" si="25"/>
        <v>7</v>
      </c>
      <c r="F880" s="520">
        <f t="shared" si="25"/>
        <v>0</v>
      </c>
      <c r="G880" s="256">
        <f t="shared" si="25"/>
        <v>5</v>
      </c>
      <c r="H880" s="256">
        <f t="shared" si="25"/>
        <v>4</v>
      </c>
      <c r="I880" s="256">
        <f>COUNTA(I838:I873)</f>
        <v>0</v>
      </c>
    </row>
    <row r="881" spans="1:9" ht="99.95" customHeight="1" thickTop="1" thickBot="1" x14ac:dyDescent="0.25">
      <c r="A881" s="397" t="s">
        <v>99</v>
      </c>
      <c r="B881" s="390">
        <f>WEEKNUM(A882,2)</f>
        <v>21</v>
      </c>
      <c r="C881" s="824" t="s">
        <v>0</v>
      </c>
      <c r="D881" s="825"/>
      <c r="E881" s="408" t="s">
        <v>1</v>
      </c>
      <c r="F881" s="81" t="s">
        <v>2</v>
      </c>
      <c r="G881" s="219" t="s">
        <v>3</v>
      </c>
      <c r="H881" s="219" t="s">
        <v>4</v>
      </c>
      <c r="I881" s="388" t="s">
        <v>5</v>
      </c>
    </row>
    <row r="882" spans="1:9" ht="69.95" customHeight="1" thickTop="1" x14ac:dyDescent="0.2">
      <c r="A882" s="833">
        <f>A868+2</f>
        <v>43241</v>
      </c>
      <c r="B882" s="65"/>
      <c r="C882" s="170">
        <v>4114</v>
      </c>
      <c r="D882" s="220">
        <v>4112</v>
      </c>
      <c r="E882" s="435" t="s">
        <v>6</v>
      </c>
      <c r="F882" s="220"/>
      <c r="G882" s="265"/>
      <c r="H882" s="193"/>
      <c r="I882" s="174"/>
    </row>
    <row r="883" spans="1:9" ht="69.95" customHeight="1" x14ac:dyDescent="0.2">
      <c r="A883" s="833"/>
      <c r="B883" s="782" t="s">
        <v>8</v>
      </c>
      <c r="C883" s="326"/>
      <c r="D883" s="335"/>
      <c r="E883" s="474"/>
      <c r="F883" s="336"/>
      <c r="G883" s="339"/>
      <c r="H883" s="340"/>
      <c r="I883" s="306"/>
    </row>
    <row r="884" spans="1:9" ht="69.95" customHeight="1" x14ac:dyDescent="0.2">
      <c r="A884" s="833"/>
      <c r="B884" s="782"/>
      <c r="C884" s="327"/>
      <c r="D884" s="336"/>
      <c r="E884" s="474"/>
      <c r="F884" s="335"/>
      <c r="G884" s="341"/>
      <c r="H884" s="342"/>
      <c r="I884" s="306"/>
    </row>
    <row r="885" spans="1:9" ht="69.95" customHeight="1" thickBot="1" x14ac:dyDescent="0.25">
      <c r="A885" s="833"/>
      <c r="B885" s="62"/>
      <c r="C885" s="96">
        <v>4111</v>
      </c>
      <c r="D885" s="268"/>
      <c r="E885" s="499" t="s">
        <v>30</v>
      </c>
      <c r="F885" s="97"/>
      <c r="G885" s="98"/>
      <c r="H885" s="99" t="s">
        <v>27</v>
      </c>
      <c r="I885" s="157"/>
    </row>
    <row r="886" spans="1:9" ht="69.95" customHeight="1" x14ac:dyDescent="0.2">
      <c r="A886" s="833"/>
      <c r="B886" s="782" t="s">
        <v>8</v>
      </c>
      <c r="C886" s="307"/>
      <c r="D886" s="308"/>
      <c r="E886" s="502"/>
      <c r="F886" s="344"/>
      <c r="G886" s="105"/>
      <c r="H886" s="345"/>
      <c r="I886" s="346"/>
    </row>
    <row r="887" spans="1:9" ht="69.95" customHeight="1" thickBot="1" x14ac:dyDescent="0.25">
      <c r="A887" s="834"/>
      <c r="B887" s="783"/>
      <c r="C887" s="310"/>
      <c r="D887" s="311"/>
      <c r="E887" s="471"/>
      <c r="F887" s="347"/>
      <c r="G887" s="270"/>
      <c r="H887" s="348"/>
      <c r="I887" s="314"/>
    </row>
    <row r="888" spans="1:9" ht="69.95" customHeight="1" thickTop="1" x14ac:dyDescent="0.2">
      <c r="A888" s="837">
        <f>A882+1</f>
        <v>43242</v>
      </c>
      <c r="B888" s="59"/>
      <c r="C888" s="170">
        <v>4110</v>
      </c>
      <c r="D888" s="231">
        <v>4109</v>
      </c>
      <c r="E888" s="447"/>
      <c r="F888" s="523"/>
      <c r="G888" s="272"/>
      <c r="H888" s="171"/>
      <c r="I888" s="174"/>
    </row>
    <row r="889" spans="1:9" ht="69.95" customHeight="1" x14ac:dyDescent="0.2">
      <c r="A889" s="838"/>
      <c r="B889" s="840" t="s">
        <v>8</v>
      </c>
      <c r="C889" s="326"/>
      <c r="D889" s="303"/>
      <c r="E889" s="443"/>
      <c r="F889" s="273"/>
      <c r="G889" s="349"/>
      <c r="H889" s="350"/>
      <c r="I889" s="306"/>
    </row>
    <row r="890" spans="1:9" ht="69.95" customHeight="1" x14ac:dyDescent="0.2">
      <c r="A890" s="838"/>
      <c r="B890" s="841"/>
      <c r="C890" s="327"/>
      <c r="D890" s="319"/>
      <c r="E890" s="443"/>
      <c r="F890" s="524"/>
      <c r="G890" s="309"/>
      <c r="H890" s="351"/>
      <c r="I890" s="306"/>
    </row>
    <row r="891" spans="1:9" ht="69.95" customHeight="1" x14ac:dyDescent="0.2">
      <c r="A891" s="838"/>
      <c r="B891" s="60"/>
      <c r="C891" s="130">
        <v>4108</v>
      </c>
      <c r="D891" s="131"/>
      <c r="E891" s="475" t="s">
        <v>31</v>
      </c>
      <c r="F891" s="525"/>
      <c r="G891" s="100"/>
      <c r="H891" s="133" t="s">
        <v>28</v>
      </c>
      <c r="I891" s="157"/>
    </row>
    <row r="892" spans="1:9" ht="69.95" customHeight="1" x14ac:dyDescent="0.2">
      <c r="A892" s="838"/>
      <c r="B892" s="840" t="s">
        <v>8</v>
      </c>
      <c r="C892" s="328"/>
      <c r="D892" s="321"/>
      <c r="E892" s="470"/>
      <c r="F892" s="353"/>
      <c r="G892" s="354"/>
      <c r="H892" s="355"/>
      <c r="I892" s="346"/>
    </row>
    <row r="893" spans="1:9" ht="69.95" customHeight="1" thickBot="1" x14ac:dyDescent="0.25">
      <c r="A893" s="839"/>
      <c r="B893" s="800"/>
      <c r="C893" s="329"/>
      <c r="D893" s="311"/>
      <c r="E893" s="471"/>
      <c r="F893" s="347"/>
      <c r="G893" s="356"/>
      <c r="H893" s="357"/>
      <c r="I893" s="314"/>
    </row>
    <row r="894" spans="1:9" ht="69.95" customHeight="1" thickTop="1" x14ac:dyDescent="0.2">
      <c r="A894" s="842">
        <f>A888+1</f>
        <v>43243</v>
      </c>
      <c r="B894" s="61"/>
      <c r="C894" s="232">
        <v>4107</v>
      </c>
      <c r="D894" s="231">
        <v>4104</v>
      </c>
      <c r="E894" s="497"/>
      <c r="F894" s="220"/>
      <c r="G894" s="272"/>
      <c r="H894" s="173"/>
      <c r="I894" s="174"/>
    </row>
    <row r="895" spans="1:9" ht="69.95" customHeight="1" x14ac:dyDescent="0.2">
      <c r="A895" s="833"/>
      <c r="B895" s="840" t="s">
        <v>8</v>
      </c>
      <c r="C895" s="302"/>
      <c r="D895" s="303"/>
      <c r="E895" s="474"/>
      <c r="F895" s="336"/>
      <c r="G895" s="349"/>
      <c r="H895" s="358"/>
      <c r="I895" s="306"/>
    </row>
    <row r="896" spans="1:9" ht="69.95" customHeight="1" x14ac:dyDescent="0.2">
      <c r="A896" s="833"/>
      <c r="B896" s="841"/>
      <c r="C896" s="302"/>
      <c r="D896" s="303"/>
      <c r="E896" s="474"/>
      <c r="F896" s="335"/>
      <c r="G896" s="349"/>
      <c r="H896" s="358"/>
      <c r="I896" s="306"/>
    </row>
    <row r="897" spans="1:9" ht="69.95" customHeight="1" x14ac:dyDescent="0.2">
      <c r="A897" s="833"/>
      <c r="B897" s="62"/>
      <c r="C897" s="141">
        <v>4101</v>
      </c>
      <c r="D897" s="142"/>
      <c r="E897" s="444"/>
      <c r="F897" s="526"/>
      <c r="G897" s="145"/>
      <c r="H897" s="145" t="s">
        <v>29</v>
      </c>
      <c r="I897" s="157"/>
    </row>
    <row r="898" spans="1:9" ht="69.95" customHeight="1" x14ac:dyDescent="0.2">
      <c r="A898" s="833"/>
      <c r="B898" s="840" t="s">
        <v>8</v>
      </c>
      <c r="C898" s="307"/>
      <c r="D898" s="308"/>
      <c r="E898" s="470"/>
      <c r="F898" s="353"/>
      <c r="G898" s="359"/>
      <c r="H898" s="359"/>
      <c r="I898" s="346"/>
    </row>
    <row r="899" spans="1:9" ht="69.95" customHeight="1" thickBot="1" x14ac:dyDescent="0.25">
      <c r="A899" s="834"/>
      <c r="B899" s="800"/>
      <c r="C899" s="310"/>
      <c r="D899" s="311"/>
      <c r="E899" s="471"/>
      <c r="F899" s="347"/>
      <c r="G899" s="356"/>
      <c r="H899" s="360"/>
      <c r="I899" s="314"/>
    </row>
    <row r="900" spans="1:9" ht="69.95" customHeight="1" thickTop="1" x14ac:dyDescent="0.2">
      <c r="A900" s="837">
        <f t="shared" ref="A900" si="26">A894+1</f>
        <v>43244</v>
      </c>
      <c r="B900" s="61"/>
      <c r="C900" s="168" t="s">
        <v>7</v>
      </c>
      <c r="D900" s="169" t="s">
        <v>11</v>
      </c>
      <c r="E900" s="497"/>
      <c r="F900" s="220"/>
      <c r="G900" s="172"/>
      <c r="H900" s="173"/>
      <c r="I900" s="174"/>
    </row>
    <row r="901" spans="1:9" ht="69.95" customHeight="1" x14ac:dyDescent="0.2">
      <c r="A901" s="838"/>
      <c r="B901" s="840" t="s">
        <v>8</v>
      </c>
      <c r="C901" s="315"/>
      <c r="D901" s="316"/>
      <c r="E901" s="474"/>
      <c r="F901" s="336"/>
      <c r="G901" s="361"/>
      <c r="H901" s="358"/>
      <c r="I901" s="306"/>
    </row>
    <row r="902" spans="1:9" ht="69.95" customHeight="1" x14ac:dyDescent="0.2">
      <c r="A902" s="838"/>
      <c r="B902" s="841"/>
      <c r="C902" s="318"/>
      <c r="D902" s="319"/>
      <c r="E902" s="474"/>
      <c r="F902" s="335"/>
      <c r="G902" s="304"/>
      <c r="H902" s="317"/>
      <c r="I902" s="306"/>
    </row>
    <row r="903" spans="1:9" ht="69.95" customHeight="1" x14ac:dyDescent="0.2">
      <c r="A903" s="838"/>
      <c r="B903" s="62"/>
      <c r="C903" s="185" t="s">
        <v>12</v>
      </c>
      <c r="D903" s="131"/>
      <c r="E903" s="444"/>
      <c r="F903" s="525"/>
      <c r="G903" s="186"/>
      <c r="H903" s="100" t="s">
        <v>30</v>
      </c>
      <c r="I903" s="157"/>
    </row>
    <row r="904" spans="1:9" ht="69.95" customHeight="1" x14ac:dyDescent="0.2">
      <c r="A904" s="838"/>
      <c r="B904" s="840" t="s">
        <v>8</v>
      </c>
      <c r="C904" s="320"/>
      <c r="D904" s="321"/>
      <c r="E904" s="470"/>
      <c r="F904" s="353"/>
      <c r="G904" s="324"/>
      <c r="H904" s="354"/>
      <c r="I904" s="346"/>
    </row>
    <row r="905" spans="1:9" ht="69.95" customHeight="1" thickBot="1" x14ac:dyDescent="0.25">
      <c r="A905" s="839"/>
      <c r="B905" s="800"/>
      <c r="C905" s="310"/>
      <c r="D905" s="311"/>
      <c r="E905" s="471"/>
      <c r="F905" s="347"/>
      <c r="G905" s="313"/>
      <c r="H905" s="360"/>
      <c r="I905" s="314"/>
    </row>
    <row r="906" spans="1:9" ht="69.95" customHeight="1" thickTop="1" x14ac:dyDescent="0.2">
      <c r="A906" s="842">
        <f t="shared" ref="A906" si="27">A900+1</f>
        <v>43245</v>
      </c>
      <c r="B906" s="61"/>
      <c r="C906" s="170" t="s">
        <v>14</v>
      </c>
      <c r="D906" s="192" t="s">
        <v>15</v>
      </c>
      <c r="E906" s="497"/>
      <c r="F906" s="231"/>
      <c r="G906" s="172"/>
      <c r="H906" s="173"/>
      <c r="I906" s="174"/>
    </row>
    <row r="907" spans="1:9" ht="69.95" customHeight="1" x14ac:dyDescent="0.2">
      <c r="A907" s="833"/>
      <c r="B907" s="840" t="s">
        <v>8</v>
      </c>
      <c r="C907" s="326"/>
      <c r="D907" s="303"/>
      <c r="E907" s="474"/>
      <c r="F907" s="336"/>
      <c r="G907" s="361"/>
      <c r="H907" s="358"/>
      <c r="I907" s="306"/>
    </row>
    <row r="908" spans="1:9" ht="69.95" customHeight="1" x14ac:dyDescent="0.2">
      <c r="A908" s="833"/>
      <c r="B908" s="841"/>
      <c r="C908" s="327"/>
      <c r="D908" s="319"/>
      <c r="E908" s="443"/>
      <c r="F908" s="335"/>
      <c r="G908" s="183"/>
      <c r="H908" s="195"/>
      <c r="I908" s="306"/>
    </row>
    <row r="909" spans="1:9" ht="69.95" customHeight="1" x14ac:dyDescent="0.2">
      <c r="A909" s="833"/>
      <c r="B909" s="62"/>
      <c r="C909" s="196" t="s">
        <v>17</v>
      </c>
      <c r="D909" s="131"/>
      <c r="E909" s="503"/>
      <c r="F909" s="507"/>
      <c r="G909" s="197"/>
      <c r="H909" s="100"/>
      <c r="I909" s="157"/>
    </row>
    <row r="910" spans="1:9" ht="69.95" customHeight="1" x14ac:dyDescent="0.2">
      <c r="A910" s="833"/>
      <c r="B910" s="840" t="s">
        <v>8</v>
      </c>
      <c r="C910" s="328"/>
      <c r="D910" s="321"/>
      <c r="E910" s="443"/>
      <c r="F910" s="273"/>
      <c r="G910" s="188"/>
      <c r="H910" s="362"/>
      <c r="I910" s="346"/>
    </row>
    <row r="911" spans="1:9" ht="69.95" customHeight="1" thickBot="1" x14ac:dyDescent="0.25">
      <c r="A911" s="833"/>
      <c r="B911" s="799"/>
      <c r="C911" s="329"/>
      <c r="D911" s="311"/>
      <c r="E911" s="471"/>
      <c r="F911" s="527"/>
      <c r="G911" s="313"/>
      <c r="H911" s="360"/>
      <c r="I911" s="314"/>
    </row>
    <row r="912" spans="1:9" ht="69.95" customHeight="1" thickTop="1" x14ac:dyDescent="0.2">
      <c r="A912" s="853">
        <f>A906+1</f>
        <v>43246</v>
      </c>
      <c r="B912" s="410"/>
      <c r="C912" s="168" t="s">
        <v>13</v>
      </c>
      <c r="D912" s="169" t="s">
        <v>16</v>
      </c>
      <c r="E912" s="435" t="s">
        <v>18</v>
      </c>
      <c r="F912" s="231"/>
      <c r="G912" s="172"/>
      <c r="H912" s="173"/>
      <c r="I912" s="174"/>
    </row>
    <row r="913" spans="1:9" ht="69.95" customHeight="1" x14ac:dyDescent="0.2">
      <c r="A913" s="854"/>
      <c r="B913" s="840" t="s">
        <v>8</v>
      </c>
      <c r="C913" s="315"/>
      <c r="D913" s="316"/>
      <c r="E913" s="473"/>
      <c r="F913" s="336"/>
      <c r="G913" s="361"/>
      <c r="H913" s="358"/>
      <c r="I913" s="306"/>
    </row>
    <row r="914" spans="1:9" ht="69.95" customHeight="1" x14ac:dyDescent="0.2">
      <c r="A914" s="854"/>
      <c r="B914" s="841"/>
      <c r="C914" s="330"/>
      <c r="D914" s="331"/>
      <c r="E914" s="474"/>
      <c r="F914" s="335"/>
      <c r="G914" s="304"/>
      <c r="H914" s="317"/>
      <c r="I914" s="306"/>
    </row>
    <row r="915" spans="1:9" ht="69.95" customHeight="1" x14ac:dyDescent="0.2">
      <c r="A915" s="854"/>
      <c r="B915" s="62"/>
      <c r="C915" s="185" t="s">
        <v>19</v>
      </c>
      <c r="D915" s="209"/>
      <c r="E915" s="438"/>
      <c r="F915" s="131"/>
      <c r="G915" s="210"/>
      <c r="H915" s="100"/>
      <c r="I915" s="157"/>
    </row>
    <row r="916" spans="1:9" ht="69.95" customHeight="1" x14ac:dyDescent="0.2">
      <c r="A916" s="854"/>
      <c r="B916" s="840" t="s">
        <v>8</v>
      </c>
      <c r="C916" s="320"/>
      <c r="D916" s="332"/>
      <c r="E916" s="472"/>
      <c r="F916" s="336"/>
      <c r="G916" s="323"/>
      <c r="H916" s="354"/>
      <c r="I916" s="346"/>
    </row>
    <row r="917" spans="1:9" ht="69.95" customHeight="1" thickBot="1" x14ac:dyDescent="0.25">
      <c r="A917" s="855"/>
      <c r="B917" s="800"/>
      <c r="C917" s="333"/>
      <c r="D917" s="334"/>
      <c r="E917" s="471"/>
      <c r="F917" s="536"/>
      <c r="G917" s="312"/>
      <c r="H917" s="360"/>
      <c r="I917" s="314"/>
    </row>
    <row r="918" spans="1:9" ht="69.95" customHeight="1" thickTop="1" x14ac:dyDescent="0.2">
      <c r="A918" s="862">
        <f>A912+1</f>
        <v>43247</v>
      </c>
      <c r="B918" s="410"/>
      <c r="C918" s="168"/>
      <c r="D918" s="169"/>
      <c r="E918" s="435"/>
      <c r="F918" s="231"/>
      <c r="G918" s="172"/>
      <c r="H918" s="173"/>
      <c r="I918" s="174"/>
    </row>
    <row r="919" spans="1:9" ht="69.95" customHeight="1" x14ac:dyDescent="0.2">
      <c r="A919" s="863"/>
      <c r="B919" s="840" t="s">
        <v>8</v>
      </c>
      <c r="C919" s="315"/>
      <c r="D919" s="316"/>
      <c r="E919" s="473"/>
      <c r="F919" s="336"/>
      <c r="G919" s="361"/>
      <c r="H919" s="358"/>
      <c r="I919" s="306"/>
    </row>
    <row r="920" spans="1:9" ht="69.95" customHeight="1" x14ac:dyDescent="0.2">
      <c r="A920" s="863"/>
      <c r="B920" s="841"/>
      <c r="C920" s="330"/>
      <c r="D920" s="331"/>
      <c r="E920" s="474"/>
      <c r="F920" s="335"/>
      <c r="G920" s="304"/>
      <c r="H920" s="317"/>
      <c r="I920" s="306"/>
    </row>
    <row r="921" spans="1:9" ht="69.95" customHeight="1" x14ac:dyDescent="0.2">
      <c r="A921" s="863"/>
      <c r="B921" s="62"/>
      <c r="C921" s="185"/>
      <c r="D921" s="209"/>
      <c r="E921" s="438"/>
      <c r="F921" s="131"/>
      <c r="G921" s="210"/>
      <c r="H921" s="100"/>
      <c r="I921" s="157"/>
    </row>
    <row r="922" spans="1:9" ht="69.95" customHeight="1" x14ac:dyDescent="0.2">
      <c r="A922" s="863"/>
      <c r="B922" s="840" t="s">
        <v>8</v>
      </c>
      <c r="C922" s="320"/>
      <c r="D922" s="332"/>
      <c r="E922" s="472"/>
      <c r="F922" s="336"/>
      <c r="G922" s="323"/>
      <c r="H922" s="354"/>
      <c r="I922" s="346"/>
    </row>
    <row r="923" spans="1:9" ht="69.95" customHeight="1" thickBot="1" x14ac:dyDescent="0.25">
      <c r="A923" s="864"/>
      <c r="B923" s="800"/>
      <c r="C923" s="333"/>
      <c r="D923" s="334"/>
      <c r="E923" s="471"/>
      <c r="F923" s="536"/>
      <c r="G923" s="312"/>
      <c r="H923" s="360"/>
      <c r="I923" s="314"/>
    </row>
    <row r="924" spans="1:9" ht="69.95" hidden="1" customHeight="1" thickTop="1" x14ac:dyDescent="0.45">
      <c r="A924" s="411"/>
      <c r="B924" s="412"/>
      <c r="C924" s="284">
        <f>COUNTA(C915,C912,C909,C906,C903,C900,C897,C894,C891,C888,C885,C882)</f>
        <v>12</v>
      </c>
      <c r="D924" s="284">
        <f t="shared" ref="D924:H924" si="28">COUNTA(D915,D912,D909,D906,D903,D900,D897,D894,D891,D888,D885,D882)</f>
        <v>6</v>
      </c>
      <c r="E924" s="463">
        <f t="shared" si="28"/>
        <v>4</v>
      </c>
      <c r="F924" s="531">
        <f t="shared" si="28"/>
        <v>0</v>
      </c>
      <c r="G924" s="284">
        <f t="shared" si="28"/>
        <v>0</v>
      </c>
      <c r="H924" s="284">
        <f t="shared" si="28"/>
        <v>4</v>
      </c>
      <c r="I924" s="284">
        <f>COUNTA(I882:I917)</f>
        <v>0</v>
      </c>
    </row>
    <row r="925" spans="1:9" ht="99.95" customHeight="1" thickTop="1" thickBot="1" x14ac:dyDescent="0.25">
      <c r="A925" s="397" t="s">
        <v>99</v>
      </c>
      <c r="B925" s="390">
        <f>WEEKNUM(A926,2)</f>
        <v>22</v>
      </c>
      <c r="C925" s="826" t="s">
        <v>0</v>
      </c>
      <c r="D925" s="825"/>
      <c r="E925" s="496" t="s">
        <v>1</v>
      </c>
      <c r="F925" s="81" t="s">
        <v>2</v>
      </c>
      <c r="G925" s="218" t="s">
        <v>3</v>
      </c>
      <c r="H925" s="219" t="s">
        <v>4</v>
      </c>
      <c r="I925" s="388" t="s">
        <v>5</v>
      </c>
    </row>
    <row r="926" spans="1:9" ht="69.95" customHeight="1" thickTop="1" x14ac:dyDescent="0.2">
      <c r="A926" s="828">
        <f>A912+2</f>
        <v>43248</v>
      </c>
      <c r="B926" s="409"/>
      <c r="C926" s="170">
        <v>4114</v>
      </c>
      <c r="D926" s="220">
        <v>4112</v>
      </c>
      <c r="E926" s="435" t="s">
        <v>6</v>
      </c>
      <c r="F926" s="512"/>
      <c r="G926" s="172"/>
      <c r="H926" s="201" t="s">
        <v>31</v>
      </c>
      <c r="I926" s="174"/>
    </row>
    <row r="927" spans="1:9" ht="69.95" customHeight="1" x14ac:dyDescent="0.2">
      <c r="A927" s="828"/>
      <c r="B927" s="784" t="s">
        <v>8</v>
      </c>
      <c r="C927" s="326"/>
      <c r="D927" s="335"/>
      <c r="E927" s="443"/>
      <c r="F927" s="273"/>
      <c r="G927" s="304"/>
      <c r="H927" s="305"/>
      <c r="I927" s="306"/>
    </row>
    <row r="928" spans="1:9" ht="69.95" customHeight="1" x14ac:dyDescent="0.2">
      <c r="A928" s="828"/>
      <c r="B928" s="784"/>
      <c r="C928" s="327"/>
      <c r="D928" s="336"/>
      <c r="E928" s="443"/>
      <c r="F928" s="521"/>
      <c r="G928" s="304"/>
      <c r="H928" s="305"/>
      <c r="I928" s="306"/>
    </row>
    <row r="929" spans="1:9" ht="69.95" customHeight="1" x14ac:dyDescent="0.2">
      <c r="A929" s="828"/>
      <c r="B929" s="60"/>
      <c r="C929" s="130">
        <v>4111</v>
      </c>
      <c r="D929" s="227"/>
      <c r="E929" s="444"/>
      <c r="F929" s="283"/>
      <c r="G929" s="186"/>
      <c r="H929" s="186"/>
      <c r="I929" s="228"/>
    </row>
    <row r="930" spans="1:9" ht="69.95" customHeight="1" x14ac:dyDescent="0.2">
      <c r="A930" s="828"/>
      <c r="B930" s="784" t="s">
        <v>8</v>
      </c>
      <c r="C930" s="328"/>
      <c r="D930" s="337"/>
      <c r="E930" s="470"/>
      <c r="F930" s="353"/>
      <c r="G930" s="304"/>
      <c r="H930" s="304"/>
      <c r="I930" s="306"/>
    </row>
    <row r="931" spans="1:9" ht="69.95" customHeight="1" thickBot="1" x14ac:dyDescent="0.25">
      <c r="A931" s="829"/>
      <c r="B931" s="785"/>
      <c r="C931" s="329"/>
      <c r="D931" s="338"/>
      <c r="E931" s="471"/>
      <c r="F931" s="334"/>
      <c r="G931" s="313"/>
      <c r="H931" s="312"/>
      <c r="I931" s="314"/>
    </row>
    <row r="932" spans="1:9" ht="69.95" customHeight="1" thickTop="1" x14ac:dyDescent="0.2">
      <c r="A932" s="830">
        <f>+A926+1</f>
        <v>43249</v>
      </c>
      <c r="B932" s="61"/>
      <c r="C932" s="170">
        <v>4110</v>
      </c>
      <c r="D932" s="231">
        <v>4109</v>
      </c>
      <c r="E932" s="447"/>
      <c r="F932" s="512"/>
      <c r="G932" s="172"/>
      <c r="H932" s="202"/>
      <c r="I932" s="174"/>
    </row>
    <row r="933" spans="1:9" ht="69.95" customHeight="1" x14ac:dyDescent="0.2">
      <c r="A933" s="831"/>
      <c r="B933" s="782" t="s">
        <v>8</v>
      </c>
      <c r="C933" s="326"/>
      <c r="D933" s="303"/>
      <c r="E933" s="443"/>
      <c r="F933" s="273"/>
      <c r="G933" s="304"/>
      <c r="H933" s="305"/>
      <c r="I933" s="306"/>
    </row>
    <row r="934" spans="1:9" ht="69.95" customHeight="1" x14ac:dyDescent="0.2">
      <c r="A934" s="831"/>
      <c r="B934" s="782"/>
      <c r="C934" s="327"/>
      <c r="D934" s="319"/>
      <c r="E934" s="443"/>
      <c r="F934" s="521"/>
      <c r="G934" s="304"/>
      <c r="H934" s="305"/>
      <c r="I934" s="306"/>
    </row>
    <row r="935" spans="1:9" ht="69.95" customHeight="1" x14ac:dyDescent="0.2">
      <c r="A935" s="831"/>
      <c r="B935" s="62"/>
      <c r="C935" s="130">
        <v>4108</v>
      </c>
      <c r="D935" s="131"/>
      <c r="E935" s="444"/>
      <c r="F935" s="283"/>
      <c r="G935" s="186"/>
      <c r="H935" s="186"/>
      <c r="I935" s="228"/>
    </row>
    <row r="936" spans="1:9" ht="69.95" customHeight="1" x14ac:dyDescent="0.2">
      <c r="A936" s="831"/>
      <c r="B936" s="782" t="s">
        <v>8</v>
      </c>
      <c r="C936" s="328"/>
      <c r="D936" s="321"/>
      <c r="E936" s="470"/>
      <c r="F936" s="353"/>
      <c r="G936" s="304"/>
      <c r="H936" s="304"/>
      <c r="I936" s="306"/>
    </row>
    <row r="937" spans="1:9" ht="69.95" customHeight="1" thickBot="1" x14ac:dyDescent="0.25">
      <c r="A937" s="832"/>
      <c r="B937" s="783"/>
      <c r="C937" s="329"/>
      <c r="D937" s="311"/>
      <c r="E937" s="471"/>
      <c r="F937" s="334"/>
      <c r="G937" s="313"/>
      <c r="H937" s="312"/>
      <c r="I937" s="314"/>
    </row>
    <row r="938" spans="1:9" ht="69.95" customHeight="1" thickTop="1" x14ac:dyDescent="0.2">
      <c r="A938" s="827">
        <f>+A932+1</f>
        <v>43250</v>
      </c>
      <c r="B938" s="61"/>
      <c r="C938" s="232">
        <v>4107</v>
      </c>
      <c r="D938" s="231">
        <v>4104</v>
      </c>
      <c r="E938" s="447"/>
      <c r="F938" s="512"/>
      <c r="G938" s="172"/>
      <c r="H938" s="202"/>
      <c r="I938" s="174"/>
    </row>
    <row r="939" spans="1:9" ht="69.95" customHeight="1" x14ac:dyDescent="0.2">
      <c r="A939" s="828"/>
      <c r="B939" s="782" t="s">
        <v>8</v>
      </c>
      <c r="C939" s="302"/>
      <c r="D939" s="303"/>
      <c r="E939" s="443"/>
      <c r="F939" s="273"/>
      <c r="G939" s="304"/>
      <c r="H939" s="305"/>
      <c r="I939" s="306"/>
    </row>
    <row r="940" spans="1:9" ht="69.95" customHeight="1" x14ac:dyDescent="0.2">
      <c r="A940" s="828"/>
      <c r="B940" s="782"/>
      <c r="C940" s="302"/>
      <c r="D940" s="303"/>
      <c r="E940" s="443"/>
      <c r="F940" s="521"/>
      <c r="G940" s="304"/>
      <c r="H940" s="305"/>
      <c r="I940" s="306"/>
    </row>
    <row r="941" spans="1:9" ht="69.95" customHeight="1" x14ac:dyDescent="0.2">
      <c r="A941" s="828"/>
      <c r="B941" s="62"/>
      <c r="C941" s="141">
        <v>4101</v>
      </c>
      <c r="D941" s="142"/>
      <c r="E941" s="444"/>
      <c r="F941" s="283"/>
      <c r="G941" s="186"/>
      <c r="H941" s="186"/>
      <c r="I941" s="228"/>
    </row>
    <row r="942" spans="1:9" ht="69.95" customHeight="1" x14ac:dyDescent="0.2">
      <c r="A942" s="828"/>
      <c r="B942" s="782" t="s">
        <v>8</v>
      </c>
      <c r="C942" s="307"/>
      <c r="D942" s="308"/>
      <c r="E942" s="470"/>
      <c r="F942" s="353"/>
      <c r="G942" s="304"/>
      <c r="H942" s="304"/>
      <c r="I942" s="306"/>
    </row>
    <row r="943" spans="1:9" ht="69.95" customHeight="1" thickBot="1" x14ac:dyDescent="0.25">
      <c r="A943" s="829"/>
      <c r="B943" s="783"/>
      <c r="C943" s="310"/>
      <c r="D943" s="311"/>
      <c r="E943" s="471"/>
      <c r="F943" s="334"/>
      <c r="G943" s="313"/>
      <c r="H943" s="312"/>
      <c r="I943" s="314"/>
    </row>
    <row r="944" spans="1:9" ht="69.95" customHeight="1" thickTop="1" x14ac:dyDescent="0.2">
      <c r="A944" s="830">
        <f>+A938+1</f>
        <v>43251</v>
      </c>
      <c r="B944" s="61"/>
      <c r="C944" s="168" t="s">
        <v>7</v>
      </c>
      <c r="D944" s="169" t="s">
        <v>11</v>
      </c>
      <c r="E944" s="447"/>
      <c r="F944" s="512"/>
      <c r="G944" s="172"/>
      <c r="H944" s="202"/>
      <c r="I944" s="174"/>
    </row>
    <row r="945" spans="1:9" ht="69.95" customHeight="1" x14ac:dyDescent="0.2">
      <c r="A945" s="831"/>
      <c r="B945" s="782" t="s">
        <v>8</v>
      </c>
      <c r="C945" s="315"/>
      <c r="D945" s="316"/>
      <c r="E945" s="443"/>
      <c r="F945" s="273"/>
      <c r="G945" s="304"/>
      <c r="H945" s="305"/>
      <c r="I945" s="306"/>
    </row>
    <row r="946" spans="1:9" ht="69.95" customHeight="1" x14ac:dyDescent="0.2">
      <c r="A946" s="831"/>
      <c r="B946" s="782"/>
      <c r="C946" s="318"/>
      <c r="D946" s="319"/>
      <c r="E946" s="443"/>
      <c r="F946" s="521"/>
      <c r="G946" s="304"/>
      <c r="H946" s="305"/>
      <c r="I946" s="306"/>
    </row>
    <row r="947" spans="1:9" ht="69.95" customHeight="1" x14ac:dyDescent="0.2">
      <c r="A947" s="831"/>
      <c r="B947" s="62"/>
      <c r="C947" s="185" t="s">
        <v>12</v>
      </c>
      <c r="D947" s="131"/>
      <c r="E947" s="444"/>
      <c r="F947" s="283"/>
      <c r="G947" s="186"/>
      <c r="H947" s="186"/>
      <c r="I947" s="228"/>
    </row>
    <row r="948" spans="1:9" ht="69.95" customHeight="1" x14ac:dyDescent="0.2">
      <c r="A948" s="831"/>
      <c r="B948" s="782" t="s">
        <v>8</v>
      </c>
      <c r="C948" s="320"/>
      <c r="D948" s="321"/>
      <c r="E948" s="470"/>
      <c r="F948" s="353"/>
      <c r="G948" s="304"/>
      <c r="H948" s="304"/>
      <c r="I948" s="306"/>
    </row>
    <row r="949" spans="1:9" ht="69.95" customHeight="1" thickBot="1" x14ac:dyDescent="0.25">
      <c r="A949" s="832"/>
      <c r="B949" s="783"/>
      <c r="C949" s="310"/>
      <c r="D949" s="311"/>
      <c r="E949" s="471"/>
      <c r="F949" s="334"/>
      <c r="G949" s="313"/>
      <c r="H949" s="312"/>
      <c r="I949" s="314"/>
    </row>
    <row r="950" spans="1:9" ht="69.95" customHeight="1" thickTop="1" x14ac:dyDescent="0.2">
      <c r="A950" s="827">
        <f>+A944+1</f>
        <v>43252</v>
      </c>
      <c r="B950" s="61"/>
      <c r="C950" s="170" t="s">
        <v>14</v>
      </c>
      <c r="D950" s="192" t="s">
        <v>15</v>
      </c>
      <c r="E950" s="447"/>
      <c r="F950" s="512"/>
      <c r="G950" s="172" t="s">
        <v>7</v>
      </c>
      <c r="H950" s="202"/>
      <c r="I950" s="174"/>
    </row>
    <row r="951" spans="1:9" ht="69.95" customHeight="1" x14ac:dyDescent="0.2">
      <c r="A951" s="828"/>
      <c r="B951" s="782" t="s">
        <v>8</v>
      </c>
      <c r="C951" s="326"/>
      <c r="D951" s="303"/>
      <c r="E951" s="443"/>
      <c r="F951" s="273"/>
      <c r="G951" s="304"/>
      <c r="H951" s="305"/>
      <c r="I951" s="306"/>
    </row>
    <row r="952" spans="1:9" ht="69.95" customHeight="1" x14ac:dyDescent="0.2">
      <c r="A952" s="828"/>
      <c r="B952" s="782"/>
      <c r="C952" s="327"/>
      <c r="D952" s="319"/>
      <c r="E952" s="443"/>
      <c r="F952" s="521"/>
      <c r="G952" s="304"/>
      <c r="H952" s="305"/>
      <c r="I952" s="306"/>
    </row>
    <row r="953" spans="1:9" ht="69.95" customHeight="1" x14ac:dyDescent="0.2">
      <c r="A953" s="828"/>
      <c r="B953" s="62"/>
      <c r="C953" s="196" t="s">
        <v>17</v>
      </c>
      <c r="D953" s="131"/>
      <c r="E953" s="444" t="s">
        <v>7</v>
      </c>
      <c r="F953" s="515"/>
      <c r="G953" s="233"/>
      <c r="H953" s="233"/>
      <c r="I953" s="234"/>
    </row>
    <row r="954" spans="1:9" ht="69.95" customHeight="1" x14ac:dyDescent="0.2">
      <c r="A954" s="828"/>
      <c r="B954" s="782" t="s">
        <v>8</v>
      </c>
      <c r="C954" s="328"/>
      <c r="D954" s="321"/>
      <c r="E954" s="470"/>
      <c r="F954" s="353"/>
      <c r="G954" s="304"/>
      <c r="H954" s="304"/>
      <c r="I954" s="306"/>
    </row>
    <row r="955" spans="1:9" ht="69.95" customHeight="1" thickBot="1" x14ac:dyDescent="0.25">
      <c r="A955" s="829"/>
      <c r="B955" s="783"/>
      <c r="C955" s="329"/>
      <c r="D955" s="311"/>
      <c r="E955" s="471"/>
      <c r="F955" s="334"/>
      <c r="G955" s="313"/>
      <c r="H955" s="312"/>
      <c r="I955" s="314"/>
    </row>
    <row r="956" spans="1:9" ht="69.95" customHeight="1" thickTop="1" x14ac:dyDescent="0.2">
      <c r="A956" s="830">
        <f>+A950+1</f>
        <v>43253</v>
      </c>
      <c r="B956" s="61"/>
      <c r="C956" s="168" t="s">
        <v>13</v>
      </c>
      <c r="D956" s="169" t="s">
        <v>16</v>
      </c>
      <c r="E956" s="435" t="s">
        <v>18</v>
      </c>
      <c r="F956" s="512"/>
      <c r="G956" s="172" t="s">
        <v>11</v>
      </c>
      <c r="H956" s="202"/>
      <c r="I956" s="174"/>
    </row>
    <row r="957" spans="1:9" ht="69.95" customHeight="1" x14ac:dyDescent="0.2">
      <c r="A957" s="831"/>
      <c r="B957" s="782" t="s">
        <v>8</v>
      </c>
      <c r="C957" s="315"/>
      <c r="D957" s="316"/>
      <c r="E957" s="443"/>
      <c r="F957" s="273"/>
      <c r="G957" s="304"/>
      <c r="H957" s="305"/>
      <c r="I957" s="306"/>
    </row>
    <row r="958" spans="1:9" ht="69.95" customHeight="1" x14ac:dyDescent="0.2">
      <c r="A958" s="831"/>
      <c r="B958" s="782"/>
      <c r="C958" s="330"/>
      <c r="D958" s="331"/>
      <c r="E958" s="443"/>
      <c r="F958" s="521"/>
      <c r="G958" s="304"/>
      <c r="H958" s="305"/>
      <c r="I958" s="306"/>
    </row>
    <row r="959" spans="1:9" ht="69.95" customHeight="1" x14ac:dyDescent="0.2">
      <c r="A959" s="831"/>
      <c r="B959" s="62"/>
      <c r="C959" s="185" t="s">
        <v>19</v>
      </c>
      <c r="D959" s="209" t="s">
        <v>82</v>
      </c>
      <c r="E959" s="449"/>
      <c r="F959" s="515"/>
      <c r="G959" s="233"/>
      <c r="H959" s="233"/>
      <c r="I959" s="234"/>
    </row>
    <row r="960" spans="1:9" ht="69.95" customHeight="1" x14ac:dyDescent="0.2">
      <c r="A960" s="831"/>
      <c r="B960" s="782" t="s">
        <v>8</v>
      </c>
      <c r="C960" s="320"/>
      <c r="D960" s="332"/>
      <c r="E960" s="470"/>
      <c r="F960" s="353"/>
      <c r="G960" s="304"/>
      <c r="H960" s="304"/>
      <c r="I960" s="306"/>
    </row>
    <row r="961" spans="1:9" ht="69.95" customHeight="1" thickBot="1" x14ac:dyDescent="0.25">
      <c r="A961" s="832"/>
      <c r="B961" s="783"/>
      <c r="C961" s="333"/>
      <c r="D961" s="334"/>
      <c r="E961" s="471"/>
      <c r="F961" s="334"/>
      <c r="G961" s="313"/>
      <c r="H961" s="312"/>
      <c r="I961" s="314"/>
    </row>
    <row r="962" spans="1:9" ht="69.95" customHeight="1" thickTop="1" x14ac:dyDescent="0.2">
      <c r="A962" s="850">
        <f>+A956+1</f>
        <v>43254</v>
      </c>
      <c r="B962" s="61"/>
      <c r="C962" s="168"/>
      <c r="D962" s="169"/>
      <c r="E962" s="435"/>
      <c r="F962" s="512"/>
      <c r="G962" s="172"/>
      <c r="H962" s="202"/>
      <c r="I962" s="174"/>
    </row>
    <row r="963" spans="1:9" ht="69.95" customHeight="1" x14ac:dyDescent="0.2">
      <c r="A963" s="851"/>
      <c r="B963" s="782" t="s">
        <v>8</v>
      </c>
      <c r="C963" s="315"/>
      <c r="D963" s="316"/>
      <c r="E963" s="443"/>
      <c r="F963" s="273"/>
      <c r="G963" s="304"/>
      <c r="H963" s="305"/>
      <c r="I963" s="306"/>
    </row>
    <row r="964" spans="1:9" ht="69.95" customHeight="1" x14ac:dyDescent="0.2">
      <c r="A964" s="851"/>
      <c r="B964" s="782"/>
      <c r="C964" s="330"/>
      <c r="D964" s="331"/>
      <c r="E964" s="443"/>
      <c r="F964" s="521"/>
      <c r="G964" s="304"/>
      <c r="H964" s="305"/>
      <c r="I964" s="306"/>
    </row>
    <row r="965" spans="1:9" ht="69.95" customHeight="1" x14ac:dyDescent="0.2">
      <c r="A965" s="851"/>
      <c r="B965" s="62"/>
      <c r="C965" s="185"/>
      <c r="D965" s="209"/>
      <c r="E965" s="449"/>
      <c r="F965" s="515"/>
      <c r="G965" s="233"/>
      <c r="H965" s="233"/>
      <c r="I965" s="234"/>
    </row>
    <row r="966" spans="1:9" ht="69.95" customHeight="1" x14ac:dyDescent="0.2">
      <c r="A966" s="851"/>
      <c r="B966" s="782" t="s">
        <v>8</v>
      </c>
      <c r="C966" s="320"/>
      <c r="D966" s="332"/>
      <c r="E966" s="470"/>
      <c r="F966" s="353"/>
      <c r="G966" s="304"/>
      <c r="H966" s="304"/>
      <c r="I966" s="306"/>
    </row>
    <row r="967" spans="1:9" ht="69.95" customHeight="1" thickBot="1" x14ac:dyDescent="0.25">
      <c r="A967" s="852"/>
      <c r="B967" s="783"/>
      <c r="C967" s="333"/>
      <c r="D967" s="334"/>
      <c r="E967" s="471"/>
      <c r="F967" s="334"/>
      <c r="G967" s="313"/>
      <c r="H967" s="312"/>
      <c r="I967" s="314"/>
    </row>
    <row r="968" spans="1:9" ht="69.95" hidden="1" customHeight="1" thickTop="1" x14ac:dyDescent="0.45">
      <c r="A968" s="391"/>
      <c r="B968" s="66"/>
      <c r="C968" s="256">
        <f>COUNTA(C959,C956,C953,C950,C947,C944,C941,C938,C935,C932,C929,C926)</f>
        <v>12</v>
      </c>
      <c r="D968" s="256">
        <f t="shared" ref="D968:H968" si="29">COUNTA(D959,D956,D953,D950,D947,D944,D941,D938,D935,D932,D929,D926)</f>
        <v>7</v>
      </c>
      <c r="E968" s="454">
        <f t="shared" si="29"/>
        <v>3</v>
      </c>
      <c r="F968" s="520">
        <f t="shared" si="29"/>
        <v>0</v>
      </c>
      <c r="G968" s="256">
        <f t="shared" si="29"/>
        <v>2</v>
      </c>
      <c r="H968" s="256">
        <f t="shared" si="29"/>
        <v>1</v>
      </c>
      <c r="I968" s="256">
        <f>COUNTA(I926:I961)</f>
        <v>0</v>
      </c>
    </row>
    <row r="969" spans="1:9" ht="99.95" customHeight="1" thickTop="1" thickBot="1" x14ac:dyDescent="0.25">
      <c r="A969" s="397" t="s">
        <v>99</v>
      </c>
      <c r="B969" s="390">
        <f>WEEKNUM(A970,2)</f>
        <v>23</v>
      </c>
      <c r="C969" s="824" t="s">
        <v>0</v>
      </c>
      <c r="D969" s="825"/>
      <c r="E969" s="496" t="s">
        <v>1</v>
      </c>
      <c r="F969" s="81" t="s">
        <v>2</v>
      </c>
      <c r="G969" s="218" t="s">
        <v>3</v>
      </c>
      <c r="H969" s="219" t="s">
        <v>4</v>
      </c>
      <c r="I969" s="388" t="s">
        <v>5</v>
      </c>
    </row>
    <row r="970" spans="1:9" ht="69.95" customHeight="1" thickTop="1" x14ac:dyDescent="0.2">
      <c r="A970" s="828">
        <f>A956+2</f>
        <v>43255</v>
      </c>
      <c r="B970" s="409"/>
      <c r="C970" s="170">
        <v>4114</v>
      </c>
      <c r="D970" s="220">
        <v>4112</v>
      </c>
      <c r="E970" s="435" t="s">
        <v>6</v>
      </c>
      <c r="F970" s="512"/>
      <c r="G970" s="172" t="s">
        <v>30</v>
      </c>
      <c r="H970" s="202"/>
      <c r="I970" s="174"/>
    </row>
    <row r="971" spans="1:9" ht="69.95" customHeight="1" x14ac:dyDescent="0.2">
      <c r="A971" s="828"/>
      <c r="B971" s="784" t="s">
        <v>8</v>
      </c>
      <c r="C971" s="326"/>
      <c r="D971" s="335"/>
      <c r="E971" s="443"/>
      <c r="F971" s="273"/>
      <c r="G971" s="304"/>
      <c r="H971" s="305"/>
      <c r="I971" s="306"/>
    </row>
    <row r="972" spans="1:9" ht="69.95" customHeight="1" x14ac:dyDescent="0.2">
      <c r="A972" s="828"/>
      <c r="B972" s="784"/>
      <c r="C972" s="327"/>
      <c r="D972" s="336"/>
      <c r="E972" s="443"/>
      <c r="F972" s="521"/>
      <c r="G972" s="304"/>
      <c r="H972" s="305"/>
      <c r="I972" s="306"/>
    </row>
    <row r="973" spans="1:9" ht="69.95" customHeight="1" x14ac:dyDescent="0.2">
      <c r="A973" s="828"/>
      <c r="B973" s="60"/>
      <c r="C973" s="130">
        <v>4111</v>
      </c>
      <c r="D973" s="227"/>
      <c r="E973" s="444" t="s">
        <v>12</v>
      </c>
      <c r="F973" s="283"/>
      <c r="G973" s="186"/>
      <c r="H973" s="186" t="s">
        <v>12</v>
      </c>
      <c r="I973" s="228"/>
    </row>
    <row r="974" spans="1:9" ht="69.95" customHeight="1" x14ac:dyDescent="0.2">
      <c r="A974" s="828"/>
      <c r="B974" s="784" t="s">
        <v>8</v>
      </c>
      <c r="C974" s="328"/>
      <c r="D974" s="337"/>
      <c r="E974" s="470"/>
      <c r="F974" s="353"/>
      <c r="G974" s="304"/>
      <c r="H974" s="304"/>
      <c r="I974" s="306"/>
    </row>
    <row r="975" spans="1:9" ht="69.95" customHeight="1" thickBot="1" x14ac:dyDescent="0.25">
      <c r="A975" s="829"/>
      <c r="B975" s="785"/>
      <c r="C975" s="329"/>
      <c r="D975" s="338"/>
      <c r="E975" s="471"/>
      <c r="F975" s="334"/>
      <c r="G975" s="313"/>
      <c r="H975" s="312"/>
      <c r="I975" s="314"/>
    </row>
    <row r="976" spans="1:9" ht="69.95" customHeight="1" thickTop="1" x14ac:dyDescent="0.2">
      <c r="A976" s="830">
        <f>+A970+1</f>
        <v>43256</v>
      </c>
      <c r="B976" s="61"/>
      <c r="C976" s="170">
        <v>4110</v>
      </c>
      <c r="D976" s="231">
        <v>4109</v>
      </c>
      <c r="E976" s="447"/>
      <c r="F976" s="512"/>
      <c r="G976" s="172" t="s">
        <v>13</v>
      </c>
      <c r="H976" s="202"/>
      <c r="I976" s="174"/>
    </row>
    <row r="977" spans="1:9" ht="69.95" customHeight="1" x14ac:dyDescent="0.2">
      <c r="A977" s="831"/>
      <c r="B977" s="782" t="s">
        <v>8</v>
      </c>
      <c r="C977" s="326"/>
      <c r="D977" s="303"/>
      <c r="E977" s="443"/>
      <c r="F977" s="273"/>
      <c r="G977" s="304"/>
      <c r="H977" s="305"/>
      <c r="I977" s="306"/>
    </row>
    <row r="978" spans="1:9" ht="69.95" customHeight="1" x14ac:dyDescent="0.2">
      <c r="A978" s="831"/>
      <c r="B978" s="782"/>
      <c r="C978" s="327"/>
      <c r="D978" s="319"/>
      <c r="E978" s="443"/>
      <c r="F978" s="521"/>
      <c r="G978" s="304"/>
      <c r="H978" s="305"/>
      <c r="I978" s="306"/>
    </row>
    <row r="979" spans="1:9" ht="69.95" customHeight="1" x14ac:dyDescent="0.2">
      <c r="A979" s="831"/>
      <c r="B979" s="62"/>
      <c r="C979" s="130">
        <v>4108</v>
      </c>
      <c r="D979" s="131"/>
      <c r="E979" s="444"/>
      <c r="F979" s="283"/>
      <c r="G979" s="186"/>
      <c r="H979" s="186"/>
      <c r="I979" s="228"/>
    </row>
    <row r="980" spans="1:9" ht="69.95" customHeight="1" x14ac:dyDescent="0.2">
      <c r="A980" s="831"/>
      <c r="B980" s="782" t="s">
        <v>8</v>
      </c>
      <c r="C980" s="328"/>
      <c r="D980" s="321"/>
      <c r="E980" s="470"/>
      <c r="F980" s="353"/>
      <c r="G980" s="304"/>
      <c r="H980" s="304"/>
      <c r="I980" s="363"/>
    </row>
    <row r="981" spans="1:9" ht="69.95" customHeight="1" thickBot="1" x14ac:dyDescent="0.25">
      <c r="A981" s="832"/>
      <c r="B981" s="783"/>
      <c r="C981" s="329"/>
      <c r="D981" s="311"/>
      <c r="E981" s="471"/>
      <c r="F981" s="334"/>
      <c r="G981" s="313"/>
      <c r="H981" s="312"/>
      <c r="I981" s="364"/>
    </row>
    <row r="982" spans="1:9" ht="69.95" customHeight="1" thickTop="1" x14ac:dyDescent="0.2">
      <c r="A982" s="827">
        <f>+A976+1</f>
        <v>43257</v>
      </c>
      <c r="B982" s="61"/>
      <c r="C982" s="232">
        <v>4107</v>
      </c>
      <c r="D982" s="231">
        <v>4104</v>
      </c>
      <c r="E982" s="447"/>
      <c r="F982" s="512"/>
      <c r="G982" s="172" t="s">
        <v>16</v>
      </c>
      <c r="H982" s="202"/>
      <c r="I982" s="174"/>
    </row>
    <row r="983" spans="1:9" ht="69.95" customHeight="1" x14ac:dyDescent="0.2">
      <c r="A983" s="828"/>
      <c r="B983" s="782" t="s">
        <v>8</v>
      </c>
      <c r="C983" s="302"/>
      <c r="D983" s="303"/>
      <c r="E983" s="443"/>
      <c r="F983" s="273"/>
      <c r="G983" s="304"/>
      <c r="H983" s="305"/>
      <c r="I983" s="306"/>
    </row>
    <row r="984" spans="1:9" ht="69.95" customHeight="1" x14ac:dyDescent="0.2">
      <c r="A984" s="828"/>
      <c r="B984" s="782"/>
      <c r="C984" s="302"/>
      <c r="D984" s="303"/>
      <c r="E984" s="443"/>
      <c r="F984" s="521"/>
      <c r="G984" s="304"/>
      <c r="H984" s="305"/>
      <c r="I984" s="306"/>
    </row>
    <row r="985" spans="1:9" ht="69.95" customHeight="1" x14ac:dyDescent="0.2">
      <c r="A985" s="828"/>
      <c r="B985" s="62"/>
      <c r="C985" s="141">
        <v>4101</v>
      </c>
      <c r="D985" s="142"/>
      <c r="E985" s="444" t="s">
        <v>13</v>
      </c>
      <c r="F985" s="283"/>
      <c r="G985" s="186"/>
      <c r="H985" s="186" t="s">
        <v>7</v>
      </c>
      <c r="I985" s="228"/>
    </row>
    <row r="986" spans="1:9" ht="69.95" customHeight="1" x14ac:dyDescent="0.2">
      <c r="A986" s="828"/>
      <c r="B986" s="782" t="s">
        <v>8</v>
      </c>
      <c r="C986" s="307"/>
      <c r="D986" s="308"/>
      <c r="E986" s="470"/>
      <c r="F986" s="353"/>
      <c r="G986" s="304"/>
      <c r="H986" s="304"/>
      <c r="I986" s="306"/>
    </row>
    <row r="987" spans="1:9" ht="69.95" customHeight="1" thickBot="1" x14ac:dyDescent="0.25">
      <c r="A987" s="829"/>
      <c r="B987" s="783"/>
      <c r="C987" s="310"/>
      <c r="D987" s="311"/>
      <c r="E987" s="471"/>
      <c r="F987" s="334"/>
      <c r="G987" s="313"/>
      <c r="H987" s="312"/>
      <c r="I987" s="314"/>
    </row>
    <row r="988" spans="1:9" ht="69.95" customHeight="1" thickTop="1" x14ac:dyDescent="0.2">
      <c r="A988" s="830">
        <f>+A982+1</f>
        <v>43258</v>
      </c>
      <c r="B988" s="61"/>
      <c r="C988" s="168" t="s">
        <v>7</v>
      </c>
      <c r="D988" s="169" t="s">
        <v>11</v>
      </c>
      <c r="E988" s="447"/>
      <c r="F988" s="512"/>
      <c r="G988" s="172" t="s">
        <v>19</v>
      </c>
      <c r="H988" s="202"/>
      <c r="I988" s="174"/>
    </row>
    <row r="989" spans="1:9" ht="69.95" customHeight="1" x14ac:dyDescent="0.2">
      <c r="A989" s="831"/>
      <c r="B989" s="782" t="s">
        <v>8</v>
      </c>
      <c r="C989" s="315"/>
      <c r="D989" s="316"/>
      <c r="E989" s="443"/>
      <c r="F989" s="273"/>
      <c r="G989" s="304"/>
      <c r="H989" s="305"/>
      <c r="I989" s="306"/>
    </row>
    <row r="990" spans="1:9" ht="69.95" customHeight="1" x14ac:dyDescent="0.2">
      <c r="A990" s="831"/>
      <c r="B990" s="782"/>
      <c r="C990" s="318"/>
      <c r="D990" s="319"/>
      <c r="E990" s="443"/>
      <c r="F990" s="521"/>
      <c r="G990" s="304"/>
      <c r="H990" s="305"/>
      <c r="I990" s="306"/>
    </row>
    <row r="991" spans="1:9" ht="69.95" customHeight="1" x14ac:dyDescent="0.2">
      <c r="A991" s="831"/>
      <c r="B991" s="62"/>
      <c r="C991" s="185" t="s">
        <v>12</v>
      </c>
      <c r="D991" s="131"/>
      <c r="E991" s="444" t="s">
        <v>16</v>
      </c>
      <c r="F991" s="283"/>
      <c r="G991" s="186"/>
      <c r="H991" s="186" t="s">
        <v>13</v>
      </c>
      <c r="I991" s="228"/>
    </row>
    <row r="992" spans="1:9" ht="69.95" customHeight="1" x14ac:dyDescent="0.2">
      <c r="A992" s="831"/>
      <c r="B992" s="782" t="s">
        <v>8</v>
      </c>
      <c r="C992" s="320"/>
      <c r="D992" s="321"/>
      <c r="E992" s="470"/>
      <c r="F992" s="353"/>
      <c r="G992" s="304"/>
      <c r="H992" s="304"/>
      <c r="I992" s="306"/>
    </row>
    <row r="993" spans="1:9" ht="69.95" customHeight="1" thickBot="1" x14ac:dyDescent="0.25">
      <c r="A993" s="832"/>
      <c r="B993" s="783"/>
      <c r="C993" s="310"/>
      <c r="D993" s="311"/>
      <c r="E993" s="471"/>
      <c r="F993" s="334"/>
      <c r="G993" s="313"/>
      <c r="H993" s="312"/>
      <c r="I993" s="314"/>
    </row>
    <row r="994" spans="1:9" ht="69.95" customHeight="1" thickTop="1" x14ac:dyDescent="0.2">
      <c r="A994" s="827">
        <f>+A988+1</f>
        <v>43259</v>
      </c>
      <c r="B994" s="61"/>
      <c r="C994" s="170" t="s">
        <v>14</v>
      </c>
      <c r="D994" s="192" t="s">
        <v>15</v>
      </c>
      <c r="E994" s="447"/>
      <c r="F994" s="512"/>
      <c r="G994" s="172" t="s">
        <v>21</v>
      </c>
      <c r="H994" s="202"/>
      <c r="I994" s="174"/>
    </row>
    <row r="995" spans="1:9" ht="69.95" customHeight="1" x14ac:dyDescent="0.2">
      <c r="A995" s="828"/>
      <c r="B995" s="782" t="s">
        <v>8</v>
      </c>
      <c r="C995" s="326"/>
      <c r="D995" s="303"/>
      <c r="E995" s="443"/>
      <c r="F995" s="273"/>
      <c r="G995" s="304"/>
      <c r="H995" s="305"/>
      <c r="I995" s="306"/>
    </row>
    <row r="996" spans="1:9" ht="69.95" customHeight="1" x14ac:dyDescent="0.2">
      <c r="A996" s="828"/>
      <c r="B996" s="782"/>
      <c r="C996" s="327"/>
      <c r="D996" s="319"/>
      <c r="E996" s="443"/>
      <c r="F996" s="521"/>
      <c r="G996" s="304"/>
      <c r="H996" s="305"/>
      <c r="I996" s="306"/>
    </row>
    <row r="997" spans="1:9" ht="69.95" customHeight="1" x14ac:dyDescent="0.2">
      <c r="A997" s="828"/>
      <c r="B997" s="62"/>
      <c r="C997" s="196" t="s">
        <v>17</v>
      </c>
      <c r="D997" s="131"/>
      <c r="E997" s="444" t="s">
        <v>19</v>
      </c>
      <c r="F997" s="515"/>
      <c r="G997" s="233"/>
      <c r="H997" s="233"/>
      <c r="I997" s="234"/>
    </row>
    <row r="998" spans="1:9" ht="69.95" customHeight="1" x14ac:dyDescent="0.2">
      <c r="A998" s="828"/>
      <c r="B998" s="782" t="s">
        <v>8</v>
      </c>
      <c r="C998" s="328"/>
      <c r="D998" s="321"/>
      <c r="E998" s="470"/>
      <c r="F998" s="353"/>
      <c r="G998" s="304"/>
      <c r="H998" s="304"/>
      <c r="I998" s="306"/>
    </row>
    <row r="999" spans="1:9" ht="69.95" customHeight="1" thickBot="1" x14ac:dyDescent="0.25">
      <c r="A999" s="829"/>
      <c r="B999" s="783"/>
      <c r="C999" s="329"/>
      <c r="D999" s="311"/>
      <c r="E999" s="471"/>
      <c r="F999" s="334"/>
      <c r="G999" s="313"/>
      <c r="H999" s="312"/>
      <c r="I999" s="314"/>
    </row>
    <row r="1000" spans="1:9" ht="69.95" customHeight="1" thickTop="1" x14ac:dyDescent="0.2">
      <c r="A1000" s="830">
        <f>+A994+1</f>
        <v>43260</v>
      </c>
      <c r="B1000" s="61"/>
      <c r="C1000" s="168" t="s">
        <v>13</v>
      </c>
      <c r="D1000" s="169" t="s">
        <v>16</v>
      </c>
      <c r="E1000" s="435" t="s">
        <v>18</v>
      </c>
      <c r="F1000" s="518"/>
      <c r="G1000" s="172" t="s">
        <v>23</v>
      </c>
      <c r="H1000" s="243"/>
      <c r="I1000" s="244"/>
    </row>
    <row r="1001" spans="1:9" ht="69.95" customHeight="1" x14ac:dyDescent="0.2">
      <c r="A1001" s="831"/>
      <c r="B1001" s="782" t="s">
        <v>8</v>
      </c>
      <c r="C1001" s="315"/>
      <c r="D1001" s="316"/>
      <c r="E1001" s="443"/>
      <c r="F1001" s="273"/>
      <c r="G1001" s="304"/>
      <c r="H1001" s="305"/>
      <c r="I1001" s="306"/>
    </row>
    <row r="1002" spans="1:9" ht="69.95" customHeight="1" x14ac:dyDescent="0.2">
      <c r="A1002" s="831"/>
      <c r="B1002" s="782"/>
      <c r="C1002" s="330"/>
      <c r="D1002" s="331"/>
      <c r="E1002" s="443"/>
      <c r="F1002" s="273"/>
      <c r="G1002" s="304"/>
      <c r="H1002" s="305"/>
      <c r="I1002" s="306"/>
    </row>
    <row r="1003" spans="1:9" ht="69.95" customHeight="1" x14ac:dyDescent="0.2">
      <c r="A1003" s="831"/>
      <c r="B1003" s="62"/>
      <c r="C1003" s="185" t="s">
        <v>19</v>
      </c>
      <c r="D1003" s="209" t="s">
        <v>80</v>
      </c>
      <c r="E1003" s="449"/>
      <c r="F1003" s="515"/>
      <c r="G1003" s="233"/>
      <c r="H1003" s="233" t="s">
        <v>10</v>
      </c>
      <c r="I1003" s="234"/>
    </row>
    <row r="1004" spans="1:9" ht="69.95" customHeight="1" x14ac:dyDescent="0.2">
      <c r="A1004" s="831"/>
      <c r="B1004" s="782" t="s">
        <v>8</v>
      </c>
      <c r="C1004" s="320"/>
      <c r="D1004" s="332"/>
      <c r="E1004" s="470"/>
      <c r="F1004" s="353"/>
      <c r="G1004" s="304"/>
      <c r="H1004" s="304"/>
      <c r="I1004" s="306"/>
    </row>
    <row r="1005" spans="1:9" ht="69.95" customHeight="1" thickBot="1" x14ac:dyDescent="0.25">
      <c r="A1005" s="832"/>
      <c r="B1005" s="783"/>
      <c r="C1005" s="333"/>
      <c r="D1005" s="334"/>
      <c r="E1005" s="471"/>
      <c r="F1005" s="334"/>
      <c r="G1005" s="313"/>
      <c r="H1005" s="312"/>
      <c r="I1005" s="314"/>
    </row>
    <row r="1006" spans="1:9" ht="69.95" customHeight="1" thickTop="1" x14ac:dyDescent="0.2">
      <c r="A1006" s="850">
        <f>+A1000+1</f>
        <v>43261</v>
      </c>
      <c r="B1006" s="61"/>
      <c r="C1006" s="168"/>
      <c r="D1006" s="169"/>
      <c r="E1006" s="435"/>
      <c r="F1006" s="518"/>
      <c r="G1006" s="172"/>
      <c r="H1006" s="243"/>
      <c r="I1006" s="244"/>
    </row>
    <row r="1007" spans="1:9" ht="69.95" customHeight="1" x14ac:dyDescent="0.2">
      <c r="A1007" s="851"/>
      <c r="B1007" s="782" t="s">
        <v>8</v>
      </c>
      <c r="C1007" s="315"/>
      <c r="D1007" s="316"/>
      <c r="E1007" s="443"/>
      <c r="F1007" s="273"/>
      <c r="G1007" s="304"/>
      <c r="H1007" s="305"/>
      <c r="I1007" s="306"/>
    </row>
    <row r="1008" spans="1:9" ht="69.95" customHeight="1" x14ac:dyDescent="0.2">
      <c r="A1008" s="851"/>
      <c r="B1008" s="782"/>
      <c r="C1008" s="330"/>
      <c r="D1008" s="331"/>
      <c r="E1008" s="443"/>
      <c r="F1008" s="273"/>
      <c r="G1008" s="304"/>
      <c r="H1008" s="305"/>
      <c r="I1008" s="306"/>
    </row>
    <row r="1009" spans="1:9" ht="69.95" customHeight="1" x14ac:dyDescent="0.2">
      <c r="A1009" s="851"/>
      <c r="B1009" s="62"/>
      <c r="C1009" s="185"/>
      <c r="D1009" s="209"/>
      <c r="E1009" s="449"/>
      <c r="F1009" s="515"/>
      <c r="G1009" s="233"/>
      <c r="H1009" s="233" t="s">
        <v>10</v>
      </c>
      <c r="I1009" s="234"/>
    </row>
    <row r="1010" spans="1:9" ht="69.95" customHeight="1" x14ac:dyDescent="0.2">
      <c r="A1010" s="851"/>
      <c r="B1010" s="782" t="s">
        <v>8</v>
      </c>
      <c r="C1010" s="320"/>
      <c r="D1010" s="332"/>
      <c r="E1010" s="470"/>
      <c r="F1010" s="353"/>
      <c r="G1010" s="304"/>
      <c r="H1010" s="304"/>
      <c r="I1010" s="306"/>
    </row>
    <row r="1011" spans="1:9" ht="69.95" customHeight="1" thickBot="1" x14ac:dyDescent="0.25">
      <c r="A1011" s="852"/>
      <c r="B1011" s="783"/>
      <c r="C1011" s="333"/>
      <c r="D1011" s="334"/>
      <c r="E1011" s="471"/>
      <c r="F1011" s="334"/>
      <c r="G1011" s="313"/>
      <c r="H1011" s="312"/>
      <c r="I1011" s="314"/>
    </row>
    <row r="1012" spans="1:9" ht="69.95" hidden="1" customHeight="1" thickTop="1" x14ac:dyDescent="0.2">
      <c r="A1012" s="391"/>
      <c r="B1012" s="64"/>
      <c r="C1012" s="240">
        <f>COUNTA(C1003,C1000,C997,C994,C991,C988,C985,C982,C979,C976,C973,C970)</f>
        <v>12</v>
      </c>
      <c r="D1012" s="240">
        <f t="shared" ref="D1012:H1012" si="30">COUNTA(D1003,D1000,D997,D994,D991,D988,D985,D982,D979,D976,D973,D970)</f>
        <v>7</v>
      </c>
      <c r="E1012" s="450">
        <f t="shared" si="30"/>
        <v>6</v>
      </c>
      <c r="F1012" s="517">
        <f t="shared" si="30"/>
        <v>0</v>
      </c>
      <c r="G1012" s="240">
        <f t="shared" si="30"/>
        <v>6</v>
      </c>
      <c r="H1012" s="240">
        <f t="shared" si="30"/>
        <v>4</v>
      </c>
      <c r="I1012" s="240">
        <f>COUNTA(I970:I1005)</f>
        <v>0</v>
      </c>
    </row>
    <row r="1013" spans="1:9" ht="99.95" customHeight="1" thickTop="1" thickBot="1" x14ac:dyDescent="0.25">
      <c r="A1013" s="397" t="s">
        <v>99</v>
      </c>
      <c r="B1013" s="390">
        <f>WEEKNUM(A1014,2)</f>
        <v>24</v>
      </c>
      <c r="C1013" s="824" t="s">
        <v>0</v>
      </c>
      <c r="D1013" s="825"/>
      <c r="E1013" s="496" t="s">
        <v>1</v>
      </c>
      <c r="F1013" s="81" t="s">
        <v>2</v>
      </c>
      <c r="G1013" s="218" t="s">
        <v>3</v>
      </c>
      <c r="H1013" s="219" t="s">
        <v>4</v>
      </c>
      <c r="I1013" s="388" t="s">
        <v>5</v>
      </c>
    </row>
    <row r="1014" spans="1:9" ht="69.95" customHeight="1" thickTop="1" x14ac:dyDescent="0.2">
      <c r="A1014" s="828">
        <f>A1000+2</f>
        <v>43262</v>
      </c>
      <c r="B1014" s="409"/>
      <c r="C1014" s="170">
        <v>4114</v>
      </c>
      <c r="D1014" s="220">
        <v>4112</v>
      </c>
      <c r="E1014" s="435" t="s">
        <v>6</v>
      </c>
      <c r="F1014" s="518"/>
      <c r="G1014" s="172" t="s">
        <v>24</v>
      </c>
      <c r="H1014" s="243"/>
      <c r="I1014" s="244"/>
    </row>
    <row r="1015" spans="1:9" ht="69.95" customHeight="1" x14ac:dyDescent="0.2">
      <c r="A1015" s="828"/>
      <c r="B1015" s="784" t="s">
        <v>8</v>
      </c>
      <c r="C1015" s="326"/>
      <c r="D1015" s="335"/>
      <c r="E1015" s="443"/>
      <c r="F1015" s="273"/>
      <c r="G1015" s="304"/>
      <c r="H1015" s="305"/>
      <c r="I1015" s="306"/>
    </row>
    <row r="1016" spans="1:9" ht="69.95" customHeight="1" x14ac:dyDescent="0.2">
      <c r="A1016" s="828"/>
      <c r="B1016" s="784"/>
      <c r="C1016" s="327"/>
      <c r="D1016" s="336"/>
      <c r="E1016" s="443"/>
      <c r="F1016" s="521"/>
      <c r="G1016" s="304"/>
      <c r="H1016" s="305"/>
      <c r="I1016" s="306"/>
    </row>
    <row r="1017" spans="1:9" ht="69.95" customHeight="1" x14ac:dyDescent="0.2">
      <c r="A1017" s="828"/>
      <c r="B1017" s="60"/>
      <c r="C1017" s="130">
        <v>4111</v>
      </c>
      <c r="D1017" s="227"/>
      <c r="E1017" s="444" t="s">
        <v>21</v>
      </c>
      <c r="F1017" s="283"/>
      <c r="G1017" s="186"/>
      <c r="H1017" s="186" t="s">
        <v>16</v>
      </c>
      <c r="I1017" s="228"/>
    </row>
    <row r="1018" spans="1:9" ht="69.95" customHeight="1" x14ac:dyDescent="0.2">
      <c r="A1018" s="828"/>
      <c r="B1018" s="784" t="s">
        <v>8</v>
      </c>
      <c r="C1018" s="328"/>
      <c r="D1018" s="337"/>
      <c r="E1018" s="470"/>
      <c r="F1018" s="353"/>
      <c r="G1018" s="304"/>
      <c r="H1018" s="304"/>
      <c r="I1018" s="306"/>
    </row>
    <row r="1019" spans="1:9" ht="69.95" customHeight="1" thickBot="1" x14ac:dyDescent="0.25">
      <c r="A1019" s="829"/>
      <c r="B1019" s="785"/>
      <c r="C1019" s="329"/>
      <c r="D1019" s="338"/>
      <c r="E1019" s="471"/>
      <c r="F1019" s="334"/>
      <c r="G1019" s="313"/>
      <c r="H1019" s="312"/>
      <c r="I1019" s="314"/>
    </row>
    <row r="1020" spans="1:9" ht="69.95" customHeight="1" thickTop="1" x14ac:dyDescent="0.2">
      <c r="A1020" s="830">
        <f>+A1014+1</f>
        <v>43263</v>
      </c>
      <c r="B1020" s="61"/>
      <c r="C1020" s="170">
        <v>4110</v>
      </c>
      <c r="D1020" s="231">
        <v>4109</v>
      </c>
      <c r="E1020" s="452"/>
      <c r="F1020" s="518"/>
      <c r="G1020" s="172" t="s">
        <v>25</v>
      </c>
      <c r="H1020" s="243"/>
      <c r="I1020" s="244"/>
    </row>
    <row r="1021" spans="1:9" ht="69.95" customHeight="1" x14ac:dyDescent="0.2">
      <c r="A1021" s="831"/>
      <c r="B1021" s="782" t="s">
        <v>8</v>
      </c>
      <c r="C1021" s="326"/>
      <c r="D1021" s="303"/>
      <c r="E1021" s="443"/>
      <c r="F1021" s="273"/>
      <c r="G1021" s="304"/>
      <c r="H1021" s="305"/>
      <c r="I1021" s="306"/>
    </row>
    <row r="1022" spans="1:9" ht="69.95" customHeight="1" x14ac:dyDescent="0.2">
      <c r="A1022" s="831"/>
      <c r="B1022" s="782"/>
      <c r="C1022" s="327"/>
      <c r="D1022" s="319"/>
      <c r="E1022" s="443"/>
      <c r="F1022" s="521"/>
      <c r="G1022" s="304"/>
      <c r="H1022" s="305"/>
      <c r="I1022" s="306"/>
    </row>
    <row r="1023" spans="1:9" ht="69.95" customHeight="1" x14ac:dyDescent="0.2">
      <c r="A1023" s="831"/>
      <c r="B1023" s="62"/>
      <c r="C1023" s="130">
        <v>4108</v>
      </c>
      <c r="D1023" s="131"/>
      <c r="E1023" s="444" t="s">
        <v>23</v>
      </c>
      <c r="F1023" s="283"/>
      <c r="G1023" s="186"/>
      <c r="H1023" s="186" t="s">
        <v>19</v>
      </c>
      <c r="I1023" s="228"/>
    </row>
    <row r="1024" spans="1:9" ht="69.95" customHeight="1" x14ac:dyDescent="0.2">
      <c r="A1024" s="831"/>
      <c r="B1024" s="782" t="s">
        <v>8</v>
      </c>
      <c r="C1024" s="328"/>
      <c r="D1024" s="321"/>
      <c r="E1024" s="470"/>
      <c r="F1024" s="353"/>
      <c r="G1024" s="304"/>
      <c r="H1024" s="304"/>
      <c r="I1024" s="306"/>
    </row>
    <row r="1025" spans="1:9" ht="69.95" customHeight="1" thickBot="1" x14ac:dyDescent="0.25">
      <c r="A1025" s="832"/>
      <c r="B1025" s="783"/>
      <c r="C1025" s="329"/>
      <c r="D1025" s="311"/>
      <c r="E1025" s="471"/>
      <c r="F1025" s="334"/>
      <c r="G1025" s="313"/>
      <c r="H1025" s="312"/>
      <c r="I1025" s="314"/>
    </row>
    <row r="1026" spans="1:9" ht="69.95" customHeight="1" thickTop="1" x14ac:dyDescent="0.2">
      <c r="A1026" s="827">
        <f>+A1020+1</f>
        <v>43264</v>
      </c>
      <c r="B1026" s="61"/>
      <c r="C1026" s="232">
        <v>4107</v>
      </c>
      <c r="D1026" s="231">
        <v>4104</v>
      </c>
      <c r="E1026" s="452"/>
      <c r="F1026" s="518"/>
      <c r="G1026" s="172" t="s">
        <v>26</v>
      </c>
      <c r="H1026" s="243"/>
      <c r="I1026" s="244"/>
    </row>
    <row r="1027" spans="1:9" ht="69.95" customHeight="1" x14ac:dyDescent="0.2">
      <c r="A1027" s="828"/>
      <c r="B1027" s="782" t="s">
        <v>8</v>
      </c>
      <c r="C1027" s="302"/>
      <c r="D1027" s="303"/>
      <c r="E1027" s="443"/>
      <c r="F1027" s="273"/>
      <c r="G1027" s="304"/>
      <c r="H1027" s="305"/>
      <c r="I1027" s="306"/>
    </row>
    <row r="1028" spans="1:9" ht="69.95" customHeight="1" x14ac:dyDescent="0.2">
      <c r="A1028" s="828"/>
      <c r="B1028" s="782"/>
      <c r="C1028" s="302"/>
      <c r="D1028" s="303"/>
      <c r="E1028" s="443"/>
      <c r="F1028" s="521"/>
      <c r="G1028" s="304"/>
      <c r="H1028" s="305"/>
      <c r="I1028" s="306"/>
    </row>
    <row r="1029" spans="1:9" ht="69.95" customHeight="1" x14ac:dyDescent="0.2">
      <c r="A1029" s="828"/>
      <c r="B1029" s="62"/>
      <c r="C1029" s="141">
        <v>4101</v>
      </c>
      <c r="D1029" s="142"/>
      <c r="E1029" s="444" t="s">
        <v>24</v>
      </c>
      <c r="F1029" s="283"/>
      <c r="G1029" s="186"/>
      <c r="H1029" s="186" t="s">
        <v>21</v>
      </c>
      <c r="I1029" s="228"/>
    </row>
    <row r="1030" spans="1:9" ht="69.95" customHeight="1" x14ac:dyDescent="0.2">
      <c r="A1030" s="828"/>
      <c r="B1030" s="782" t="s">
        <v>8</v>
      </c>
      <c r="C1030" s="307"/>
      <c r="D1030" s="308"/>
      <c r="E1030" s="470"/>
      <c r="F1030" s="353"/>
      <c r="G1030" s="304"/>
      <c r="H1030" s="304"/>
      <c r="I1030" s="306"/>
    </row>
    <row r="1031" spans="1:9" ht="69.95" customHeight="1" thickBot="1" x14ac:dyDescent="0.25">
      <c r="A1031" s="829"/>
      <c r="B1031" s="783"/>
      <c r="C1031" s="310"/>
      <c r="D1031" s="311"/>
      <c r="E1031" s="471"/>
      <c r="F1031" s="334"/>
      <c r="G1031" s="313"/>
      <c r="H1031" s="312"/>
      <c r="I1031" s="314"/>
    </row>
    <row r="1032" spans="1:9" ht="69.95" customHeight="1" thickTop="1" x14ac:dyDescent="0.2">
      <c r="A1032" s="847">
        <f>+A1026+1</f>
        <v>43265</v>
      </c>
      <c r="B1032" s="65"/>
      <c r="C1032" s="246" t="s">
        <v>7</v>
      </c>
      <c r="D1032" s="247" t="s">
        <v>11</v>
      </c>
      <c r="E1032" s="453"/>
      <c r="F1032" s="519"/>
      <c r="G1032" s="282" t="s">
        <v>27</v>
      </c>
      <c r="H1032" s="249"/>
      <c r="I1032" s="250"/>
    </row>
    <row r="1033" spans="1:9" ht="69.95" customHeight="1" x14ac:dyDescent="0.2">
      <c r="A1033" s="847"/>
      <c r="B1033" s="782" t="s">
        <v>8</v>
      </c>
      <c r="C1033" s="315"/>
      <c r="D1033" s="316"/>
      <c r="E1033" s="443"/>
      <c r="F1033" s="273"/>
      <c r="G1033" s="304"/>
      <c r="H1033" s="305"/>
      <c r="I1033" s="317"/>
    </row>
    <row r="1034" spans="1:9" ht="69.95" customHeight="1" x14ac:dyDescent="0.2">
      <c r="A1034" s="847"/>
      <c r="B1034" s="782"/>
      <c r="C1034" s="318"/>
      <c r="D1034" s="319"/>
      <c r="E1034" s="443"/>
      <c r="F1034" s="521"/>
      <c r="G1034" s="304"/>
      <c r="H1034" s="305"/>
      <c r="I1034" s="317"/>
    </row>
    <row r="1035" spans="1:9" ht="69.95" customHeight="1" x14ac:dyDescent="0.2">
      <c r="A1035" s="847"/>
      <c r="B1035" s="62"/>
      <c r="C1035" s="185" t="s">
        <v>12</v>
      </c>
      <c r="D1035" s="131"/>
      <c r="E1035" s="444" t="s">
        <v>25</v>
      </c>
      <c r="F1035" s="515"/>
      <c r="G1035" s="233"/>
      <c r="H1035" s="186" t="s">
        <v>23</v>
      </c>
      <c r="I1035" s="251"/>
    </row>
    <row r="1036" spans="1:9" ht="69.95" customHeight="1" x14ac:dyDescent="0.2">
      <c r="A1036" s="847"/>
      <c r="B1036" s="782" t="s">
        <v>8</v>
      </c>
      <c r="C1036" s="320"/>
      <c r="D1036" s="321"/>
      <c r="E1036" s="470"/>
      <c r="F1036" s="353"/>
      <c r="G1036" s="304"/>
      <c r="H1036" s="304"/>
      <c r="I1036" s="317"/>
    </row>
    <row r="1037" spans="1:9" ht="69.95" customHeight="1" thickBot="1" x14ac:dyDescent="0.25">
      <c r="A1037" s="847"/>
      <c r="B1037" s="840"/>
      <c r="C1037" s="322"/>
      <c r="D1037" s="321"/>
      <c r="E1037" s="472"/>
      <c r="F1037" s="332"/>
      <c r="G1037" s="324"/>
      <c r="H1037" s="323"/>
      <c r="I1037" s="325"/>
    </row>
    <row r="1038" spans="1:9" ht="69.95" customHeight="1" thickTop="1" x14ac:dyDescent="0.2">
      <c r="A1038" s="827">
        <f>+A1032+1</f>
        <v>43266</v>
      </c>
      <c r="B1038" s="61"/>
      <c r="C1038" s="170" t="s">
        <v>14</v>
      </c>
      <c r="D1038" s="192" t="s">
        <v>15</v>
      </c>
      <c r="E1038" s="452"/>
      <c r="F1038" s="518"/>
      <c r="G1038" s="172" t="s">
        <v>28</v>
      </c>
      <c r="H1038" s="243"/>
      <c r="I1038" s="244"/>
    </row>
    <row r="1039" spans="1:9" ht="69.95" customHeight="1" x14ac:dyDescent="0.2">
      <c r="A1039" s="828"/>
      <c r="B1039" s="782" t="s">
        <v>8</v>
      </c>
      <c r="C1039" s="326"/>
      <c r="D1039" s="303"/>
      <c r="E1039" s="443"/>
      <c r="F1039" s="273"/>
      <c r="G1039" s="304"/>
      <c r="H1039" s="305"/>
      <c r="I1039" s="306"/>
    </row>
    <row r="1040" spans="1:9" ht="69.95" customHeight="1" x14ac:dyDescent="0.2">
      <c r="A1040" s="828"/>
      <c r="B1040" s="782"/>
      <c r="C1040" s="327"/>
      <c r="D1040" s="319"/>
      <c r="E1040" s="443"/>
      <c r="F1040" s="521"/>
      <c r="G1040" s="304"/>
      <c r="H1040" s="305"/>
      <c r="I1040" s="306"/>
    </row>
    <row r="1041" spans="1:9" ht="69.95" customHeight="1" x14ac:dyDescent="0.2">
      <c r="A1041" s="828"/>
      <c r="B1041" s="62"/>
      <c r="C1041" s="196" t="s">
        <v>17</v>
      </c>
      <c r="D1041" s="131"/>
      <c r="E1041" s="444" t="s">
        <v>26</v>
      </c>
      <c r="F1041" s="515"/>
      <c r="G1041" s="233"/>
      <c r="H1041" s="233"/>
      <c r="I1041" s="234"/>
    </row>
    <row r="1042" spans="1:9" ht="69.95" customHeight="1" x14ac:dyDescent="0.2">
      <c r="A1042" s="828"/>
      <c r="B1042" s="782" t="s">
        <v>8</v>
      </c>
      <c r="C1042" s="328"/>
      <c r="D1042" s="321"/>
      <c r="E1042" s="470"/>
      <c r="F1042" s="353"/>
      <c r="G1042" s="304"/>
      <c r="H1042" s="304"/>
      <c r="I1042" s="306"/>
    </row>
    <row r="1043" spans="1:9" ht="69.95" customHeight="1" thickBot="1" x14ac:dyDescent="0.25">
      <c r="A1043" s="829"/>
      <c r="B1043" s="783"/>
      <c r="C1043" s="329"/>
      <c r="D1043" s="311"/>
      <c r="E1043" s="471"/>
      <c r="F1043" s="334"/>
      <c r="G1043" s="313"/>
      <c r="H1043" s="312"/>
      <c r="I1043" s="314"/>
    </row>
    <row r="1044" spans="1:9" ht="69.95" customHeight="1" thickTop="1" x14ac:dyDescent="0.2">
      <c r="A1044" s="830">
        <f>+A1038+1</f>
        <v>43267</v>
      </c>
      <c r="B1044" s="61"/>
      <c r="C1044" s="168" t="s">
        <v>13</v>
      </c>
      <c r="D1044" s="169" t="s">
        <v>16</v>
      </c>
      <c r="E1044" s="435" t="s">
        <v>18</v>
      </c>
      <c r="F1044" s="518"/>
      <c r="G1044" s="172" t="s">
        <v>29</v>
      </c>
      <c r="H1044" s="243"/>
      <c r="I1044" s="244"/>
    </row>
    <row r="1045" spans="1:9" ht="69.95" customHeight="1" x14ac:dyDescent="0.2">
      <c r="A1045" s="831"/>
      <c r="B1045" s="782" t="s">
        <v>8</v>
      </c>
      <c r="C1045" s="315"/>
      <c r="D1045" s="316"/>
      <c r="E1045" s="443"/>
      <c r="F1045" s="273"/>
      <c r="G1045" s="304"/>
      <c r="H1045" s="305"/>
      <c r="I1045" s="306"/>
    </row>
    <row r="1046" spans="1:9" ht="69.95" customHeight="1" x14ac:dyDescent="0.2">
      <c r="A1046" s="831"/>
      <c r="B1046" s="782"/>
      <c r="C1046" s="330"/>
      <c r="D1046" s="331"/>
      <c r="E1046" s="443"/>
      <c r="F1046" s="521"/>
      <c r="G1046" s="304"/>
      <c r="H1046" s="305"/>
      <c r="I1046" s="306"/>
    </row>
    <row r="1047" spans="1:9" ht="69.95" customHeight="1" x14ac:dyDescent="0.2">
      <c r="A1047" s="831"/>
      <c r="B1047" s="62"/>
      <c r="C1047" s="185" t="s">
        <v>19</v>
      </c>
      <c r="D1047" s="209"/>
      <c r="E1047" s="449"/>
      <c r="F1047" s="515"/>
      <c r="G1047" s="233"/>
      <c r="H1047" s="233"/>
      <c r="I1047" s="234"/>
    </row>
    <row r="1048" spans="1:9" ht="69.95" customHeight="1" x14ac:dyDescent="0.2">
      <c r="A1048" s="831"/>
      <c r="B1048" s="782" t="s">
        <v>8</v>
      </c>
      <c r="C1048" s="320"/>
      <c r="D1048" s="332"/>
      <c r="E1048" s="470"/>
      <c r="F1048" s="353"/>
      <c r="G1048" s="304"/>
      <c r="H1048" s="304"/>
      <c r="I1048" s="306"/>
    </row>
    <row r="1049" spans="1:9" ht="69.95" customHeight="1" thickBot="1" x14ac:dyDescent="0.25">
      <c r="A1049" s="832"/>
      <c r="B1049" s="783"/>
      <c r="C1049" s="333"/>
      <c r="D1049" s="334"/>
      <c r="E1049" s="471"/>
      <c r="F1049" s="334"/>
      <c r="G1049" s="313"/>
      <c r="H1049" s="312"/>
      <c r="I1049" s="314"/>
    </row>
    <row r="1050" spans="1:9" ht="69.95" customHeight="1" thickTop="1" x14ac:dyDescent="0.2">
      <c r="A1050" s="850">
        <f>+A1044+1</f>
        <v>43268</v>
      </c>
      <c r="B1050" s="61"/>
      <c r="C1050" s="168"/>
      <c r="D1050" s="169"/>
      <c r="E1050" s="435"/>
      <c r="F1050" s="518"/>
      <c r="G1050" s="172"/>
      <c r="H1050" s="243"/>
      <c r="I1050" s="244"/>
    </row>
    <row r="1051" spans="1:9" ht="69.95" customHeight="1" x14ac:dyDescent="0.2">
      <c r="A1051" s="851"/>
      <c r="B1051" s="782" t="s">
        <v>8</v>
      </c>
      <c r="C1051" s="315"/>
      <c r="D1051" s="316"/>
      <c r="E1051" s="443"/>
      <c r="F1051" s="273"/>
      <c r="G1051" s="304"/>
      <c r="H1051" s="305"/>
      <c r="I1051" s="306"/>
    </row>
    <row r="1052" spans="1:9" ht="69.95" customHeight="1" x14ac:dyDescent="0.2">
      <c r="A1052" s="851"/>
      <c r="B1052" s="782"/>
      <c r="C1052" s="330"/>
      <c r="D1052" s="331"/>
      <c r="E1052" s="443"/>
      <c r="F1052" s="521"/>
      <c r="G1052" s="304"/>
      <c r="H1052" s="305"/>
      <c r="I1052" s="306"/>
    </row>
    <row r="1053" spans="1:9" ht="69.95" customHeight="1" x14ac:dyDescent="0.2">
      <c r="A1053" s="851"/>
      <c r="B1053" s="62"/>
      <c r="C1053" s="185"/>
      <c r="D1053" s="209"/>
      <c r="E1053" s="449"/>
      <c r="F1053" s="515"/>
      <c r="G1053" s="233"/>
      <c r="H1053" s="233"/>
      <c r="I1053" s="234"/>
    </row>
    <row r="1054" spans="1:9" ht="69.95" customHeight="1" x14ac:dyDescent="0.2">
      <c r="A1054" s="851"/>
      <c r="B1054" s="782" t="s">
        <v>8</v>
      </c>
      <c r="C1054" s="320"/>
      <c r="D1054" s="332"/>
      <c r="E1054" s="470"/>
      <c r="F1054" s="353"/>
      <c r="G1054" s="304"/>
      <c r="H1054" s="304"/>
      <c r="I1054" s="306"/>
    </row>
    <row r="1055" spans="1:9" ht="69.95" customHeight="1" thickBot="1" x14ac:dyDescent="0.25">
      <c r="A1055" s="852"/>
      <c r="B1055" s="783"/>
      <c r="C1055" s="333"/>
      <c r="D1055" s="334"/>
      <c r="E1055" s="471"/>
      <c r="F1055" s="334"/>
      <c r="G1055" s="313"/>
      <c r="H1055" s="312"/>
      <c r="I1055" s="314"/>
    </row>
    <row r="1056" spans="1:9" ht="69.95" hidden="1" customHeight="1" thickTop="1" x14ac:dyDescent="0.2">
      <c r="A1056" s="391"/>
      <c r="B1056" s="64"/>
      <c r="C1056" s="240">
        <f>COUNTA(C1047,C1044,C1041,C1038,C1035,C1032,C1029,C1026,C1023,C1020,C1017,C1014)</f>
        <v>12</v>
      </c>
      <c r="D1056" s="240">
        <f t="shared" ref="D1056:H1056" si="31">COUNTA(D1047,D1044,D1041,D1038,D1035,D1032,D1029,D1026,D1023,D1020,D1017,D1014)</f>
        <v>6</v>
      </c>
      <c r="E1056" s="450">
        <f t="shared" si="31"/>
        <v>7</v>
      </c>
      <c r="F1056" s="517">
        <f t="shared" si="31"/>
        <v>0</v>
      </c>
      <c r="G1056" s="240">
        <f t="shared" si="31"/>
        <v>6</v>
      </c>
      <c r="H1056" s="240">
        <f t="shared" si="31"/>
        <v>4</v>
      </c>
      <c r="I1056" s="240">
        <f>COUNTA(I1014:I1049)</f>
        <v>0</v>
      </c>
    </row>
    <row r="1057" spans="1:9" ht="99.95" customHeight="1" thickTop="1" thickBot="1" x14ac:dyDescent="0.25">
      <c r="A1057" s="397" t="s">
        <v>99</v>
      </c>
      <c r="B1057" s="390">
        <f>WEEKNUM(A1058,2)</f>
        <v>25</v>
      </c>
      <c r="C1057" s="824" t="s">
        <v>0</v>
      </c>
      <c r="D1057" s="825"/>
      <c r="E1057" s="496" t="s">
        <v>1</v>
      </c>
      <c r="F1057" s="81" t="s">
        <v>2</v>
      </c>
      <c r="G1057" s="218" t="s">
        <v>3</v>
      </c>
      <c r="H1057" s="219" t="s">
        <v>4</v>
      </c>
      <c r="I1057" s="388" t="s">
        <v>5</v>
      </c>
    </row>
    <row r="1058" spans="1:9" ht="69.95" customHeight="1" thickTop="1" x14ac:dyDescent="0.2">
      <c r="A1058" s="828">
        <f>A1044+2</f>
        <v>43269</v>
      </c>
      <c r="B1058" s="409"/>
      <c r="C1058" s="170">
        <v>4114</v>
      </c>
      <c r="D1058" s="220">
        <v>4112</v>
      </c>
      <c r="E1058" s="435" t="s">
        <v>6</v>
      </c>
      <c r="F1058" s="518"/>
      <c r="G1058" s="172" t="s">
        <v>12</v>
      </c>
      <c r="H1058" s="243"/>
      <c r="I1058" s="244"/>
    </row>
    <row r="1059" spans="1:9" ht="69.95" customHeight="1" x14ac:dyDescent="0.2">
      <c r="A1059" s="828"/>
      <c r="B1059" s="784" t="s">
        <v>8</v>
      </c>
      <c r="C1059" s="326"/>
      <c r="D1059" s="335"/>
      <c r="E1059" s="443"/>
      <c r="F1059" s="273"/>
      <c r="G1059" s="304"/>
      <c r="H1059" s="305"/>
      <c r="I1059" s="306"/>
    </row>
    <row r="1060" spans="1:9" ht="69.95" customHeight="1" x14ac:dyDescent="0.2">
      <c r="A1060" s="828"/>
      <c r="B1060" s="784"/>
      <c r="C1060" s="327"/>
      <c r="D1060" s="336"/>
      <c r="E1060" s="443"/>
      <c r="F1060" s="521"/>
      <c r="G1060" s="304"/>
      <c r="H1060" s="305"/>
      <c r="I1060" s="306"/>
    </row>
    <row r="1061" spans="1:9" ht="69.95" customHeight="1" x14ac:dyDescent="0.2">
      <c r="A1061" s="828"/>
      <c r="B1061" s="60"/>
      <c r="C1061" s="130">
        <v>4111</v>
      </c>
      <c r="D1061" s="227"/>
      <c r="E1061" s="444" t="s">
        <v>27</v>
      </c>
      <c r="F1061" s="515"/>
      <c r="G1061" s="233"/>
      <c r="H1061" s="186" t="s">
        <v>24</v>
      </c>
      <c r="I1061" s="234"/>
    </row>
    <row r="1062" spans="1:9" ht="69.95" customHeight="1" x14ac:dyDescent="0.2">
      <c r="A1062" s="828"/>
      <c r="B1062" s="784" t="s">
        <v>8</v>
      </c>
      <c r="C1062" s="328"/>
      <c r="D1062" s="337"/>
      <c r="E1062" s="470"/>
      <c r="F1062" s="353"/>
      <c r="G1062" s="304"/>
      <c r="H1062" s="304"/>
      <c r="I1062" s="306"/>
    </row>
    <row r="1063" spans="1:9" ht="69.95" customHeight="1" thickBot="1" x14ac:dyDescent="0.25">
      <c r="A1063" s="829"/>
      <c r="B1063" s="785"/>
      <c r="C1063" s="329"/>
      <c r="D1063" s="338"/>
      <c r="E1063" s="471"/>
      <c r="F1063" s="334"/>
      <c r="G1063" s="313"/>
      <c r="H1063" s="312"/>
      <c r="I1063" s="314"/>
    </row>
    <row r="1064" spans="1:9" ht="69.95" customHeight="1" thickTop="1" x14ac:dyDescent="0.2">
      <c r="A1064" s="830">
        <f>+A1058+1</f>
        <v>43270</v>
      </c>
      <c r="B1064" s="61"/>
      <c r="C1064" s="170">
        <v>4110</v>
      </c>
      <c r="D1064" s="231">
        <v>4109</v>
      </c>
      <c r="E1064" s="452"/>
      <c r="F1064" s="518"/>
      <c r="G1064" s="172" t="s">
        <v>14</v>
      </c>
      <c r="H1064" s="243"/>
      <c r="I1064" s="244"/>
    </row>
    <row r="1065" spans="1:9" ht="69.95" customHeight="1" x14ac:dyDescent="0.2">
      <c r="A1065" s="831"/>
      <c r="B1065" s="782" t="s">
        <v>8</v>
      </c>
      <c r="C1065" s="326"/>
      <c r="D1065" s="303"/>
      <c r="E1065" s="443"/>
      <c r="F1065" s="273"/>
      <c r="G1065" s="304"/>
      <c r="H1065" s="305"/>
      <c r="I1065" s="306"/>
    </row>
    <row r="1066" spans="1:9" ht="69.95" customHeight="1" x14ac:dyDescent="0.2">
      <c r="A1066" s="831"/>
      <c r="B1066" s="782"/>
      <c r="C1066" s="327"/>
      <c r="D1066" s="319"/>
      <c r="E1066" s="443"/>
      <c r="F1066" s="521"/>
      <c r="G1066" s="304"/>
      <c r="H1066" s="305"/>
      <c r="I1066" s="306"/>
    </row>
    <row r="1067" spans="1:9" ht="69.95" customHeight="1" x14ac:dyDescent="0.2">
      <c r="A1067" s="831"/>
      <c r="B1067" s="62"/>
      <c r="C1067" s="130">
        <v>4108</v>
      </c>
      <c r="D1067" s="131"/>
      <c r="E1067" s="444" t="s">
        <v>28</v>
      </c>
      <c r="F1067" s="515"/>
      <c r="G1067" s="233"/>
      <c r="H1067" s="186" t="s">
        <v>25</v>
      </c>
      <c r="I1067" s="234"/>
    </row>
    <row r="1068" spans="1:9" ht="69.95" customHeight="1" x14ac:dyDescent="0.2">
      <c r="A1068" s="831"/>
      <c r="B1068" s="782" t="s">
        <v>8</v>
      </c>
      <c r="C1068" s="328"/>
      <c r="D1068" s="321"/>
      <c r="E1068" s="470"/>
      <c r="F1068" s="353"/>
      <c r="G1068" s="304"/>
      <c r="H1068" s="304"/>
      <c r="I1068" s="306"/>
    </row>
    <row r="1069" spans="1:9" ht="69.95" customHeight="1" thickBot="1" x14ac:dyDescent="0.25">
      <c r="A1069" s="832"/>
      <c r="B1069" s="783"/>
      <c r="C1069" s="329"/>
      <c r="D1069" s="311"/>
      <c r="E1069" s="471"/>
      <c r="F1069" s="334"/>
      <c r="G1069" s="313"/>
      <c r="H1069" s="312"/>
      <c r="I1069" s="314"/>
    </row>
    <row r="1070" spans="1:9" ht="69.95" customHeight="1" thickTop="1" x14ac:dyDescent="0.2">
      <c r="A1070" s="827">
        <f>+A1064+1</f>
        <v>43271</v>
      </c>
      <c r="B1070" s="61"/>
      <c r="C1070" s="232">
        <v>4107</v>
      </c>
      <c r="D1070" s="231">
        <v>4104</v>
      </c>
      <c r="E1070" s="452"/>
      <c r="F1070" s="518"/>
      <c r="G1070" s="242"/>
      <c r="H1070" s="243"/>
      <c r="I1070" s="244"/>
    </row>
    <row r="1071" spans="1:9" ht="69.95" customHeight="1" x14ac:dyDescent="0.2">
      <c r="A1071" s="828"/>
      <c r="B1071" s="782" t="s">
        <v>8</v>
      </c>
      <c r="C1071" s="302"/>
      <c r="D1071" s="303"/>
      <c r="E1071" s="443"/>
      <c r="F1071" s="273"/>
      <c r="G1071" s="304"/>
      <c r="H1071" s="305"/>
      <c r="I1071" s="306"/>
    </row>
    <row r="1072" spans="1:9" ht="69.95" customHeight="1" x14ac:dyDescent="0.2">
      <c r="A1072" s="828"/>
      <c r="B1072" s="782"/>
      <c r="C1072" s="302"/>
      <c r="D1072" s="303"/>
      <c r="E1072" s="443"/>
      <c r="F1072" s="521"/>
      <c r="G1072" s="304"/>
      <c r="H1072" s="305"/>
      <c r="I1072" s="306"/>
    </row>
    <row r="1073" spans="1:9" ht="69.95" customHeight="1" x14ac:dyDescent="0.2">
      <c r="A1073" s="828"/>
      <c r="B1073" s="62"/>
      <c r="C1073" s="141">
        <v>4101</v>
      </c>
      <c r="D1073" s="142"/>
      <c r="E1073" s="444" t="s">
        <v>29</v>
      </c>
      <c r="F1073" s="515"/>
      <c r="G1073" s="233"/>
      <c r="H1073" s="186" t="s">
        <v>26</v>
      </c>
      <c r="I1073" s="234"/>
    </row>
    <row r="1074" spans="1:9" ht="69.95" customHeight="1" x14ac:dyDescent="0.2">
      <c r="A1074" s="828"/>
      <c r="B1074" s="782" t="s">
        <v>8</v>
      </c>
      <c r="C1074" s="307"/>
      <c r="D1074" s="308"/>
      <c r="E1074" s="470"/>
      <c r="F1074" s="353"/>
      <c r="G1074" s="304"/>
      <c r="H1074" s="304"/>
      <c r="I1074" s="306"/>
    </row>
    <row r="1075" spans="1:9" ht="69.95" customHeight="1" thickBot="1" x14ac:dyDescent="0.25">
      <c r="A1075" s="829"/>
      <c r="B1075" s="783"/>
      <c r="C1075" s="310"/>
      <c r="D1075" s="311"/>
      <c r="E1075" s="471"/>
      <c r="F1075" s="334"/>
      <c r="G1075" s="313"/>
      <c r="H1075" s="312"/>
      <c r="I1075" s="314"/>
    </row>
    <row r="1076" spans="1:9" ht="69.95" customHeight="1" thickTop="1" x14ac:dyDescent="0.2">
      <c r="A1076" s="830">
        <f>+A1070+1</f>
        <v>43272</v>
      </c>
      <c r="B1076" s="61"/>
      <c r="C1076" s="168" t="s">
        <v>7</v>
      </c>
      <c r="D1076" s="169" t="s">
        <v>11</v>
      </c>
      <c r="E1076" s="452"/>
      <c r="F1076" s="518"/>
      <c r="G1076" s="242"/>
      <c r="H1076" s="243"/>
      <c r="I1076" s="244"/>
    </row>
    <row r="1077" spans="1:9" ht="69.95" customHeight="1" x14ac:dyDescent="0.2">
      <c r="A1077" s="831"/>
      <c r="B1077" s="782" t="s">
        <v>8</v>
      </c>
      <c r="C1077" s="315"/>
      <c r="D1077" s="316"/>
      <c r="E1077" s="443"/>
      <c r="F1077" s="273"/>
      <c r="G1077" s="304"/>
      <c r="H1077" s="305"/>
      <c r="I1077" s="306"/>
    </row>
    <row r="1078" spans="1:9" ht="69.95" customHeight="1" x14ac:dyDescent="0.2">
      <c r="A1078" s="831"/>
      <c r="B1078" s="782"/>
      <c r="C1078" s="318"/>
      <c r="D1078" s="319"/>
      <c r="E1078" s="443"/>
      <c r="F1078" s="521"/>
      <c r="G1078" s="304"/>
      <c r="H1078" s="305"/>
      <c r="I1078" s="306"/>
    </row>
    <row r="1079" spans="1:9" ht="69.95" customHeight="1" x14ac:dyDescent="0.2">
      <c r="A1079" s="831"/>
      <c r="B1079" s="62"/>
      <c r="C1079" s="185" t="s">
        <v>12</v>
      </c>
      <c r="D1079" s="131"/>
      <c r="E1079" s="444" t="s">
        <v>30</v>
      </c>
      <c r="F1079" s="515"/>
      <c r="G1079" s="233"/>
      <c r="H1079" s="186" t="s">
        <v>27</v>
      </c>
      <c r="I1079" s="234"/>
    </row>
    <row r="1080" spans="1:9" ht="69.95" customHeight="1" x14ac:dyDescent="0.2">
      <c r="A1080" s="831"/>
      <c r="B1080" s="782" t="s">
        <v>8</v>
      </c>
      <c r="C1080" s="320"/>
      <c r="D1080" s="321"/>
      <c r="E1080" s="470"/>
      <c r="F1080" s="353"/>
      <c r="G1080" s="304"/>
      <c r="H1080" s="304"/>
      <c r="I1080" s="306"/>
    </row>
    <row r="1081" spans="1:9" ht="69.95" customHeight="1" thickBot="1" x14ac:dyDescent="0.25">
      <c r="A1081" s="832"/>
      <c r="B1081" s="783"/>
      <c r="C1081" s="310"/>
      <c r="D1081" s="311"/>
      <c r="E1081" s="471"/>
      <c r="F1081" s="334"/>
      <c r="G1081" s="313"/>
      <c r="H1081" s="312"/>
      <c r="I1081" s="314"/>
    </row>
    <row r="1082" spans="1:9" ht="69.95" customHeight="1" thickTop="1" x14ac:dyDescent="0.2">
      <c r="A1082" s="827">
        <f>+A1076+1</f>
        <v>43273</v>
      </c>
      <c r="B1082" s="61"/>
      <c r="C1082" s="170" t="s">
        <v>14</v>
      </c>
      <c r="D1082" s="192" t="s">
        <v>15</v>
      </c>
      <c r="E1082" s="452"/>
      <c r="F1082" s="518"/>
      <c r="G1082" s="242"/>
      <c r="H1082" s="243"/>
      <c r="I1082" s="244"/>
    </row>
    <row r="1083" spans="1:9" ht="69.95" customHeight="1" x14ac:dyDescent="0.2">
      <c r="A1083" s="828"/>
      <c r="B1083" s="782" t="s">
        <v>8</v>
      </c>
      <c r="C1083" s="326"/>
      <c r="D1083" s="303"/>
      <c r="E1083" s="443"/>
      <c r="F1083" s="273"/>
      <c r="G1083" s="304"/>
      <c r="H1083" s="305"/>
      <c r="I1083" s="306"/>
    </row>
    <row r="1084" spans="1:9" ht="69.95" customHeight="1" x14ac:dyDescent="0.2">
      <c r="A1084" s="828"/>
      <c r="B1084" s="782"/>
      <c r="C1084" s="327"/>
      <c r="D1084" s="319"/>
      <c r="E1084" s="443"/>
      <c r="F1084" s="521"/>
      <c r="G1084" s="304"/>
      <c r="H1084" s="305"/>
      <c r="I1084" s="306"/>
    </row>
    <row r="1085" spans="1:9" ht="69.95" customHeight="1" x14ac:dyDescent="0.2">
      <c r="A1085" s="828"/>
      <c r="B1085" s="62"/>
      <c r="C1085" s="185" t="s">
        <v>19</v>
      </c>
      <c r="D1085" s="185"/>
      <c r="E1085" s="475" t="s">
        <v>31</v>
      </c>
      <c r="F1085" s="515"/>
      <c r="G1085" s="233"/>
      <c r="H1085" s="233"/>
      <c r="I1085" s="234"/>
    </row>
    <row r="1086" spans="1:9" ht="69.95" customHeight="1" x14ac:dyDescent="0.2">
      <c r="A1086" s="828"/>
      <c r="B1086" s="782" t="s">
        <v>8</v>
      </c>
      <c r="C1086" s="328"/>
      <c r="D1086" s="321"/>
      <c r="E1086" s="470"/>
      <c r="F1086" s="353"/>
      <c r="G1086" s="304"/>
      <c r="H1086" s="304"/>
      <c r="I1086" s="306"/>
    </row>
    <row r="1087" spans="1:9" ht="69.95" customHeight="1" thickBot="1" x14ac:dyDescent="0.25">
      <c r="A1087" s="829"/>
      <c r="B1087" s="783"/>
      <c r="C1087" s="329"/>
      <c r="D1087" s="311"/>
      <c r="E1087" s="471"/>
      <c r="F1087" s="334"/>
      <c r="G1087" s="313"/>
      <c r="H1087" s="312"/>
      <c r="I1087" s="314"/>
    </row>
    <row r="1088" spans="1:9" ht="69.95" customHeight="1" thickTop="1" x14ac:dyDescent="0.2">
      <c r="A1088" s="830">
        <f>+A1082+1</f>
        <v>43274</v>
      </c>
      <c r="B1088" s="61"/>
      <c r="C1088" s="168" t="s">
        <v>13</v>
      </c>
      <c r="D1088" s="169" t="s">
        <v>16</v>
      </c>
      <c r="E1088" s="435" t="s">
        <v>18</v>
      </c>
      <c r="F1088" s="518"/>
      <c r="G1088" s="242"/>
      <c r="H1088" s="243"/>
      <c r="I1088" s="244"/>
    </row>
    <row r="1089" spans="1:9" ht="69.95" customHeight="1" x14ac:dyDescent="0.2">
      <c r="A1089" s="831"/>
      <c r="B1089" s="782" t="s">
        <v>8</v>
      </c>
      <c r="C1089" s="315"/>
      <c r="D1089" s="316"/>
      <c r="E1089" s="443"/>
      <c r="F1089" s="273"/>
      <c r="G1089" s="304"/>
      <c r="H1089" s="305"/>
      <c r="I1089" s="306"/>
    </row>
    <row r="1090" spans="1:9" ht="69.95" customHeight="1" x14ac:dyDescent="0.2">
      <c r="A1090" s="831"/>
      <c r="B1090" s="782"/>
      <c r="C1090" s="330"/>
      <c r="D1090" s="331"/>
      <c r="E1090" s="443"/>
      <c r="F1090" s="521"/>
      <c r="G1090" s="304"/>
      <c r="H1090" s="305"/>
      <c r="I1090" s="306"/>
    </row>
    <row r="1091" spans="1:9" ht="69.95" customHeight="1" x14ac:dyDescent="0.2">
      <c r="A1091" s="831"/>
      <c r="B1091" s="62"/>
      <c r="C1091" s="196" t="s">
        <v>17</v>
      </c>
      <c r="D1091" s="209"/>
      <c r="E1091" s="449"/>
      <c r="F1091" s="515"/>
      <c r="G1091" s="233"/>
      <c r="H1091" s="233"/>
      <c r="I1091" s="234"/>
    </row>
    <row r="1092" spans="1:9" ht="69.95" customHeight="1" x14ac:dyDescent="0.2">
      <c r="A1092" s="831"/>
      <c r="B1092" s="782" t="s">
        <v>8</v>
      </c>
      <c r="C1092" s="320"/>
      <c r="D1092" s="332"/>
      <c r="E1092" s="470"/>
      <c r="F1092" s="353"/>
      <c r="G1092" s="304"/>
      <c r="H1092" s="304"/>
      <c r="I1092" s="306"/>
    </row>
    <row r="1093" spans="1:9" ht="69.95" customHeight="1" thickBot="1" x14ac:dyDescent="0.25">
      <c r="A1093" s="832"/>
      <c r="B1093" s="783"/>
      <c r="C1093" s="333"/>
      <c r="D1093" s="334"/>
      <c r="E1093" s="471"/>
      <c r="F1093" s="334"/>
      <c r="G1093" s="313"/>
      <c r="H1093" s="312"/>
      <c r="I1093" s="314"/>
    </row>
    <row r="1094" spans="1:9" ht="69.95" customHeight="1" thickTop="1" x14ac:dyDescent="0.2">
      <c r="A1094" s="850">
        <f>+A1088+1</f>
        <v>43275</v>
      </c>
      <c r="B1094" s="61"/>
      <c r="C1094" s="168"/>
      <c r="D1094" s="169"/>
      <c r="E1094" s="435"/>
      <c r="F1094" s="518"/>
      <c r="G1094" s="242"/>
      <c r="H1094" s="243"/>
      <c r="I1094" s="244"/>
    </row>
    <row r="1095" spans="1:9" ht="69.95" customHeight="1" x14ac:dyDescent="0.2">
      <c r="A1095" s="851"/>
      <c r="B1095" s="782" t="s">
        <v>8</v>
      </c>
      <c r="C1095" s="315"/>
      <c r="D1095" s="316"/>
      <c r="E1095" s="443"/>
      <c r="F1095" s="273"/>
      <c r="G1095" s="304"/>
      <c r="H1095" s="305"/>
      <c r="I1095" s="306"/>
    </row>
    <row r="1096" spans="1:9" ht="69.95" customHeight="1" x14ac:dyDescent="0.2">
      <c r="A1096" s="851"/>
      <c r="B1096" s="782"/>
      <c r="C1096" s="330"/>
      <c r="D1096" s="331"/>
      <c r="E1096" s="443"/>
      <c r="F1096" s="521"/>
      <c r="G1096" s="304"/>
      <c r="H1096" s="305"/>
      <c r="I1096" s="306"/>
    </row>
    <row r="1097" spans="1:9" ht="69.95" customHeight="1" x14ac:dyDescent="0.2">
      <c r="A1097" s="851"/>
      <c r="B1097" s="62"/>
      <c r="C1097" s="196"/>
      <c r="D1097" s="209"/>
      <c r="E1097" s="449"/>
      <c r="F1097" s="515"/>
      <c r="G1097" s="233"/>
      <c r="H1097" s="233"/>
      <c r="I1097" s="234"/>
    </row>
    <row r="1098" spans="1:9" ht="69.95" customHeight="1" x14ac:dyDescent="0.2">
      <c r="A1098" s="851"/>
      <c r="B1098" s="782" t="s">
        <v>8</v>
      </c>
      <c r="C1098" s="320"/>
      <c r="D1098" s="332"/>
      <c r="E1098" s="470"/>
      <c r="F1098" s="353"/>
      <c r="G1098" s="304"/>
      <c r="H1098" s="304"/>
      <c r="I1098" s="306"/>
    </row>
    <row r="1099" spans="1:9" ht="69.95" customHeight="1" thickBot="1" x14ac:dyDescent="0.25">
      <c r="A1099" s="852"/>
      <c r="B1099" s="783"/>
      <c r="C1099" s="333"/>
      <c r="D1099" s="334"/>
      <c r="E1099" s="471"/>
      <c r="F1099" s="334"/>
      <c r="G1099" s="313"/>
      <c r="H1099" s="312"/>
      <c r="I1099" s="314"/>
    </row>
    <row r="1100" spans="1:9" ht="69.95" hidden="1" customHeight="1" thickTop="1" x14ac:dyDescent="0.45">
      <c r="C1100" s="284">
        <f>COUNTA(C1091,C1088,C1085,C1082,C1079,C1076,C1073,C1070,C1067,C1064,C1061,C1058)</f>
        <v>12</v>
      </c>
      <c r="D1100" s="284">
        <f t="shared" ref="D1100:H1100" si="32">COUNTA(D1091,D1088,D1085,D1082,D1079,D1076,D1073,D1070,D1067,D1064,D1061,D1058)</f>
        <v>6</v>
      </c>
      <c r="E1100" s="463">
        <f t="shared" si="32"/>
        <v>7</v>
      </c>
      <c r="F1100" s="531">
        <f t="shared" si="32"/>
        <v>0</v>
      </c>
      <c r="G1100" s="284">
        <f t="shared" si="32"/>
        <v>2</v>
      </c>
      <c r="H1100" s="284">
        <f t="shared" si="32"/>
        <v>4</v>
      </c>
      <c r="I1100" s="284">
        <f>COUNTA(I1058:I1093)</f>
        <v>0</v>
      </c>
    </row>
    <row r="1101" spans="1:9" ht="99.95" customHeight="1" thickTop="1" thickBot="1" x14ac:dyDescent="0.25">
      <c r="A1101" s="397" t="s">
        <v>99</v>
      </c>
      <c r="B1101" s="390">
        <f>WEEKNUM(A1102,2)</f>
        <v>26</v>
      </c>
      <c r="C1101" s="824" t="s">
        <v>0</v>
      </c>
      <c r="D1101" s="825"/>
      <c r="E1101" s="408" t="s">
        <v>1</v>
      </c>
      <c r="F1101" s="81" t="s">
        <v>2</v>
      </c>
      <c r="G1101" s="219" t="s">
        <v>3</v>
      </c>
      <c r="H1101" s="219" t="s">
        <v>4</v>
      </c>
      <c r="I1101" s="388" t="s">
        <v>5</v>
      </c>
    </row>
    <row r="1102" spans="1:9" ht="69.95" customHeight="1" thickTop="1" x14ac:dyDescent="0.2">
      <c r="A1102" s="833">
        <f>A1088+2</f>
        <v>43276</v>
      </c>
      <c r="B1102" s="65"/>
      <c r="C1102" s="170">
        <v>4114</v>
      </c>
      <c r="D1102" s="220">
        <v>4112</v>
      </c>
      <c r="E1102" s="435" t="s">
        <v>6</v>
      </c>
      <c r="F1102" s="220"/>
      <c r="G1102" s="265"/>
      <c r="H1102" s="193"/>
      <c r="I1102" s="174"/>
    </row>
    <row r="1103" spans="1:9" ht="69.95" customHeight="1" x14ac:dyDescent="0.2">
      <c r="A1103" s="833"/>
      <c r="B1103" s="782" t="s">
        <v>8</v>
      </c>
      <c r="C1103" s="326"/>
      <c r="D1103" s="335"/>
      <c r="E1103" s="474"/>
      <c r="F1103" s="336"/>
      <c r="G1103" s="339"/>
      <c r="H1103" s="340"/>
      <c r="I1103" s="306"/>
    </row>
    <row r="1104" spans="1:9" ht="69.95" customHeight="1" x14ac:dyDescent="0.2">
      <c r="A1104" s="833"/>
      <c r="B1104" s="782"/>
      <c r="C1104" s="327"/>
      <c r="D1104" s="336"/>
      <c r="E1104" s="474"/>
      <c r="F1104" s="335"/>
      <c r="G1104" s="341"/>
      <c r="H1104" s="342"/>
      <c r="I1104" s="306"/>
    </row>
    <row r="1105" spans="1:9" ht="69.95" customHeight="1" thickBot="1" x14ac:dyDescent="0.25">
      <c r="A1105" s="833"/>
      <c r="B1105" s="62"/>
      <c r="C1105" s="96">
        <v>4111</v>
      </c>
      <c r="D1105" s="268"/>
      <c r="E1105" s="499"/>
      <c r="F1105" s="97"/>
      <c r="G1105" s="98"/>
      <c r="H1105" s="99" t="s">
        <v>28</v>
      </c>
      <c r="I1105" s="157"/>
    </row>
    <row r="1106" spans="1:9" ht="69.95" customHeight="1" x14ac:dyDescent="0.2">
      <c r="A1106" s="833"/>
      <c r="B1106" s="782" t="s">
        <v>8</v>
      </c>
      <c r="C1106" s="307"/>
      <c r="D1106" s="308"/>
      <c r="E1106" s="502"/>
      <c r="F1106" s="344"/>
      <c r="G1106" s="105"/>
      <c r="H1106" s="345"/>
      <c r="I1106" s="346"/>
    </row>
    <row r="1107" spans="1:9" ht="69.95" customHeight="1" thickBot="1" x14ac:dyDescent="0.25">
      <c r="A1107" s="834"/>
      <c r="B1107" s="783"/>
      <c r="C1107" s="310"/>
      <c r="D1107" s="311"/>
      <c r="E1107" s="471"/>
      <c r="F1107" s="347"/>
      <c r="G1107" s="270"/>
      <c r="H1107" s="348"/>
      <c r="I1107" s="314"/>
    </row>
    <row r="1108" spans="1:9" ht="69.95" customHeight="1" thickTop="1" x14ac:dyDescent="0.2">
      <c r="A1108" s="837">
        <f>A1102+1</f>
        <v>43277</v>
      </c>
      <c r="B1108" s="59"/>
      <c r="C1108" s="170">
        <v>4110</v>
      </c>
      <c r="D1108" s="231">
        <v>4109</v>
      </c>
      <c r="E1108" s="447"/>
      <c r="F1108" s="523"/>
      <c r="G1108" s="272"/>
      <c r="H1108" s="171"/>
      <c r="I1108" s="174"/>
    </row>
    <row r="1109" spans="1:9" ht="69.95" customHeight="1" x14ac:dyDescent="0.2">
      <c r="A1109" s="838"/>
      <c r="B1109" s="840" t="s">
        <v>8</v>
      </c>
      <c r="C1109" s="326"/>
      <c r="D1109" s="303"/>
      <c r="E1109" s="443"/>
      <c r="F1109" s="273"/>
      <c r="G1109" s="349"/>
      <c r="H1109" s="350"/>
      <c r="I1109" s="306"/>
    </row>
    <row r="1110" spans="1:9" ht="69.95" customHeight="1" x14ac:dyDescent="0.2">
      <c r="A1110" s="838"/>
      <c r="B1110" s="841"/>
      <c r="C1110" s="327"/>
      <c r="D1110" s="319"/>
      <c r="E1110" s="443"/>
      <c r="F1110" s="524"/>
      <c r="G1110" s="309"/>
      <c r="H1110" s="351"/>
      <c r="I1110" s="306"/>
    </row>
    <row r="1111" spans="1:9" ht="69.95" customHeight="1" x14ac:dyDescent="0.2">
      <c r="A1111" s="838"/>
      <c r="B1111" s="60"/>
      <c r="C1111" s="130">
        <v>4108</v>
      </c>
      <c r="D1111" s="131"/>
      <c r="E1111" s="444"/>
      <c r="F1111" s="525"/>
      <c r="G1111" s="100"/>
      <c r="H1111" s="133" t="s">
        <v>29</v>
      </c>
      <c r="I1111" s="157"/>
    </row>
    <row r="1112" spans="1:9" ht="69.95" customHeight="1" x14ac:dyDescent="0.2">
      <c r="A1112" s="838"/>
      <c r="B1112" s="840" t="s">
        <v>8</v>
      </c>
      <c r="C1112" s="328"/>
      <c r="D1112" s="321"/>
      <c r="E1112" s="470"/>
      <c r="F1112" s="353"/>
      <c r="G1112" s="354"/>
      <c r="H1112" s="355"/>
      <c r="I1112" s="346"/>
    </row>
    <row r="1113" spans="1:9" ht="69.95" customHeight="1" thickBot="1" x14ac:dyDescent="0.25">
      <c r="A1113" s="839"/>
      <c r="B1113" s="800"/>
      <c r="C1113" s="329"/>
      <c r="D1113" s="311"/>
      <c r="E1113" s="471"/>
      <c r="F1113" s="347"/>
      <c r="G1113" s="356"/>
      <c r="H1113" s="357"/>
      <c r="I1113" s="314"/>
    </row>
    <row r="1114" spans="1:9" ht="69.95" customHeight="1" thickTop="1" x14ac:dyDescent="0.2">
      <c r="A1114" s="842">
        <f>A1108+1</f>
        <v>43278</v>
      </c>
      <c r="B1114" s="61"/>
      <c r="C1114" s="232">
        <v>4107</v>
      </c>
      <c r="D1114" s="231">
        <v>4104</v>
      </c>
      <c r="E1114" s="497"/>
      <c r="F1114" s="220"/>
      <c r="G1114" s="272"/>
      <c r="H1114" s="173"/>
      <c r="I1114" s="174"/>
    </row>
    <row r="1115" spans="1:9" ht="69.95" customHeight="1" x14ac:dyDescent="0.2">
      <c r="A1115" s="833"/>
      <c r="B1115" s="840" t="s">
        <v>8</v>
      </c>
      <c r="C1115" s="302"/>
      <c r="D1115" s="303"/>
      <c r="E1115" s="474"/>
      <c r="F1115" s="336"/>
      <c r="G1115" s="349"/>
      <c r="H1115" s="358"/>
      <c r="I1115" s="306"/>
    </row>
    <row r="1116" spans="1:9" ht="69.95" customHeight="1" x14ac:dyDescent="0.2">
      <c r="A1116" s="833"/>
      <c r="B1116" s="841"/>
      <c r="C1116" s="302"/>
      <c r="D1116" s="303"/>
      <c r="E1116" s="474"/>
      <c r="F1116" s="335"/>
      <c r="G1116" s="349"/>
      <c r="H1116" s="358"/>
      <c r="I1116" s="306"/>
    </row>
    <row r="1117" spans="1:9" ht="69.95" customHeight="1" x14ac:dyDescent="0.2">
      <c r="A1117" s="833"/>
      <c r="B1117" s="62"/>
      <c r="C1117" s="141">
        <v>4101</v>
      </c>
      <c r="D1117" s="142"/>
      <c r="E1117" s="444"/>
      <c r="F1117" s="526"/>
      <c r="G1117" s="145"/>
      <c r="H1117" s="145" t="s">
        <v>30</v>
      </c>
      <c r="I1117" s="157"/>
    </row>
    <row r="1118" spans="1:9" ht="69.95" customHeight="1" x14ac:dyDescent="0.2">
      <c r="A1118" s="833"/>
      <c r="B1118" s="840" t="s">
        <v>8</v>
      </c>
      <c r="C1118" s="307"/>
      <c r="D1118" s="308"/>
      <c r="E1118" s="470"/>
      <c r="F1118" s="353"/>
      <c r="G1118" s="359"/>
      <c r="H1118" s="359"/>
      <c r="I1118" s="346"/>
    </row>
    <row r="1119" spans="1:9" ht="69.95" customHeight="1" thickBot="1" x14ac:dyDescent="0.25">
      <c r="A1119" s="834"/>
      <c r="B1119" s="800"/>
      <c r="C1119" s="310"/>
      <c r="D1119" s="311"/>
      <c r="E1119" s="471"/>
      <c r="F1119" s="347"/>
      <c r="G1119" s="356"/>
      <c r="H1119" s="360"/>
      <c r="I1119" s="314"/>
    </row>
    <row r="1120" spans="1:9" ht="69.95" customHeight="1" thickTop="1" x14ac:dyDescent="0.2">
      <c r="A1120" s="837">
        <f t="shared" ref="A1120" si="33">A1114+1</f>
        <v>43279</v>
      </c>
      <c r="B1120" s="61"/>
      <c r="C1120" s="168" t="s">
        <v>7</v>
      </c>
      <c r="D1120" s="169" t="s">
        <v>11</v>
      </c>
      <c r="E1120" s="497"/>
      <c r="F1120" s="220"/>
      <c r="G1120" s="172"/>
      <c r="H1120" s="173"/>
      <c r="I1120" s="174"/>
    </row>
    <row r="1121" spans="1:9" ht="69.95" customHeight="1" x14ac:dyDescent="0.2">
      <c r="A1121" s="838"/>
      <c r="B1121" s="840" t="s">
        <v>8</v>
      </c>
      <c r="C1121" s="315"/>
      <c r="D1121" s="316"/>
      <c r="E1121" s="474"/>
      <c r="F1121" s="336"/>
      <c r="G1121" s="361"/>
      <c r="H1121" s="358"/>
      <c r="I1121" s="306"/>
    </row>
    <row r="1122" spans="1:9" ht="69.95" customHeight="1" x14ac:dyDescent="0.2">
      <c r="A1122" s="838"/>
      <c r="B1122" s="841"/>
      <c r="C1122" s="318"/>
      <c r="D1122" s="319"/>
      <c r="E1122" s="474"/>
      <c r="F1122" s="335"/>
      <c r="G1122" s="304"/>
      <c r="H1122" s="317"/>
      <c r="I1122" s="306"/>
    </row>
    <row r="1123" spans="1:9" ht="69.95" customHeight="1" x14ac:dyDescent="0.2">
      <c r="A1123" s="838"/>
      <c r="B1123" s="62"/>
      <c r="C1123" s="185" t="s">
        <v>12</v>
      </c>
      <c r="D1123" s="131"/>
      <c r="E1123" s="444"/>
      <c r="F1123" s="525"/>
      <c r="G1123" s="186"/>
      <c r="H1123" s="365" t="s">
        <v>31</v>
      </c>
      <c r="I1123" s="157"/>
    </row>
    <row r="1124" spans="1:9" ht="69.95" customHeight="1" x14ac:dyDescent="0.2">
      <c r="A1124" s="838"/>
      <c r="B1124" s="840" t="s">
        <v>8</v>
      </c>
      <c r="C1124" s="320"/>
      <c r="D1124" s="321"/>
      <c r="E1124" s="470"/>
      <c r="F1124" s="353"/>
      <c r="G1124" s="324"/>
      <c r="H1124" s="354"/>
      <c r="I1124" s="346"/>
    </row>
    <row r="1125" spans="1:9" ht="69.95" customHeight="1" thickBot="1" x14ac:dyDescent="0.25">
      <c r="A1125" s="839"/>
      <c r="B1125" s="800"/>
      <c r="C1125" s="310"/>
      <c r="D1125" s="311"/>
      <c r="E1125" s="471"/>
      <c r="F1125" s="347"/>
      <c r="G1125" s="313"/>
      <c r="H1125" s="360"/>
      <c r="I1125" s="314"/>
    </row>
    <row r="1126" spans="1:9" ht="69.95" customHeight="1" thickTop="1" x14ac:dyDescent="0.2">
      <c r="A1126" s="842">
        <f t="shared" ref="A1126" si="34">A1120+1</f>
        <v>43280</v>
      </c>
      <c r="B1126" s="61"/>
      <c r="C1126" s="170" t="s">
        <v>14</v>
      </c>
      <c r="D1126" s="192" t="s">
        <v>15</v>
      </c>
      <c r="E1126" s="497"/>
      <c r="F1126" s="231"/>
      <c r="G1126" s="172"/>
      <c r="H1126" s="173"/>
      <c r="I1126" s="174"/>
    </row>
    <row r="1127" spans="1:9" ht="69.95" customHeight="1" x14ac:dyDescent="0.2">
      <c r="A1127" s="833"/>
      <c r="B1127" s="840" t="s">
        <v>8</v>
      </c>
      <c r="C1127" s="326"/>
      <c r="D1127" s="303"/>
      <c r="E1127" s="474"/>
      <c r="F1127" s="336"/>
      <c r="G1127" s="361"/>
      <c r="H1127" s="358"/>
      <c r="I1127" s="306"/>
    </row>
    <row r="1128" spans="1:9" ht="69.95" customHeight="1" x14ac:dyDescent="0.2">
      <c r="A1128" s="833"/>
      <c r="B1128" s="841"/>
      <c r="C1128" s="327"/>
      <c r="D1128" s="319"/>
      <c r="E1128" s="443"/>
      <c r="F1128" s="335"/>
      <c r="G1128" s="183"/>
      <c r="H1128" s="195"/>
      <c r="I1128" s="306"/>
    </row>
    <row r="1129" spans="1:9" ht="69.95" customHeight="1" x14ac:dyDescent="0.2">
      <c r="A1129" s="833"/>
      <c r="B1129" s="62"/>
      <c r="C1129" s="185" t="s">
        <v>19</v>
      </c>
      <c r="D1129" s="131"/>
      <c r="E1129" s="503"/>
      <c r="F1129" s="507"/>
      <c r="G1129" s="197"/>
      <c r="H1129" s="100"/>
      <c r="I1129" s="157"/>
    </row>
    <row r="1130" spans="1:9" ht="69.95" customHeight="1" x14ac:dyDescent="0.2">
      <c r="A1130" s="833"/>
      <c r="B1130" s="840" t="s">
        <v>8</v>
      </c>
      <c r="C1130" s="328"/>
      <c r="D1130" s="321"/>
      <c r="E1130" s="443"/>
      <c r="F1130" s="273"/>
      <c r="G1130" s="188"/>
      <c r="H1130" s="362"/>
      <c r="I1130" s="346"/>
    </row>
    <row r="1131" spans="1:9" ht="69.95" customHeight="1" thickBot="1" x14ac:dyDescent="0.25">
      <c r="A1131" s="834"/>
      <c r="B1131" s="800"/>
      <c r="C1131" s="329"/>
      <c r="D1131" s="311"/>
      <c r="E1131" s="471"/>
      <c r="F1131" s="527"/>
      <c r="G1131" s="313"/>
      <c r="H1131" s="360"/>
      <c r="I1131" s="314"/>
    </row>
    <row r="1132" spans="1:9" ht="69.95" customHeight="1" thickTop="1" x14ac:dyDescent="0.2">
      <c r="A1132" s="837">
        <f>A1126+1</f>
        <v>43281</v>
      </c>
      <c r="B1132" s="61"/>
      <c r="C1132" s="168" t="s">
        <v>13</v>
      </c>
      <c r="D1132" s="169" t="s">
        <v>16</v>
      </c>
      <c r="E1132" s="435" t="s">
        <v>18</v>
      </c>
      <c r="F1132" s="231"/>
      <c r="G1132" s="172"/>
      <c r="H1132" s="173"/>
      <c r="I1132" s="174"/>
    </row>
    <row r="1133" spans="1:9" ht="69.95" customHeight="1" x14ac:dyDescent="0.2">
      <c r="A1133" s="838"/>
      <c r="B1133" s="840" t="s">
        <v>8</v>
      </c>
      <c r="C1133" s="315"/>
      <c r="D1133" s="316"/>
      <c r="E1133" s="473"/>
      <c r="F1133" s="336"/>
      <c r="G1133" s="361"/>
      <c r="H1133" s="358"/>
      <c r="I1133" s="306"/>
    </row>
    <row r="1134" spans="1:9" ht="69.95" customHeight="1" x14ac:dyDescent="0.2">
      <c r="A1134" s="838"/>
      <c r="B1134" s="841"/>
      <c r="C1134" s="330"/>
      <c r="D1134" s="331"/>
      <c r="E1134" s="474"/>
      <c r="F1134" s="335"/>
      <c r="G1134" s="304"/>
      <c r="H1134" s="317"/>
      <c r="I1134" s="306"/>
    </row>
    <row r="1135" spans="1:9" ht="69.95" customHeight="1" x14ac:dyDescent="0.2">
      <c r="A1135" s="838"/>
      <c r="B1135" s="62"/>
      <c r="C1135" s="196" t="s">
        <v>17</v>
      </c>
      <c r="D1135" s="209"/>
      <c r="E1135" s="438"/>
      <c r="F1135" s="131"/>
      <c r="G1135" s="210"/>
      <c r="H1135" s="100"/>
      <c r="I1135" s="157"/>
    </row>
    <row r="1136" spans="1:9" ht="69.95" customHeight="1" x14ac:dyDescent="0.2">
      <c r="A1136" s="838"/>
      <c r="B1136" s="840" t="s">
        <v>8</v>
      </c>
      <c r="C1136" s="320"/>
      <c r="D1136" s="332"/>
      <c r="E1136" s="472"/>
      <c r="F1136" s="336"/>
      <c r="G1136" s="323"/>
      <c r="H1136" s="354"/>
      <c r="I1136" s="346"/>
    </row>
    <row r="1137" spans="1:9" ht="69.95" customHeight="1" thickBot="1" x14ac:dyDescent="0.25">
      <c r="A1137" s="839"/>
      <c r="B1137" s="800"/>
      <c r="C1137" s="333"/>
      <c r="D1137" s="334"/>
      <c r="E1137" s="471"/>
      <c r="F1137" s="536"/>
      <c r="G1137" s="312"/>
      <c r="H1137" s="360"/>
      <c r="I1137" s="314"/>
    </row>
    <row r="1138" spans="1:9" ht="69.95" customHeight="1" thickTop="1" x14ac:dyDescent="0.2">
      <c r="A1138" s="856">
        <f>A1132+1</f>
        <v>43282</v>
      </c>
      <c r="B1138" s="61"/>
      <c r="C1138" s="168"/>
      <c r="D1138" s="169"/>
      <c r="E1138" s="435"/>
      <c r="F1138" s="231"/>
      <c r="G1138" s="172"/>
      <c r="H1138" s="173"/>
      <c r="I1138" s="174"/>
    </row>
    <row r="1139" spans="1:9" ht="69.95" customHeight="1" x14ac:dyDescent="0.2">
      <c r="A1139" s="857"/>
      <c r="B1139" s="840" t="s">
        <v>8</v>
      </c>
      <c r="C1139" s="315"/>
      <c r="D1139" s="316"/>
      <c r="E1139" s="473"/>
      <c r="F1139" s="336"/>
      <c r="G1139" s="361"/>
      <c r="H1139" s="358"/>
      <c r="I1139" s="306"/>
    </row>
    <row r="1140" spans="1:9" ht="69.95" customHeight="1" x14ac:dyDescent="0.2">
      <c r="A1140" s="857"/>
      <c r="B1140" s="841"/>
      <c r="C1140" s="330"/>
      <c r="D1140" s="331"/>
      <c r="E1140" s="474"/>
      <c r="F1140" s="335"/>
      <c r="G1140" s="304"/>
      <c r="H1140" s="317"/>
      <c r="I1140" s="306"/>
    </row>
    <row r="1141" spans="1:9" ht="69.95" customHeight="1" x14ac:dyDescent="0.2">
      <c r="A1141" s="857"/>
      <c r="B1141" s="62"/>
      <c r="C1141" s="196"/>
      <c r="D1141" s="209"/>
      <c r="E1141" s="438"/>
      <c r="F1141" s="131"/>
      <c r="G1141" s="210"/>
      <c r="H1141" s="100"/>
      <c r="I1141" s="157"/>
    </row>
    <row r="1142" spans="1:9" ht="69.95" customHeight="1" x14ac:dyDescent="0.2">
      <c r="A1142" s="857"/>
      <c r="B1142" s="840" t="s">
        <v>8</v>
      </c>
      <c r="C1142" s="320"/>
      <c r="D1142" s="332"/>
      <c r="E1142" s="472"/>
      <c r="F1142" s="336"/>
      <c r="G1142" s="323"/>
      <c r="H1142" s="354"/>
      <c r="I1142" s="346"/>
    </row>
    <row r="1143" spans="1:9" ht="69.95" customHeight="1" thickBot="1" x14ac:dyDescent="0.25">
      <c r="A1143" s="858"/>
      <c r="B1143" s="800"/>
      <c r="C1143" s="333"/>
      <c r="D1143" s="334"/>
      <c r="E1143" s="471"/>
      <c r="F1143" s="536"/>
      <c r="G1143" s="312"/>
      <c r="H1143" s="360"/>
      <c r="I1143" s="314"/>
    </row>
    <row r="1144" spans="1:9" ht="69.95" hidden="1" customHeight="1" thickTop="1" x14ac:dyDescent="0.45">
      <c r="A1144" s="395"/>
      <c r="B1144" s="63"/>
      <c r="C1144" s="366">
        <f>COUNTA(C1135,C1132,C1129,C1126,C1123,C1120,C1117,C1114,C1111,C1108,C1105,C1102)</f>
        <v>12</v>
      </c>
      <c r="D1144" s="366">
        <f t="shared" ref="D1144:H1144" si="35">COUNTA(D1135,D1132,D1129,D1126,D1123,D1120,D1117,D1114,D1111,D1108,D1105,D1102)</f>
        <v>6</v>
      </c>
      <c r="E1144" s="476">
        <f t="shared" si="35"/>
        <v>2</v>
      </c>
      <c r="F1144" s="537">
        <f t="shared" si="35"/>
        <v>0</v>
      </c>
      <c r="G1144" s="366">
        <f t="shared" si="35"/>
        <v>0</v>
      </c>
      <c r="H1144" s="366">
        <f t="shared" si="35"/>
        <v>4</v>
      </c>
      <c r="I1144" s="366">
        <f>COUNTA(I1102:I1137)</f>
        <v>0</v>
      </c>
    </row>
    <row r="1145" spans="1:9" ht="99.95" customHeight="1" thickTop="1" thickBot="1" x14ac:dyDescent="0.25">
      <c r="A1145" s="397" t="s">
        <v>99</v>
      </c>
      <c r="B1145" s="390">
        <f>WEEKNUM(A1146,2)</f>
        <v>27</v>
      </c>
      <c r="C1145" s="824" t="s">
        <v>0</v>
      </c>
      <c r="D1145" s="825"/>
      <c r="E1145" s="496" t="s">
        <v>1</v>
      </c>
      <c r="F1145" s="81" t="s">
        <v>2</v>
      </c>
      <c r="G1145" s="218" t="s">
        <v>3</v>
      </c>
      <c r="H1145" s="219" t="s">
        <v>4</v>
      </c>
      <c r="I1145" s="388" t="s">
        <v>5</v>
      </c>
    </row>
    <row r="1146" spans="1:9" ht="69.95" customHeight="1" thickTop="1" x14ac:dyDescent="0.2">
      <c r="A1146" s="828">
        <f>A1132+2</f>
        <v>43283</v>
      </c>
      <c r="B1146" s="409"/>
      <c r="C1146" s="170">
        <v>4114</v>
      </c>
      <c r="D1146" s="220">
        <v>4112</v>
      </c>
      <c r="E1146" s="435" t="s">
        <v>6</v>
      </c>
      <c r="F1146" s="512"/>
      <c r="G1146" s="172" t="s">
        <v>7</v>
      </c>
      <c r="H1146" s="202"/>
      <c r="I1146" s="174"/>
    </row>
    <row r="1147" spans="1:9" ht="69.95" customHeight="1" x14ac:dyDescent="0.2">
      <c r="A1147" s="828"/>
      <c r="B1147" s="784" t="s">
        <v>8</v>
      </c>
      <c r="C1147" s="326"/>
      <c r="D1147" s="335"/>
      <c r="E1147" s="443"/>
      <c r="F1147" s="273"/>
      <c r="G1147" s="304"/>
      <c r="H1147" s="305"/>
      <c r="I1147" s="306"/>
    </row>
    <row r="1148" spans="1:9" ht="69.95" customHeight="1" x14ac:dyDescent="0.2">
      <c r="A1148" s="828"/>
      <c r="B1148" s="784"/>
      <c r="C1148" s="327"/>
      <c r="D1148" s="336"/>
      <c r="E1148" s="443"/>
      <c r="F1148" s="521"/>
      <c r="G1148" s="304"/>
      <c r="H1148" s="305"/>
      <c r="I1148" s="306"/>
    </row>
    <row r="1149" spans="1:9" ht="69.95" customHeight="1" x14ac:dyDescent="0.2">
      <c r="A1149" s="828"/>
      <c r="B1149" s="60"/>
      <c r="C1149" s="130">
        <v>4111</v>
      </c>
      <c r="D1149" s="227"/>
      <c r="E1149" s="444" t="s">
        <v>7</v>
      </c>
      <c r="F1149" s="283"/>
      <c r="G1149" s="186"/>
      <c r="H1149" s="186" t="s">
        <v>7</v>
      </c>
      <c r="I1149" s="228"/>
    </row>
    <row r="1150" spans="1:9" ht="69.95" customHeight="1" x14ac:dyDescent="0.2">
      <c r="A1150" s="828"/>
      <c r="B1150" s="784" t="s">
        <v>8</v>
      </c>
      <c r="C1150" s="328"/>
      <c r="D1150" s="337"/>
      <c r="E1150" s="470"/>
      <c r="F1150" s="353"/>
      <c r="G1150" s="304"/>
      <c r="H1150" s="304"/>
      <c r="I1150" s="306"/>
    </row>
    <row r="1151" spans="1:9" ht="69.95" customHeight="1" thickBot="1" x14ac:dyDescent="0.25">
      <c r="A1151" s="829"/>
      <c r="B1151" s="785"/>
      <c r="C1151" s="329"/>
      <c r="D1151" s="338"/>
      <c r="E1151" s="471"/>
      <c r="F1151" s="334"/>
      <c r="G1151" s="313"/>
      <c r="H1151" s="312"/>
      <c r="I1151" s="314"/>
    </row>
    <row r="1152" spans="1:9" ht="69.95" customHeight="1" thickTop="1" x14ac:dyDescent="0.2">
      <c r="A1152" s="830">
        <f>+A1146+1</f>
        <v>43284</v>
      </c>
      <c r="B1152" s="61"/>
      <c r="C1152" s="170">
        <v>4110</v>
      </c>
      <c r="D1152" s="231">
        <v>4109</v>
      </c>
      <c r="E1152" s="447"/>
      <c r="F1152" s="512"/>
      <c r="G1152" s="172" t="s">
        <v>11</v>
      </c>
      <c r="H1152" s="202"/>
      <c r="I1152" s="174"/>
    </row>
    <row r="1153" spans="1:9" ht="69.95" customHeight="1" x14ac:dyDescent="0.2">
      <c r="A1153" s="831"/>
      <c r="B1153" s="782" t="s">
        <v>8</v>
      </c>
      <c r="C1153" s="326"/>
      <c r="D1153" s="303"/>
      <c r="E1153" s="443"/>
      <c r="F1153" s="273"/>
      <c r="G1153" s="304"/>
      <c r="H1153" s="305"/>
      <c r="I1153" s="306"/>
    </row>
    <row r="1154" spans="1:9" ht="69.95" customHeight="1" x14ac:dyDescent="0.2">
      <c r="A1154" s="831"/>
      <c r="B1154" s="782"/>
      <c r="C1154" s="327"/>
      <c r="D1154" s="319"/>
      <c r="E1154" s="443"/>
      <c r="F1154" s="521"/>
      <c r="G1154" s="304"/>
      <c r="H1154" s="305"/>
      <c r="I1154" s="306"/>
    </row>
    <row r="1155" spans="1:9" ht="69.95" customHeight="1" x14ac:dyDescent="0.2">
      <c r="A1155" s="831"/>
      <c r="B1155" s="62"/>
      <c r="C1155" s="130">
        <v>4108</v>
      </c>
      <c r="D1155" s="131"/>
      <c r="E1155" s="444" t="s">
        <v>11</v>
      </c>
      <c r="F1155" s="283"/>
      <c r="G1155" s="186"/>
      <c r="H1155" s="186" t="s">
        <v>11</v>
      </c>
      <c r="I1155" s="228"/>
    </row>
    <row r="1156" spans="1:9" ht="69.95" customHeight="1" x14ac:dyDescent="0.2">
      <c r="A1156" s="831"/>
      <c r="B1156" s="782" t="s">
        <v>8</v>
      </c>
      <c r="C1156" s="328"/>
      <c r="D1156" s="321"/>
      <c r="E1156" s="470"/>
      <c r="F1156" s="353"/>
      <c r="G1156" s="304"/>
      <c r="H1156" s="304"/>
      <c r="I1156" s="306"/>
    </row>
    <row r="1157" spans="1:9" ht="69.95" customHeight="1" thickBot="1" x14ac:dyDescent="0.25">
      <c r="A1157" s="832"/>
      <c r="B1157" s="783"/>
      <c r="C1157" s="329"/>
      <c r="D1157" s="311"/>
      <c r="E1157" s="471"/>
      <c r="F1157" s="334"/>
      <c r="G1157" s="313"/>
      <c r="H1157" s="312"/>
      <c r="I1157" s="314"/>
    </row>
    <row r="1158" spans="1:9" ht="69.95" customHeight="1" thickTop="1" x14ac:dyDescent="0.2">
      <c r="A1158" s="827">
        <f>+A1152+1</f>
        <v>43285</v>
      </c>
      <c r="B1158" s="61"/>
      <c r="C1158" s="232">
        <v>4107</v>
      </c>
      <c r="D1158" s="231">
        <v>4104</v>
      </c>
      <c r="E1158" s="447"/>
      <c r="F1158" s="512"/>
      <c r="G1158" s="172" t="s">
        <v>12</v>
      </c>
      <c r="H1158" s="202"/>
      <c r="I1158" s="174"/>
    </row>
    <row r="1159" spans="1:9" ht="69.95" customHeight="1" x14ac:dyDescent="0.2">
      <c r="A1159" s="828"/>
      <c r="B1159" s="782" t="s">
        <v>8</v>
      </c>
      <c r="C1159" s="302"/>
      <c r="D1159" s="303"/>
      <c r="E1159" s="443"/>
      <c r="F1159" s="273"/>
      <c r="G1159" s="304"/>
      <c r="H1159" s="305"/>
      <c r="I1159" s="306"/>
    </row>
    <row r="1160" spans="1:9" ht="69.95" customHeight="1" x14ac:dyDescent="0.2">
      <c r="A1160" s="828"/>
      <c r="B1160" s="782"/>
      <c r="C1160" s="302"/>
      <c r="D1160" s="303"/>
      <c r="E1160" s="443"/>
      <c r="F1160" s="521"/>
      <c r="G1160" s="304"/>
      <c r="H1160" s="305"/>
      <c r="I1160" s="306"/>
    </row>
    <row r="1161" spans="1:9" ht="69.95" customHeight="1" x14ac:dyDescent="0.2">
      <c r="A1161" s="828"/>
      <c r="B1161" s="62"/>
      <c r="C1161" s="141">
        <v>4101</v>
      </c>
      <c r="D1161" s="142"/>
      <c r="E1161" s="444" t="s">
        <v>12</v>
      </c>
      <c r="F1161" s="283"/>
      <c r="G1161" s="186"/>
      <c r="H1161" s="186" t="s">
        <v>12</v>
      </c>
      <c r="I1161" s="228"/>
    </row>
    <row r="1162" spans="1:9" ht="69.95" customHeight="1" x14ac:dyDescent="0.2">
      <c r="A1162" s="828"/>
      <c r="B1162" s="782" t="s">
        <v>8</v>
      </c>
      <c r="C1162" s="307"/>
      <c r="D1162" s="308"/>
      <c r="E1162" s="470"/>
      <c r="F1162" s="353"/>
      <c r="G1162" s="304"/>
      <c r="H1162" s="304"/>
      <c r="I1162" s="306"/>
    </row>
    <row r="1163" spans="1:9" ht="69.95" customHeight="1" thickBot="1" x14ac:dyDescent="0.25">
      <c r="A1163" s="829"/>
      <c r="B1163" s="783"/>
      <c r="C1163" s="310"/>
      <c r="D1163" s="311"/>
      <c r="E1163" s="471"/>
      <c r="F1163" s="334"/>
      <c r="G1163" s="313"/>
      <c r="H1163" s="312"/>
      <c r="I1163" s="314"/>
    </row>
    <row r="1164" spans="1:9" ht="69.95" customHeight="1" thickTop="1" x14ac:dyDescent="0.2">
      <c r="A1164" s="830">
        <f>+A1158+1</f>
        <v>43286</v>
      </c>
      <c r="B1164" s="61"/>
      <c r="C1164" s="168" t="s">
        <v>7</v>
      </c>
      <c r="D1164" s="169" t="s">
        <v>11</v>
      </c>
      <c r="E1164" s="447"/>
      <c r="F1164" s="512"/>
      <c r="G1164" s="172" t="s">
        <v>13</v>
      </c>
      <c r="H1164" s="202"/>
      <c r="I1164" s="174"/>
    </row>
    <row r="1165" spans="1:9" ht="69.95" customHeight="1" x14ac:dyDescent="0.2">
      <c r="A1165" s="831"/>
      <c r="B1165" s="782" t="s">
        <v>8</v>
      </c>
      <c r="C1165" s="315"/>
      <c r="D1165" s="316"/>
      <c r="E1165" s="443"/>
      <c r="F1165" s="273"/>
      <c r="G1165" s="304"/>
      <c r="H1165" s="305"/>
      <c r="I1165" s="306"/>
    </row>
    <row r="1166" spans="1:9" ht="69.95" customHeight="1" x14ac:dyDescent="0.2">
      <c r="A1166" s="831"/>
      <c r="B1166" s="782"/>
      <c r="C1166" s="318"/>
      <c r="D1166" s="319"/>
      <c r="E1166" s="443"/>
      <c r="F1166" s="521"/>
      <c r="G1166" s="304"/>
      <c r="H1166" s="305"/>
      <c r="I1166" s="306"/>
    </row>
    <row r="1167" spans="1:9" ht="69.95" customHeight="1" x14ac:dyDescent="0.2">
      <c r="A1167" s="831"/>
      <c r="B1167" s="62"/>
      <c r="C1167" s="185" t="s">
        <v>12</v>
      </c>
      <c r="D1167" s="131"/>
      <c r="E1167" s="444" t="s">
        <v>13</v>
      </c>
      <c r="F1167" s="283"/>
      <c r="G1167" s="186"/>
      <c r="H1167" s="186" t="s">
        <v>13</v>
      </c>
      <c r="I1167" s="228"/>
    </row>
    <row r="1168" spans="1:9" ht="69.95" customHeight="1" x14ac:dyDescent="0.2">
      <c r="A1168" s="831"/>
      <c r="B1168" s="782" t="s">
        <v>8</v>
      </c>
      <c r="C1168" s="320"/>
      <c r="D1168" s="321"/>
      <c r="E1168" s="470"/>
      <c r="F1168" s="353"/>
      <c r="G1168" s="304"/>
      <c r="H1168" s="304"/>
      <c r="I1168" s="306"/>
    </row>
    <row r="1169" spans="1:9" ht="69.95" customHeight="1" thickBot="1" x14ac:dyDescent="0.25">
      <c r="A1169" s="832"/>
      <c r="B1169" s="783"/>
      <c r="C1169" s="310"/>
      <c r="D1169" s="311"/>
      <c r="E1169" s="471"/>
      <c r="F1169" s="334"/>
      <c r="G1169" s="313"/>
      <c r="H1169" s="312"/>
      <c r="I1169" s="314"/>
    </row>
    <row r="1170" spans="1:9" ht="69.95" customHeight="1" thickTop="1" x14ac:dyDescent="0.2">
      <c r="A1170" s="827">
        <f>+A1164+1</f>
        <v>43287</v>
      </c>
      <c r="B1170" s="61"/>
      <c r="C1170" s="170" t="s">
        <v>14</v>
      </c>
      <c r="D1170" s="192" t="s">
        <v>15</v>
      </c>
      <c r="E1170" s="447"/>
      <c r="F1170" s="512"/>
      <c r="G1170" s="172" t="s">
        <v>16</v>
      </c>
      <c r="H1170" s="202"/>
      <c r="I1170" s="174"/>
    </row>
    <row r="1171" spans="1:9" ht="69.95" customHeight="1" x14ac:dyDescent="0.2">
      <c r="A1171" s="828"/>
      <c r="B1171" s="782" t="s">
        <v>8</v>
      </c>
      <c r="C1171" s="326"/>
      <c r="D1171" s="303"/>
      <c r="E1171" s="443"/>
      <c r="F1171" s="273"/>
      <c r="G1171" s="304"/>
      <c r="H1171" s="305"/>
      <c r="I1171" s="306"/>
    </row>
    <row r="1172" spans="1:9" ht="69.95" customHeight="1" x14ac:dyDescent="0.2">
      <c r="A1172" s="828"/>
      <c r="B1172" s="782"/>
      <c r="C1172" s="327"/>
      <c r="D1172" s="319"/>
      <c r="E1172" s="443"/>
      <c r="F1172" s="521"/>
      <c r="G1172" s="304"/>
      <c r="H1172" s="305"/>
      <c r="I1172" s="306"/>
    </row>
    <row r="1173" spans="1:9" ht="69.95" customHeight="1" x14ac:dyDescent="0.2">
      <c r="A1173" s="828"/>
      <c r="B1173" s="62"/>
      <c r="C1173" s="196" t="s">
        <v>17</v>
      </c>
      <c r="D1173" s="131"/>
      <c r="E1173" s="444" t="s">
        <v>16</v>
      </c>
      <c r="F1173" s="515"/>
      <c r="G1173" s="233"/>
      <c r="H1173" s="233"/>
      <c r="I1173" s="234"/>
    </row>
    <row r="1174" spans="1:9" ht="69.95" customHeight="1" x14ac:dyDescent="0.2">
      <c r="A1174" s="828"/>
      <c r="B1174" s="782" t="s">
        <v>8</v>
      </c>
      <c r="C1174" s="328"/>
      <c r="D1174" s="321"/>
      <c r="E1174" s="470"/>
      <c r="F1174" s="353"/>
      <c r="G1174" s="304"/>
      <c r="H1174" s="304"/>
      <c r="I1174" s="306"/>
    </row>
    <row r="1175" spans="1:9" ht="69.95" customHeight="1" thickBot="1" x14ac:dyDescent="0.25">
      <c r="A1175" s="829"/>
      <c r="B1175" s="783"/>
      <c r="C1175" s="329"/>
      <c r="D1175" s="311"/>
      <c r="E1175" s="471"/>
      <c r="F1175" s="334"/>
      <c r="G1175" s="313"/>
      <c r="H1175" s="312"/>
      <c r="I1175" s="314"/>
    </row>
    <row r="1176" spans="1:9" ht="69.95" customHeight="1" thickTop="1" x14ac:dyDescent="0.2">
      <c r="A1176" s="830">
        <f>+A1170+1</f>
        <v>43288</v>
      </c>
      <c r="B1176" s="61"/>
      <c r="C1176" s="168" t="s">
        <v>13</v>
      </c>
      <c r="D1176" s="169" t="s">
        <v>16</v>
      </c>
      <c r="E1176" s="435" t="s">
        <v>18</v>
      </c>
      <c r="F1176" s="512"/>
      <c r="G1176" s="172" t="s">
        <v>19</v>
      </c>
      <c r="H1176" s="202"/>
      <c r="I1176" s="174"/>
    </row>
    <row r="1177" spans="1:9" ht="69.95" customHeight="1" x14ac:dyDescent="0.2">
      <c r="A1177" s="831"/>
      <c r="B1177" s="782" t="s">
        <v>8</v>
      </c>
      <c r="C1177" s="315"/>
      <c r="D1177" s="316"/>
      <c r="E1177" s="443"/>
      <c r="F1177" s="273"/>
      <c r="G1177" s="304"/>
      <c r="H1177" s="305"/>
      <c r="I1177" s="306"/>
    </row>
    <row r="1178" spans="1:9" ht="69.95" customHeight="1" x14ac:dyDescent="0.2">
      <c r="A1178" s="831"/>
      <c r="B1178" s="782"/>
      <c r="C1178" s="330"/>
      <c r="D1178" s="331"/>
      <c r="E1178" s="443"/>
      <c r="F1178" s="521"/>
      <c r="G1178" s="304"/>
      <c r="H1178" s="305"/>
      <c r="I1178" s="306"/>
    </row>
    <row r="1179" spans="1:9" ht="69.95" customHeight="1" x14ac:dyDescent="0.2">
      <c r="A1179" s="831"/>
      <c r="B1179" s="62"/>
      <c r="C1179" s="185" t="s">
        <v>19</v>
      </c>
      <c r="D1179" s="209" t="s">
        <v>82</v>
      </c>
      <c r="E1179" s="449"/>
      <c r="F1179" s="515"/>
      <c r="G1179" s="233"/>
      <c r="H1179" s="233"/>
      <c r="I1179" s="234"/>
    </row>
    <row r="1180" spans="1:9" ht="69.95" customHeight="1" x14ac:dyDescent="0.2">
      <c r="A1180" s="831"/>
      <c r="B1180" s="782" t="s">
        <v>8</v>
      </c>
      <c r="C1180" s="320"/>
      <c r="D1180" s="332"/>
      <c r="E1180" s="470"/>
      <c r="F1180" s="353"/>
      <c r="G1180" s="304"/>
      <c r="H1180" s="304"/>
      <c r="I1180" s="306"/>
    </row>
    <row r="1181" spans="1:9" ht="69.95" customHeight="1" thickBot="1" x14ac:dyDescent="0.25">
      <c r="A1181" s="832"/>
      <c r="B1181" s="783"/>
      <c r="C1181" s="333"/>
      <c r="D1181" s="334"/>
      <c r="E1181" s="471"/>
      <c r="F1181" s="334"/>
      <c r="G1181" s="313"/>
      <c r="H1181" s="312"/>
      <c r="I1181" s="314"/>
    </row>
    <row r="1182" spans="1:9" ht="69.95" customHeight="1" thickTop="1" x14ac:dyDescent="0.2">
      <c r="A1182" s="850">
        <f>+A1176+1</f>
        <v>43289</v>
      </c>
      <c r="B1182" s="61"/>
      <c r="C1182" s="168"/>
      <c r="D1182" s="169"/>
      <c r="E1182" s="435"/>
      <c r="F1182" s="512"/>
      <c r="G1182" s="172"/>
      <c r="H1182" s="202"/>
      <c r="I1182" s="174"/>
    </row>
    <row r="1183" spans="1:9" ht="69.95" customHeight="1" x14ac:dyDescent="0.2">
      <c r="A1183" s="851"/>
      <c r="B1183" s="782" t="s">
        <v>8</v>
      </c>
      <c r="C1183" s="315"/>
      <c r="D1183" s="316"/>
      <c r="E1183" s="443"/>
      <c r="F1183" s="273"/>
      <c r="G1183" s="304"/>
      <c r="H1183" s="305"/>
      <c r="I1183" s="306"/>
    </row>
    <row r="1184" spans="1:9" ht="69.95" customHeight="1" x14ac:dyDescent="0.2">
      <c r="A1184" s="851"/>
      <c r="B1184" s="782"/>
      <c r="C1184" s="330"/>
      <c r="D1184" s="331"/>
      <c r="E1184" s="443"/>
      <c r="F1184" s="521"/>
      <c r="G1184" s="304"/>
      <c r="H1184" s="305"/>
      <c r="I1184" s="306"/>
    </row>
    <row r="1185" spans="1:9" ht="69.95" customHeight="1" x14ac:dyDescent="0.2">
      <c r="A1185" s="851"/>
      <c r="B1185" s="62"/>
      <c r="C1185" s="185"/>
      <c r="D1185" s="209"/>
      <c r="E1185" s="449"/>
      <c r="F1185" s="515"/>
      <c r="G1185" s="233"/>
      <c r="H1185" s="233"/>
      <c r="I1185" s="234"/>
    </row>
    <row r="1186" spans="1:9" ht="69.95" customHeight="1" x14ac:dyDescent="0.2">
      <c r="A1186" s="851"/>
      <c r="B1186" s="782" t="s">
        <v>8</v>
      </c>
      <c r="C1186" s="320"/>
      <c r="D1186" s="332"/>
      <c r="E1186" s="470"/>
      <c r="F1186" s="353"/>
      <c r="G1186" s="304"/>
      <c r="H1186" s="304"/>
      <c r="I1186" s="306"/>
    </row>
    <row r="1187" spans="1:9" ht="69.95" customHeight="1" thickBot="1" x14ac:dyDescent="0.25">
      <c r="A1187" s="852"/>
      <c r="B1187" s="783"/>
      <c r="C1187" s="333"/>
      <c r="D1187" s="334"/>
      <c r="E1187" s="471"/>
      <c r="F1187" s="334"/>
      <c r="G1187" s="313"/>
      <c r="H1187" s="312"/>
      <c r="I1187" s="314"/>
    </row>
    <row r="1188" spans="1:9" ht="69.95" hidden="1" customHeight="1" thickTop="1" x14ac:dyDescent="0.2">
      <c r="A1188" s="391"/>
      <c r="B1188" s="64"/>
      <c r="C1188" s="240">
        <f>COUNTA(C1179,C1176,C1173,C1170,C1167,C1164,C1161,C1158,C1155,C1149,C1146,)</f>
        <v>12</v>
      </c>
      <c r="D1188" s="240">
        <f>COUNTA(D1179,D1176,D1173,D1170,D1167,D1164,D1161,D1158,D1155,D1149,D1146,)</f>
        <v>7</v>
      </c>
      <c r="E1188" s="450">
        <f>COUNTA(E1179,E1176,E1173,E1170,E1167,E1164,E1161,E1158,E1155,E1149,E1146,)</f>
        <v>8</v>
      </c>
      <c r="F1188" s="517">
        <f>COUNTA(F1179,F1176,F1173,F1170,F1167,F1164,F1161,F1158,F1155,F1149,F1146)</f>
        <v>0</v>
      </c>
      <c r="G1188" s="240">
        <f>COUNTA(G1179,G1176,G1173,G1170,G1167,G1164,G1161,G1158,G1155,G1149,G1146)</f>
        <v>5</v>
      </c>
      <c r="H1188" s="240">
        <f>COUNTA(H1179,H1176,H1173,H1170,H1167,H1164,H1161,H1158,H1155,H1149,H1146)</f>
        <v>4</v>
      </c>
      <c r="I1188" s="240">
        <f>COUNTA(I1146:I1181)</f>
        <v>0</v>
      </c>
    </row>
    <row r="1189" spans="1:9" ht="99.95" customHeight="1" thickTop="1" thickBot="1" x14ac:dyDescent="0.25">
      <c r="A1189" s="397" t="s">
        <v>99</v>
      </c>
      <c r="B1189" s="390">
        <f>WEEKNUM(A1190,2)</f>
        <v>28</v>
      </c>
      <c r="C1189" s="824" t="s">
        <v>0</v>
      </c>
      <c r="D1189" s="825"/>
      <c r="E1189" s="496" t="s">
        <v>1</v>
      </c>
      <c r="F1189" s="81" t="s">
        <v>2</v>
      </c>
      <c r="G1189" s="218" t="s">
        <v>3</v>
      </c>
      <c r="H1189" s="219" t="s">
        <v>4</v>
      </c>
      <c r="I1189" s="388" t="s">
        <v>5</v>
      </c>
    </row>
    <row r="1190" spans="1:9" ht="69.95" customHeight="1" thickTop="1" x14ac:dyDescent="0.2">
      <c r="A1190" s="828">
        <f>A1176+2</f>
        <v>43290</v>
      </c>
      <c r="B1190" s="409"/>
      <c r="C1190" s="170">
        <v>4114</v>
      </c>
      <c r="D1190" s="220">
        <v>4112</v>
      </c>
      <c r="E1190" s="435" t="s">
        <v>6</v>
      </c>
      <c r="F1190" s="512"/>
      <c r="G1190" s="172" t="s">
        <v>21</v>
      </c>
      <c r="H1190" s="202"/>
      <c r="I1190" s="174"/>
    </row>
    <row r="1191" spans="1:9" ht="69.95" customHeight="1" x14ac:dyDescent="0.2">
      <c r="A1191" s="828"/>
      <c r="B1191" s="784" t="s">
        <v>8</v>
      </c>
      <c r="C1191" s="326"/>
      <c r="D1191" s="335"/>
      <c r="E1191" s="443"/>
      <c r="F1191" s="273"/>
      <c r="G1191" s="304"/>
      <c r="H1191" s="305"/>
      <c r="I1191" s="306"/>
    </row>
    <row r="1192" spans="1:9" ht="69.95" customHeight="1" x14ac:dyDescent="0.2">
      <c r="A1192" s="828"/>
      <c r="B1192" s="784"/>
      <c r="C1192" s="327"/>
      <c r="D1192" s="336"/>
      <c r="E1192" s="443"/>
      <c r="F1192" s="521"/>
      <c r="G1192" s="304"/>
      <c r="H1192" s="305"/>
      <c r="I1192" s="306"/>
    </row>
    <row r="1193" spans="1:9" ht="69.95" customHeight="1" x14ac:dyDescent="0.2">
      <c r="A1193" s="828"/>
      <c r="B1193" s="60"/>
      <c r="C1193" s="130">
        <v>4111</v>
      </c>
      <c r="D1193" s="227"/>
      <c r="E1193" s="444" t="s">
        <v>19</v>
      </c>
      <c r="F1193" s="283"/>
      <c r="G1193" s="186"/>
      <c r="H1193" s="186" t="s">
        <v>16</v>
      </c>
      <c r="I1193" s="228"/>
    </row>
    <row r="1194" spans="1:9" ht="69.95" customHeight="1" x14ac:dyDescent="0.2">
      <c r="A1194" s="828"/>
      <c r="B1194" s="784" t="s">
        <v>8</v>
      </c>
      <c r="C1194" s="328"/>
      <c r="D1194" s="337"/>
      <c r="E1194" s="470"/>
      <c r="F1194" s="353"/>
      <c r="G1194" s="304"/>
      <c r="H1194" s="304"/>
      <c r="I1194" s="306"/>
    </row>
    <row r="1195" spans="1:9" ht="69.95" customHeight="1" thickBot="1" x14ac:dyDescent="0.25">
      <c r="A1195" s="829"/>
      <c r="B1195" s="785"/>
      <c r="C1195" s="329"/>
      <c r="D1195" s="338"/>
      <c r="E1195" s="471"/>
      <c r="F1195" s="334"/>
      <c r="G1195" s="313"/>
      <c r="H1195" s="312"/>
      <c r="I1195" s="314"/>
    </row>
    <row r="1196" spans="1:9" ht="69.95" customHeight="1" thickTop="1" x14ac:dyDescent="0.2">
      <c r="A1196" s="830">
        <f>+A1190+1</f>
        <v>43291</v>
      </c>
      <c r="B1196" s="61"/>
      <c r="C1196" s="170">
        <v>4110</v>
      </c>
      <c r="D1196" s="231">
        <v>4109</v>
      </c>
      <c r="E1196" s="447"/>
      <c r="F1196" s="512"/>
      <c r="G1196" s="172" t="s">
        <v>23</v>
      </c>
      <c r="H1196" s="202"/>
      <c r="I1196" s="174"/>
    </row>
    <row r="1197" spans="1:9" ht="69.95" customHeight="1" x14ac:dyDescent="0.2">
      <c r="A1197" s="831"/>
      <c r="B1197" s="782" t="s">
        <v>8</v>
      </c>
      <c r="C1197" s="326"/>
      <c r="D1197" s="303"/>
      <c r="E1197" s="443"/>
      <c r="F1197" s="273"/>
      <c r="G1197" s="304"/>
      <c r="H1197" s="305"/>
      <c r="I1197" s="306"/>
    </row>
    <row r="1198" spans="1:9" ht="69.95" customHeight="1" x14ac:dyDescent="0.2">
      <c r="A1198" s="831"/>
      <c r="B1198" s="782"/>
      <c r="C1198" s="327"/>
      <c r="D1198" s="319"/>
      <c r="E1198" s="443"/>
      <c r="F1198" s="521"/>
      <c r="G1198" s="304"/>
      <c r="H1198" s="305"/>
      <c r="I1198" s="306"/>
    </row>
    <row r="1199" spans="1:9" ht="69.95" customHeight="1" x14ac:dyDescent="0.2">
      <c r="A1199" s="831"/>
      <c r="B1199" s="62"/>
      <c r="C1199" s="130">
        <v>4108</v>
      </c>
      <c r="D1199" s="131"/>
      <c r="E1199" s="444" t="s">
        <v>21</v>
      </c>
      <c r="F1199" s="283"/>
      <c r="G1199" s="186"/>
      <c r="H1199" s="186" t="s">
        <v>19</v>
      </c>
      <c r="I1199" s="228"/>
    </row>
    <row r="1200" spans="1:9" ht="69.95" customHeight="1" x14ac:dyDescent="0.2">
      <c r="A1200" s="831"/>
      <c r="B1200" s="782" t="s">
        <v>8</v>
      </c>
      <c r="C1200" s="328"/>
      <c r="D1200" s="321"/>
      <c r="E1200" s="470"/>
      <c r="F1200" s="353"/>
      <c r="G1200" s="304"/>
      <c r="H1200" s="304"/>
      <c r="I1200" s="306"/>
    </row>
    <row r="1201" spans="1:9" ht="69.95" customHeight="1" thickBot="1" x14ac:dyDescent="0.25">
      <c r="A1201" s="832"/>
      <c r="B1201" s="783"/>
      <c r="C1201" s="329"/>
      <c r="D1201" s="311"/>
      <c r="E1201" s="471"/>
      <c r="F1201" s="334"/>
      <c r="G1201" s="313"/>
      <c r="H1201" s="312"/>
      <c r="I1201" s="314"/>
    </row>
    <row r="1202" spans="1:9" ht="69.95" customHeight="1" thickTop="1" x14ac:dyDescent="0.2">
      <c r="A1202" s="827">
        <f>+A1196+1</f>
        <v>43292</v>
      </c>
      <c r="B1202" s="61"/>
      <c r="C1202" s="232">
        <v>4107</v>
      </c>
      <c r="D1202" s="231">
        <v>4104</v>
      </c>
      <c r="E1202" s="447"/>
      <c r="F1202" s="512"/>
      <c r="G1202" s="172" t="s">
        <v>24</v>
      </c>
      <c r="H1202" s="202"/>
      <c r="I1202" s="174"/>
    </row>
    <row r="1203" spans="1:9" ht="69.95" customHeight="1" x14ac:dyDescent="0.2">
      <c r="A1203" s="828"/>
      <c r="B1203" s="782" t="s">
        <v>8</v>
      </c>
      <c r="C1203" s="302"/>
      <c r="D1203" s="303"/>
      <c r="E1203" s="443"/>
      <c r="F1203" s="273"/>
      <c r="G1203" s="304"/>
      <c r="H1203" s="305"/>
      <c r="I1203" s="306"/>
    </row>
    <row r="1204" spans="1:9" ht="69.95" customHeight="1" x14ac:dyDescent="0.2">
      <c r="A1204" s="828"/>
      <c r="B1204" s="782"/>
      <c r="C1204" s="302"/>
      <c r="D1204" s="303"/>
      <c r="E1204" s="443"/>
      <c r="F1204" s="521"/>
      <c r="G1204" s="304"/>
      <c r="H1204" s="305"/>
      <c r="I1204" s="306"/>
    </row>
    <row r="1205" spans="1:9" ht="69.95" customHeight="1" x14ac:dyDescent="0.2">
      <c r="A1205" s="828"/>
      <c r="B1205" s="62"/>
      <c r="C1205" s="141">
        <v>4101</v>
      </c>
      <c r="D1205" s="142"/>
      <c r="E1205" s="444" t="s">
        <v>23</v>
      </c>
      <c r="F1205" s="283"/>
      <c r="G1205" s="186"/>
      <c r="H1205" s="186" t="s">
        <v>21</v>
      </c>
      <c r="I1205" s="228"/>
    </row>
    <row r="1206" spans="1:9" ht="69.95" customHeight="1" x14ac:dyDescent="0.2">
      <c r="A1206" s="828"/>
      <c r="B1206" s="782" t="s">
        <v>8</v>
      </c>
      <c r="C1206" s="307"/>
      <c r="D1206" s="308"/>
      <c r="E1206" s="470"/>
      <c r="F1206" s="353"/>
      <c r="G1206" s="304"/>
      <c r="H1206" s="304"/>
      <c r="I1206" s="306"/>
    </row>
    <row r="1207" spans="1:9" ht="69.95" customHeight="1" thickBot="1" x14ac:dyDescent="0.25">
      <c r="A1207" s="829"/>
      <c r="B1207" s="783"/>
      <c r="C1207" s="310"/>
      <c r="D1207" s="311"/>
      <c r="E1207" s="471"/>
      <c r="F1207" s="334"/>
      <c r="G1207" s="313"/>
      <c r="H1207" s="312"/>
      <c r="I1207" s="314"/>
    </row>
    <row r="1208" spans="1:9" ht="69.95" customHeight="1" thickTop="1" x14ac:dyDescent="0.2">
      <c r="A1208" s="830">
        <f>+A1202+1</f>
        <v>43293</v>
      </c>
      <c r="B1208" s="61"/>
      <c r="C1208" s="168" t="s">
        <v>7</v>
      </c>
      <c r="D1208" s="169" t="s">
        <v>11</v>
      </c>
      <c r="E1208" s="447"/>
      <c r="F1208" s="512"/>
      <c r="G1208" s="172" t="s">
        <v>25</v>
      </c>
      <c r="H1208" s="202"/>
      <c r="I1208" s="174"/>
    </row>
    <row r="1209" spans="1:9" ht="69.95" customHeight="1" x14ac:dyDescent="0.2">
      <c r="A1209" s="831"/>
      <c r="B1209" s="782" t="s">
        <v>8</v>
      </c>
      <c r="C1209" s="315"/>
      <c r="D1209" s="316"/>
      <c r="E1209" s="443"/>
      <c r="F1209" s="273"/>
      <c r="G1209" s="304"/>
      <c r="H1209" s="305"/>
      <c r="I1209" s="306"/>
    </row>
    <row r="1210" spans="1:9" ht="69.95" customHeight="1" x14ac:dyDescent="0.2">
      <c r="A1210" s="831"/>
      <c r="B1210" s="782"/>
      <c r="C1210" s="318"/>
      <c r="D1210" s="319"/>
      <c r="E1210" s="443"/>
      <c r="F1210" s="521"/>
      <c r="G1210" s="304"/>
      <c r="H1210" s="305"/>
      <c r="I1210" s="306"/>
    </row>
    <row r="1211" spans="1:9" ht="69.95" customHeight="1" x14ac:dyDescent="0.2">
      <c r="A1211" s="831"/>
      <c r="B1211" s="62"/>
      <c r="C1211" s="185" t="s">
        <v>12</v>
      </c>
      <c r="D1211" s="131"/>
      <c r="E1211" s="444" t="s">
        <v>24</v>
      </c>
      <c r="F1211" s="283"/>
      <c r="G1211" s="186"/>
      <c r="H1211" s="186" t="s">
        <v>23</v>
      </c>
      <c r="I1211" s="228"/>
    </row>
    <row r="1212" spans="1:9" ht="69.95" customHeight="1" x14ac:dyDescent="0.2">
      <c r="A1212" s="831"/>
      <c r="B1212" s="782" t="s">
        <v>8</v>
      </c>
      <c r="C1212" s="320"/>
      <c r="D1212" s="321"/>
      <c r="E1212" s="470"/>
      <c r="F1212" s="353"/>
      <c r="G1212" s="304"/>
      <c r="H1212" s="304"/>
      <c r="I1212" s="306"/>
    </row>
    <row r="1213" spans="1:9" ht="69.95" customHeight="1" thickBot="1" x14ac:dyDescent="0.25">
      <c r="A1213" s="832"/>
      <c r="B1213" s="783"/>
      <c r="C1213" s="310"/>
      <c r="D1213" s="311"/>
      <c r="E1213" s="471"/>
      <c r="F1213" s="334"/>
      <c r="G1213" s="313"/>
      <c r="H1213" s="312"/>
      <c r="I1213" s="314"/>
    </row>
    <row r="1214" spans="1:9" ht="69.95" customHeight="1" thickTop="1" x14ac:dyDescent="0.2">
      <c r="A1214" s="827">
        <f>+A1208+1</f>
        <v>43294</v>
      </c>
      <c r="B1214" s="61"/>
      <c r="C1214" s="170" t="s">
        <v>14</v>
      </c>
      <c r="D1214" s="192" t="s">
        <v>15</v>
      </c>
      <c r="E1214" s="447"/>
      <c r="F1214" s="512"/>
      <c r="G1214" s="172" t="s">
        <v>26</v>
      </c>
      <c r="H1214" s="202"/>
      <c r="I1214" s="174"/>
    </row>
    <row r="1215" spans="1:9" ht="69.95" customHeight="1" x14ac:dyDescent="0.2">
      <c r="A1215" s="828"/>
      <c r="B1215" s="782" t="s">
        <v>8</v>
      </c>
      <c r="C1215" s="326"/>
      <c r="D1215" s="303"/>
      <c r="E1215" s="443"/>
      <c r="F1215" s="273"/>
      <c r="G1215" s="304"/>
      <c r="H1215" s="305"/>
      <c r="I1215" s="306"/>
    </row>
    <row r="1216" spans="1:9" ht="69.95" customHeight="1" x14ac:dyDescent="0.2">
      <c r="A1216" s="828"/>
      <c r="B1216" s="782"/>
      <c r="C1216" s="327"/>
      <c r="D1216" s="319"/>
      <c r="E1216" s="443"/>
      <c r="F1216" s="521"/>
      <c r="G1216" s="304"/>
      <c r="H1216" s="305"/>
      <c r="I1216" s="306"/>
    </row>
    <row r="1217" spans="1:9" ht="69.95" customHeight="1" x14ac:dyDescent="0.2">
      <c r="A1217" s="828"/>
      <c r="B1217" s="62"/>
      <c r="C1217" s="196" t="s">
        <v>17</v>
      </c>
      <c r="D1217" s="131"/>
      <c r="E1217" s="444" t="s">
        <v>25</v>
      </c>
      <c r="F1217" s="515"/>
      <c r="G1217" s="233"/>
      <c r="H1217" s="186"/>
      <c r="I1217" s="234"/>
    </row>
    <row r="1218" spans="1:9" ht="69.95" customHeight="1" x14ac:dyDescent="0.2">
      <c r="A1218" s="828"/>
      <c r="B1218" s="782" t="s">
        <v>8</v>
      </c>
      <c r="C1218" s="328"/>
      <c r="D1218" s="321"/>
      <c r="E1218" s="470"/>
      <c r="F1218" s="353"/>
      <c r="G1218" s="304"/>
      <c r="H1218" s="304"/>
      <c r="I1218" s="306"/>
    </row>
    <row r="1219" spans="1:9" ht="69.95" customHeight="1" thickBot="1" x14ac:dyDescent="0.25">
      <c r="A1219" s="829"/>
      <c r="B1219" s="783"/>
      <c r="C1219" s="329"/>
      <c r="D1219" s="311"/>
      <c r="E1219" s="471"/>
      <c r="F1219" s="334"/>
      <c r="G1219" s="313"/>
      <c r="H1219" s="312"/>
      <c r="I1219" s="314"/>
    </row>
    <row r="1220" spans="1:9" ht="69.95" customHeight="1" thickTop="1" x14ac:dyDescent="0.2">
      <c r="A1220" s="830">
        <f>+A1214+1</f>
        <v>43295</v>
      </c>
      <c r="B1220" s="61"/>
      <c r="C1220" s="168" t="s">
        <v>13</v>
      </c>
      <c r="D1220" s="169" t="s">
        <v>16</v>
      </c>
      <c r="E1220" s="435" t="s">
        <v>18</v>
      </c>
      <c r="F1220" s="518"/>
      <c r="G1220" s="172" t="s">
        <v>27</v>
      </c>
      <c r="H1220" s="243"/>
      <c r="I1220" s="244"/>
    </row>
    <row r="1221" spans="1:9" ht="69.95" customHeight="1" x14ac:dyDescent="0.2">
      <c r="A1221" s="831"/>
      <c r="B1221" s="782" t="s">
        <v>8</v>
      </c>
      <c r="C1221" s="315"/>
      <c r="D1221" s="316"/>
      <c r="E1221" s="443"/>
      <c r="F1221" s="273"/>
      <c r="G1221" s="304"/>
      <c r="H1221" s="305"/>
      <c r="I1221" s="306"/>
    </row>
    <row r="1222" spans="1:9" ht="69.95" customHeight="1" x14ac:dyDescent="0.2">
      <c r="A1222" s="831"/>
      <c r="B1222" s="782"/>
      <c r="C1222" s="330"/>
      <c r="D1222" s="331"/>
      <c r="E1222" s="443"/>
      <c r="F1222" s="521"/>
      <c r="G1222" s="304"/>
      <c r="H1222" s="305"/>
      <c r="I1222" s="306"/>
    </row>
    <row r="1223" spans="1:9" ht="69.95" customHeight="1" x14ac:dyDescent="0.2">
      <c r="A1223" s="831"/>
      <c r="B1223" s="62"/>
      <c r="C1223" s="185" t="s">
        <v>19</v>
      </c>
      <c r="D1223" s="209" t="s">
        <v>80</v>
      </c>
      <c r="E1223" s="449"/>
      <c r="F1223" s="515"/>
      <c r="G1223" s="233"/>
      <c r="H1223" s="186" t="s">
        <v>25</v>
      </c>
      <c r="I1223" s="234"/>
    </row>
    <row r="1224" spans="1:9" ht="69.95" customHeight="1" x14ac:dyDescent="0.2">
      <c r="A1224" s="831"/>
      <c r="B1224" s="782" t="s">
        <v>8</v>
      </c>
      <c r="C1224" s="320"/>
      <c r="D1224" s="332"/>
      <c r="E1224" s="470"/>
      <c r="F1224" s="353"/>
      <c r="G1224" s="304"/>
      <c r="H1224" s="304"/>
      <c r="I1224" s="306"/>
    </row>
    <row r="1225" spans="1:9" ht="69.95" customHeight="1" thickBot="1" x14ac:dyDescent="0.25">
      <c r="A1225" s="832"/>
      <c r="B1225" s="783"/>
      <c r="C1225" s="333"/>
      <c r="D1225" s="334"/>
      <c r="E1225" s="471"/>
      <c r="F1225" s="334"/>
      <c r="G1225" s="313"/>
      <c r="H1225" s="312"/>
      <c r="I1225" s="314"/>
    </row>
    <row r="1226" spans="1:9" ht="69.95" customHeight="1" thickTop="1" x14ac:dyDescent="0.2">
      <c r="A1226" s="850">
        <f>+A1220+1</f>
        <v>43296</v>
      </c>
      <c r="B1226" s="61"/>
      <c r="C1226" s="168"/>
      <c r="D1226" s="169"/>
      <c r="E1226" s="435"/>
      <c r="F1226" s="518"/>
      <c r="G1226" s="172"/>
      <c r="H1226" s="243"/>
      <c r="I1226" s="244"/>
    </row>
    <row r="1227" spans="1:9" ht="69.95" customHeight="1" x14ac:dyDescent="0.2">
      <c r="A1227" s="851"/>
      <c r="B1227" s="782" t="s">
        <v>8</v>
      </c>
      <c r="C1227" s="315"/>
      <c r="D1227" s="316"/>
      <c r="E1227" s="443"/>
      <c r="F1227" s="273"/>
      <c r="G1227" s="304"/>
      <c r="H1227" s="305"/>
      <c r="I1227" s="306"/>
    </row>
    <row r="1228" spans="1:9" ht="69.95" customHeight="1" x14ac:dyDescent="0.2">
      <c r="A1228" s="851"/>
      <c r="B1228" s="782"/>
      <c r="C1228" s="330"/>
      <c r="D1228" s="331"/>
      <c r="E1228" s="443"/>
      <c r="F1228" s="521"/>
      <c r="G1228" s="304"/>
      <c r="H1228" s="305"/>
      <c r="I1228" s="306"/>
    </row>
    <row r="1229" spans="1:9" ht="69.95" customHeight="1" x14ac:dyDescent="0.2">
      <c r="A1229" s="851"/>
      <c r="B1229" s="62"/>
      <c r="C1229" s="185"/>
      <c r="D1229" s="209"/>
      <c r="E1229" s="449"/>
      <c r="F1229" s="515"/>
      <c r="G1229" s="233"/>
      <c r="H1229" s="186"/>
      <c r="I1229" s="234"/>
    </row>
    <row r="1230" spans="1:9" ht="69.95" customHeight="1" x14ac:dyDescent="0.2">
      <c r="A1230" s="851"/>
      <c r="B1230" s="782" t="s">
        <v>8</v>
      </c>
      <c r="C1230" s="320"/>
      <c r="D1230" s="332"/>
      <c r="E1230" s="470"/>
      <c r="F1230" s="353"/>
      <c r="G1230" s="304"/>
      <c r="H1230" s="304"/>
      <c r="I1230" s="306"/>
    </row>
    <row r="1231" spans="1:9" ht="69.95" customHeight="1" thickBot="1" x14ac:dyDescent="0.25">
      <c r="A1231" s="852"/>
      <c r="B1231" s="783"/>
      <c r="C1231" s="333"/>
      <c r="D1231" s="334"/>
      <c r="E1231" s="471"/>
      <c r="F1231" s="334"/>
      <c r="G1231" s="313"/>
      <c r="H1231" s="312"/>
      <c r="I1231" s="314"/>
    </row>
    <row r="1232" spans="1:9" ht="69.95" hidden="1" customHeight="1" thickTop="1" x14ac:dyDescent="0.2">
      <c r="A1232" s="391"/>
      <c r="B1232" s="64"/>
      <c r="C1232" s="240">
        <f>COUNTA(C1223,C1220,C1217,C1214,C1211,C1208,C1205,C1202,C1199,C1196,C1193,C1190)</f>
        <v>12</v>
      </c>
      <c r="D1232" s="240">
        <f t="shared" ref="D1232:H1232" si="36">COUNTA(D1223,D1220,D1217,D1214,D1211,D1208,D1205,D1202,D1199,D1196,D1193,D1190)</f>
        <v>7</v>
      </c>
      <c r="E1232" s="450">
        <f t="shared" si="36"/>
        <v>7</v>
      </c>
      <c r="F1232" s="517">
        <f t="shared" si="36"/>
        <v>0</v>
      </c>
      <c r="G1232" s="240">
        <f t="shared" si="36"/>
        <v>6</v>
      </c>
      <c r="H1232" s="240">
        <f t="shared" si="36"/>
        <v>5</v>
      </c>
      <c r="I1232" s="240">
        <f>COUNTA(I1190:I1225)</f>
        <v>0</v>
      </c>
    </row>
    <row r="1233" spans="1:9" ht="99.95" customHeight="1" thickTop="1" thickBot="1" x14ac:dyDescent="0.25">
      <c r="A1233" s="397" t="s">
        <v>99</v>
      </c>
      <c r="B1233" s="390">
        <f>WEEKNUM(A1234,2)</f>
        <v>29</v>
      </c>
      <c r="C1233" s="824" t="s">
        <v>0</v>
      </c>
      <c r="D1233" s="825"/>
      <c r="E1233" s="496" t="s">
        <v>1</v>
      </c>
      <c r="F1233" s="81" t="s">
        <v>2</v>
      </c>
      <c r="G1233" s="218" t="s">
        <v>3</v>
      </c>
      <c r="H1233" s="219" t="s">
        <v>4</v>
      </c>
      <c r="I1233" s="388" t="s">
        <v>5</v>
      </c>
    </row>
    <row r="1234" spans="1:9" ht="69.95" customHeight="1" thickTop="1" x14ac:dyDescent="0.2">
      <c r="A1234" s="828">
        <f>A1220+2</f>
        <v>43297</v>
      </c>
      <c r="B1234" s="409"/>
      <c r="C1234" s="170">
        <v>4114</v>
      </c>
      <c r="D1234" s="220">
        <v>4112</v>
      </c>
      <c r="E1234" s="435" t="s">
        <v>6</v>
      </c>
      <c r="F1234" s="518"/>
      <c r="G1234" s="172" t="s">
        <v>28</v>
      </c>
      <c r="H1234" s="243"/>
      <c r="I1234" s="244"/>
    </row>
    <row r="1235" spans="1:9" ht="69.95" customHeight="1" x14ac:dyDescent="0.2">
      <c r="A1235" s="828"/>
      <c r="B1235" s="784" t="s">
        <v>8</v>
      </c>
      <c r="C1235" s="326"/>
      <c r="D1235" s="335"/>
      <c r="E1235" s="443"/>
      <c r="F1235" s="273"/>
      <c r="G1235" s="304"/>
      <c r="H1235" s="305"/>
      <c r="I1235" s="306"/>
    </row>
    <row r="1236" spans="1:9" ht="69.95" customHeight="1" x14ac:dyDescent="0.2">
      <c r="A1236" s="828"/>
      <c r="B1236" s="784"/>
      <c r="C1236" s="327"/>
      <c r="D1236" s="336"/>
      <c r="E1236" s="443"/>
      <c r="F1236" s="521"/>
      <c r="G1236" s="304"/>
      <c r="H1236" s="305"/>
      <c r="I1236" s="306"/>
    </row>
    <row r="1237" spans="1:9" ht="69.95" customHeight="1" x14ac:dyDescent="0.2">
      <c r="A1237" s="828"/>
      <c r="B1237" s="60"/>
      <c r="C1237" s="130">
        <v>4111</v>
      </c>
      <c r="D1237" s="227"/>
      <c r="E1237" s="444" t="s">
        <v>26</v>
      </c>
      <c r="F1237" s="283"/>
      <c r="G1237" s="186"/>
      <c r="H1237" s="186"/>
      <c r="I1237" s="228"/>
    </row>
    <row r="1238" spans="1:9" ht="69.95" customHeight="1" x14ac:dyDescent="0.2">
      <c r="A1238" s="828"/>
      <c r="B1238" s="784" t="s">
        <v>8</v>
      </c>
      <c r="C1238" s="328"/>
      <c r="D1238" s="337"/>
      <c r="E1238" s="470"/>
      <c r="F1238" s="353"/>
      <c r="G1238" s="304"/>
      <c r="H1238" s="304"/>
      <c r="I1238" s="306"/>
    </row>
    <row r="1239" spans="1:9" ht="69.95" customHeight="1" thickBot="1" x14ac:dyDescent="0.25">
      <c r="A1239" s="829"/>
      <c r="B1239" s="785"/>
      <c r="C1239" s="329"/>
      <c r="D1239" s="338"/>
      <c r="E1239" s="471"/>
      <c r="F1239" s="334"/>
      <c r="G1239" s="313"/>
      <c r="H1239" s="312"/>
      <c r="I1239" s="314"/>
    </row>
    <row r="1240" spans="1:9" ht="69.95" customHeight="1" thickTop="1" x14ac:dyDescent="0.2">
      <c r="A1240" s="830">
        <f>+A1234+1</f>
        <v>43298</v>
      </c>
      <c r="B1240" s="61"/>
      <c r="C1240" s="170">
        <v>4110</v>
      </c>
      <c r="D1240" s="231">
        <v>4109</v>
      </c>
      <c r="E1240" s="455"/>
      <c r="F1240" s="518"/>
      <c r="G1240" s="172" t="s">
        <v>29</v>
      </c>
      <c r="H1240" s="243"/>
      <c r="I1240" s="244"/>
    </row>
    <row r="1241" spans="1:9" ht="69.95" customHeight="1" x14ac:dyDescent="0.2">
      <c r="A1241" s="831"/>
      <c r="B1241" s="782" t="s">
        <v>8</v>
      </c>
      <c r="C1241" s="326"/>
      <c r="D1241" s="303"/>
      <c r="E1241" s="443"/>
      <c r="F1241" s="273"/>
      <c r="G1241" s="304"/>
      <c r="H1241" s="305"/>
      <c r="I1241" s="306"/>
    </row>
    <row r="1242" spans="1:9" ht="69.95" customHeight="1" x14ac:dyDescent="0.2">
      <c r="A1242" s="831"/>
      <c r="B1242" s="782"/>
      <c r="C1242" s="327"/>
      <c r="D1242" s="319"/>
      <c r="E1242" s="443"/>
      <c r="F1242" s="521"/>
      <c r="G1242" s="304"/>
      <c r="H1242" s="305"/>
      <c r="I1242" s="306"/>
    </row>
    <row r="1243" spans="1:9" ht="69.95" customHeight="1" x14ac:dyDescent="0.2">
      <c r="A1243" s="831"/>
      <c r="B1243" s="62"/>
      <c r="C1243" s="130">
        <v>4108</v>
      </c>
      <c r="D1243" s="131"/>
      <c r="E1243" s="444" t="s">
        <v>27</v>
      </c>
      <c r="F1243" s="283"/>
      <c r="G1243" s="186"/>
      <c r="H1243" s="186" t="s">
        <v>27</v>
      </c>
      <c r="I1243" s="228"/>
    </row>
    <row r="1244" spans="1:9" ht="69.95" customHeight="1" x14ac:dyDescent="0.2">
      <c r="A1244" s="831"/>
      <c r="B1244" s="782" t="s">
        <v>8</v>
      </c>
      <c r="C1244" s="328"/>
      <c r="D1244" s="321"/>
      <c r="E1244" s="470"/>
      <c r="F1244" s="353"/>
      <c r="G1244" s="304"/>
      <c r="H1244" s="304"/>
      <c r="I1244" s="306"/>
    </row>
    <row r="1245" spans="1:9" ht="69.95" customHeight="1" thickBot="1" x14ac:dyDescent="0.25">
      <c r="A1245" s="832"/>
      <c r="B1245" s="783"/>
      <c r="C1245" s="329"/>
      <c r="D1245" s="311"/>
      <c r="E1245" s="471"/>
      <c r="F1245" s="334"/>
      <c r="G1245" s="313"/>
      <c r="H1245" s="312"/>
      <c r="I1245" s="314"/>
    </row>
    <row r="1246" spans="1:9" ht="69.95" customHeight="1" thickTop="1" x14ac:dyDescent="0.2">
      <c r="A1246" s="827">
        <f>+A1240+1</f>
        <v>43299</v>
      </c>
      <c r="B1246" s="61"/>
      <c r="C1246" s="232">
        <v>4107</v>
      </c>
      <c r="D1246" s="231">
        <v>4104</v>
      </c>
      <c r="E1246" s="452"/>
      <c r="F1246" s="518"/>
      <c r="G1246" s="172" t="s">
        <v>30</v>
      </c>
      <c r="H1246" s="243"/>
      <c r="I1246" s="244"/>
    </row>
    <row r="1247" spans="1:9" ht="69.95" customHeight="1" x14ac:dyDescent="0.2">
      <c r="A1247" s="828"/>
      <c r="B1247" s="782" t="s">
        <v>8</v>
      </c>
      <c r="C1247" s="302"/>
      <c r="D1247" s="303"/>
      <c r="E1247" s="443"/>
      <c r="F1247" s="273"/>
      <c r="G1247" s="304"/>
      <c r="H1247" s="305"/>
      <c r="I1247" s="306"/>
    </row>
    <row r="1248" spans="1:9" ht="69.95" customHeight="1" x14ac:dyDescent="0.2">
      <c r="A1248" s="828"/>
      <c r="B1248" s="782"/>
      <c r="C1248" s="302"/>
      <c r="D1248" s="303"/>
      <c r="E1248" s="443"/>
      <c r="F1248" s="521"/>
      <c r="G1248" s="304"/>
      <c r="H1248" s="305"/>
      <c r="I1248" s="306"/>
    </row>
    <row r="1249" spans="1:9" ht="69.95" customHeight="1" x14ac:dyDescent="0.2">
      <c r="A1249" s="828"/>
      <c r="B1249" s="62"/>
      <c r="C1249" s="141">
        <v>4101</v>
      </c>
      <c r="D1249" s="142"/>
      <c r="E1249" s="444" t="s">
        <v>28</v>
      </c>
      <c r="F1249" s="283"/>
      <c r="G1249" s="186"/>
      <c r="H1249" s="186" t="s">
        <v>28</v>
      </c>
      <c r="I1249" s="228"/>
    </row>
    <row r="1250" spans="1:9" ht="69.95" customHeight="1" x14ac:dyDescent="0.2">
      <c r="A1250" s="828"/>
      <c r="B1250" s="782" t="s">
        <v>8</v>
      </c>
      <c r="C1250" s="307"/>
      <c r="D1250" s="308"/>
      <c r="E1250" s="470"/>
      <c r="F1250" s="353"/>
      <c r="G1250" s="304"/>
      <c r="H1250" s="304"/>
      <c r="I1250" s="306"/>
    </row>
    <row r="1251" spans="1:9" ht="69.95" customHeight="1" thickBot="1" x14ac:dyDescent="0.25">
      <c r="A1251" s="829"/>
      <c r="B1251" s="783"/>
      <c r="C1251" s="310"/>
      <c r="D1251" s="311"/>
      <c r="E1251" s="471"/>
      <c r="F1251" s="334"/>
      <c r="G1251" s="313"/>
      <c r="H1251" s="312"/>
      <c r="I1251" s="314"/>
    </row>
    <row r="1252" spans="1:9" ht="69.95" customHeight="1" thickTop="1" x14ac:dyDescent="0.2">
      <c r="A1252" s="847">
        <f>+A1246+1</f>
        <v>43300</v>
      </c>
      <c r="B1252" s="65"/>
      <c r="C1252" s="246" t="s">
        <v>7</v>
      </c>
      <c r="D1252" s="247" t="s">
        <v>11</v>
      </c>
      <c r="E1252" s="453"/>
      <c r="F1252" s="519"/>
      <c r="G1252" s="248" t="s">
        <v>14</v>
      </c>
      <c r="H1252" s="249"/>
      <c r="I1252" s="250"/>
    </row>
    <row r="1253" spans="1:9" ht="69.95" customHeight="1" x14ac:dyDescent="0.2">
      <c r="A1253" s="847"/>
      <c r="B1253" s="782" t="s">
        <v>8</v>
      </c>
      <c r="C1253" s="315"/>
      <c r="D1253" s="316"/>
      <c r="E1253" s="443"/>
      <c r="F1253" s="521"/>
      <c r="G1253" s="304"/>
      <c r="H1253" s="305"/>
      <c r="I1253" s="317"/>
    </row>
    <row r="1254" spans="1:9" ht="69.95" customHeight="1" x14ac:dyDescent="0.2">
      <c r="A1254" s="847"/>
      <c r="B1254" s="782"/>
      <c r="C1254" s="318"/>
      <c r="D1254" s="319"/>
      <c r="E1254" s="443"/>
      <c r="F1254" s="521"/>
      <c r="G1254" s="304"/>
      <c r="H1254" s="305"/>
      <c r="I1254" s="317"/>
    </row>
    <row r="1255" spans="1:9" ht="69.95" customHeight="1" x14ac:dyDescent="0.2">
      <c r="A1255" s="847"/>
      <c r="B1255" s="62"/>
      <c r="C1255" s="185" t="s">
        <v>12</v>
      </c>
      <c r="D1255" s="131"/>
      <c r="E1255" s="444" t="s">
        <v>29</v>
      </c>
      <c r="F1255" s="515"/>
      <c r="G1255" s="233"/>
      <c r="H1255" s="186" t="s">
        <v>29</v>
      </c>
      <c r="I1255" s="251"/>
    </row>
    <row r="1256" spans="1:9" ht="69.95" customHeight="1" x14ac:dyDescent="0.2">
      <c r="A1256" s="847"/>
      <c r="B1256" s="782" t="s">
        <v>8</v>
      </c>
      <c r="C1256" s="320"/>
      <c r="D1256" s="321"/>
      <c r="E1256" s="470"/>
      <c r="F1256" s="353"/>
      <c r="G1256" s="304"/>
      <c r="H1256" s="304"/>
      <c r="I1256" s="367"/>
    </row>
    <row r="1257" spans="1:9" ht="69.95" customHeight="1" thickBot="1" x14ac:dyDescent="0.25">
      <c r="A1257" s="847"/>
      <c r="B1257" s="840"/>
      <c r="C1257" s="322"/>
      <c r="D1257" s="321"/>
      <c r="E1257" s="472"/>
      <c r="F1257" s="332"/>
      <c r="G1257" s="324"/>
      <c r="H1257" s="323"/>
      <c r="I1257" s="368"/>
    </row>
    <row r="1258" spans="1:9" ht="69.95" customHeight="1" thickTop="1" x14ac:dyDescent="0.2">
      <c r="A1258" s="827">
        <f>+A1252+1</f>
        <v>43301</v>
      </c>
      <c r="B1258" s="61"/>
      <c r="C1258" s="170" t="s">
        <v>14</v>
      </c>
      <c r="D1258" s="192" t="s">
        <v>15</v>
      </c>
      <c r="E1258" s="452"/>
      <c r="F1258" s="518"/>
      <c r="G1258" s="242"/>
      <c r="H1258" s="243"/>
      <c r="I1258" s="244"/>
    </row>
    <row r="1259" spans="1:9" ht="69.95" customHeight="1" x14ac:dyDescent="0.2">
      <c r="A1259" s="828"/>
      <c r="B1259" s="782" t="s">
        <v>8</v>
      </c>
      <c r="C1259" s="326"/>
      <c r="D1259" s="303"/>
      <c r="E1259" s="443"/>
      <c r="F1259" s="273"/>
      <c r="G1259" s="304"/>
      <c r="H1259" s="305"/>
      <c r="I1259" s="306"/>
    </row>
    <row r="1260" spans="1:9" ht="69.95" customHeight="1" x14ac:dyDescent="0.2">
      <c r="A1260" s="828"/>
      <c r="B1260" s="782"/>
      <c r="C1260" s="327"/>
      <c r="D1260" s="319"/>
      <c r="E1260" s="443"/>
      <c r="F1260" s="521"/>
      <c r="G1260" s="304"/>
      <c r="H1260" s="305"/>
      <c r="I1260" s="306"/>
    </row>
    <row r="1261" spans="1:9" ht="69.95" customHeight="1" x14ac:dyDescent="0.2">
      <c r="A1261" s="828"/>
      <c r="B1261" s="62"/>
      <c r="C1261" s="196" t="s">
        <v>17</v>
      </c>
      <c r="D1261" s="131"/>
      <c r="E1261" s="444" t="s">
        <v>30</v>
      </c>
      <c r="F1261" s="515"/>
      <c r="G1261" s="233"/>
      <c r="H1261" s="233"/>
      <c r="I1261" s="234"/>
    </row>
    <row r="1262" spans="1:9" ht="69.95" customHeight="1" x14ac:dyDescent="0.2">
      <c r="A1262" s="828"/>
      <c r="B1262" s="782" t="s">
        <v>8</v>
      </c>
      <c r="C1262" s="328"/>
      <c r="D1262" s="321"/>
      <c r="E1262" s="470"/>
      <c r="F1262" s="353"/>
      <c r="G1262" s="304"/>
      <c r="H1262" s="304"/>
      <c r="I1262" s="306"/>
    </row>
    <row r="1263" spans="1:9" ht="69.95" customHeight="1" thickBot="1" x14ac:dyDescent="0.25">
      <c r="A1263" s="829"/>
      <c r="B1263" s="783"/>
      <c r="C1263" s="329"/>
      <c r="D1263" s="311"/>
      <c r="E1263" s="471"/>
      <c r="F1263" s="334"/>
      <c r="G1263" s="313"/>
      <c r="H1263" s="312"/>
      <c r="I1263" s="314"/>
    </row>
    <row r="1264" spans="1:9" ht="69.95" customHeight="1" thickTop="1" x14ac:dyDescent="0.2">
      <c r="A1264" s="830">
        <f>+A1258+1</f>
        <v>43302</v>
      </c>
      <c r="B1264" s="61"/>
      <c r="C1264" s="168" t="s">
        <v>13</v>
      </c>
      <c r="D1264" s="169" t="s">
        <v>16</v>
      </c>
      <c r="E1264" s="435" t="s">
        <v>18</v>
      </c>
      <c r="F1264" s="518"/>
      <c r="G1264" s="242"/>
      <c r="H1264" s="243"/>
      <c r="I1264" s="244"/>
    </row>
    <row r="1265" spans="1:9" ht="69.95" customHeight="1" x14ac:dyDescent="0.2">
      <c r="A1265" s="831"/>
      <c r="B1265" s="782" t="s">
        <v>8</v>
      </c>
      <c r="C1265" s="315"/>
      <c r="D1265" s="316"/>
      <c r="E1265" s="443"/>
      <c r="F1265" s="273"/>
      <c r="G1265" s="304"/>
      <c r="H1265" s="305"/>
      <c r="I1265" s="306"/>
    </row>
    <row r="1266" spans="1:9" ht="69.95" customHeight="1" x14ac:dyDescent="0.2">
      <c r="A1266" s="831"/>
      <c r="B1266" s="782"/>
      <c r="C1266" s="330"/>
      <c r="D1266" s="331"/>
      <c r="E1266" s="443"/>
      <c r="F1266" s="521"/>
      <c r="G1266" s="304"/>
      <c r="H1266" s="305"/>
      <c r="I1266" s="306"/>
    </row>
    <row r="1267" spans="1:9" ht="69.95" customHeight="1" x14ac:dyDescent="0.2">
      <c r="A1267" s="831"/>
      <c r="B1267" s="62"/>
      <c r="C1267" s="185" t="s">
        <v>19</v>
      </c>
      <c r="D1267" s="209"/>
      <c r="E1267" s="449"/>
      <c r="F1267" s="515"/>
      <c r="G1267" s="233"/>
      <c r="H1267" s="233"/>
      <c r="I1267" s="234"/>
    </row>
    <row r="1268" spans="1:9" ht="69.95" customHeight="1" x14ac:dyDescent="0.2">
      <c r="A1268" s="831"/>
      <c r="B1268" s="782" t="s">
        <v>8</v>
      </c>
      <c r="C1268" s="320"/>
      <c r="D1268" s="332"/>
      <c r="E1268" s="470"/>
      <c r="F1268" s="353"/>
      <c r="G1268" s="304"/>
      <c r="H1268" s="304"/>
      <c r="I1268" s="306"/>
    </row>
    <row r="1269" spans="1:9" ht="69.95" customHeight="1" thickBot="1" x14ac:dyDescent="0.25">
      <c r="A1269" s="832"/>
      <c r="B1269" s="783"/>
      <c r="C1269" s="333"/>
      <c r="D1269" s="334"/>
      <c r="E1269" s="471"/>
      <c r="F1269" s="334"/>
      <c r="G1269" s="313"/>
      <c r="H1269" s="312"/>
      <c r="I1269" s="314"/>
    </row>
    <row r="1270" spans="1:9" ht="69.95" customHeight="1" thickTop="1" x14ac:dyDescent="0.2">
      <c r="A1270" s="850">
        <f>+A1264+1</f>
        <v>43303</v>
      </c>
      <c r="B1270" s="61"/>
      <c r="C1270" s="168"/>
      <c r="D1270" s="169"/>
      <c r="E1270" s="435"/>
      <c r="F1270" s="518"/>
      <c r="G1270" s="242"/>
      <c r="H1270" s="243"/>
      <c r="I1270" s="244"/>
    </row>
    <row r="1271" spans="1:9" ht="69.95" customHeight="1" x14ac:dyDescent="0.2">
      <c r="A1271" s="851"/>
      <c r="B1271" s="782" t="s">
        <v>8</v>
      </c>
      <c r="C1271" s="315"/>
      <c r="D1271" s="316"/>
      <c r="E1271" s="443"/>
      <c r="F1271" s="273"/>
      <c r="G1271" s="304"/>
      <c r="H1271" s="305"/>
      <c r="I1271" s="306"/>
    </row>
    <row r="1272" spans="1:9" ht="69.95" customHeight="1" x14ac:dyDescent="0.2">
      <c r="A1272" s="851"/>
      <c r="B1272" s="782"/>
      <c r="C1272" s="330"/>
      <c r="D1272" s="331"/>
      <c r="E1272" s="443"/>
      <c r="F1272" s="521"/>
      <c r="G1272" s="304"/>
      <c r="H1272" s="305"/>
      <c r="I1272" s="306"/>
    </row>
    <row r="1273" spans="1:9" ht="69.95" customHeight="1" x14ac:dyDescent="0.2">
      <c r="A1273" s="851"/>
      <c r="B1273" s="62"/>
      <c r="C1273" s="185"/>
      <c r="D1273" s="209"/>
      <c r="E1273" s="449"/>
      <c r="F1273" s="515"/>
      <c r="G1273" s="233"/>
      <c r="H1273" s="233"/>
      <c r="I1273" s="234"/>
    </row>
    <row r="1274" spans="1:9" ht="69.95" customHeight="1" x14ac:dyDescent="0.2">
      <c r="A1274" s="851"/>
      <c r="B1274" s="782" t="s">
        <v>8</v>
      </c>
      <c r="C1274" s="320"/>
      <c r="D1274" s="332"/>
      <c r="E1274" s="470"/>
      <c r="F1274" s="353"/>
      <c r="G1274" s="304"/>
      <c r="H1274" s="304"/>
      <c r="I1274" s="306"/>
    </row>
    <row r="1275" spans="1:9" ht="69.95" customHeight="1" thickBot="1" x14ac:dyDescent="0.25">
      <c r="A1275" s="852"/>
      <c r="B1275" s="783"/>
      <c r="C1275" s="333"/>
      <c r="D1275" s="334"/>
      <c r="E1275" s="471"/>
      <c r="F1275" s="334"/>
      <c r="G1275" s="313"/>
      <c r="H1275" s="312"/>
      <c r="I1275" s="314"/>
    </row>
    <row r="1276" spans="1:9" ht="69.95" hidden="1" customHeight="1" thickTop="1" x14ac:dyDescent="0.2">
      <c r="A1276" s="391"/>
      <c r="B1276" s="64"/>
      <c r="C1276" s="240">
        <f>COUNTA(C1267,C1264,C1261,C1258,C1255,C1252,C1249,C1246,C1243,C1240,C1237,C1234)</f>
        <v>12</v>
      </c>
      <c r="D1276" s="240">
        <f t="shared" ref="D1276:H1276" si="37">COUNTA(D1267,D1264,D1261,D1258,D1255,D1252,D1249,D1246,D1243,D1240,D1237,D1234)</f>
        <v>6</v>
      </c>
      <c r="E1276" s="450">
        <f t="shared" si="37"/>
        <v>7</v>
      </c>
      <c r="F1276" s="517">
        <f t="shared" si="37"/>
        <v>0</v>
      </c>
      <c r="G1276" s="240">
        <f t="shared" si="37"/>
        <v>4</v>
      </c>
      <c r="H1276" s="240">
        <f t="shared" si="37"/>
        <v>3</v>
      </c>
      <c r="I1276" s="240">
        <f>COUNTA(I1234:I1269)</f>
        <v>0</v>
      </c>
    </row>
    <row r="1277" spans="1:9" ht="99.95" customHeight="1" thickTop="1" thickBot="1" x14ac:dyDescent="0.25">
      <c r="A1277" s="397" t="s">
        <v>99</v>
      </c>
      <c r="B1277" s="390">
        <f>WEEKNUM(A1278,2)</f>
        <v>30</v>
      </c>
      <c r="C1277" s="824" t="s">
        <v>0</v>
      </c>
      <c r="D1277" s="825"/>
      <c r="E1277" s="496" t="s">
        <v>1</v>
      </c>
      <c r="F1277" s="81" t="s">
        <v>2</v>
      </c>
      <c r="G1277" s="218" t="s">
        <v>3</v>
      </c>
      <c r="H1277" s="219" t="s">
        <v>4</v>
      </c>
      <c r="I1277" s="388" t="s">
        <v>5</v>
      </c>
    </row>
    <row r="1278" spans="1:9" ht="69.95" customHeight="1" thickTop="1" x14ac:dyDescent="0.2">
      <c r="A1278" s="828">
        <f>A1264+2</f>
        <v>43304</v>
      </c>
      <c r="B1278" s="409"/>
      <c r="C1278" s="170" t="s">
        <v>10</v>
      </c>
      <c r="D1278" s="220">
        <v>4112</v>
      </c>
      <c r="E1278" s="435" t="s">
        <v>6</v>
      </c>
      <c r="F1278" s="518"/>
      <c r="G1278" s="242" t="s">
        <v>30</v>
      </c>
      <c r="H1278" s="243"/>
      <c r="I1278" s="244"/>
    </row>
    <row r="1279" spans="1:9" ht="69.95" customHeight="1" x14ac:dyDescent="0.2">
      <c r="A1279" s="828"/>
      <c r="B1279" s="784" t="s">
        <v>8</v>
      </c>
      <c r="C1279" s="326"/>
      <c r="D1279" s="335"/>
      <c r="E1279" s="443"/>
      <c r="F1279" s="273"/>
      <c r="G1279" s="304"/>
      <c r="H1279" s="305"/>
      <c r="I1279" s="306"/>
    </row>
    <row r="1280" spans="1:9" ht="69.95" customHeight="1" x14ac:dyDescent="0.2">
      <c r="A1280" s="828"/>
      <c r="B1280" s="784"/>
      <c r="C1280" s="327"/>
      <c r="D1280" s="336"/>
      <c r="E1280" s="443"/>
      <c r="F1280" s="521"/>
      <c r="G1280" s="304"/>
      <c r="H1280" s="305"/>
      <c r="I1280" s="306"/>
    </row>
    <row r="1281" spans="1:9" ht="69.95" customHeight="1" x14ac:dyDescent="0.2">
      <c r="A1281" s="828"/>
      <c r="B1281" s="60"/>
      <c r="C1281" s="130">
        <v>4111</v>
      </c>
      <c r="D1281" s="227"/>
      <c r="E1281" s="444" t="s">
        <v>30</v>
      </c>
      <c r="F1281" s="283"/>
      <c r="G1281" s="186"/>
      <c r="H1281" s="186"/>
      <c r="I1281" s="228"/>
    </row>
    <row r="1282" spans="1:9" ht="69.95" customHeight="1" x14ac:dyDescent="0.2">
      <c r="A1282" s="828"/>
      <c r="B1282" s="784" t="s">
        <v>8</v>
      </c>
      <c r="C1282" s="328"/>
      <c r="D1282" s="337"/>
      <c r="E1282" s="470"/>
      <c r="F1282" s="353"/>
      <c r="G1282" s="304"/>
      <c r="H1282" s="304"/>
      <c r="I1282" s="306"/>
    </row>
    <row r="1283" spans="1:9" ht="69.95" customHeight="1" thickBot="1" x14ac:dyDescent="0.25">
      <c r="A1283" s="829"/>
      <c r="B1283" s="785"/>
      <c r="C1283" s="329"/>
      <c r="D1283" s="338"/>
      <c r="E1283" s="471"/>
      <c r="F1283" s="334"/>
      <c r="G1283" s="313"/>
      <c r="H1283" s="312"/>
      <c r="I1283" s="314"/>
    </row>
    <row r="1284" spans="1:9" ht="69.95" customHeight="1" thickTop="1" x14ac:dyDescent="0.2">
      <c r="A1284" s="830">
        <f>+A1278+1</f>
        <v>43305</v>
      </c>
      <c r="B1284" s="61"/>
      <c r="C1284" s="170">
        <v>4110</v>
      </c>
      <c r="D1284" s="231">
        <v>4109</v>
      </c>
      <c r="E1284" s="241" t="s">
        <v>31</v>
      </c>
      <c r="F1284" s="518"/>
      <c r="G1284" s="242"/>
      <c r="H1284" s="243">
        <v>4108</v>
      </c>
      <c r="I1284" s="244"/>
    </row>
    <row r="1285" spans="1:9" ht="69.95" customHeight="1" x14ac:dyDescent="0.2">
      <c r="A1285" s="831"/>
      <c r="B1285" s="782" t="s">
        <v>8</v>
      </c>
      <c r="C1285" s="326"/>
      <c r="D1285" s="303"/>
      <c r="E1285" s="224"/>
      <c r="F1285" s="538"/>
      <c r="G1285" s="304"/>
      <c r="H1285" s="305"/>
      <c r="I1285" s="306"/>
    </row>
    <row r="1286" spans="1:9" ht="69.95" customHeight="1" x14ac:dyDescent="0.2">
      <c r="A1286" s="831"/>
      <c r="B1286" s="782"/>
      <c r="C1286" s="327"/>
      <c r="D1286" s="319"/>
      <c r="E1286" s="443"/>
      <c r="F1286" s="521"/>
      <c r="G1286" s="304"/>
      <c r="H1286" s="305"/>
      <c r="I1286" s="306"/>
    </row>
    <row r="1287" spans="1:9" ht="69.95" customHeight="1" x14ac:dyDescent="0.2">
      <c r="A1287" s="831"/>
      <c r="B1287" s="62"/>
      <c r="C1287" s="130">
        <v>4108</v>
      </c>
      <c r="D1287" s="131"/>
      <c r="E1287" s="449"/>
      <c r="F1287" s="515"/>
      <c r="G1287" s="233"/>
      <c r="H1287" s="245" t="s">
        <v>31</v>
      </c>
      <c r="I1287" s="234"/>
    </row>
    <row r="1288" spans="1:9" ht="69.95" customHeight="1" x14ac:dyDescent="0.2">
      <c r="A1288" s="831"/>
      <c r="B1288" s="782" t="s">
        <v>8</v>
      </c>
      <c r="C1288" s="328"/>
      <c r="D1288" s="321"/>
      <c r="E1288" s="470"/>
      <c r="F1288" s="353"/>
      <c r="G1288" s="304"/>
      <c r="H1288" s="304"/>
      <c r="I1288" s="306"/>
    </row>
    <row r="1289" spans="1:9" ht="69.95" customHeight="1" thickBot="1" x14ac:dyDescent="0.25">
      <c r="A1289" s="832"/>
      <c r="B1289" s="783"/>
      <c r="C1289" s="329"/>
      <c r="D1289" s="311"/>
      <c r="E1289" s="471"/>
      <c r="F1289" s="334"/>
      <c r="G1289" s="313"/>
      <c r="H1289" s="312"/>
      <c r="I1289" s="314"/>
    </row>
    <row r="1290" spans="1:9" ht="69.95" customHeight="1" thickTop="1" x14ac:dyDescent="0.2">
      <c r="A1290" s="827">
        <f>+A1284+1</f>
        <v>43306</v>
      </c>
      <c r="B1290" s="61"/>
      <c r="C1290" s="232">
        <v>4107</v>
      </c>
      <c r="D1290" s="231">
        <v>4104</v>
      </c>
      <c r="E1290" s="452"/>
      <c r="F1290" s="518"/>
      <c r="G1290" s="242"/>
      <c r="H1290" s="243">
        <v>41074114</v>
      </c>
      <c r="I1290" s="244"/>
    </row>
    <row r="1291" spans="1:9" ht="69.95" customHeight="1" x14ac:dyDescent="0.2">
      <c r="A1291" s="828"/>
      <c r="B1291" s="782" t="s">
        <v>8</v>
      </c>
      <c r="C1291" s="302"/>
      <c r="D1291" s="303"/>
      <c r="E1291" s="443"/>
      <c r="F1291" s="273"/>
      <c r="G1291" s="304"/>
      <c r="H1291" s="305"/>
      <c r="I1291" s="306"/>
    </row>
    <row r="1292" spans="1:9" ht="69.95" customHeight="1" x14ac:dyDescent="0.2">
      <c r="A1292" s="828"/>
      <c r="B1292" s="782"/>
      <c r="C1292" s="302"/>
      <c r="D1292" s="303"/>
      <c r="E1292" s="443"/>
      <c r="F1292" s="521"/>
      <c r="G1292" s="304"/>
      <c r="H1292" s="305"/>
      <c r="I1292" s="306"/>
    </row>
    <row r="1293" spans="1:9" ht="69.95" customHeight="1" x14ac:dyDescent="0.2">
      <c r="A1293" s="828"/>
      <c r="B1293" s="62"/>
      <c r="C1293" s="141">
        <v>4101</v>
      </c>
      <c r="D1293" s="142"/>
      <c r="E1293" s="449"/>
      <c r="F1293" s="515"/>
      <c r="G1293" s="233"/>
      <c r="H1293" s="233" t="s">
        <v>26</v>
      </c>
      <c r="I1293" s="234"/>
    </row>
    <row r="1294" spans="1:9" ht="69.95" customHeight="1" x14ac:dyDescent="0.2">
      <c r="A1294" s="828"/>
      <c r="B1294" s="782" t="s">
        <v>8</v>
      </c>
      <c r="C1294" s="307"/>
      <c r="D1294" s="308"/>
      <c r="E1294" s="470"/>
      <c r="F1294" s="353"/>
      <c r="G1294" s="304"/>
      <c r="H1294" s="304"/>
      <c r="I1294" s="306"/>
    </row>
    <row r="1295" spans="1:9" ht="69.95" customHeight="1" thickBot="1" x14ac:dyDescent="0.25">
      <c r="A1295" s="829"/>
      <c r="B1295" s="783"/>
      <c r="C1295" s="310"/>
      <c r="D1295" s="311"/>
      <c r="E1295" s="471"/>
      <c r="F1295" s="334"/>
      <c r="G1295" s="313"/>
      <c r="H1295" s="312"/>
      <c r="I1295" s="314"/>
    </row>
    <row r="1296" spans="1:9" ht="69.95" customHeight="1" thickTop="1" x14ac:dyDescent="0.2">
      <c r="A1296" s="830">
        <f>+A1290+1</f>
        <v>43307</v>
      </c>
      <c r="B1296" s="61"/>
      <c r="C1296" s="168" t="s">
        <v>7</v>
      </c>
      <c r="D1296" s="169" t="s">
        <v>11</v>
      </c>
      <c r="E1296" s="452"/>
      <c r="F1296" s="518"/>
      <c r="G1296" s="242"/>
      <c r="H1296" s="243"/>
      <c r="I1296" s="244"/>
    </row>
    <row r="1297" spans="1:9" ht="69.95" customHeight="1" x14ac:dyDescent="0.2">
      <c r="A1297" s="831"/>
      <c r="B1297" s="782" t="s">
        <v>8</v>
      </c>
      <c r="C1297" s="315"/>
      <c r="D1297" s="316"/>
      <c r="E1297" s="443"/>
      <c r="F1297" s="273"/>
      <c r="G1297" s="304"/>
      <c r="H1297" s="305"/>
      <c r="I1297" s="306"/>
    </row>
    <row r="1298" spans="1:9" ht="69.95" customHeight="1" x14ac:dyDescent="0.2">
      <c r="A1298" s="831"/>
      <c r="B1298" s="782"/>
      <c r="C1298" s="318"/>
      <c r="D1298" s="319"/>
      <c r="E1298" s="443"/>
      <c r="F1298" s="521"/>
      <c r="G1298" s="304"/>
      <c r="H1298" s="305"/>
      <c r="I1298" s="306"/>
    </row>
    <row r="1299" spans="1:9" ht="69.95" customHeight="1" x14ac:dyDescent="0.2">
      <c r="A1299" s="831"/>
      <c r="B1299" s="62"/>
      <c r="C1299" s="185" t="s">
        <v>12</v>
      </c>
      <c r="D1299" s="131"/>
      <c r="E1299" s="449"/>
      <c r="F1299" s="515"/>
      <c r="G1299" s="233"/>
      <c r="H1299" s="233"/>
      <c r="I1299" s="234"/>
    </row>
    <row r="1300" spans="1:9" ht="69.95" customHeight="1" x14ac:dyDescent="0.2">
      <c r="A1300" s="831"/>
      <c r="B1300" s="782" t="s">
        <v>8</v>
      </c>
      <c r="C1300" s="320"/>
      <c r="D1300" s="321"/>
      <c r="E1300" s="470"/>
      <c r="F1300" s="353"/>
      <c r="G1300" s="304"/>
      <c r="H1300" s="304"/>
      <c r="I1300" s="306"/>
    </row>
    <row r="1301" spans="1:9" ht="69.95" customHeight="1" thickBot="1" x14ac:dyDescent="0.25">
      <c r="A1301" s="832"/>
      <c r="B1301" s="783"/>
      <c r="C1301" s="310"/>
      <c r="D1301" s="311"/>
      <c r="E1301" s="471"/>
      <c r="F1301" s="334"/>
      <c r="G1301" s="313"/>
      <c r="H1301" s="312"/>
      <c r="I1301" s="314"/>
    </row>
    <row r="1302" spans="1:9" ht="69.95" customHeight="1" thickTop="1" x14ac:dyDescent="0.2">
      <c r="A1302" s="827">
        <f>+A1296+1</f>
        <v>43308</v>
      </c>
      <c r="B1302" s="61"/>
      <c r="C1302" s="170" t="s">
        <v>14</v>
      </c>
      <c r="D1302" s="192" t="s">
        <v>15</v>
      </c>
      <c r="E1302" s="452"/>
      <c r="F1302" s="518"/>
      <c r="G1302" s="242"/>
      <c r="H1302" s="243"/>
      <c r="I1302" s="244"/>
    </row>
    <row r="1303" spans="1:9" ht="69.95" customHeight="1" x14ac:dyDescent="0.2">
      <c r="A1303" s="828"/>
      <c r="B1303" s="782" t="s">
        <v>8</v>
      </c>
      <c r="C1303" s="326"/>
      <c r="D1303" s="303"/>
      <c r="E1303" s="443"/>
      <c r="F1303" s="273"/>
      <c r="G1303" s="304"/>
      <c r="H1303" s="305"/>
      <c r="I1303" s="306"/>
    </row>
    <row r="1304" spans="1:9" ht="69.95" customHeight="1" x14ac:dyDescent="0.2">
      <c r="A1304" s="828"/>
      <c r="B1304" s="782"/>
      <c r="C1304" s="327"/>
      <c r="D1304" s="319"/>
      <c r="E1304" s="443"/>
      <c r="F1304" s="521"/>
      <c r="G1304" s="304"/>
      <c r="H1304" s="305"/>
      <c r="I1304" s="306"/>
    </row>
    <row r="1305" spans="1:9" ht="69.95" customHeight="1" x14ac:dyDescent="0.2">
      <c r="A1305" s="828"/>
      <c r="B1305" s="62"/>
      <c r="C1305" s="196"/>
      <c r="D1305" s="283" t="s">
        <v>19</v>
      </c>
      <c r="E1305" s="449"/>
      <c r="F1305" s="515"/>
      <c r="G1305" s="233"/>
      <c r="H1305" s="233"/>
      <c r="I1305" s="234"/>
    </row>
    <row r="1306" spans="1:9" ht="69.95" customHeight="1" x14ac:dyDescent="0.2">
      <c r="A1306" s="828"/>
      <c r="B1306" s="782" t="s">
        <v>8</v>
      </c>
      <c r="C1306" s="328"/>
      <c r="D1306" s="321"/>
      <c r="E1306" s="470"/>
      <c r="F1306" s="353"/>
      <c r="G1306" s="304"/>
      <c r="H1306" s="304"/>
      <c r="I1306" s="306"/>
    </row>
    <row r="1307" spans="1:9" ht="69.95" customHeight="1" thickBot="1" x14ac:dyDescent="0.25">
      <c r="A1307" s="829"/>
      <c r="B1307" s="783"/>
      <c r="C1307" s="329"/>
      <c r="D1307" s="311"/>
      <c r="E1307" s="471"/>
      <c r="F1307" s="334"/>
      <c r="G1307" s="313"/>
      <c r="H1307" s="312"/>
      <c r="I1307" s="314"/>
    </row>
    <row r="1308" spans="1:9" ht="69.95" customHeight="1" thickTop="1" x14ac:dyDescent="0.2">
      <c r="A1308" s="830">
        <f>+A1302+1</f>
        <v>43309</v>
      </c>
      <c r="B1308" s="61"/>
      <c r="C1308" s="168" t="s">
        <v>13</v>
      </c>
      <c r="D1308" s="169" t="s">
        <v>16</v>
      </c>
      <c r="E1308" s="435" t="s">
        <v>18</v>
      </c>
      <c r="F1308" s="518"/>
      <c r="G1308" s="242" t="s">
        <v>26</v>
      </c>
      <c r="H1308" s="243" t="s">
        <v>100</v>
      </c>
      <c r="I1308" s="244"/>
    </row>
    <row r="1309" spans="1:9" ht="69.95" customHeight="1" x14ac:dyDescent="0.2">
      <c r="A1309" s="831"/>
      <c r="B1309" s="782" t="s">
        <v>8</v>
      </c>
      <c r="C1309" s="315"/>
      <c r="D1309" s="316"/>
      <c r="E1309" s="443"/>
      <c r="F1309" s="273"/>
      <c r="G1309" s="304"/>
      <c r="H1309" s="305"/>
      <c r="I1309" s="306"/>
    </row>
    <row r="1310" spans="1:9" ht="69.95" customHeight="1" x14ac:dyDescent="0.2">
      <c r="A1310" s="831"/>
      <c r="B1310" s="782"/>
      <c r="C1310" s="330"/>
      <c r="D1310" s="331"/>
      <c r="E1310" s="443"/>
      <c r="F1310" s="521"/>
      <c r="G1310" s="304"/>
      <c r="H1310" s="305"/>
      <c r="I1310" s="306"/>
    </row>
    <row r="1311" spans="1:9" ht="69.95" customHeight="1" x14ac:dyDescent="0.2">
      <c r="A1311" s="831"/>
      <c r="B1311" s="62"/>
      <c r="C1311" s="185" t="s">
        <v>98</v>
      </c>
      <c r="D1311" s="209"/>
      <c r="E1311" s="449"/>
      <c r="F1311" s="515"/>
      <c r="G1311" s="233"/>
      <c r="H1311" s="233"/>
      <c r="I1311" s="234"/>
    </row>
    <row r="1312" spans="1:9" ht="69.95" customHeight="1" x14ac:dyDescent="0.2">
      <c r="A1312" s="831"/>
      <c r="B1312" s="782" t="s">
        <v>8</v>
      </c>
      <c r="C1312" s="320"/>
      <c r="D1312" s="332"/>
      <c r="E1312" s="470"/>
      <c r="F1312" s="353"/>
      <c r="G1312" s="304"/>
      <c r="H1312" s="304"/>
      <c r="I1312" s="306"/>
    </row>
    <row r="1313" spans="1:9" ht="69.95" customHeight="1" thickBot="1" x14ac:dyDescent="0.25">
      <c r="A1313" s="832"/>
      <c r="B1313" s="783"/>
      <c r="C1313" s="333"/>
      <c r="D1313" s="334"/>
      <c r="E1313" s="471"/>
      <c r="F1313" s="334"/>
      <c r="G1313" s="313"/>
      <c r="H1313" s="312"/>
      <c r="I1313" s="314"/>
    </row>
    <row r="1314" spans="1:9" ht="69.95" customHeight="1" thickTop="1" x14ac:dyDescent="0.2">
      <c r="A1314" s="850">
        <f>+A1308+1</f>
        <v>43310</v>
      </c>
      <c r="B1314" s="61"/>
      <c r="C1314" s="168"/>
      <c r="D1314" s="169"/>
      <c r="E1314" s="435"/>
      <c r="F1314" s="518"/>
      <c r="G1314" s="242"/>
      <c r="H1314" s="243"/>
      <c r="I1314" s="244"/>
    </row>
    <row r="1315" spans="1:9" ht="69.95" customHeight="1" x14ac:dyDescent="0.2">
      <c r="A1315" s="851"/>
      <c r="B1315" s="782" t="s">
        <v>8</v>
      </c>
      <c r="C1315" s="315"/>
      <c r="D1315" s="316"/>
      <c r="E1315" s="443"/>
      <c r="F1315" s="273"/>
      <c r="G1315" s="304"/>
      <c r="H1315" s="305"/>
      <c r="I1315" s="306"/>
    </row>
    <row r="1316" spans="1:9" ht="69.95" customHeight="1" x14ac:dyDescent="0.2">
      <c r="A1316" s="851"/>
      <c r="B1316" s="782"/>
      <c r="C1316" s="330"/>
      <c r="D1316" s="331"/>
      <c r="E1316" s="443"/>
      <c r="F1316" s="521"/>
      <c r="G1316" s="304"/>
      <c r="H1316" s="305"/>
      <c r="I1316" s="306"/>
    </row>
    <row r="1317" spans="1:9" ht="69.95" customHeight="1" x14ac:dyDescent="0.2">
      <c r="A1317" s="851"/>
      <c r="B1317" s="62"/>
      <c r="C1317" s="185"/>
      <c r="D1317" s="209"/>
      <c r="E1317" s="449"/>
      <c r="F1317" s="515"/>
      <c r="G1317" s="233"/>
      <c r="H1317" s="233"/>
      <c r="I1317" s="234"/>
    </row>
    <row r="1318" spans="1:9" ht="69.95" customHeight="1" x14ac:dyDescent="0.2">
      <c r="A1318" s="851"/>
      <c r="B1318" s="782" t="s">
        <v>8</v>
      </c>
      <c r="C1318" s="320"/>
      <c r="D1318" s="332"/>
      <c r="E1318" s="470"/>
      <c r="F1318" s="353"/>
      <c r="G1318" s="304"/>
      <c r="H1318" s="304"/>
      <c r="I1318" s="306"/>
    </row>
    <row r="1319" spans="1:9" ht="69.95" customHeight="1" thickBot="1" x14ac:dyDescent="0.25">
      <c r="A1319" s="852"/>
      <c r="B1319" s="783"/>
      <c r="C1319" s="333"/>
      <c r="D1319" s="334"/>
      <c r="E1319" s="471"/>
      <c r="F1319" s="334"/>
      <c r="G1319" s="313"/>
      <c r="H1319" s="312"/>
      <c r="I1319" s="314"/>
    </row>
    <row r="1320" spans="1:9" ht="69.95" hidden="1" customHeight="1" thickTop="1" x14ac:dyDescent="0.45">
      <c r="C1320" s="284">
        <f>COUNTA(C1311,C1308,C1305,C1302,C1299,C1296,C1293,C1290,C1287,C1284,C1281,C1278)</f>
        <v>11</v>
      </c>
      <c r="D1320" s="284">
        <f t="shared" ref="D1320:H1320" si="38">COUNTA(D1311,D1308,D1305,D1302,D1299,D1296,D1293,D1290,D1287,D1284,D1281,D1278)</f>
        <v>7</v>
      </c>
      <c r="E1320" s="463">
        <f t="shared" si="38"/>
        <v>4</v>
      </c>
      <c r="F1320" s="531">
        <f t="shared" si="38"/>
        <v>0</v>
      </c>
      <c r="G1320" s="284">
        <f t="shared" si="38"/>
        <v>2</v>
      </c>
      <c r="H1320" s="284">
        <f t="shared" si="38"/>
        <v>5</v>
      </c>
      <c r="I1320" s="284">
        <f>COUNTA(I1278:I1313)</f>
        <v>0</v>
      </c>
    </row>
    <row r="1321" spans="1:9" ht="99.95" customHeight="1" thickTop="1" thickBot="1" x14ac:dyDescent="0.25">
      <c r="A1321" s="397" t="s">
        <v>99</v>
      </c>
      <c r="B1321" s="390">
        <f>WEEKNUM(A1322,2)</f>
        <v>31</v>
      </c>
      <c r="C1321" s="824" t="s">
        <v>0</v>
      </c>
      <c r="D1321" s="825"/>
      <c r="E1321" s="408" t="s">
        <v>1</v>
      </c>
      <c r="F1321" s="81" t="s">
        <v>2</v>
      </c>
      <c r="G1321" s="219" t="s">
        <v>3</v>
      </c>
      <c r="H1321" s="219" t="s">
        <v>4</v>
      </c>
      <c r="I1321" s="388" t="s">
        <v>5</v>
      </c>
    </row>
    <row r="1322" spans="1:9" ht="69.95" customHeight="1" thickTop="1" x14ac:dyDescent="0.2">
      <c r="A1322" s="833">
        <f>A1308+2</f>
        <v>43311</v>
      </c>
      <c r="B1322" s="65"/>
      <c r="C1322" s="170">
        <v>4114</v>
      </c>
      <c r="D1322" s="220">
        <v>4112</v>
      </c>
      <c r="E1322" s="435" t="s">
        <v>6</v>
      </c>
      <c r="F1322" s="220"/>
      <c r="G1322" s="265" t="s">
        <v>27</v>
      </c>
      <c r="H1322" s="193"/>
      <c r="I1322" s="174"/>
    </row>
    <row r="1323" spans="1:9" ht="69.95" customHeight="1" x14ac:dyDescent="0.2">
      <c r="A1323" s="833"/>
      <c r="B1323" s="782" t="s">
        <v>8</v>
      </c>
      <c r="C1323" s="326"/>
      <c r="D1323" s="335"/>
      <c r="E1323" s="474"/>
      <c r="F1323" s="336"/>
      <c r="G1323" s="339"/>
      <c r="H1323" s="340"/>
      <c r="I1323" s="306"/>
    </row>
    <row r="1324" spans="1:9" ht="69.95" customHeight="1" x14ac:dyDescent="0.2">
      <c r="A1324" s="833"/>
      <c r="B1324" s="782"/>
      <c r="C1324" s="327"/>
      <c r="D1324" s="336"/>
      <c r="E1324" s="474"/>
      <c r="F1324" s="335"/>
      <c r="G1324" s="341"/>
      <c r="H1324" s="342"/>
      <c r="I1324" s="306"/>
    </row>
    <row r="1325" spans="1:9" ht="69.95" customHeight="1" thickBot="1" x14ac:dyDescent="0.25">
      <c r="A1325" s="833"/>
      <c r="B1325" s="62"/>
      <c r="C1325" s="96">
        <v>4111</v>
      </c>
      <c r="D1325" s="268"/>
      <c r="E1325" s="499"/>
      <c r="F1325" s="97"/>
      <c r="G1325" s="413"/>
      <c r="H1325" s="414"/>
      <c r="I1325" s="415"/>
    </row>
    <row r="1326" spans="1:9" ht="69.95" customHeight="1" x14ac:dyDescent="0.2">
      <c r="A1326" s="833"/>
      <c r="B1326" s="782" t="s">
        <v>8</v>
      </c>
      <c r="C1326" s="307"/>
      <c r="D1326" s="308"/>
      <c r="E1326" s="502"/>
      <c r="F1326" s="344"/>
      <c r="G1326" s="495"/>
      <c r="H1326" s="416"/>
      <c r="I1326" s="417"/>
    </row>
    <row r="1327" spans="1:9" ht="69.95" customHeight="1" thickBot="1" x14ac:dyDescent="0.25">
      <c r="A1327" s="834"/>
      <c r="B1327" s="783"/>
      <c r="C1327" s="310"/>
      <c r="D1327" s="311"/>
      <c r="E1327" s="471"/>
      <c r="F1327" s="347"/>
      <c r="G1327" s="139"/>
      <c r="H1327" s="418"/>
      <c r="I1327" s="379"/>
    </row>
    <row r="1328" spans="1:9" ht="69.95" customHeight="1" thickTop="1" x14ac:dyDescent="0.2">
      <c r="A1328" s="837">
        <f>A1322+1</f>
        <v>43312</v>
      </c>
      <c r="B1328" s="59"/>
      <c r="C1328" s="170">
        <v>4110</v>
      </c>
      <c r="D1328" s="231">
        <v>4109</v>
      </c>
      <c r="E1328" s="447"/>
      <c r="F1328" s="523"/>
      <c r="G1328" s="145"/>
      <c r="H1328" s="144">
        <v>4112</v>
      </c>
      <c r="I1328" s="147"/>
    </row>
    <row r="1329" spans="1:9" ht="69.95" customHeight="1" x14ac:dyDescent="0.2">
      <c r="A1329" s="838"/>
      <c r="B1329" s="840" t="s">
        <v>8</v>
      </c>
      <c r="C1329" s="326"/>
      <c r="D1329" s="303"/>
      <c r="E1329" s="494"/>
      <c r="F1329" s="273"/>
      <c r="G1329" s="349"/>
      <c r="H1329" s="350"/>
      <c r="I1329" s="306"/>
    </row>
    <row r="1330" spans="1:9" ht="69.95" customHeight="1" x14ac:dyDescent="0.2">
      <c r="A1330" s="838"/>
      <c r="B1330" s="841"/>
      <c r="C1330" s="327"/>
      <c r="D1330" s="319"/>
      <c r="E1330" s="443"/>
      <c r="F1330" s="524"/>
      <c r="G1330" s="309"/>
      <c r="H1330" s="351"/>
      <c r="I1330" s="306"/>
    </row>
    <row r="1331" spans="1:9" ht="69.95" customHeight="1" x14ac:dyDescent="0.2">
      <c r="A1331" s="838"/>
      <c r="B1331" s="60"/>
      <c r="C1331" s="130">
        <v>4108</v>
      </c>
      <c r="D1331" s="131"/>
      <c r="E1331" s="444"/>
      <c r="F1331" s="525"/>
      <c r="G1331" s="100"/>
      <c r="H1331" s="133" t="s">
        <v>101</v>
      </c>
      <c r="I1331" s="157"/>
    </row>
    <row r="1332" spans="1:9" ht="69.95" customHeight="1" x14ac:dyDescent="0.2">
      <c r="A1332" s="838"/>
      <c r="B1332" s="840" t="s">
        <v>8</v>
      </c>
      <c r="C1332" s="328"/>
      <c r="D1332" s="321"/>
      <c r="E1332" s="470"/>
      <c r="F1332" s="353"/>
      <c r="G1332" s="354"/>
      <c r="H1332" s="355"/>
      <c r="I1332" s="346"/>
    </row>
    <row r="1333" spans="1:9" ht="69.95" customHeight="1" thickBot="1" x14ac:dyDescent="0.25">
      <c r="A1333" s="839"/>
      <c r="B1333" s="800"/>
      <c r="C1333" s="329"/>
      <c r="D1333" s="311"/>
      <c r="E1333" s="471"/>
      <c r="F1333" s="347"/>
      <c r="G1333" s="356"/>
      <c r="H1333" s="357"/>
      <c r="I1333" s="314"/>
    </row>
    <row r="1334" spans="1:9" ht="69.95" customHeight="1" thickTop="1" x14ac:dyDescent="0.2">
      <c r="A1334" s="842">
        <f>A1328+1</f>
        <v>43313</v>
      </c>
      <c r="B1334" s="61"/>
      <c r="C1334" s="232">
        <v>4107</v>
      </c>
      <c r="D1334" s="231">
        <v>4104</v>
      </c>
      <c r="E1334" s="497"/>
      <c r="F1334" s="220"/>
      <c r="G1334" s="272" t="s">
        <v>7</v>
      </c>
      <c r="H1334" s="173"/>
      <c r="I1334" s="174"/>
    </row>
    <row r="1335" spans="1:9" ht="69.95" customHeight="1" x14ac:dyDescent="0.2">
      <c r="A1335" s="833"/>
      <c r="B1335" s="840" t="s">
        <v>8</v>
      </c>
      <c r="C1335" s="302"/>
      <c r="D1335" s="303"/>
      <c r="E1335" s="474"/>
      <c r="F1335" s="336"/>
      <c r="G1335" s="349"/>
      <c r="H1335" s="358"/>
      <c r="I1335" s="306"/>
    </row>
    <row r="1336" spans="1:9" ht="69.95" customHeight="1" x14ac:dyDescent="0.2">
      <c r="A1336" s="833"/>
      <c r="B1336" s="841"/>
      <c r="C1336" s="302"/>
      <c r="D1336" s="303"/>
      <c r="E1336" s="474"/>
      <c r="F1336" s="335"/>
      <c r="G1336" s="349"/>
      <c r="H1336" s="358"/>
      <c r="I1336" s="306"/>
    </row>
    <row r="1337" spans="1:9" ht="69.95" customHeight="1" x14ac:dyDescent="0.2">
      <c r="A1337" s="833"/>
      <c r="B1337" s="62"/>
      <c r="C1337" s="141">
        <v>4101</v>
      </c>
      <c r="D1337" s="142"/>
      <c r="E1337" s="444" t="s">
        <v>7</v>
      </c>
      <c r="F1337" s="526"/>
      <c r="G1337" s="145"/>
      <c r="H1337" s="145" t="s">
        <v>7</v>
      </c>
      <c r="I1337" s="157"/>
    </row>
    <row r="1338" spans="1:9" ht="69.95" customHeight="1" x14ac:dyDescent="0.2">
      <c r="A1338" s="833"/>
      <c r="B1338" s="840" t="s">
        <v>8</v>
      </c>
      <c r="C1338" s="307"/>
      <c r="D1338" s="308"/>
      <c r="E1338" s="470"/>
      <c r="F1338" s="353"/>
      <c r="G1338" s="359"/>
      <c r="H1338" s="359"/>
      <c r="I1338" s="346"/>
    </row>
    <row r="1339" spans="1:9" ht="69.95" customHeight="1" thickBot="1" x14ac:dyDescent="0.25">
      <c r="A1339" s="834"/>
      <c r="B1339" s="800"/>
      <c r="C1339" s="310"/>
      <c r="D1339" s="311"/>
      <c r="E1339" s="471"/>
      <c r="F1339" s="347"/>
      <c r="G1339" s="356"/>
      <c r="H1339" s="360"/>
      <c r="I1339" s="314"/>
    </row>
    <row r="1340" spans="1:9" ht="69.95" customHeight="1" thickTop="1" x14ac:dyDescent="0.2">
      <c r="A1340" s="837">
        <f t="shared" ref="A1340" si="39">A1334+1</f>
        <v>43314</v>
      </c>
      <c r="B1340" s="61"/>
      <c r="C1340" s="168" t="s">
        <v>7</v>
      </c>
      <c r="D1340" s="169" t="s">
        <v>11</v>
      </c>
      <c r="E1340" s="497"/>
      <c r="F1340" s="220"/>
      <c r="G1340" s="172" t="s">
        <v>11</v>
      </c>
      <c r="H1340" s="173"/>
      <c r="I1340" s="174"/>
    </row>
    <row r="1341" spans="1:9" ht="69.95" customHeight="1" x14ac:dyDescent="0.2">
      <c r="A1341" s="838"/>
      <c r="B1341" s="840" t="s">
        <v>8</v>
      </c>
      <c r="C1341" s="315"/>
      <c r="D1341" s="316"/>
      <c r="E1341" s="474"/>
      <c r="F1341" s="336"/>
      <c r="G1341" s="361"/>
      <c r="H1341" s="358"/>
      <c r="I1341" s="306"/>
    </row>
    <row r="1342" spans="1:9" ht="69.95" customHeight="1" x14ac:dyDescent="0.2">
      <c r="A1342" s="838"/>
      <c r="B1342" s="841"/>
      <c r="C1342" s="318"/>
      <c r="D1342" s="319"/>
      <c r="E1342" s="474"/>
      <c r="F1342" s="335"/>
      <c r="G1342" s="304"/>
      <c r="H1342" s="317"/>
      <c r="I1342" s="306"/>
    </row>
    <row r="1343" spans="1:9" ht="69.95" customHeight="1" x14ac:dyDescent="0.2">
      <c r="A1343" s="838"/>
      <c r="B1343" s="62"/>
      <c r="C1343" s="185" t="s">
        <v>12</v>
      </c>
      <c r="D1343" s="131"/>
      <c r="E1343" s="444" t="s">
        <v>11</v>
      </c>
      <c r="F1343" s="525"/>
      <c r="G1343" s="186"/>
      <c r="H1343" s="100" t="s">
        <v>11</v>
      </c>
      <c r="I1343" s="157"/>
    </row>
    <row r="1344" spans="1:9" ht="69.95" customHeight="1" x14ac:dyDescent="0.2">
      <c r="A1344" s="838"/>
      <c r="B1344" s="840" t="s">
        <v>8</v>
      </c>
      <c r="C1344" s="320"/>
      <c r="D1344" s="321"/>
      <c r="E1344" s="470"/>
      <c r="F1344" s="353"/>
      <c r="G1344" s="324"/>
      <c r="H1344" s="354"/>
      <c r="I1344" s="346"/>
    </row>
    <row r="1345" spans="1:9" ht="69.95" customHeight="1" thickBot="1" x14ac:dyDescent="0.25">
      <c r="A1345" s="839"/>
      <c r="B1345" s="800"/>
      <c r="C1345" s="310"/>
      <c r="D1345" s="311"/>
      <c r="E1345" s="471"/>
      <c r="F1345" s="347"/>
      <c r="G1345" s="313"/>
      <c r="H1345" s="360"/>
      <c r="I1345" s="314"/>
    </row>
    <row r="1346" spans="1:9" ht="69.95" customHeight="1" thickTop="1" x14ac:dyDescent="0.2">
      <c r="A1346" s="842">
        <f t="shared" ref="A1346" si="40">A1340+1</f>
        <v>43315</v>
      </c>
      <c r="B1346" s="61"/>
      <c r="C1346" s="170" t="s">
        <v>14</v>
      </c>
      <c r="D1346" s="192" t="s">
        <v>15</v>
      </c>
      <c r="E1346" s="497"/>
      <c r="F1346" s="231"/>
      <c r="G1346" s="172" t="s">
        <v>12</v>
      </c>
      <c r="H1346" s="173"/>
      <c r="I1346" s="174"/>
    </row>
    <row r="1347" spans="1:9" ht="69.95" customHeight="1" x14ac:dyDescent="0.2">
      <c r="A1347" s="833"/>
      <c r="B1347" s="840" t="s">
        <v>8</v>
      </c>
      <c r="C1347" s="326"/>
      <c r="D1347" s="303"/>
      <c r="E1347" s="474"/>
      <c r="F1347" s="336"/>
      <c r="G1347" s="278"/>
      <c r="H1347" s="358"/>
      <c r="I1347" s="257"/>
    </row>
    <row r="1348" spans="1:9" ht="69.95" customHeight="1" x14ac:dyDescent="0.2">
      <c r="A1348" s="833"/>
      <c r="B1348" s="841"/>
      <c r="C1348" s="327"/>
      <c r="D1348" s="319"/>
      <c r="E1348" s="443"/>
      <c r="F1348" s="335"/>
      <c r="G1348" s="183"/>
      <c r="H1348" s="195"/>
      <c r="I1348" s="306"/>
    </row>
    <row r="1349" spans="1:9" ht="69.95" customHeight="1" x14ac:dyDescent="0.2">
      <c r="A1349" s="833"/>
      <c r="B1349" s="62"/>
      <c r="C1349" s="196" t="s">
        <v>17</v>
      </c>
      <c r="D1349" s="131"/>
      <c r="E1349" s="444" t="s">
        <v>12</v>
      </c>
      <c r="F1349" s="507"/>
      <c r="G1349" s="197"/>
      <c r="H1349" s="100"/>
      <c r="I1349" s="157"/>
    </row>
    <row r="1350" spans="1:9" ht="69.95" customHeight="1" x14ac:dyDescent="0.2">
      <c r="A1350" s="833"/>
      <c r="B1350" s="840" t="s">
        <v>8</v>
      </c>
      <c r="C1350" s="134"/>
      <c r="D1350" s="321"/>
      <c r="E1350" s="443"/>
      <c r="F1350" s="273"/>
      <c r="G1350" s="324"/>
      <c r="H1350" s="362"/>
      <c r="I1350" s="346"/>
    </row>
    <row r="1351" spans="1:9" ht="69.95" customHeight="1" thickBot="1" x14ac:dyDescent="0.25">
      <c r="A1351" s="834"/>
      <c r="B1351" s="800"/>
      <c r="C1351" s="329"/>
      <c r="D1351" s="311"/>
      <c r="E1351" s="471"/>
      <c r="F1351" s="527"/>
      <c r="G1351" s="313"/>
      <c r="H1351" s="360"/>
      <c r="I1351" s="314"/>
    </row>
    <row r="1352" spans="1:9" ht="69.95" customHeight="1" thickTop="1" x14ac:dyDescent="0.2">
      <c r="A1352" s="837">
        <f>A1346+1</f>
        <v>43316</v>
      </c>
      <c r="B1352" s="61"/>
      <c r="C1352" s="168" t="s">
        <v>13</v>
      </c>
      <c r="D1352" s="169" t="s">
        <v>16</v>
      </c>
      <c r="E1352" s="435" t="s">
        <v>18</v>
      </c>
      <c r="F1352" s="231"/>
      <c r="G1352" s="172"/>
      <c r="H1352" s="173" t="s">
        <v>103</v>
      </c>
      <c r="I1352" s="174"/>
    </row>
    <row r="1353" spans="1:9" ht="69.95" customHeight="1" x14ac:dyDescent="0.2">
      <c r="A1353" s="838"/>
      <c r="B1353" s="840" t="s">
        <v>8</v>
      </c>
      <c r="C1353" s="315"/>
      <c r="D1353" s="316"/>
      <c r="E1353" s="473"/>
      <c r="F1353" s="336"/>
      <c r="G1353" s="361"/>
      <c r="H1353" s="358"/>
      <c r="I1353" s="306"/>
    </row>
    <row r="1354" spans="1:9" ht="69.95" customHeight="1" x14ac:dyDescent="0.2">
      <c r="A1354" s="838"/>
      <c r="B1354" s="841"/>
      <c r="C1354" s="330"/>
      <c r="D1354" s="331"/>
      <c r="E1354" s="474"/>
      <c r="F1354" s="335"/>
      <c r="G1354" s="304"/>
      <c r="H1354" s="317"/>
      <c r="I1354" s="306"/>
    </row>
    <row r="1355" spans="1:9" ht="69.95" customHeight="1" x14ac:dyDescent="0.2">
      <c r="A1355" s="838"/>
      <c r="B1355" s="62"/>
      <c r="C1355" s="185" t="s">
        <v>19</v>
      </c>
      <c r="D1355" s="209" t="s">
        <v>20</v>
      </c>
      <c r="E1355" s="438"/>
      <c r="F1355" s="131"/>
      <c r="G1355" s="210"/>
      <c r="H1355" s="100"/>
      <c r="I1355" s="157"/>
    </row>
    <row r="1356" spans="1:9" ht="69.95" customHeight="1" x14ac:dyDescent="0.2">
      <c r="A1356" s="838"/>
      <c r="B1356" s="840" t="s">
        <v>8</v>
      </c>
      <c r="C1356" s="320"/>
      <c r="D1356" s="332"/>
      <c r="E1356" s="472"/>
      <c r="F1356" s="336"/>
      <c r="G1356" s="323"/>
      <c r="H1356" s="354"/>
      <c r="I1356" s="346"/>
    </row>
    <row r="1357" spans="1:9" ht="69.95" customHeight="1" thickBot="1" x14ac:dyDescent="0.25">
      <c r="A1357" s="839"/>
      <c r="B1357" s="800"/>
      <c r="C1357" s="333"/>
      <c r="D1357" s="334"/>
      <c r="E1357" s="471"/>
      <c r="F1357" s="536"/>
      <c r="G1357" s="312"/>
      <c r="H1357" s="360"/>
      <c r="I1357" s="314"/>
    </row>
    <row r="1358" spans="1:9" ht="69.95" customHeight="1" thickTop="1" x14ac:dyDescent="0.2">
      <c r="A1358" s="856">
        <f>A1352+1</f>
        <v>43317</v>
      </c>
      <c r="B1358" s="61"/>
      <c r="C1358" s="168"/>
      <c r="D1358" s="169"/>
      <c r="E1358" s="435"/>
      <c r="F1358" s="231"/>
      <c r="G1358" s="172"/>
      <c r="H1358" s="173"/>
      <c r="I1358" s="174"/>
    </row>
    <row r="1359" spans="1:9" ht="69.95" customHeight="1" x14ac:dyDescent="0.2">
      <c r="A1359" s="857"/>
      <c r="B1359" s="840" t="s">
        <v>8</v>
      </c>
      <c r="C1359" s="315"/>
      <c r="D1359" s="316"/>
      <c r="E1359" s="473"/>
      <c r="F1359" s="336"/>
      <c r="G1359" s="361"/>
      <c r="H1359" s="358"/>
      <c r="I1359" s="306"/>
    </row>
    <row r="1360" spans="1:9" ht="69.95" customHeight="1" x14ac:dyDescent="0.2">
      <c r="A1360" s="857"/>
      <c r="B1360" s="841"/>
      <c r="C1360" s="330"/>
      <c r="D1360" s="331"/>
      <c r="E1360" s="474"/>
      <c r="F1360" s="335"/>
      <c r="G1360" s="304"/>
      <c r="H1360" s="317"/>
      <c r="I1360" s="306"/>
    </row>
    <row r="1361" spans="1:9" ht="69.95" customHeight="1" x14ac:dyDescent="0.2">
      <c r="A1361" s="857"/>
      <c r="B1361" s="62"/>
      <c r="C1361" s="185"/>
      <c r="D1361" s="209"/>
      <c r="E1361" s="438"/>
      <c r="F1361" s="131"/>
      <c r="G1361" s="210"/>
      <c r="H1361" s="100"/>
      <c r="I1361" s="157"/>
    </row>
    <row r="1362" spans="1:9" ht="69.95" customHeight="1" x14ac:dyDescent="0.2">
      <c r="A1362" s="857"/>
      <c r="B1362" s="840" t="s">
        <v>8</v>
      </c>
      <c r="C1362" s="320"/>
      <c r="D1362" s="332"/>
      <c r="E1362" s="472"/>
      <c r="F1362" s="336"/>
      <c r="G1362" s="323"/>
      <c r="H1362" s="354"/>
      <c r="I1362" s="346"/>
    </row>
    <row r="1363" spans="1:9" ht="69.95" customHeight="1" thickBot="1" x14ac:dyDescent="0.25">
      <c r="A1363" s="858"/>
      <c r="B1363" s="800"/>
      <c r="C1363" s="333"/>
      <c r="D1363" s="334"/>
      <c r="E1363" s="471"/>
      <c r="F1363" s="536"/>
      <c r="G1363" s="312"/>
      <c r="H1363" s="360"/>
      <c r="I1363" s="314"/>
    </row>
    <row r="1364" spans="1:9" ht="69.95" hidden="1" customHeight="1" thickTop="1" x14ac:dyDescent="0.45">
      <c r="A1364" s="395"/>
      <c r="B1364" s="63"/>
      <c r="C1364" s="284">
        <f>COUNTA(C1355,C1352,C1349,C1346,C1343,C1340,C1337,C1334,C1331,C1328,C1325,C1322)</f>
        <v>12</v>
      </c>
      <c r="D1364" s="284">
        <f t="shared" ref="D1364:H1364" si="41">COUNTA(D1355,D1352,D1349,D1346,D1343,D1340,D1337,D1334,D1331,D1328,D1325,D1322)</f>
        <v>7</v>
      </c>
      <c r="E1364" s="463">
        <f t="shared" si="41"/>
        <v>5</v>
      </c>
      <c r="F1364" s="531">
        <f t="shared" si="41"/>
        <v>0</v>
      </c>
      <c r="G1364" s="284">
        <f t="shared" si="41"/>
        <v>4</v>
      </c>
      <c r="H1364" s="284">
        <f t="shared" si="41"/>
        <v>5</v>
      </c>
      <c r="I1364" s="284">
        <f>COUNTA(I1322:I1357)</f>
        <v>0</v>
      </c>
    </row>
    <row r="1365" spans="1:9" ht="99.95" customHeight="1" thickTop="1" thickBot="1" x14ac:dyDescent="0.25">
      <c r="A1365" s="393" t="s">
        <v>99</v>
      </c>
      <c r="B1365" s="390">
        <f>WEEKNUM(A1366,2)</f>
        <v>32</v>
      </c>
      <c r="C1365" s="824" t="s">
        <v>0</v>
      </c>
      <c r="D1365" s="825"/>
      <c r="E1365" s="496" t="s">
        <v>1</v>
      </c>
      <c r="F1365" s="81" t="s">
        <v>2</v>
      </c>
      <c r="G1365" s="218" t="s">
        <v>3</v>
      </c>
      <c r="H1365" s="219" t="s">
        <v>4</v>
      </c>
      <c r="I1365" s="388" t="s">
        <v>5</v>
      </c>
    </row>
    <row r="1366" spans="1:9" ht="69.95" customHeight="1" thickTop="1" x14ac:dyDescent="0.2">
      <c r="A1366" s="827">
        <f>A1352+2</f>
        <v>43318</v>
      </c>
      <c r="B1366" s="59"/>
      <c r="C1366" s="170">
        <v>4114</v>
      </c>
      <c r="D1366" s="220">
        <v>4112</v>
      </c>
      <c r="E1366" s="435" t="s">
        <v>6</v>
      </c>
      <c r="F1366" s="512"/>
      <c r="G1366" s="172" t="s">
        <v>16</v>
      </c>
      <c r="H1366" s="202"/>
      <c r="I1366" s="174"/>
    </row>
    <row r="1367" spans="1:9" ht="69.95" customHeight="1" x14ac:dyDescent="0.2">
      <c r="A1367" s="828"/>
      <c r="B1367" s="784" t="s">
        <v>8</v>
      </c>
      <c r="C1367" s="326"/>
      <c r="D1367" s="335"/>
      <c r="E1367" s="443"/>
      <c r="F1367" s="538"/>
      <c r="G1367" s="304"/>
      <c r="H1367" s="305"/>
      <c r="I1367" s="306"/>
    </row>
    <row r="1368" spans="1:9" ht="69.95" customHeight="1" x14ac:dyDescent="0.2">
      <c r="A1368" s="828"/>
      <c r="B1368" s="784"/>
      <c r="C1368" s="327"/>
      <c r="D1368" s="336"/>
      <c r="E1368" s="494"/>
      <c r="F1368" s="539"/>
      <c r="G1368" s="304"/>
      <c r="H1368" s="305"/>
      <c r="I1368" s="306"/>
    </row>
    <row r="1369" spans="1:9" ht="69.95" customHeight="1" x14ac:dyDescent="0.2">
      <c r="A1369" s="828"/>
      <c r="B1369" s="60"/>
      <c r="C1369" s="130">
        <v>4111</v>
      </c>
      <c r="D1369" s="227"/>
      <c r="E1369" s="444" t="s">
        <v>13</v>
      </c>
      <c r="F1369" s="283"/>
      <c r="G1369" s="186" t="s">
        <v>13</v>
      </c>
      <c r="H1369" s="186" t="s">
        <v>12</v>
      </c>
      <c r="I1369" s="228"/>
    </row>
    <row r="1370" spans="1:9" ht="69.95" customHeight="1" x14ac:dyDescent="0.2">
      <c r="A1370" s="828"/>
      <c r="B1370" s="784" t="s">
        <v>8</v>
      </c>
      <c r="C1370" s="328"/>
      <c r="D1370" s="337"/>
      <c r="E1370" s="470"/>
      <c r="F1370" s="353"/>
      <c r="G1370" s="304"/>
      <c r="H1370" s="304"/>
      <c r="I1370" s="306"/>
    </row>
    <row r="1371" spans="1:9" ht="69.95" customHeight="1" thickBot="1" x14ac:dyDescent="0.25">
      <c r="A1371" s="829"/>
      <c r="B1371" s="785"/>
      <c r="C1371" s="329"/>
      <c r="D1371" s="338"/>
      <c r="E1371" s="471"/>
      <c r="F1371" s="334"/>
      <c r="G1371" s="313"/>
      <c r="H1371" s="312"/>
      <c r="I1371" s="314"/>
    </row>
    <row r="1372" spans="1:9" ht="69.95" customHeight="1" thickTop="1" x14ac:dyDescent="0.2">
      <c r="A1372" s="830">
        <f>+A1366+1</f>
        <v>43319</v>
      </c>
      <c r="B1372" s="61"/>
      <c r="C1372" s="170">
        <v>4110</v>
      </c>
      <c r="D1372" s="231">
        <v>4109</v>
      </c>
      <c r="E1372" s="447"/>
      <c r="F1372" s="512"/>
      <c r="G1372" s="172" t="s">
        <v>19</v>
      </c>
      <c r="H1372" s="202"/>
      <c r="I1372" s="174"/>
    </row>
    <row r="1373" spans="1:9" ht="69.95" customHeight="1" x14ac:dyDescent="0.2">
      <c r="A1373" s="831"/>
      <c r="B1373" s="782" t="s">
        <v>8</v>
      </c>
      <c r="C1373" s="326"/>
      <c r="D1373" s="303"/>
      <c r="E1373" s="494"/>
      <c r="F1373" s="273"/>
      <c r="G1373" s="304"/>
      <c r="H1373" s="305"/>
      <c r="I1373" s="306"/>
    </row>
    <row r="1374" spans="1:9" ht="69.95" customHeight="1" x14ac:dyDescent="0.2">
      <c r="A1374" s="831"/>
      <c r="B1374" s="782"/>
      <c r="C1374" s="327"/>
      <c r="D1374" s="319"/>
      <c r="E1374" s="443"/>
      <c r="F1374" s="521"/>
      <c r="G1374" s="304"/>
      <c r="H1374" s="305"/>
      <c r="I1374" s="306"/>
    </row>
    <row r="1375" spans="1:9" ht="69.95" customHeight="1" x14ac:dyDescent="0.2">
      <c r="A1375" s="831"/>
      <c r="B1375" s="62"/>
      <c r="C1375" s="130">
        <v>4108</v>
      </c>
      <c r="D1375" s="131"/>
      <c r="E1375" s="444" t="s">
        <v>16</v>
      </c>
      <c r="F1375" s="283"/>
      <c r="G1375" s="186"/>
      <c r="H1375" s="186" t="s">
        <v>13</v>
      </c>
      <c r="I1375" s="228"/>
    </row>
    <row r="1376" spans="1:9" ht="69.95" customHeight="1" x14ac:dyDescent="0.2">
      <c r="A1376" s="831"/>
      <c r="B1376" s="782" t="s">
        <v>8</v>
      </c>
      <c r="C1376" s="328"/>
      <c r="D1376" s="321"/>
      <c r="E1376" s="470"/>
      <c r="F1376" s="353"/>
      <c r="G1376" s="304"/>
      <c r="H1376" s="304"/>
      <c r="I1376" s="306"/>
    </row>
    <row r="1377" spans="1:9" ht="69.95" customHeight="1" thickBot="1" x14ac:dyDescent="0.25">
      <c r="A1377" s="832"/>
      <c r="B1377" s="783"/>
      <c r="C1377" s="329"/>
      <c r="D1377" s="311"/>
      <c r="E1377" s="471"/>
      <c r="F1377" s="334"/>
      <c r="G1377" s="313"/>
      <c r="H1377" s="312"/>
      <c r="I1377" s="314"/>
    </row>
    <row r="1378" spans="1:9" ht="69.95" customHeight="1" thickTop="1" x14ac:dyDescent="0.2">
      <c r="A1378" s="827">
        <f>+A1372+1</f>
        <v>43320</v>
      </c>
      <c r="B1378" s="61"/>
      <c r="C1378" s="232">
        <v>4107</v>
      </c>
      <c r="D1378" s="231">
        <v>4104</v>
      </c>
      <c r="E1378" s="447"/>
      <c r="F1378" s="512" t="s">
        <v>10</v>
      </c>
      <c r="G1378" s="172" t="s">
        <v>21</v>
      </c>
      <c r="H1378" s="202"/>
      <c r="I1378" s="174"/>
    </row>
    <row r="1379" spans="1:9" ht="69.95" customHeight="1" x14ac:dyDescent="0.2">
      <c r="A1379" s="828"/>
      <c r="B1379" s="782" t="s">
        <v>8</v>
      </c>
      <c r="C1379" s="302"/>
      <c r="D1379" s="303"/>
      <c r="E1379" s="494"/>
      <c r="F1379" s="538"/>
      <c r="G1379" s="304"/>
      <c r="H1379" s="305"/>
      <c r="I1379" s="306"/>
    </row>
    <row r="1380" spans="1:9" ht="69.95" customHeight="1" x14ac:dyDescent="0.2">
      <c r="A1380" s="828"/>
      <c r="B1380" s="782"/>
      <c r="C1380" s="302"/>
      <c r="D1380" s="303"/>
      <c r="E1380" s="443"/>
      <c r="F1380" s="539"/>
      <c r="G1380" s="304"/>
      <c r="H1380" s="305"/>
      <c r="I1380" s="306"/>
    </row>
    <row r="1381" spans="1:9" ht="69.95" customHeight="1" x14ac:dyDescent="0.2">
      <c r="A1381" s="828"/>
      <c r="B1381" s="62"/>
      <c r="C1381" s="141">
        <v>4101</v>
      </c>
      <c r="D1381" s="142"/>
      <c r="E1381" s="444" t="s">
        <v>19</v>
      </c>
      <c r="F1381" s="283"/>
      <c r="G1381" s="186"/>
      <c r="H1381" s="186" t="s">
        <v>16</v>
      </c>
      <c r="I1381" s="228"/>
    </row>
    <row r="1382" spans="1:9" ht="69.95" customHeight="1" x14ac:dyDescent="0.2">
      <c r="A1382" s="828"/>
      <c r="B1382" s="782" t="s">
        <v>8</v>
      </c>
      <c r="C1382" s="307"/>
      <c r="D1382" s="308"/>
      <c r="E1382" s="470"/>
      <c r="F1382" s="353"/>
      <c r="G1382" s="304"/>
      <c r="H1382" s="304"/>
      <c r="I1382" s="306"/>
    </row>
    <row r="1383" spans="1:9" ht="69.95" customHeight="1" thickBot="1" x14ac:dyDescent="0.25">
      <c r="A1383" s="829"/>
      <c r="B1383" s="783"/>
      <c r="C1383" s="310"/>
      <c r="D1383" s="311"/>
      <c r="E1383" s="471"/>
      <c r="F1383" s="334"/>
      <c r="G1383" s="313"/>
      <c r="H1383" s="312"/>
      <c r="I1383" s="314"/>
    </row>
    <row r="1384" spans="1:9" ht="69.95" customHeight="1" thickTop="1" x14ac:dyDescent="0.2">
      <c r="A1384" s="830">
        <f>+A1378+1</f>
        <v>43321</v>
      </c>
      <c r="B1384" s="61"/>
      <c r="C1384" s="168" t="s">
        <v>7</v>
      </c>
      <c r="D1384" s="169" t="s">
        <v>11</v>
      </c>
      <c r="E1384" s="447"/>
      <c r="F1384" s="512"/>
      <c r="G1384" s="172" t="s">
        <v>23</v>
      </c>
      <c r="H1384" s="202"/>
      <c r="I1384" s="174"/>
    </row>
    <row r="1385" spans="1:9" ht="69.95" customHeight="1" x14ac:dyDescent="0.2">
      <c r="A1385" s="831"/>
      <c r="B1385" s="782" t="s">
        <v>8</v>
      </c>
      <c r="C1385" s="315"/>
      <c r="D1385" s="316"/>
      <c r="E1385" s="494"/>
      <c r="F1385" s="538"/>
      <c r="G1385" s="304"/>
      <c r="H1385" s="305"/>
      <c r="I1385" s="306"/>
    </row>
    <row r="1386" spans="1:9" ht="69.95" customHeight="1" x14ac:dyDescent="0.2">
      <c r="A1386" s="831"/>
      <c r="B1386" s="782"/>
      <c r="C1386" s="318"/>
      <c r="D1386" s="319"/>
      <c r="E1386" s="443"/>
      <c r="F1386" s="539"/>
      <c r="G1386" s="304"/>
      <c r="H1386" s="305"/>
      <c r="I1386" s="306"/>
    </row>
    <row r="1387" spans="1:9" ht="69.95" customHeight="1" x14ac:dyDescent="0.2">
      <c r="A1387" s="831"/>
      <c r="B1387" s="62"/>
      <c r="C1387" s="185" t="s">
        <v>12</v>
      </c>
      <c r="D1387" s="131"/>
      <c r="E1387" s="444" t="s">
        <v>21</v>
      </c>
      <c r="F1387" s="283"/>
      <c r="G1387" s="186"/>
      <c r="H1387" s="186" t="s">
        <v>19</v>
      </c>
      <c r="I1387" s="228"/>
    </row>
    <row r="1388" spans="1:9" ht="69.95" customHeight="1" x14ac:dyDescent="0.2">
      <c r="A1388" s="831"/>
      <c r="B1388" s="782" t="s">
        <v>8</v>
      </c>
      <c r="C1388" s="320"/>
      <c r="D1388" s="321"/>
      <c r="E1388" s="470"/>
      <c r="F1388" s="353"/>
      <c r="G1388" s="304"/>
      <c r="H1388" s="304"/>
      <c r="I1388" s="306"/>
    </row>
    <row r="1389" spans="1:9" ht="69.95" customHeight="1" thickBot="1" x14ac:dyDescent="0.25">
      <c r="A1389" s="832"/>
      <c r="B1389" s="783"/>
      <c r="C1389" s="310"/>
      <c r="D1389" s="311"/>
      <c r="E1389" s="471"/>
      <c r="F1389" s="334"/>
      <c r="G1389" s="313"/>
      <c r="H1389" s="312"/>
      <c r="I1389" s="314"/>
    </row>
    <row r="1390" spans="1:9" ht="69.95" customHeight="1" thickTop="1" x14ac:dyDescent="0.2">
      <c r="A1390" s="827">
        <f>+A1384+1</f>
        <v>43322</v>
      </c>
      <c r="B1390" s="61"/>
      <c r="C1390" s="170" t="s">
        <v>14</v>
      </c>
      <c r="D1390" s="192" t="s">
        <v>15</v>
      </c>
      <c r="E1390" s="455" t="s">
        <v>24</v>
      </c>
      <c r="F1390" s="512"/>
      <c r="G1390" s="172" t="s">
        <v>24</v>
      </c>
      <c r="H1390" s="172" t="s">
        <v>16</v>
      </c>
      <c r="I1390" s="174"/>
    </row>
    <row r="1391" spans="1:9" ht="69.95" customHeight="1" x14ac:dyDescent="0.2">
      <c r="A1391" s="828"/>
      <c r="B1391" s="782" t="s">
        <v>8</v>
      </c>
      <c r="C1391" s="326"/>
      <c r="D1391" s="303"/>
      <c r="E1391" s="494"/>
      <c r="F1391" s="538"/>
      <c r="G1391" s="304"/>
      <c r="H1391" s="305"/>
      <c r="I1391" s="306"/>
    </row>
    <row r="1392" spans="1:9" ht="69.95" customHeight="1" x14ac:dyDescent="0.2">
      <c r="A1392" s="828"/>
      <c r="B1392" s="782"/>
      <c r="C1392" s="327"/>
      <c r="D1392" s="319"/>
      <c r="E1392" s="494"/>
      <c r="F1392" s="539"/>
      <c r="G1392" s="304"/>
      <c r="H1392" s="305"/>
      <c r="I1392" s="306"/>
    </row>
    <row r="1393" spans="1:9" ht="69.95" customHeight="1" x14ac:dyDescent="0.2">
      <c r="A1393" s="828"/>
      <c r="B1393" s="62"/>
      <c r="C1393" s="196" t="s">
        <v>17</v>
      </c>
      <c r="D1393" s="131"/>
      <c r="E1393" s="444" t="s">
        <v>23</v>
      </c>
      <c r="F1393" s="515"/>
      <c r="G1393" s="233" t="s">
        <v>25</v>
      </c>
      <c r="H1393" s="233" t="s">
        <v>29</v>
      </c>
      <c r="I1393" s="234"/>
    </row>
    <row r="1394" spans="1:9" ht="69.95" customHeight="1" x14ac:dyDescent="0.2">
      <c r="A1394" s="828"/>
      <c r="B1394" s="782" t="s">
        <v>8</v>
      </c>
      <c r="C1394" s="328"/>
      <c r="D1394" s="321"/>
      <c r="E1394" s="470"/>
      <c r="F1394" s="353"/>
      <c r="G1394" s="304"/>
      <c r="H1394" s="304"/>
      <c r="I1394" s="306"/>
    </row>
    <row r="1395" spans="1:9" ht="69.95" customHeight="1" thickBot="1" x14ac:dyDescent="0.25">
      <c r="A1395" s="829"/>
      <c r="B1395" s="783"/>
      <c r="C1395" s="329"/>
      <c r="D1395" s="311"/>
      <c r="E1395" s="471"/>
      <c r="F1395" s="334"/>
      <c r="G1395" s="313"/>
      <c r="H1395" s="312"/>
      <c r="I1395" s="314"/>
    </row>
    <row r="1396" spans="1:9" ht="69.95" customHeight="1" thickTop="1" x14ac:dyDescent="0.2">
      <c r="A1396" s="830">
        <f>+A1390+1</f>
        <v>43323</v>
      </c>
      <c r="B1396" s="61"/>
      <c r="C1396" s="168" t="s">
        <v>13</v>
      </c>
      <c r="D1396" s="169" t="s">
        <v>16</v>
      </c>
      <c r="E1396" s="435" t="s">
        <v>18</v>
      </c>
      <c r="F1396" s="512"/>
      <c r="G1396" s="172"/>
      <c r="H1396" s="202"/>
      <c r="I1396" s="174"/>
    </row>
    <row r="1397" spans="1:9" ht="69.95" customHeight="1" x14ac:dyDescent="0.2">
      <c r="A1397" s="831"/>
      <c r="B1397" s="782" t="s">
        <v>8</v>
      </c>
      <c r="C1397" s="315"/>
      <c r="D1397" s="316"/>
      <c r="E1397" s="494"/>
      <c r="F1397" s="273"/>
      <c r="G1397" s="304"/>
      <c r="H1397" s="305"/>
      <c r="I1397" s="306"/>
    </row>
    <row r="1398" spans="1:9" ht="69.95" customHeight="1" x14ac:dyDescent="0.2">
      <c r="A1398" s="831"/>
      <c r="B1398" s="782"/>
      <c r="C1398" s="330"/>
      <c r="D1398" s="331"/>
      <c r="E1398" s="443"/>
      <c r="F1398" s="521"/>
      <c r="G1398" s="304"/>
      <c r="H1398" s="305"/>
      <c r="I1398" s="306"/>
    </row>
    <row r="1399" spans="1:9" ht="69.95" customHeight="1" x14ac:dyDescent="0.2">
      <c r="A1399" s="831"/>
      <c r="B1399" s="62"/>
      <c r="C1399" s="185" t="s">
        <v>19</v>
      </c>
      <c r="D1399" s="209" t="s">
        <v>80</v>
      </c>
      <c r="E1399" s="449"/>
      <c r="F1399" s="515"/>
      <c r="G1399" s="233"/>
      <c r="H1399" s="233" t="s">
        <v>104</v>
      </c>
      <c r="I1399" s="234"/>
    </row>
    <row r="1400" spans="1:9" ht="69.95" customHeight="1" x14ac:dyDescent="0.2">
      <c r="A1400" s="831"/>
      <c r="B1400" s="782" t="s">
        <v>8</v>
      </c>
      <c r="C1400" s="320"/>
      <c r="D1400" s="332"/>
      <c r="E1400" s="470"/>
      <c r="F1400" s="353"/>
      <c r="G1400" s="304"/>
      <c r="H1400" s="304"/>
      <c r="I1400" s="306"/>
    </row>
    <row r="1401" spans="1:9" ht="69.95" customHeight="1" thickBot="1" x14ac:dyDescent="0.25">
      <c r="A1401" s="832"/>
      <c r="B1401" s="783"/>
      <c r="C1401" s="333"/>
      <c r="D1401" s="334"/>
      <c r="E1401" s="471"/>
      <c r="F1401" s="334"/>
      <c r="G1401" s="313"/>
      <c r="H1401" s="312"/>
      <c r="I1401" s="314"/>
    </row>
    <row r="1402" spans="1:9" ht="69.95" customHeight="1" thickTop="1" x14ac:dyDescent="0.2">
      <c r="A1402" s="850">
        <f>+A1396+1</f>
        <v>43324</v>
      </c>
      <c r="B1402" s="61"/>
      <c r="C1402" s="168"/>
      <c r="D1402" s="169"/>
      <c r="E1402" s="435"/>
      <c r="F1402" s="512"/>
      <c r="G1402" s="172"/>
      <c r="H1402" s="202"/>
      <c r="I1402" s="174"/>
    </row>
    <row r="1403" spans="1:9" ht="69.95" customHeight="1" x14ac:dyDescent="0.2">
      <c r="A1403" s="851"/>
      <c r="B1403" s="782" t="s">
        <v>8</v>
      </c>
      <c r="C1403" s="315"/>
      <c r="D1403" s="316"/>
      <c r="E1403" s="494"/>
      <c r="F1403" s="273"/>
      <c r="G1403" s="304"/>
      <c r="H1403" s="305"/>
      <c r="I1403" s="306"/>
    </row>
    <row r="1404" spans="1:9" ht="69.95" customHeight="1" x14ac:dyDescent="0.2">
      <c r="A1404" s="851"/>
      <c r="B1404" s="782"/>
      <c r="C1404" s="330"/>
      <c r="D1404" s="331"/>
      <c r="E1404" s="443"/>
      <c r="F1404" s="521"/>
      <c r="G1404" s="304"/>
      <c r="H1404" s="305"/>
      <c r="I1404" s="306"/>
    </row>
    <row r="1405" spans="1:9" ht="69.95" customHeight="1" x14ac:dyDescent="0.2">
      <c r="A1405" s="851"/>
      <c r="B1405" s="62"/>
      <c r="C1405" s="185"/>
      <c r="D1405" s="209"/>
      <c r="E1405" s="449"/>
      <c r="F1405" s="515"/>
      <c r="G1405" s="233"/>
      <c r="H1405" s="233"/>
      <c r="I1405" s="234"/>
    </row>
    <row r="1406" spans="1:9" ht="69.95" customHeight="1" x14ac:dyDescent="0.2">
      <c r="A1406" s="851"/>
      <c r="B1406" s="782" t="s">
        <v>8</v>
      </c>
      <c r="C1406" s="320"/>
      <c r="D1406" s="332"/>
      <c r="E1406" s="470"/>
      <c r="F1406" s="353"/>
      <c r="G1406" s="304"/>
      <c r="H1406" s="304"/>
      <c r="I1406" s="306"/>
    </row>
    <row r="1407" spans="1:9" ht="69.95" customHeight="1" thickBot="1" x14ac:dyDescent="0.25">
      <c r="A1407" s="852"/>
      <c r="B1407" s="783"/>
      <c r="C1407" s="333"/>
      <c r="D1407" s="334"/>
      <c r="E1407" s="471"/>
      <c r="F1407" s="334"/>
      <c r="G1407" s="313"/>
      <c r="H1407" s="312"/>
      <c r="I1407" s="314"/>
    </row>
    <row r="1408" spans="1:9" ht="69.95" hidden="1" customHeight="1" thickTop="1" x14ac:dyDescent="0.2">
      <c r="A1408" s="391"/>
      <c r="B1408" s="64"/>
      <c r="C1408" s="240">
        <f>COUNTA(C1399,C1396,C1393,C1390,C1387,C1384,C1381,C1378,C1375,C1372,C1369,C1366)</f>
        <v>12</v>
      </c>
      <c r="D1408" s="240">
        <f t="shared" ref="D1408:H1408" si="42">COUNTA(D1399,D1396,D1393,D1390,D1387,D1384,D1381,D1378,D1375,D1372,D1369,D1366)</f>
        <v>7</v>
      </c>
      <c r="E1408" s="450">
        <f t="shared" si="42"/>
        <v>8</v>
      </c>
      <c r="F1408" s="517">
        <f t="shared" si="42"/>
        <v>1</v>
      </c>
      <c r="G1408" s="240">
        <f t="shared" si="42"/>
        <v>7</v>
      </c>
      <c r="H1408" s="240">
        <f t="shared" si="42"/>
        <v>7</v>
      </c>
      <c r="I1408" s="240">
        <f>COUNTA(I1366:I1401)</f>
        <v>0</v>
      </c>
    </row>
    <row r="1409" spans="1:9" ht="99.95" customHeight="1" thickTop="1" thickBot="1" x14ac:dyDescent="0.25">
      <c r="A1409" s="393" t="s">
        <v>99</v>
      </c>
      <c r="B1409" s="390">
        <f>WEEKNUM(A1410,2)</f>
        <v>33</v>
      </c>
      <c r="C1409" s="824" t="s">
        <v>0</v>
      </c>
      <c r="D1409" s="825"/>
      <c r="E1409" s="496" t="s">
        <v>1</v>
      </c>
      <c r="F1409" s="81" t="s">
        <v>2</v>
      </c>
      <c r="G1409" s="218" t="s">
        <v>3</v>
      </c>
      <c r="H1409" s="219" t="s">
        <v>4</v>
      </c>
      <c r="I1409" s="388" t="s">
        <v>5</v>
      </c>
    </row>
    <row r="1410" spans="1:9" ht="69.95" customHeight="1" thickTop="1" x14ac:dyDescent="0.2">
      <c r="A1410" s="827">
        <f>A1396+2</f>
        <v>43325</v>
      </c>
      <c r="B1410" s="59"/>
      <c r="C1410" s="170">
        <v>4114</v>
      </c>
      <c r="D1410" s="220">
        <v>4112</v>
      </c>
      <c r="E1410" s="435" t="s">
        <v>6</v>
      </c>
      <c r="F1410" s="512"/>
      <c r="G1410" s="172" t="s">
        <v>26</v>
      </c>
      <c r="H1410" s="202"/>
      <c r="I1410" s="174"/>
    </row>
    <row r="1411" spans="1:9" ht="69.95" customHeight="1" x14ac:dyDescent="0.2">
      <c r="A1411" s="828"/>
      <c r="B1411" s="784" t="s">
        <v>8</v>
      </c>
      <c r="C1411" s="326"/>
      <c r="D1411" s="335"/>
      <c r="E1411" s="494"/>
      <c r="F1411" s="273"/>
      <c r="G1411" s="304"/>
      <c r="H1411" s="305"/>
      <c r="I1411" s="306"/>
    </row>
    <row r="1412" spans="1:9" ht="69.95" customHeight="1" x14ac:dyDescent="0.2">
      <c r="A1412" s="828"/>
      <c r="B1412" s="784"/>
      <c r="C1412" s="327"/>
      <c r="D1412" s="336"/>
      <c r="E1412" s="443"/>
      <c r="F1412" s="521"/>
      <c r="G1412" s="304"/>
      <c r="H1412" s="305"/>
      <c r="I1412" s="306"/>
    </row>
    <row r="1413" spans="1:9" ht="69.95" customHeight="1" x14ac:dyDescent="0.2">
      <c r="A1413" s="828"/>
      <c r="B1413" s="60"/>
      <c r="C1413" s="130">
        <v>4111</v>
      </c>
      <c r="D1413" s="227"/>
      <c r="E1413" s="444"/>
      <c r="F1413" s="283"/>
      <c r="G1413" s="186"/>
      <c r="H1413" s="186" t="s">
        <v>21</v>
      </c>
      <c r="I1413" s="228"/>
    </row>
    <row r="1414" spans="1:9" ht="69.95" customHeight="1" x14ac:dyDescent="0.2">
      <c r="A1414" s="828"/>
      <c r="B1414" s="784" t="s">
        <v>8</v>
      </c>
      <c r="C1414" s="328"/>
      <c r="D1414" s="337"/>
      <c r="E1414" s="470"/>
      <c r="F1414" s="353"/>
      <c r="G1414" s="304"/>
      <c r="H1414" s="304"/>
      <c r="I1414" s="306"/>
    </row>
    <row r="1415" spans="1:9" ht="69.95" customHeight="1" thickBot="1" x14ac:dyDescent="0.25">
      <c r="A1415" s="829"/>
      <c r="B1415" s="785"/>
      <c r="C1415" s="329"/>
      <c r="D1415" s="338"/>
      <c r="E1415" s="471"/>
      <c r="F1415" s="334"/>
      <c r="G1415" s="313"/>
      <c r="H1415" s="312"/>
      <c r="I1415" s="314"/>
    </row>
    <row r="1416" spans="1:9" ht="69.95" customHeight="1" thickTop="1" x14ac:dyDescent="0.2">
      <c r="A1416" s="830">
        <f>+A1410+1</f>
        <v>43326</v>
      </c>
      <c r="B1416" s="61"/>
      <c r="C1416" s="170">
        <v>4110</v>
      </c>
      <c r="D1416" s="231">
        <v>4109</v>
      </c>
      <c r="E1416" s="447"/>
      <c r="F1416" s="512"/>
      <c r="G1416" s="172" t="s">
        <v>27</v>
      </c>
      <c r="H1416" s="202"/>
      <c r="I1416" s="174"/>
    </row>
    <row r="1417" spans="1:9" ht="69.95" customHeight="1" x14ac:dyDescent="0.2">
      <c r="A1417" s="831"/>
      <c r="B1417" s="782" t="s">
        <v>8</v>
      </c>
      <c r="C1417" s="326"/>
      <c r="D1417" s="303"/>
      <c r="E1417" s="494"/>
      <c r="F1417" s="273"/>
      <c r="G1417" s="304"/>
      <c r="H1417" s="305"/>
      <c r="I1417" s="306"/>
    </row>
    <row r="1418" spans="1:9" ht="69.95" customHeight="1" x14ac:dyDescent="0.2">
      <c r="A1418" s="831"/>
      <c r="B1418" s="782"/>
      <c r="C1418" s="327"/>
      <c r="D1418" s="319"/>
      <c r="E1418" s="443"/>
      <c r="F1418" s="521"/>
      <c r="G1418" s="304"/>
      <c r="H1418" s="305"/>
      <c r="I1418" s="306"/>
    </row>
    <row r="1419" spans="1:9" ht="69.95" customHeight="1" x14ac:dyDescent="0.2">
      <c r="A1419" s="831"/>
      <c r="B1419" s="62"/>
      <c r="C1419" s="130">
        <v>4108</v>
      </c>
      <c r="D1419" s="131"/>
      <c r="E1419" s="444" t="s">
        <v>25</v>
      </c>
      <c r="F1419" s="283"/>
      <c r="G1419" s="186"/>
      <c r="H1419" s="186" t="s">
        <v>23</v>
      </c>
      <c r="I1419" s="228"/>
    </row>
    <row r="1420" spans="1:9" ht="69.95" customHeight="1" x14ac:dyDescent="0.2">
      <c r="A1420" s="831"/>
      <c r="B1420" s="782" t="s">
        <v>8</v>
      </c>
      <c r="C1420" s="328"/>
      <c r="D1420" s="321"/>
      <c r="E1420" s="470"/>
      <c r="F1420" s="353"/>
      <c r="G1420" s="304"/>
      <c r="H1420" s="304"/>
      <c r="I1420" s="306"/>
    </row>
    <row r="1421" spans="1:9" ht="69.95" customHeight="1" thickBot="1" x14ac:dyDescent="0.25">
      <c r="A1421" s="832"/>
      <c r="B1421" s="783"/>
      <c r="C1421" s="329"/>
      <c r="D1421" s="311"/>
      <c r="E1421" s="471"/>
      <c r="F1421" s="334"/>
      <c r="G1421" s="313"/>
      <c r="H1421" s="312"/>
      <c r="I1421" s="314"/>
    </row>
    <row r="1422" spans="1:9" ht="69.95" customHeight="1" thickTop="1" x14ac:dyDescent="0.2">
      <c r="A1422" s="827">
        <f>+A1416+1</f>
        <v>43327</v>
      </c>
      <c r="B1422" s="61"/>
      <c r="C1422" s="232">
        <v>4107</v>
      </c>
      <c r="D1422" s="231">
        <v>4104</v>
      </c>
      <c r="E1422" s="447"/>
      <c r="F1422" s="512"/>
      <c r="G1422" s="172" t="s">
        <v>28</v>
      </c>
      <c r="H1422" s="202"/>
      <c r="I1422" s="174"/>
    </row>
    <row r="1423" spans="1:9" ht="69.95" customHeight="1" x14ac:dyDescent="0.2">
      <c r="A1423" s="828"/>
      <c r="B1423" s="782" t="s">
        <v>8</v>
      </c>
      <c r="C1423" s="302"/>
      <c r="D1423" s="303"/>
      <c r="E1423" s="494"/>
      <c r="F1423" s="273"/>
      <c r="G1423" s="304"/>
      <c r="H1423" s="305"/>
      <c r="I1423" s="306"/>
    </row>
    <row r="1424" spans="1:9" ht="69.95" customHeight="1" x14ac:dyDescent="0.2">
      <c r="A1424" s="828"/>
      <c r="B1424" s="782"/>
      <c r="C1424" s="302"/>
      <c r="D1424" s="303"/>
      <c r="E1424" s="443"/>
      <c r="F1424" s="521"/>
      <c r="G1424" s="304"/>
      <c r="H1424" s="305"/>
      <c r="I1424" s="306"/>
    </row>
    <row r="1425" spans="1:9" ht="69.95" customHeight="1" x14ac:dyDescent="0.2">
      <c r="A1425" s="828"/>
      <c r="B1425" s="62"/>
      <c r="C1425" s="141">
        <v>4101</v>
      </c>
      <c r="D1425" s="142"/>
      <c r="E1425" s="444" t="s">
        <v>26</v>
      </c>
      <c r="F1425" s="283"/>
      <c r="G1425" s="186"/>
      <c r="H1425" s="186" t="s">
        <v>24</v>
      </c>
      <c r="I1425" s="228"/>
    </row>
    <row r="1426" spans="1:9" ht="69.95" customHeight="1" x14ac:dyDescent="0.2">
      <c r="A1426" s="828"/>
      <c r="B1426" s="782" t="s">
        <v>8</v>
      </c>
      <c r="C1426" s="307"/>
      <c r="D1426" s="308"/>
      <c r="E1426" s="470"/>
      <c r="F1426" s="353"/>
      <c r="G1426" s="304"/>
      <c r="H1426" s="304"/>
      <c r="I1426" s="306"/>
    </row>
    <row r="1427" spans="1:9" ht="69.95" customHeight="1" thickBot="1" x14ac:dyDescent="0.25">
      <c r="A1427" s="829"/>
      <c r="B1427" s="783"/>
      <c r="C1427" s="310"/>
      <c r="D1427" s="311"/>
      <c r="E1427" s="471"/>
      <c r="F1427" s="332"/>
      <c r="G1427" s="313"/>
      <c r="H1427" s="312"/>
      <c r="I1427" s="314"/>
    </row>
    <row r="1428" spans="1:9" ht="69.95" customHeight="1" thickTop="1" x14ac:dyDescent="0.2">
      <c r="A1428" s="830">
        <f>+A1422+1</f>
        <v>43328</v>
      </c>
      <c r="B1428" s="61"/>
      <c r="C1428" s="168" t="s">
        <v>7</v>
      </c>
      <c r="D1428" s="169" t="s">
        <v>11</v>
      </c>
      <c r="E1428" s="447"/>
      <c r="F1428" s="540"/>
      <c r="G1428" s="172" t="s">
        <v>29</v>
      </c>
      <c r="H1428" s="202"/>
      <c r="I1428" s="174"/>
    </row>
    <row r="1429" spans="1:9" ht="69.95" customHeight="1" x14ac:dyDescent="0.2">
      <c r="A1429" s="831"/>
      <c r="B1429" s="782" t="s">
        <v>8</v>
      </c>
      <c r="C1429" s="315"/>
      <c r="D1429" s="316"/>
      <c r="E1429" s="494"/>
      <c r="F1429" s="273"/>
      <c r="G1429" s="304"/>
      <c r="H1429" s="305"/>
      <c r="I1429" s="306"/>
    </row>
    <row r="1430" spans="1:9" ht="69.95" customHeight="1" x14ac:dyDescent="0.2">
      <c r="A1430" s="831"/>
      <c r="B1430" s="782"/>
      <c r="C1430" s="318"/>
      <c r="D1430" s="319"/>
      <c r="E1430" s="443"/>
      <c r="F1430" s="273"/>
      <c r="G1430" s="304"/>
      <c r="H1430" s="305"/>
      <c r="I1430" s="306"/>
    </row>
    <row r="1431" spans="1:9" ht="69.95" customHeight="1" x14ac:dyDescent="0.2">
      <c r="A1431" s="831"/>
      <c r="B1431" s="62"/>
      <c r="C1431" s="185" t="s">
        <v>12</v>
      </c>
      <c r="D1431" s="131"/>
      <c r="E1431" s="444" t="s">
        <v>27</v>
      </c>
      <c r="F1431" s="525"/>
      <c r="G1431" s="186"/>
      <c r="H1431" s="186" t="s">
        <v>25</v>
      </c>
      <c r="I1431" s="228"/>
    </row>
    <row r="1432" spans="1:9" ht="69.95" customHeight="1" x14ac:dyDescent="0.2">
      <c r="A1432" s="831"/>
      <c r="B1432" s="782" t="s">
        <v>8</v>
      </c>
      <c r="C1432" s="320"/>
      <c r="D1432" s="321"/>
      <c r="E1432" s="470"/>
      <c r="F1432" s="353"/>
      <c r="G1432" s="304"/>
      <c r="H1432" s="304"/>
      <c r="I1432" s="306"/>
    </row>
    <row r="1433" spans="1:9" ht="69.95" customHeight="1" thickBot="1" x14ac:dyDescent="0.25">
      <c r="A1433" s="832"/>
      <c r="B1433" s="783"/>
      <c r="C1433" s="310"/>
      <c r="D1433" s="311"/>
      <c r="E1433" s="471"/>
      <c r="F1433" s="541"/>
      <c r="G1433" s="313"/>
      <c r="H1433" s="312"/>
      <c r="I1433" s="314"/>
    </row>
    <row r="1434" spans="1:9" ht="69.95" customHeight="1" thickTop="1" x14ac:dyDescent="0.2">
      <c r="A1434" s="827">
        <f>+A1428+1</f>
        <v>43329</v>
      </c>
      <c r="B1434" s="61"/>
      <c r="C1434" s="170" t="s">
        <v>14</v>
      </c>
      <c r="D1434" s="192" t="s">
        <v>15</v>
      </c>
      <c r="E1434" s="447"/>
      <c r="F1434" s="535"/>
      <c r="G1434" s="172" t="s">
        <v>30</v>
      </c>
      <c r="H1434" s="202"/>
      <c r="I1434" s="174"/>
    </row>
    <row r="1435" spans="1:9" ht="69.95" customHeight="1" x14ac:dyDescent="0.2">
      <c r="A1435" s="828"/>
      <c r="B1435" s="782" t="s">
        <v>8</v>
      </c>
      <c r="C1435" s="326"/>
      <c r="D1435" s="303"/>
      <c r="E1435" s="494"/>
      <c r="F1435" s="273"/>
      <c r="G1435" s="304"/>
      <c r="H1435" s="305"/>
      <c r="I1435" s="306"/>
    </row>
    <row r="1436" spans="1:9" ht="69.95" customHeight="1" x14ac:dyDescent="0.2">
      <c r="A1436" s="828"/>
      <c r="B1436" s="782"/>
      <c r="C1436" s="327"/>
      <c r="D1436" s="319"/>
      <c r="E1436" s="443"/>
      <c r="F1436" s="521"/>
      <c r="G1436" s="304"/>
      <c r="H1436" s="305"/>
      <c r="I1436" s="306"/>
    </row>
    <row r="1437" spans="1:9" ht="69.95" customHeight="1" x14ac:dyDescent="0.2">
      <c r="A1437" s="828"/>
      <c r="B1437" s="62"/>
      <c r="C1437" s="196" t="s">
        <v>17</v>
      </c>
      <c r="D1437" s="131"/>
      <c r="E1437" s="444" t="s">
        <v>28</v>
      </c>
      <c r="F1437" s="515"/>
      <c r="G1437" s="233"/>
      <c r="H1437" s="233"/>
      <c r="I1437" s="234"/>
    </row>
    <row r="1438" spans="1:9" ht="69.95" customHeight="1" x14ac:dyDescent="0.2">
      <c r="A1438" s="828"/>
      <c r="B1438" s="782" t="s">
        <v>8</v>
      </c>
      <c r="C1438" s="328"/>
      <c r="D1438" s="321"/>
      <c r="E1438" s="470"/>
      <c r="F1438" s="353"/>
      <c r="G1438" s="304"/>
      <c r="H1438" s="304"/>
      <c r="I1438" s="306"/>
    </row>
    <row r="1439" spans="1:9" ht="69.95" customHeight="1" thickBot="1" x14ac:dyDescent="0.25">
      <c r="A1439" s="829"/>
      <c r="B1439" s="783"/>
      <c r="C1439" s="329"/>
      <c r="D1439" s="311"/>
      <c r="E1439" s="471"/>
      <c r="F1439" s="334"/>
      <c r="G1439" s="313"/>
      <c r="H1439" s="312"/>
      <c r="I1439" s="314"/>
    </row>
    <row r="1440" spans="1:9" ht="69.95" customHeight="1" thickTop="1" x14ac:dyDescent="0.2">
      <c r="A1440" s="830">
        <f>+A1434+1</f>
        <v>43330</v>
      </c>
      <c r="B1440" s="61"/>
      <c r="C1440" s="168" t="s">
        <v>13</v>
      </c>
      <c r="D1440" s="169" t="s">
        <v>16</v>
      </c>
      <c r="E1440" s="435" t="s">
        <v>18</v>
      </c>
      <c r="F1440" s="518"/>
      <c r="G1440" s="172" t="s">
        <v>14</v>
      </c>
      <c r="H1440" s="243"/>
      <c r="I1440" s="244"/>
    </row>
    <row r="1441" spans="1:9" ht="69.95" customHeight="1" x14ac:dyDescent="0.2">
      <c r="A1441" s="831"/>
      <c r="B1441" s="782" t="s">
        <v>8</v>
      </c>
      <c r="C1441" s="315"/>
      <c r="D1441" s="316"/>
      <c r="E1441" s="494"/>
      <c r="F1441" s="273"/>
      <c r="G1441" s="304"/>
      <c r="H1441" s="305"/>
      <c r="I1441" s="306"/>
    </row>
    <row r="1442" spans="1:9" ht="69.95" customHeight="1" x14ac:dyDescent="0.2">
      <c r="A1442" s="831"/>
      <c r="B1442" s="782"/>
      <c r="C1442" s="330"/>
      <c r="D1442" s="331"/>
      <c r="E1442" s="443"/>
      <c r="F1442" s="521"/>
      <c r="G1442" s="304"/>
      <c r="H1442" s="305"/>
      <c r="I1442" s="306"/>
    </row>
    <row r="1443" spans="1:9" ht="69.95" customHeight="1" x14ac:dyDescent="0.2">
      <c r="A1443" s="831"/>
      <c r="B1443" s="62"/>
      <c r="C1443" s="185" t="s">
        <v>19</v>
      </c>
      <c r="D1443" s="209"/>
      <c r="E1443" s="449"/>
      <c r="F1443" s="515"/>
      <c r="G1443" s="233"/>
      <c r="H1443" s="233"/>
      <c r="I1443" s="234"/>
    </row>
    <row r="1444" spans="1:9" ht="69.95" customHeight="1" x14ac:dyDescent="0.2">
      <c r="A1444" s="831"/>
      <c r="B1444" s="782" t="s">
        <v>8</v>
      </c>
      <c r="C1444" s="320"/>
      <c r="D1444" s="332"/>
      <c r="E1444" s="470"/>
      <c r="F1444" s="353"/>
      <c r="G1444" s="304"/>
      <c r="H1444" s="304"/>
      <c r="I1444" s="306"/>
    </row>
    <row r="1445" spans="1:9" ht="69.95" customHeight="1" thickBot="1" x14ac:dyDescent="0.25">
      <c r="A1445" s="832"/>
      <c r="B1445" s="783"/>
      <c r="C1445" s="333"/>
      <c r="D1445" s="334"/>
      <c r="E1445" s="471"/>
      <c r="F1445" s="334"/>
      <c r="G1445" s="313"/>
      <c r="H1445" s="312"/>
      <c r="I1445" s="314"/>
    </row>
    <row r="1446" spans="1:9" ht="69.95" customHeight="1" thickTop="1" x14ac:dyDescent="0.2">
      <c r="A1446" s="850">
        <f>+A1440+1</f>
        <v>43331</v>
      </c>
      <c r="B1446" s="61"/>
      <c r="C1446" s="168"/>
      <c r="D1446" s="169"/>
      <c r="E1446" s="435"/>
      <c r="F1446" s="518"/>
      <c r="G1446" s="172"/>
      <c r="H1446" s="243"/>
      <c r="I1446" s="244"/>
    </row>
    <row r="1447" spans="1:9" ht="69.95" customHeight="1" x14ac:dyDescent="0.2">
      <c r="A1447" s="851"/>
      <c r="B1447" s="782" t="s">
        <v>8</v>
      </c>
      <c r="C1447" s="315"/>
      <c r="D1447" s="316"/>
      <c r="E1447" s="494"/>
      <c r="F1447" s="273"/>
      <c r="G1447" s="304"/>
      <c r="H1447" s="305"/>
      <c r="I1447" s="306"/>
    </row>
    <row r="1448" spans="1:9" ht="69.95" customHeight="1" x14ac:dyDescent="0.2">
      <c r="A1448" s="851"/>
      <c r="B1448" s="782"/>
      <c r="C1448" s="330"/>
      <c r="D1448" s="331"/>
      <c r="E1448" s="443"/>
      <c r="F1448" s="521"/>
      <c r="G1448" s="304"/>
      <c r="H1448" s="305"/>
      <c r="I1448" s="306"/>
    </row>
    <row r="1449" spans="1:9" ht="69.95" customHeight="1" x14ac:dyDescent="0.2">
      <c r="A1449" s="851"/>
      <c r="B1449" s="62"/>
      <c r="C1449" s="185"/>
      <c r="D1449" s="209"/>
      <c r="E1449" s="449"/>
      <c r="F1449" s="515"/>
      <c r="G1449" s="233"/>
      <c r="H1449" s="233"/>
      <c r="I1449" s="234"/>
    </row>
    <row r="1450" spans="1:9" ht="69.95" customHeight="1" x14ac:dyDescent="0.2">
      <c r="A1450" s="851"/>
      <c r="B1450" s="782" t="s">
        <v>8</v>
      </c>
      <c r="C1450" s="320"/>
      <c r="D1450" s="332"/>
      <c r="E1450" s="470"/>
      <c r="F1450" s="353"/>
      <c r="G1450" s="304"/>
      <c r="H1450" s="304"/>
      <c r="I1450" s="306"/>
    </row>
    <row r="1451" spans="1:9" ht="69.95" customHeight="1" thickBot="1" x14ac:dyDescent="0.25">
      <c r="A1451" s="852"/>
      <c r="B1451" s="783"/>
      <c r="C1451" s="333"/>
      <c r="D1451" s="334"/>
      <c r="E1451" s="471"/>
      <c r="F1451" s="334"/>
      <c r="G1451" s="313"/>
      <c r="H1451" s="312"/>
      <c r="I1451" s="314"/>
    </row>
    <row r="1452" spans="1:9" ht="69.95" hidden="1" customHeight="1" thickTop="1" x14ac:dyDescent="0.2">
      <c r="A1452" s="391"/>
      <c r="B1452" s="64"/>
      <c r="C1452" s="240">
        <f>COUNTA(C1443,C1440,C1437,C1434,C1431,C1428,C1425,C1422,C1419,C1416,C1413,C1410)</f>
        <v>12</v>
      </c>
      <c r="D1452" s="240">
        <f t="shared" ref="D1452:H1452" si="43">COUNTA(D1443,D1440,D1437,D1434,D1431,D1428,D1425,D1422,D1419,D1416,D1413,D1410)</f>
        <v>6</v>
      </c>
      <c r="E1452" s="450">
        <f t="shared" si="43"/>
        <v>6</v>
      </c>
      <c r="F1452" s="517">
        <f t="shared" si="43"/>
        <v>0</v>
      </c>
      <c r="G1452" s="240">
        <f t="shared" si="43"/>
        <v>6</v>
      </c>
      <c r="H1452" s="240">
        <f t="shared" si="43"/>
        <v>4</v>
      </c>
      <c r="I1452" s="240">
        <f>COUNTA(I1410:I1445)</f>
        <v>0</v>
      </c>
    </row>
    <row r="1453" spans="1:9" ht="99.95" customHeight="1" thickTop="1" thickBot="1" x14ac:dyDescent="0.25">
      <c r="A1453" s="393" t="s">
        <v>99</v>
      </c>
      <c r="B1453" s="390">
        <f>WEEKNUM(A1454,2)</f>
        <v>34</v>
      </c>
      <c r="C1453" s="824" t="s">
        <v>0</v>
      </c>
      <c r="D1453" s="825"/>
      <c r="E1453" s="496" t="s">
        <v>1</v>
      </c>
      <c r="F1453" s="81" t="s">
        <v>2</v>
      </c>
      <c r="G1453" s="218" t="s">
        <v>3</v>
      </c>
      <c r="H1453" s="219" t="s">
        <v>4</v>
      </c>
      <c r="I1453" s="388" t="s">
        <v>5</v>
      </c>
    </row>
    <row r="1454" spans="1:9" ht="69.95" customHeight="1" thickTop="1" x14ac:dyDescent="0.2">
      <c r="A1454" s="827">
        <f>A1440+2</f>
        <v>43332</v>
      </c>
      <c r="B1454" s="59"/>
      <c r="C1454" s="170">
        <v>4114</v>
      </c>
      <c r="D1454" s="220">
        <v>4112</v>
      </c>
      <c r="E1454" s="435" t="s">
        <v>6</v>
      </c>
      <c r="F1454" s="518"/>
      <c r="G1454" s="242"/>
      <c r="H1454" s="243"/>
      <c r="I1454" s="244"/>
    </row>
    <row r="1455" spans="1:9" ht="69.95" customHeight="1" x14ac:dyDescent="0.2">
      <c r="A1455" s="828"/>
      <c r="B1455" s="784" t="s">
        <v>8</v>
      </c>
      <c r="C1455" s="326"/>
      <c r="D1455" s="335"/>
      <c r="E1455" s="494"/>
      <c r="F1455" s="273"/>
      <c r="G1455" s="304"/>
      <c r="H1455" s="305"/>
      <c r="I1455" s="306"/>
    </row>
    <row r="1456" spans="1:9" ht="69.95" customHeight="1" x14ac:dyDescent="0.2">
      <c r="A1456" s="828"/>
      <c r="B1456" s="784"/>
      <c r="C1456" s="327"/>
      <c r="D1456" s="336"/>
      <c r="E1456" s="443"/>
      <c r="F1456" s="521"/>
      <c r="G1456" s="304"/>
      <c r="H1456" s="305"/>
      <c r="I1456" s="306"/>
    </row>
    <row r="1457" spans="1:9" ht="69.95" customHeight="1" x14ac:dyDescent="0.2">
      <c r="A1457" s="828"/>
      <c r="B1457" s="60"/>
      <c r="C1457" s="130">
        <v>4111</v>
      </c>
      <c r="D1457" s="227"/>
      <c r="E1457" s="444" t="s">
        <v>29</v>
      </c>
      <c r="F1457" s="283"/>
      <c r="G1457" s="186"/>
      <c r="H1457" s="186" t="s">
        <v>26</v>
      </c>
      <c r="I1457" s="228"/>
    </row>
    <row r="1458" spans="1:9" ht="69.95" customHeight="1" x14ac:dyDescent="0.2">
      <c r="A1458" s="828"/>
      <c r="B1458" s="784" t="s">
        <v>8</v>
      </c>
      <c r="C1458" s="328"/>
      <c r="D1458" s="337"/>
      <c r="E1458" s="470"/>
      <c r="F1458" s="353"/>
      <c r="G1458" s="304"/>
      <c r="H1458" s="304"/>
      <c r="I1458" s="306"/>
    </row>
    <row r="1459" spans="1:9" ht="69.95" customHeight="1" thickBot="1" x14ac:dyDescent="0.25">
      <c r="A1459" s="829"/>
      <c r="B1459" s="785"/>
      <c r="C1459" s="329"/>
      <c r="D1459" s="338"/>
      <c r="E1459" s="471"/>
      <c r="F1459" s="334"/>
      <c r="G1459" s="313"/>
      <c r="H1459" s="312"/>
      <c r="I1459" s="314"/>
    </row>
    <row r="1460" spans="1:9" ht="69.95" customHeight="1" thickTop="1" x14ac:dyDescent="0.2">
      <c r="A1460" s="830">
        <f>+A1454+1</f>
        <v>43333</v>
      </c>
      <c r="B1460" s="61"/>
      <c r="C1460" s="170">
        <v>4110</v>
      </c>
      <c r="D1460" s="231">
        <v>4109</v>
      </c>
      <c r="E1460" s="452"/>
      <c r="F1460" s="518"/>
      <c r="G1460" s="242"/>
      <c r="H1460" s="243"/>
      <c r="I1460" s="244"/>
    </row>
    <row r="1461" spans="1:9" ht="69.95" customHeight="1" x14ac:dyDescent="0.2">
      <c r="A1461" s="831"/>
      <c r="B1461" s="782" t="s">
        <v>8</v>
      </c>
      <c r="C1461" s="326"/>
      <c r="D1461" s="303"/>
      <c r="E1461" s="494"/>
      <c r="F1461" s="273"/>
      <c r="G1461" s="304"/>
      <c r="H1461" s="305"/>
      <c r="I1461" s="306"/>
    </row>
    <row r="1462" spans="1:9" ht="69.95" customHeight="1" x14ac:dyDescent="0.2">
      <c r="A1462" s="831"/>
      <c r="B1462" s="782"/>
      <c r="C1462" s="327"/>
      <c r="D1462" s="319"/>
      <c r="E1462" s="443"/>
      <c r="F1462" s="521"/>
      <c r="G1462" s="304"/>
      <c r="H1462" s="305"/>
      <c r="I1462" s="306"/>
    </row>
    <row r="1463" spans="1:9" ht="69.95" customHeight="1" x14ac:dyDescent="0.2">
      <c r="A1463" s="831"/>
      <c r="B1463" s="62"/>
      <c r="C1463" s="130">
        <v>4108</v>
      </c>
      <c r="D1463" s="131"/>
      <c r="E1463" s="444" t="s">
        <v>30</v>
      </c>
      <c r="F1463" s="283"/>
      <c r="G1463" s="186"/>
      <c r="H1463" s="186" t="s">
        <v>27</v>
      </c>
      <c r="I1463" s="228"/>
    </row>
    <row r="1464" spans="1:9" ht="69.95" customHeight="1" x14ac:dyDescent="0.2">
      <c r="A1464" s="831"/>
      <c r="B1464" s="782" t="s">
        <v>8</v>
      </c>
      <c r="C1464" s="328"/>
      <c r="D1464" s="321"/>
      <c r="E1464" s="470"/>
      <c r="F1464" s="353"/>
      <c r="G1464" s="304"/>
      <c r="H1464" s="304"/>
      <c r="I1464" s="306"/>
    </row>
    <row r="1465" spans="1:9" ht="69.95" customHeight="1" thickBot="1" x14ac:dyDescent="0.25">
      <c r="A1465" s="832"/>
      <c r="B1465" s="783"/>
      <c r="C1465" s="329"/>
      <c r="D1465" s="311"/>
      <c r="E1465" s="471"/>
      <c r="F1465" s="334"/>
      <c r="G1465" s="313"/>
      <c r="H1465" s="312"/>
      <c r="I1465" s="314"/>
    </row>
    <row r="1466" spans="1:9" ht="69.95" customHeight="1" thickTop="1" x14ac:dyDescent="0.2">
      <c r="A1466" s="827">
        <f>+A1460+1</f>
        <v>43334</v>
      </c>
      <c r="B1466" s="61"/>
      <c r="C1466" s="232">
        <v>4107</v>
      </c>
      <c r="D1466" s="231">
        <v>4104</v>
      </c>
      <c r="E1466" s="452"/>
      <c r="F1466" s="518"/>
      <c r="G1466" s="242"/>
      <c r="H1466" s="243"/>
      <c r="I1466" s="244"/>
    </row>
    <row r="1467" spans="1:9" ht="69.95" customHeight="1" x14ac:dyDescent="0.2">
      <c r="A1467" s="828"/>
      <c r="B1467" s="782" t="s">
        <v>8</v>
      </c>
      <c r="C1467" s="302"/>
      <c r="D1467" s="303"/>
      <c r="E1467" s="494"/>
      <c r="F1467" s="273"/>
      <c r="G1467" s="304"/>
      <c r="H1467" s="305"/>
      <c r="I1467" s="306"/>
    </row>
    <row r="1468" spans="1:9" ht="69.95" customHeight="1" x14ac:dyDescent="0.2">
      <c r="A1468" s="828"/>
      <c r="B1468" s="782"/>
      <c r="C1468" s="302"/>
      <c r="D1468" s="303"/>
      <c r="E1468" s="443"/>
      <c r="F1468" s="521"/>
      <c r="G1468" s="304"/>
      <c r="H1468" s="305"/>
      <c r="I1468" s="306"/>
    </row>
    <row r="1469" spans="1:9" ht="69.95" customHeight="1" x14ac:dyDescent="0.2">
      <c r="A1469" s="828"/>
      <c r="B1469" s="62"/>
      <c r="C1469" s="141">
        <v>4101</v>
      </c>
      <c r="D1469" s="142"/>
      <c r="E1469" s="451" t="s">
        <v>31</v>
      </c>
      <c r="F1469" s="283"/>
      <c r="G1469" s="186"/>
      <c r="H1469" s="186" t="s">
        <v>28</v>
      </c>
      <c r="I1469" s="228"/>
    </row>
    <row r="1470" spans="1:9" ht="69.95" customHeight="1" x14ac:dyDescent="0.2">
      <c r="A1470" s="828"/>
      <c r="B1470" s="782" t="s">
        <v>8</v>
      </c>
      <c r="C1470" s="307"/>
      <c r="D1470" s="308"/>
      <c r="E1470" s="470"/>
      <c r="F1470" s="353"/>
      <c r="G1470" s="304"/>
      <c r="H1470" s="304"/>
      <c r="I1470" s="306"/>
    </row>
    <row r="1471" spans="1:9" ht="69.95" customHeight="1" thickBot="1" x14ac:dyDescent="0.25">
      <c r="A1471" s="829"/>
      <c r="B1471" s="783"/>
      <c r="C1471" s="310"/>
      <c r="D1471" s="311"/>
      <c r="E1471" s="471"/>
      <c r="F1471" s="334"/>
      <c r="G1471" s="313"/>
      <c r="H1471" s="312"/>
      <c r="I1471" s="314"/>
    </row>
    <row r="1472" spans="1:9" ht="69.95" customHeight="1" thickTop="1" x14ac:dyDescent="0.2">
      <c r="A1472" s="847">
        <f>+A1466+1</f>
        <v>43335</v>
      </c>
      <c r="B1472" s="65"/>
      <c r="C1472" s="246" t="s">
        <v>7</v>
      </c>
      <c r="D1472" s="247" t="s">
        <v>11</v>
      </c>
      <c r="E1472" s="453"/>
      <c r="F1472" s="519"/>
      <c r="G1472" s="248"/>
      <c r="H1472" s="249"/>
      <c r="I1472" s="250"/>
    </row>
    <row r="1473" spans="1:9" ht="69.95" customHeight="1" x14ac:dyDescent="0.2">
      <c r="A1473" s="847"/>
      <c r="B1473" s="782" t="s">
        <v>8</v>
      </c>
      <c r="C1473" s="315"/>
      <c r="D1473" s="316"/>
      <c r="E1473" s="494"/>
      <c r="F1473" s="273"/>
      <c r="G1473" s="304"/>
      <c r="H1473" s="305"/>
      <c r="I1473" s="317"/>
    </row>
    <row r="1474" spans="1:9" ht="69.95" customHeight="1" x14ac:dyDescent="0.2">
      <c r="A1474" s="847"/>
      <c r="B1474" s="782"/>
      <c r="C1474" s="318"/>
      <c r="D1474" s="319"/>
      <c r="E1474" s="443"/>
      <c r="F1474" s="521"/>
      <c r="G1474" s="304"/>
      <c r="H1474" s="305"/>
      <c r="I1474" s="317"/>
    </row>
    <row r="1475" spans="1:9" ht="69.95" customHeight="1" x14ac:dyDescent="0.2">
      <c r="A1475" s="847"/>
      <c r="B1475" s="62"/>
      <c r="C1475" s="185" t="s">
        <v>12</v>
      </c>
      <c r="D1475" s="131"/>
      <c r="E1475" s="451"/>
      <c r="F1475" s="515"/>
      <c r="G1475" s="233"/>
      <c r="H1475" s="186" t="s">
        <v>29</v>
      </c>
      <c r="I1475" s="251"/>
    </row>
    <row r="1476" spans="1:9" ht="69.95" customHeight="1" x14ac:dyDescent="0.2">
      <c r="A1476" s="847"/>
      <c r="B1476" s="782" t="s">
        <v>8</v>
      </c>
      <c r="C1476" s="320"/>
      <c r="D1476" s="321"/>
      <c r="E1476" s="470"/>
      <c r="F1476" s="353"/>
      <c r="G1476" s="304"/>
      <c r="H1476" s="304"/>
      <c r="I1476" s="317"/>
    </row>
    <row r="1477" spans="1:9" ht="69.95" customHeight="1" thickBot="1" x14ac:dyDescent="0.25">
      <c r="A1477" s="847"/>
      <c r="B1477" s="840"/>
      <c r="C1477" s="322"/>
      <c r="D1477" s="321"/>
      <c r="E1477" s="472"/>
      <c r="F1477" s="332"/>
      <c r="G1477" s="324"/>
      <c r="H1477" s="323"/>
      <c r="I1477" s="325"/>
    </row>
    <row r="1478" spans="1:9" ht="69.95" customHeight="1" thickTop="1" x14ac:dyDescent="0.2">
      <c r="A1478" s="827">
        <f>+A1472+1</f>
        <v>43336</v>
      </c>
      <c r="B1478" s="61"/>
      <c r="C1478" s="170" t="s">
        <v>14</v>
      </c>
      <c r="D1478" s="192" t="s">
        <v>15</v>
      </c>
      <c r="E1478" s="452"/>
      <c r="F1478" s="518"/>
      <c r="G1478" s="242"/>
      <c r="H1478" s="243"/>
      <c r="I1478" s="244"/>
    </row>
    <row r="1479" spans="1:9" ht="69.95" customHeight="1" x14ac:dyDescent="0.2">
      <c r="A1479" s="828"/>
      <c r="B1479" s="782" t="s">
        <v>8</v>
      </c>
      <c r="C1479" s="326"/>
      <c r="D1479" s="303"/>
      <c r="E1479" s="494"/>
      <c r="F1479" s="273"/>
      <c r="G1479" s="304"/>
      <c r="H1479" s="305"/>
      <c r="I1479" s="306"/>
    </row>
    <row r="1480" spans="1:9" ht="69.95" customHeight="1" x14ac:dyDescent="0.2">
      <c r="A1480" s="828"/>
      <c r="B1480" s="782"/>
      <c r="C1480" s="327"/>
      <c r="D1480" s="319"/>
      <c r="E1480" s="443"/>
      <c r="F1480" s="521"/>
      <c r="G1480" s="304"/>
      <c r="H1480" s="305"/>
      <c r="I1480" s="306"/>
    </row>
    <row r="1481" spans="1:9" ht="69.95" customHeight="1" x14ac:dyDescent="0.2">
      <c r="A1481" s="828"/>
      <c r="B1481" s="62"/>
      <c r="C1481" s="196" t="s">
        <v>17</v>
      </c>
      <c r="D1481" s="131"/>
      <c r="E1481" s="449"/>
      <c r="F1481" s="515"/>
      <c r="G1481" s="233"/>
      <c r="H1481" s="233"/>
      <c r="I1481" s="234"/>
    </row>
    <row r="1482" spans="1:9" ht="69.95" customHeight="1" x14ac:dyDescent="0.2">
      <c r="A1482" s="828"/>
      <c r="B1482" s="782" t="s">
        <v>8</v>
      </c>
      <c r="C1482" s="328"/>
      <c r="D1482" s="321"/>
      <c r="E1482" s="470"/>
      <c r="F1482" s="353"/>
      <c r="G1482" s="304"/>
      <c r="H1482" s="304"/>
      <c r="I1482" s="306"/>
    </row>
    <row r="1483" spans="1:9" ht="69.95" customHeight="1" thickBot="1" x14ac:dyDescent="0.25">
      <c r="A1483" s="829"/>
      <c r="B1483" s="783"/>
      <c r="C1483" s="329"/>
      <c r="D1483" s="311"/>
      <c r="E1483" s="471"/>
      <c r="F1483" s="334"/>
      <c r="G1483" s="313"/>
      <c r="H1483" s="312"/>
      <c r="I1483" s="314"/>
    </row>
    <row r="1484" spans="1:9" ht="69.95" customHeight="1" thickTop="1" x14ac:dyDescent="0.2">
      <c r="A1484" s="830">
        <f>+A1478+1</f>
        <v>43337</v>
      </c>
      <c r="B1484" s="61"/>
      <c r="C1484" s="168" t="s">
        <v>13</v>
      </c>
      <c r="D1484" s="169" t="s">
        <v>16</v>
      </c>
      <c r="E1484" s="435" t="s">
        <v>18</v>
      </c>
      <c r="F1484" s="518"/>
      <c r="G1484" s="242"/>
      <c r="H1484" s="243"/>
      <c r="I1484" s="244"/>
    </row>
    <row r="1485" spans="1:9" ht="69.95" customHeight="1" x14ac:dyDescent="0.2">
      <c r="A1485" s="831"/>
      <c r="B1485" s="782" t="s">
        <v>8</v>
      </c>
      <c r="C1485" s="315"/>
      <c r="D1485" s="316"/>
      <c r="E1485" s="494"/>
      <c r="F1485" s="273"/>
      <c r="G1485" s="304"/>
      <c r="H1485" s="305"/>
      <c r="I1485" s="306"/>
    </row>
    <row r="1486" spans="1:9" ht="69.95" customHeight="1" x14ac:dyDescent="0.2">
      <c r="A1486" s="831"/>
      <c r="B1486" s="782"/>
      <c r="C1486" s="330"/>
      <c r="D1486" s="331"/>
      <c r="E1486" s="443"/>
      <c r="F1486" s="521"/>
      <c r="G1486" s="304"/>
      <c r="H1486" s="305"/>
      <c r="I1486" s="306"/>
    </row>
    <row r="1487" spans="1:9" ht="69.95" customHeight="1" x14ac:dyDescent="0.2">
      <c r="A1487" s="831"/>
      <c r="B1487" s="62"/>
      <c r="C1487" s="185" t="s">
        <v>19</v>
      </c>
      <c r="D1487" s="209"/>
      <c r="E1487" s="449"/>
      <c r="F1487" s="515"/>
      <c r="G1487" s="233"/>
      <c r="H1487" s="233"/>
      <c r="I1487" s="234"/>
    </row>
    <row r="1488" spans="1:9" ht="69.95" customHeight="1" x14ac:dyDescent="0.2">
      <c r="A1488" s="831"/>
      <c r="B1488" s="782" t="s">
        <v>8</v>
      </c>
      <c r="C1488" s="320"/>
      <c r="D1488" s="332"/>
      <c r="E1488" s="470"/>
      <c r="F1488" s="353"/>
      <c r="G1488" s="304"/>
      <c r="H1488" s="304"/>
      <c r="I1488" s="306"/>
    </row>
    <row r="1489" spans="1:9" ht="69.95" customHeight="1" thickBot="1" x14ac:dyDescent="0.25">
      <c r="A1489" s="832"/>
      <c r="B1489" s="783"/>
      <c r="C1489" s="333"/>
      <c r="D1489" s="334"/>
      <c r="E1489" s="471"/>
      <c r="F1489" s="334"/>
      <c r="G1489" s="313"/>
      <c r="H1489" s="312"/>
      <c r="I1489" s="314"/>
    </row>
    <row r="1490" spans="1:9" ht="69.95" customHeight="1" thickTop="1" x14ac:dyDescent="0.2">
      <c r="A1490" s="850">
        <f>+A1484+1</f>
        <v>43338</v>
      </c>
      <c r="B1490" s="61"/>
      <c r="C1490" s="168"/>
      <c r="D1490" s="169"/>
      <c r="E1490" s="435"/>
      <c r="F1490" s="518"/>
      <c r="G1490" s="242"/>
      <c r="H1490" s="243"/>
      <c r="I1490" s="244"/>
    </row>
    <row r="1491" spans="1:9" ht="69.95" customHeight="1" x14ac:dyDescent="0.2">
      <c r="A1491" s="851"/>
      <c r="B1491" s="782" t="s">
        <v>8</v>
      </c>
      <c r="C1491" s="315"/>
      <c r="D1491" s="316"/>
      <c r="E1491" s="443"/>
      <c r="F1491" s="273"/>
      <c r="G1491" s="304"/>
      <c r="H1491" s="305"/>
      <c r="I1491" s="306"/>
    </row>
    <row r="1492" spans="1:9" ht="69.95" customHeight="1" x14ac:dyDescent="0.2">
      <c r="A1492" s="851"/>
      <c r="B1492" s="782"/>
      <c r="C1492" s="330"/>
      <c r="D1492" s="331"/>
      <c r="E1492" s="443"/>
      <c r="F1492" s="521"/>
      <c r="G1492" s="304"/>
      <c r="H1492" s="305"/>
      <c r="I1492" s="306"/>
    </row>
    <row r="1493" spans="1:9" ht="69.95" customHeight="1" x14ac:dyDescent="0.2">
      <c r="A1493" s="851"/>
      <c r="B1493" s="62"/>
      <c r="C1493" s="185"/>
      <c r="D1493" s="209"/>
      <c r="E1493" s="449"/>
      <c r="F1493" s="515"/>
      <c r="G1493" s="233"/>
      <c r="H1493" s="233"/>
      <c r="I1493" s="234"/>
    </row>
    <row r="1494" spans="1:9" ht="69.95" customHeight="1" x14ac:dyDescent="0.2">
      <c r="A1494" s="851"/>
      <c r="B1494" s="782" t="s">
        <v>8</v>
      </c>
      <c r="C1494" s="320"/>
      <c r="D1494" s="332"/>
      <c r="E1494" s="470"/>
      <c r="F1494" s="353"/>
      <c r="G1494" s="304"/>
      <c r="H1494" s="304"/>
      <c r="I1494" s="306"/>
    </row>
    <row r="1495" spans="1:9" ht="69.95" customHeight="1" thickBot="1" x14ac:dyDescent="0.25">
      <c r="A1495" s="852"/>
      <c r="B1495" s="783"/>
      <c r="C1495" s="333"/>
      <c r="D1495" s="334"/>
      <c r="E1495" s="471"/>
      <c r="F1495" s="334"/>
      <c r="G1495" s="313"/>
      <c r="H1495" s="312"/>
      <c r="I1495" s="314"/>
    </row>
    <row r="1496" spans="1:9" ht="69.95" hidden="1" customHeight="1" thickTop="1" x14ac:dyDescent="0.2">
      <c r="A1496" s="391"/>
      <c r="B1496" s="64"/>
      <c r="C1496" s="240">
        <f>COUNTA(C1487,C1484,C1481,C1478,C1475,C1472,C1469,C1466,C1463,C1460,C1457,C1454)</f>
        <v>12</v>
      </c>
      <c r="D1496" s="240">
        <f t="shared" ref="D1496:H1496" si="44">COUNTA(D1487,D1484,D1481,D1478,D1475,D1472,D1469,D1466,D1463,D1460,D1457,D1454)</f>
        <v>6</v>
      </c>
      <c r="E1496" s="450">
        <f t="shared" si="44"/>
        <v>5</v>
      </c>
      <c r="F1496" s="517">
        <f t="shared" si="44"/>
        <v>0</v>
      </c>
      <c r="G1496" s="240">
        <f t="shared" si="44"/>
        <v>0</v>
      </c>
      <c r="H1496" s="240">
        <f t="shared" si="44"/>
        <v>4</v>
      </c>
      <c r="I1496" s="240">
        <f>COUNTA(I1454:I1489)</f>
        <v>0</v>
      </c>
    </row>
    <row r="1497" spans="1:9" ht="99.95" customHeight="1" thickTop="1" thickBot="1" x14ac:dyDescent="0.25">
      <c r="A1497" s="393" t="s">
        <v>99</v>
      </c>
      <c r="B1497" s="390">
        <f>WEEKNUM(A1498,2)</f>
        <v>35</v>
      </c>
      <c r="C1497" s="824" t="s">
        <v>0</v>
      </c>
      <c r="D1497" s="825"/>
      <c r="E1497" s="496" t="s">
        <v>1</v>
      </c>
      <c r="F1497" s="81" t="s">
        <v>2</v>
      </c>
      <c r="G1497" s="218" t="s">
        <v>3</v>
      </c>
      <c r="H1497" s="219" t="s">
        <v>4</v>
      </c>
      <c r="I1497" s="388" t="s">
        <v>5</v>
      </c>
    </row>
    <row r="1498" spans="1:9" ht="69.95" customHeight="1" thickTop="1" x14ac:dyDescent="0.2">
      <c r="A1498" s="827">
        <f>A1484+2</f>
        <v>43339</v>
      </c>
      <c r="B1498" s="59"/>
      <c r="C1498" s="170">
        <v>4114</v>
      </c>
      <c r="D1498" s="220">
        <v>4112</v>
      </c>
      <c r="E1498" s="435" t="s">
        <v>6</v>
      </c>
      <c r="F1498" s="518"/>
      <c r="G1498" s="242"/>
      <c r="H1498" s="243"/>
      <c r="I1498" s="244"/>
    </row>
    <row r="1499" spans="1:9" ht="69.95" customHeight="1" x14ac:dyDescent="0.2">
      <c r="A1499" s="828"/>
      <c r="B1499" s="784" t="s">
        <v>8</v>
      </c>
      <c r="C1499" s="326"/>
      <c r="D1499" s="335"/>
      <c r="E1499" s="494"/>
      <c r="F1499" s="273"/>
      <c r="G1499" s="304"/>
      <c r="H1499" s="305"/>
      <c r="I1499" s="306"/>
    </row>
    <row r="1500" spans="1:9" ht="69.95" customHeight="1" x14ac:dyDescent="0.2">
      <c r="A1500" s="828"/>
      <c r="B1500" s="784"/>
      <c r="C1500" s="327"/>
      <c r="D1500" s="336"/>
      <c r="E1500" s="443"/>
      <c r="F1500" s="521"/>
      <c r="G1500" s="304"/>
      <c r="H1500" s="305"/>
      <c r="I1500" s="306"/>
    </row>
    <row r="1501" spans="1:9" ht="69.95" customHeight="1" x14ac:dyDescent="0.2">
      <c r="A1501" s="828"/>
      <c r="B1501" s="60"/>
      <c r="C1501" s="130">
        <v>4111</v>
      </c>
      <c r="D1501" s="227"/>
      <c r="E1501" s="449"/>
      <c r="F1501" s="515"/>
      <c r="G1501" s="233"/>
      <c r="H1501" s="186" t="s">
        <v>30</v>
      </c>
      <c r="I1501" s="234"/>
    </row>
    <row r="1502" spans="1:9" ht="69.95" customHeight="1" x14ac:dyDescent="0.2">
      <c r="A1502" s="828"/>
      <c r="B1502" s="784" t="s">
        <v>8</v>
      </c>
      <c r="C1502" s="328"/>
      <c r="D1502" s="337"/>
      <c r="E1502" s="470"/>
      <c r="F1502" s="353"/>
      <c r="G1502" s="304"/>
      <c r="H1502" s="304"/>
      <c r="I1502" s="306"/>
    </row>
    <row r="1503" spans="1:9" ht="69.95" customHeight="1" thickBot="1" x14ac:dyDescent="0.25">
      <c r="A1503" s="829"/>
      <c r="B1503" s="785"/>
      <c r="C1503" s="329"/>
      <c r="D1503" s="338"/>
      <c r="E1503" s="471"/>
      <c r="F1503" s="334"/>
      <c r="G1503" s="313"/>
      <c r="H1503" s="312"/>
      <c r="I1503" s="314"/>
    </row>
    <row r="1504" spans="1:9" ht="69.95" customHeight="1" thickTop="1" x14ac:dyDescent="0.2">
      <c r="A1504" s="830">
        <f>+A1498+1</f>
        <v>43340</v>
      </c>
      <c r="B1504" s="61"/>
      <c r="C1504" s="170">
        <v>4110</v>
      </c>
      <c r="D1504" s="231">
        <v>4109</v>
      </c>
      <c r="E1504" s="452"/>
      <c r="F1504" s="518"/>
      <c r="G1504" s="242"/>
      <c r="H1504" s="243"/>
      <c r="I1504" s="244"/>
    </row>
    <row r="1505" spans="1:9" ht="69.95" customHeight="1" x14ac:dyDescent="0.2">
      <c r="A1505" s="831"/>
      <c r="B1505" s="782" t="s">
        <v>8</v>
      </c>
      <c r="C1505" s="326"/>
      <c r="D1505" s="303"/>
      <c r="E1505" s="494"/>
      <c r="F1505" s="273"/>
      <c r="G1505" s="304"/>
      <c r="H1505" s="305"/>
      <c r="I1505" s="306"/>
    </row>
    <row r="1506" spans="1:9" ht="69.95" customHeight="1" x14ac:dyDescent="0.2">
      <c r="A1506" s="831"/>
      <c r="B1506" s="782"/>
      <c r="C1506" s="327"/>
      <c r="D1506" s="319"/>
      <c r="E1506" s="443"/>
      <c r="F1506" s="521"/>
      <c r="G1506" s="304"/>
      <c r="H1506" s="305"/>
      <c r="I1506" s="306"/>
    </row>
    <row r="1507" spans="1:9" ht="69.95" customHeight="1" x14ac:dyDescent="0.2">
      <c r="A1507" s="831"/>
      <c r="B1507" s="62"/>
      <c r="C1507" s="130">
        <v>4108</v>
      </c>
      <c r="D1507" s="131"/>
      <c r="E1507" s="449"/>
      <c r="F1507" s="515"/>
      <c r="G1507" s="233"/>
      <c r="H1507" s="245" t="s">
        <v>31</v>
      </c>
      <c r="I1507" s="234"/>
    </row>
    <row r="1508" spans="1:9" ht="69.95" customHeight="1" x14ac:dyDescent="0.2">
      <c r="A1508" s="831"/>
      <c r="B1508" s="782" t="s">
        <v>8</v>
      </c>
      <c r="C1508" s="328"/>
      <c r="D1508" s="321"/>
      <c r="E1508" s="470"/>
      <c r="F1508" s="353"/>
      <c r="G1508" s="304"/>
      <c r="H1508" s="304"/>
      <c r="I1508" s="306"/>
    </row>
    <row r="1509" spans="1:9" ht="69.95" customHeight="1" thickBot="1" x14ac:dyDescent="0.25">
      <c r="A1509" s="832"/>
      <c r="B1509" s="783"/>
      <c r="C1509" s="329"/>
      <c r="D1509" s="311"/>
      <c r="E1509" s="471"/>
      <c r="F1509" s="334"/>
      <c r="G1509" s="313"/>
      <c r="H1509" s="312"/>
      <c r="I1509" s="314"/>
    </row>
    <row r="1510" spans="1:9" ht="69.95" customHeight="1" thickTop="1" x14ac:dyDescent="0.2">
      <c r="A1510" s="827">
        <f>+A1504+1</f>
        <v>43341</v>
      </c>
      <c r="B1510" s="61"/>
      <c r="C1510" s="232">
        <v>4107</v>
      </c>
      <c r="D1510" s="231">
        <v>4104</v>
      </c>
      <c r="E1510" s="452"/>
      <c r="F1510" s="518"/>
      <c r="G1510" s="242"/>
      <c r="H1510" s="243"/>
      <c r="I1510" s="244"/>
    </row>
    <row r="1511" spans="1:9" ht="69.95" customHeight="1" x14ac:dyDescent="0.2">
      <c r="A1511" s="828"/>
      <c r="B1511" s="782" t="s">
        <v>8</v>
      </c>
      <c r="C1511" s="302"/>
      <c r="D1511" s="303"/>
      <c r="E1511" s="494"/>
      <c r="F1511" s="273"/>
      <c r="G1511" s="304"/>
      <c r="H1511" s="305"/>
      <c r="I1511" s="306"/>
    </row>
    <row r="1512" spans="1:9" ht="69.95" customHeight="1" x14ac:dyDescent="0.2">
      <c r="A1512" s="828"/>
      <c r="B1512" s="782"/>
      <c r="C1512" s="302"/>
      <c r="D1512" s="303"/>
      <c r="E1512" s="443"/>
      <c r="F1512" s="521"/>
      <c r="G1512" s="304"/>
      <c r="H1512" s="305"/>
      <c r="I1512" s="306"/>
    </row>
    <row r="1513" spans="1:9" ht="69.95" customHeight="1" x14ac:dyDescent="0.2">
      <c r="A1513" s="828"/>
      <c r="B1513" s="62"/>
      <c r="C1513" s="141">
        <v>4101</v>
      </c>
      <c r="D1513" s="142"/>
      <c r="E1513" s="449"/>
      <c r="F1513" s="515"/>
      <c r="G1513" s="233"/>
      <c r="H1513" s="233"/>
      <c r="I1513" s="234"/>
    </row>
    <row r="1514" spans="1:9" ht="69.95" customHeight="1" x14ac:dyDescent="0.2">
      <c r="A1514" s="828"/>
      <c r="B1514" s="782" t="s">
        <v>8</v>
      </c>
      <c r="C1514" s="307"/>
      <c r="D1514" s="308"/>
      <c r="E1514" s="470"/>
      <c r="F1514" s="353"/>
      <c r="G1514" s="304"/>
      <c r="H1514" s="304"/>
      <c r="I1514" s="306"/>
    </row>
    <row r="1515" spans="1:9" ht="69.95" customHeight="1" thickBot="1" x14ac:dyDescent="0.25">
      <c r="A1515" s="829"/>
      <c r="B1515" s="783"/>
      <c r="C1515" s="310"/>
      <c r="D1515" s="311"/>
      <c r="E1515" s="471"/>
      <c r="F1515" s="334"/>
      <c r="G1515" s="313"/>
      <c r="H1515" s="312"/>
      <c r="I1515" s="314"/>
    </row>
    <row r="1516" spans="1:9" ht="69.95" customHeight="1" thickTop="1" x14ac:dyDescent="0.2">
      <c r="A1516" s="830">
        <f>+A1510+1</f>
        <v>43342</v>
      </c>
      <c r="B1516" s="61"/>
      <c r="C1516" s="168" t="s">
        <v>7</v>
      </c>
      <c r="D1516" s="169" t="s">
        <v>11</v>
      </c>
      <c r="E1516" s="452"/>
      <c r="F1516" s="518"/>
      <c r="G1516" s="242"/>
      <c r="H1516" s="243"/>
      <c r="I1516" s="244"/>
    </row>
    <row r="1517" spans="1:9" ht="69.95" customHeight="1" x14ac:dyDescent="0.2">
      <c r="A1517" s="831"/>
      <c r="B1517" s="782" t="s">
        <v>8</v>
      </c>
      <c r="C1517" s="315"/>
      <c r="D1517" s="316"/>
      <c r="E1517" s="494"/>
      <c r="F1517" s="273"/>
      <c r="G1517" s="304"/>
      <c r="H1517" s="305"/>
      <c r="I1517" s="306"/>
    </row>
    <row r="1518" spans="1:9" ht="69.95" customHeight="1" x14ac:dyDescent="0.2">
      <c r="A1518" s="831"/>
      <c r="B1518" s="782"/>
      <c r="C1518" s="318"/>
      <c r="D1518" s="319"/>
      <c r="E1518" s="443"/>
      <c r="F1518" s="521"/>
      <c r="G1518" s="304"/>
      <c r="H1518" s="305"/>
      <c r="I1518" s="306"/>
    </row>
    <row r="1519" spans="1:9" ht="69.95" customHeight="1" x14ac:dyDescent="0.2">
      <c r="A1519" s="831"/>
      <c r="B1519" s="62"/>
      <c r="C1519" s="185" t="s">
        <v>12</v>
      </c>
      <c r="D1519" s="131"/>
      <c r="E1519" s="449"/>
      <c r="F1519" s="515"/>
      <c r="G1519" s="233"/>
      <c r="H1519" s="233"/>
      <c r="I1519" s="234"/>
    </row>
    <row r="1520" spans="1:9" ht="69.95" customHeight="1" x14ac:dyDescent="0.2">
      <c r="A1520" s="831"/>
      <c r="B1520" s="782" t="s">
        <v>8</v>
      </c>
      <c r="C1520" s="320"/>
      <c r="D1520" s="321"/>
      <c r="E1520" s="470"/>
      <c r="F1520" s="353"/>
      <c r="G1520" s="304"/>
      <c r="H1520" s="304"/>
      <c r="I1520" s="306"/>
    </row>
    <row r="1521" spans="1:9" ht="69.95" customHeight="1" thickBot="1" x14ac:dyDescent="0.25">
      <c r="A1521" s="832"/>
      <c r="B1521" s="783"/>
      <c r="C1521" s="310"/>
      <c r="D1521" s="311"/>
      <c r="E1521" s="471"/>
      <c r="F1521" s="334"/>
      <c r="G1521" s="313"/>
      <c r="H1521" s="312"/>
      <c r="I1521" s="314"/>
    </row>
    <row r="1522" spans="1:9" ht="69.95" customHeight="1" thickTop="1" x14ac:dyDescent="0.2">
      <c r="A1522" s="827">
        <f>+A1516+1</f>
        <v>43343</v>
      </c>
      <c r="B1522" s="61"/>
      <c r="C1522" s="170" t="s">
        <v>14</v>
      </c>
      <c r="D1522" s="192" t="s">
        <v>15</v>
      </c>
      <c r="E1522" s="452"/>
      <c r="F1522" s="518"/>
      <c r="G1522" s="242"/>
      <c r="H1522" s="243"/>
      <c r="I1522" s="244"/>
    </row>
    <row r="1523" spans="1:9" ht="69.95" customHeight="1" x14ac:dyDescent="0.2">
      <c r="A1523" s="828"/>
      <c r="B1523" s="782" t="s">
        <v>8</v>
      </c>
      <c r="C1523" s="326"/>
      <c r="D1523" s="303"/>
      <c r="E1523" s="494"/>
      <c r="F1523" s="273"/>
      <c r="G1523" s="304"/>
      <c r="H1523" s="305"/>
      <c r="I1523" s="306"/>
    </row>
    <row r="1524" spans="1:9" ht="69.95" customHeight="1" x14ac:dyDescent="0.2">
      <c r="A1524" s="828"/>
      <c r="B1524" s="782"/>
      <c r="C1524" s="327"/>
      <c r="D1524" s="319"/>
      <c r="E1524" s="443"/>
      <c r="F1524" s="521"/>
      <c r="G1524" s="304"/>
      <c r="H1524" s="305"/>
      <c r="I1524" s="306"/>
    </row>
    <row r="1525" spans="1:9" ht="69.95" customHeight="1" x14ac:dyDescent="0.2">
      <c r="A1525" s="828"/>
      <c r="B1525" s="62"/>
      <c r="C1525" s="196" t="s">
        <v>17</v>
      </c>
      <c r="D1525" s="131"/>
      <c r="E1525" s="449"/>
      <c r="F1525" s="515"/>
      <c r="G1525" s="233"/>
      <c r="H1525" s="233"/>
      <c r="I1525" s="234"/>
    </row>
    <row r="1526" spans="1:9" ht="69.95" customHeight="1" x14ac:dyDescent="0.2">
      <c r="A1526" s="828"/>
      <c r="B1526" s="782" t="s">
        <v>8</v>
      </c>
      <c r="C1526" s="328"/>
      <c r="D1526" s="321"/>
      <c r="E1526" s="470"/>
      <c r="F1526" s="353"/>
      <c r="G1526" s="304"/>
      <c r="H1526" s="304"/>
      <c r="I1526" s="306"/>
    </row>
    <row r="1527" spans="1:9" ht="69.95" customHeight="1" thickBot="1" x14ac:dyDescent="0.25">
      <c r="A1527" s="829"/>
      <c r="B1527" s="783"/>
      <c r="C1527" s="329"/>
      <c r="D1527" s="311"/>
      <c r="E1527" s="471"/>
      <c r="F1527" s="334"/>
      <c r="G1527" s="313"/>
      <c r="H1527" s="312"/>
      <c r="I1527" s="314"/>
    </row>
    <row r="1528" spans="1:9" ht="69.95" customHeight="1" thickTop="1" x14ac:dyDescent="0.2">
      <c r="A1528" s="830">
        <f>+A1522+1</f>
        <v>43344</v>
      </c>
      <c r="B1528" s="61"/>
      <c r="C1528" s="168" t="s">
        <v>13</v>
      </c>
      <c r="D1528" s="169" t="s">
        <v>16</v>
      </c>
      <c r="E1528" s="435" t="s">
        <v>18</v>
      </c>
      <c r="F1528" s="518"/>
      <c r="G1528" s="172" t="s">
        <v>7</v>
      </c>
      <c r="H1528" s="243"/>
      <c r="I1528" s="244"/>
    </row>
    <row r="1529" spans="1:9" ht="69.95" customHeight="1" x14ac:dyDescent="0.2">
      <c r="A1529" s="831"/>
      <c r="B1529" s="782" t="s">
        <v>8</v>
      </c>
      <c r="C1529" s="315"/>
      <c r="D1529" s="316"/>
      <c r="E1529" s="494"/>
      <c r="F1529" s="273"/>
      <c r="G1529" s="304"/>
      <c r="H1529" s="305"/>
      <c r="I1529" s="306"/>
    </row>
    <row r="1530" spans="1:9" ht="69.95" customHeight="1" x14ac:dyDescent="0.2">
      <c r="A1530" s="831"/>
      <c r="B1530" s="782"/>
      <c r="C1530" s="330"/>
      <c r="D1530" s="331"/>
      <c r="E1530" s="443"/>
      <c r="F1530" s="521"/>
      <c r="G1530" s="304"/>
      <c r="H1530" s="305"/>
      <c r="I1530" s="306"/>
    </row>
    <row r="1531" spans="1:9" ht="69.95" customHeight="1" x14ac:dyDescent="0.2">
      <c r="A1531" s="831"/>
      <c r="B1531" s="62"/>
      <c r="C1531" s="185" t="s">
        <v>19</v>
      </c>
      <c r="D1531" s="209" t="s">
        <v>82</v>
      </c>
      <c r="E1531" s="449"/>
      <c r="F1531" s="515"/>
      <c r="G1531" s="233"/>
      <c r="H1531" s="233"/>
      <c r="I1531" s="234"/>
    </row>
    <row r="1532" spans="1:9" ht="69.95" customHeight="1" x14ac:dyDescent="0.2">
      <c r="A1532" s="831"/>
      <c r="B1532" s="782" t="s">
        <v>8</v>
      </c>
      <c r="C1532" s="320"/>
      <c r="D1532" s="332"/>
      <c r="E1532" s="470"/>
      <c r="F1532" s="353"/>
      <c r="G1532" s="304"/>
      <c r="H1532" s="304"/>
      <c r="I1532" s="306"/>
    </row>
    <row r="1533" spans="1:9" ht="69.95" customHeight="1" thickBot="1" x14ac:dyDescent="0.25">
      <c r="A1533" s="832"/>
      <c r="B1533" s="783"/>
      <c r="C1533" s="333"/>
      <c r="D1533" s="334"/>
      <c r="E1533" s="471"/>
      <c r="F1533" s="334"/>
      <c r="G1533" s="313"/>
      <c r="H1533" s="312"/>
      <c r="I1533" s="314"/>
    </row>
    <row r="1534" spans="1:9" ht="69.95" customHeight="1" thickTop="1" x14ac:dyDescent="0.2">
      <c r="A1534" s="850">
        <f>+A1528+1</f>
        <v>43345</v>
      </c>
      <c r="B1534" s="61"/>
      <c r="C1534" s="168"/>
      <c r="D1534" s="169"/>
      <c r="E1534" s="435"/>
      <c r="F1534" s="518"/>
      <c r="G1534" s="172"/>
      <c r="H1534" s="243"/>
      <c r="I1534" s="244"/>
    </row>
    <row r="1535" spans="1:9" ht="69.95" customHeight="1" x14ac:dyDescent="0.2">
      <c r="A1535" s="851"/>
      <c r="B1535" s="782" t="s">
        <v>8</v>
      </c>
      <c r="C1535" s="315"/>
      <c r="D1535" s="316"/>
      <c r="E1535" s="494"/>
      <c r="F1535" s="273"/>
      <c r="G1535" s="304"/>
      <c r="H1535" s="305"/>
      <c r="I1535" s="306"/>
    </row>
    <row r="1536" spans="1:9" ht="69.95" customHeight="1" x14ac:dyDescent="0.2">
      <c r="A1536" s="851"/>
      <c r="B1536" s="782"/>
      <c r="C1536" s="330"/>
      <c r="D1536" s="331"/>
      <c r="E1536" s="443"/>
      <c r="F1536" s="521"/>
      <c r="G1536" s="304"/>
      <c r="H1536" s="305"/>
      <c r="I1536" s="306"/>
    </row>
    <row r="1537" spans="1:9" ht="69.95" customHeight="1" x14ac:dyDescent="0.2">
      <c r="A1537" s="851"/>
      <c r="B1537" s="62"/>
      <c r="C1537" s="185"/>
      <c r="D1537" s="209"/>
      <c r="E1537" s="449"/>
      <c r="F1537" s="515"/>
      <c r="G1537" s="233"/>
      <c r="H1537" s="233"/>
      <c r="I1537" s="234"/>
    </row>
    <row r="1538" spans="1:9" ht="69.95" customHeight="1" x14ac:dyDescent="0.2">
      <c r="A1538" s="851"/>
      <c r="B1538" s="782" t="s">
        <v>8</v>
      </c>
      <c r="C1538" s="320"/>
      <c r="D1538" s="332"/>
      <c r="E1538" s="470"/>
      <c r="F1538" s="353"/>
      <c r="G1538" s="304"/>
      <c r="H1538" s="304"/>
      <c r="I1538" s="306"/>
    </row>
    <row r="1539" spans="1:9" ht="69.95" customHeight="1" thickBot="1" x14ac:dyDescent="0.25">
      <c r="A1539" s="852"/>
      <c r="B1539" s="783"/>
      <c r="C1539" s="333"/>
      <c r="D1539" s="334"/>
      <c r="E1539" s="471"/>
      <c r="F1539" s="334"/>
      <c r="G1539" s="313"/>
      <c r="H1539" s="312"/>
      <c r="I1539" s="314"/>
    </row>
    <row r="1540" spans="1:9" ht="69.95" hidden="1" customHeight="1" thickTop="1" x14ac:dyDescent="0.45">
      <c r="C1540" s="284">
        <f>COUNTA(C1531,C1528,C1525,C1522,C1519,C1516,C1513,C1510,C1507,C1504,C1501,C1498)</f>
        <v>12</v>
      </c>
      <c r="D1540" s="284">
        <f t="shared" ref="D1540:H1540" si="45">COUNTA(D1531,D1528,D1525,D1522,D1519,D1516,D1513,D1510,D1507,D1504,D1501,D1498)</f>
        <v>7</v>
      </c>
      <c r="E1540" s="463">
        <f t="shared" si="45"/>
        <v>2</v>
      </c>
      <c r="F1540" s="531">
        <f t="shared" si="45"/>
        <v>0</v>
      </c>
      <c r="G1540" s="284">
        <f t="shared" si="45"/>
        <v>1</v>
      </c>
      <c r="H1540" s="284">
        <f t="shared" si="45"/>
        <v>2</v>
      </c>
      <c r="I1540" s="284">
        <f>COUNTA(I1498:I1533)</f>
        <v>0</v>
      </c>
    </row>
    <row r="1541" spans="1:9" ht="99.95" customHeight="1" thickTop="1" thickBot="1" x14ac:dyDescent="0.25">
      <c r="A1541" s="393" t="s">
        <v>99</v>
      </c>
      <c r="B1541" s="390">
        <f>WEEKNUM(A1542,2)</f>
        <v>36</v>
      </c>
      <c r="C1541" s="824" t="s">
        <v>0</v>
      </c>
      <c r="D1541" s="825"/>
      <c r="E1541" s="408" t="s">
        <v>1</v>
      </c>
      <c r="F1541" s="81" t="s">
        <v>2</v>
      </c>
      <c r="G1541" s="219" t="s">
        <v>3</v>
      </c>
      <c r="H1541" s="219" t="s">
        <v>4</v>
      </c>
      <c r="I1541" s="388" t="s">
        <v>5</v>
      </c>
    </row>
    <row r="1542" spans="1:9" ht="69.95" customHeight="1" thickTop="1" x14ac:dyDescent="0.2">
      <c r="A1542" s="842">
        <f>A1528+2</f>
        <v>43346</v>
      </c>
      <c r="B1542" s="61"/>
      <c r="C1542" s="170">
        <v>4114</v>
      </c>
      <c r="D1542" s="220">
        <v>4112</v>
      </c>
      <c r="E1542" s="435" t="s">
        <v>6</v>
      </c>
      <c r="F1542" s="220"/>
      <c r="G1542" s="265" t="s">
        <v>11</v>
      </c>
      <c r="H1542" s="193"/>
      <c r="I1542" s="174"/>
    </row>
    <row r="1543" spans="1:9" ht="69.95" customHeight="1" x14ac:dyDescent="0.2">
      <c r="A1543" s="833"/>
      <c r="B1543" s="782" t="s">
        <v>8</v>
      </c>
      <c r="C1543" s="326"/>
      <c r="D1543" s="335"/>
      <c r="E1543" s="474"/>
      <c r="F1543" s="336"/>
      <c r="G1543" s="339"/>
      <c r="H1543" s="340"/>
      <c r="I1543" s="306"/>
    </row>
    <row r="1544" spans="1:9" ht="69.95" customHeight="1" x14ac:dyDescent="0.2">
      <c r="A1544" s="833"/>
      <c r="B1544" s="782"/>
      <c r="C1544" s="327"/>
      <c r="D1544" s="336"/>
      <c r="E1544" s="474"/>
      <c r="F1544" s="335"/>
      <c r="G1544" s="341"/>
      <c r="H1544" s="342"/>
      <c r="I1544" s="306"/>
    </row>
    <row r="1545" spans="1:9" ht="69.95" customHeight="1" thickBot="1" x14ac:dyDescent="0.25">
      <c r="A1545" s="833"/>
      <c r="B1545" s="62"/>
      <c r="C1545" s="96">
        <v>4111</v>
      </c>
      <c r="D1545" s="268"/>
      <c r="E1545" s="499" t="s">
        <v>7</v>
      </c>
      <c r="F1545" s="97"/>
      <c r="G1545" s="98"/>
      <c r="H1545" s="99" t="s">
        <v>7</v>
      </c>
      <c r="I1545" s="157"/>
    </row>
    <row r="1546" spans="1:9" ht="69.95" customHeight="1" x14ac:dyDescent="0.2">
      <c r="A1546" s="833"/>
      <c r="B1546" s="782" t="s">
        <v>8</v>
      </c>
      <c r="C1546" s="307"/>
      <c r="D1546" s="308"/>
      <c r="E1546" s="502"/>
      <c r="F1546" s="344"/>
      <c r="G1546" s="355"/>
      <c r="H1546" s="345"/>
      <c r="I1546" s="346"/>
    </row>
    <row r="1547" spans="1:9" ht="69.95" customHeight="1" thickBot="1" x14ac:dyDescent="0.25">
      <c r="A1547" s="834"/>
      <c r="B1547" s="783"/>
      <c r="C1547" s="310"/>
      <c r="D1547" s="311"/>
      <c r="E1547" s="471"/>
      <c r="F1547" s="347"/>
      <c r="G1547" s="270"/>
      <c r="H1547" s="348"/>
      <c r="I1547" s="314"/>
    </row>
    <row r="1548" spans="1:9" ht="69.95" customHeight="1" thickTop="1" x14ac:dyDescent="0.2">
      <c r="A1548" s="837">
        <f>A1542+1</f>
        <v>43347</v>
      </c>
      <c r="B1548" s="59"/>
      <c r="C1548" s="170">
        <v>4110</v>
      </c>
      <c r="D1548" s="231">
        <v>4109</v>
      </c>
      <c r="E1548" s="447"/>
      <c r="F1548" s="523"/>
      <c r="G1548" s="272" t="s">
        <v>12</v>
      </c>
      <c r="H1548" s="171"/>
      <c r="I1548" s="174"/>
    </row>
    <row r="1549" spans="1:9" ht="69.95" customHeight="1" x14ac:dyDescent="0.2">
      <c r="A1549" s="838"/>
      <c r="B1549" s="840" t="s">
        <v>8</v>
      </c>
      <c r="C1549" s="326"/>
      <c r="D1549" s="303"/>
      <c r="E1549" s="494"/>
      <c r="F1549" s="273"/>
      <c r="G1549" s="349"/>
      <c r="H1549" s="350"/>
      <c r="I1549" s="306"/>
    </row>
    <row r="1550" spans="1:9" ht="69.95" customHeight="1" x14ac:dyDescent="0.2">
      <c r="A1550" s="838"/>
      <c r="B1550" s="841"/>
      <c r="C1550" s="327"/>
      <c r="D1550" s="319"/>
      <c r="E1550" s="443"/>
      <c r="F1550" s="524"/>
      <c r="G1550" s="309"/>
      <c r="H1550" s="351"/>
      <c r="I1550" s="306"/>
    </row>
    <row r="1551" spans="1:9" ht="69.95" customHeight="1" x14ac:dyDescent="0.2">
      <c r="A1551" s="838"/>
      <c r="B1551" s="60"/>
      <c r="C1551" s="130">
        <v>4108</v>
      </c>
      <c r="D1551" s="131"/>
      <c r="E1551" s="444" t="s">
        <v>11</v>
      </c>
      <c r="F1551" s="525"/>
      <c r="G1551" s="100"/>
      <c r="H1551" s="133" t="s">
        <v>11</v>
      </c>
      <c r="I1551" s="157"/>
    </row>
    <row r="1552" spans="1:9" ht="69.95" customHeight="1" x14ac:dyDescent="0.2">
      <c r="A1552" s="838"/>
      <c r="B1552" s="840" t="s">
        <v>8</v>
      </c>
      <c r="C1552" s="328"/>
      <c r="D1552" s="321"/>
      <c r="E1552" s="470"/>
      <c r="F1552" s="353"/>
      <c r="G1552" s="354"/>
      <c r="H1552" s="355"/>
      <c r="I1552" s="346"/>
    </row>
    <row r="1553" spans="1:9" ht="69.95" customHeight="1" thickBot="1" x14ac:dyDescent="0.25">
      <c r="A1553" s="839"/>
      <c r="B1553" s="800"/>
      <c r="C1553" s="329"/>
      <c r="D1553" s="311"/>
      <c r="E1553" s="471"/>
      <c r="F1553" s="347"/>
      <c r="G1553" s="356"/>
      <c r="H1553" s="357"/>
      <c r="I1553" s="314"/>
    </row>
    <row r="1554" spans="1:9" ht="69.95" customHeight="1" thickTop="1" x14ac:dyDescent="0.2">
      <c r="A1554" s="842">
        <f>A1548+1</f>
        <v>43348</v>
      </c>
      <c r="B1554" s="61"/>
      <c r="C1554" s="232">
        <v>4107</v>
      </c>
      <c r="D1554" s="231">
        <v>4104</v>
      </c>
      <c r="E1554" s="497"/>
      <c r="F1554" s="220"/>
      <c r="G1554" s="272" t="s">
        <v>13</v>
      </c>
      <c r="H1554" s="173"/>
      <c r="I1554" s="174"/>
    </row>
    <row r="1555" spans="1:9" ht="69.95" customHeight="1" x14ac:dyDescent="0.2">
      <c r="A1555" s="833"/>
      <c r="B1555" s="840" t="s">
        <v>8</v>
      </c>
      <c r="C1555" s="302"/>
      <c r="D1555" s="303"/>
      <c r="E1555" s="474"/>
      <c r="F1555" s="336"/>
      <c r="G1555" s="349"/>
      <c r="H1555" s="358"/>
      <c r="I1555" s="306"/>
    </row>
    <row r="1556" spans="1:9" ht="69.95" customHeight="1" x14ac:dyDescent="0.2">
      <c r="A1556" s="833"/>
      <c r="B1556" s="841"/>
      <c r="C1556" s="302"/>
      <c r="D1556" s="303"/>
      <c r="E1556" s="474"/>
      <c r="F1556" s="335"/>
      <c r="G1556" s="349"/>
      <c r="H1556" s="358"/>
      <c r="I1556" s="306"/>
    </row>
    <row r="1557" spans="1:9" ht="69.95" customHeight="1" x14ac:dyDescent="0.2">
      <c r="A1557" s="833"/>
      <c r="B1557" s="62"/>
      <c r="C1557" s="141">
        <v>4101</v>
      </c>
      <c r="D1557" s="142"/>
      <c r="E1557" s="444" t="s">
        <v>12</v>
      </c>
      <c r="F1557" s="526"/>
      <c r="G1557" s="145"/>
      <c r="H1557" s="145" t="s">
        <v>12</v>
      </c>
      <c r="I1557" s="157"/>
    </row>
    <row r="1558" spans="1:9" ht="69.95" customHeight="1" x14ac:dyDescent="0.2">
      <c r="A1558" s="833"/>
      <c r="B1558" s="840" t="s">
        <v>8</v>
      </c>
      <c r="C1558" s="307"/>
      <c r="D1558" s="308"/>
      <c r="E1558" s="470"/>
      <c r="F1558" s="353"/>
      <c r="G1558" s="359"/>
      <c r="H1558" s="359"/>
      <c r="I1558" s="346"/>
    </row>
    <row r="1559" spans="1:9" ht="69.95" customHeight="1" thickBot="1" x14ac:dyDescent="0.25">
      <c r="A1559" s="834"/>
      <c r="B1559" s="800"/>
      <c r="C1559" s="310"/>
      <c r="D1559" s="311"/>
      <c r="E1559" s="471"/>
      <c r="F1559" s="347"/>
      <c r="G1559" s="356"/>
      <c r="H1559" s="360"/>
      <c r="I1559" s="314"/>
    </row>
    <row r="1560" spans="1:9" ht="69.95" customHeight="1" thickTop="1" x14ac:dyDescent="0.2">
      <c r="A1560" s="837">
        <f t="shared" ref="A1560" si="46">A1554+1</f>
        <v>43349</v>
      </c>
      <c r="B1560" s="61"/>
      <c r="C1560" s="168" t="s">
        <v>7</v>
      </c>
      <c r="D1560" s="169" t="s">
        <v>11</v>
      </c>
      <c r="E1560" s="497"/>
      <c r="F1560" s="220"/>
      <c r="G1560" s="172" t="s">
        <v>16</v>
      </c>
      <c r="H1560" s="173"/>
      <c r="I1560" s="174"/>
    </row>
    <row r="1561" spans="1:9" ht="69.95" customHeight="1" x14ac:dyDescent="0.2">
      <c r="A1561" s="838"/>
      <c r="B1561" s="840" t="s">
        <v>8</v>
      </c>
      <c r="C1561" s="315"/>
      <c r="D1561" s="316"/>
      <c r="E1561" s="474"/>
      <c r="F1561" s="336"/>
      <c r="G1561" s="361"/>
      <c r="H1561" s="358"/>
      <c r="I1561" s="306"/>
    </row>
    <row r="1562" spans="1:9" ht="69.95" customHeight="1" x14ac:dyDescent="0.2">
      <c r="A1562" s="838"/>
      <c r="B1562" s="841"/>
      <c r="C1562" s="318"/>
      <c r="D1562" s="319"/>
      <c r="E1562" s="474"/>
      <c r="F1562" s="335"/>
      <c r="G1562" s="304"/>
      <c r="H1562" s="317"/>
      <c r="I1562" s="306"/>
    </row>
    <row r="1563" spans="1:9" ht="69.95" customHeight="1" x14ac:dyDescent="0.2">
      <c r="A1563" s="838"/>
      <c r="B1563" s="62"/>
      <c r="C1563" s="185" t="s">
        <v>12</v>
      </c>
      <c r="D1563" s="131"/>
      <c r="E1563" s="444" t="s">
        <v>13</v>
      </c>
      <c r="F1563" s="525"/>
      <c r="G1563" s="186"/>
      <c r="H1563" s="100" t="s">
        <v>13</v>
      </c>
      <c r="I1563" s="157"/>
    </row>
    <row r="1564" spans="1:9" ht="69.95" customHeight="1" x14ac:dyDescent="0.2">
      <c r="A1564" s="838"/>
      <c r="B1564" s="840" t="s">
        <v>8</v>
      </c>
      <c r="C1564" s="320"/>
      <c r="D1564" s="321"/>
      <c r="E1564" s="470"/>
      <c r="F1564" s="353"/>
      <c r="G1564" s="324"/>
      <c r="H1564" s="354"/>
      <c r="I1564" s="346"/>
    </row>
    <row r="1565" spans="1:9" ht="69.95" customHeight="1" thickBot="1" x14ac:dyDescent="0.25">
      <c r="A1565" s="839"/>
      <c r="B1565" s="800"/>
      <c r="C1565" s="310"/>
      <c r="D1565" s="311"/>
      <c r="E1565" s="471"/>
      <c r="F1565" s="347"/>
      <c r="G1565" s="313"/>
      <c r="H1565" s="360"/>
      <c r="I1565" s="314"/>
    </row>
    <row r="1566" spans="1:9" ht="69.95" customHeight="1" thickTop="1" x14ac:dyDescent="0.2">
      <c r="A1566" s="842">
        <f t="shared" ref="A1566" si="47">A1560+1</f>
        <v>43350</v>
      </c>
      <c r="B1566" s="61"/>
      <c r="C1566" s="170" t="s">
        <v>14</v>
      </c>
      <c r="D1566" s="192" t="s">
        <v>15</v>
      </c>
      <c r="E1566" s="497"/>
      <c r="F1566" s="231"/>
      <c r="G1566" s="172" t="s">
        <v>19</v>
      </c>
      <c r="H1566" s="173"/>
      <c r="I1566" s="174"/>
    </row>
    <row r="1567" spans="1:9" ht="69.95" customHeight="1" x14ac:dyDescent="0.2">
      <c r="A1567" s="833"/>
      <c r="B1567" s="840" t="s">
        <v>8</v>
      </c>
      <c r="C1567" s="326"/>
      <c r="D1567" s="303"/>
      <c r="E1567" s="474"/>
      <c r="F1567" s="336"/>
      <c r="G1567" s="361"/>
      <c r="H1567" s="358"/>
      <c r="I1567" s="306"/>
    </row>
    <row r="1568" spans="1:9" ht="69.95" customHeight="1" x14ac:dyDescent="0.2">
      <c r="A1568" s="833"/>
      <c r="B1568" s="841"/>
      <c r="C1568" s="327"/>
      <c r="D1568" s="319"/>
      <c r="E1568" s="443"/>
      <c r="F1568" s="335"/>
      <c r="G1568" s="183"/>
      <c r="H1568" s="195"/>
      <c r="I1568" s="306"/>
    </row>
    <row r="1569" spans="1:9" ht="69.95" customHeight="1" x14ac:dyDescent="0.2">
      <c r="A1569" s="833"/>
      <c r="B1569" s="62"/>
      <c r="C1569" s="196" t="s">
        <v>17</v>
      </c>
      <c r="D1569" s="131"/>
      <c r="E1569" s="444" t="s">
        <v>16</v>
      </c>
      <c r="F1569" s="507"/>
      <c r="G1569" s="197"/>
      <c r="H1569" s="100"/>
      <c r="I1569" s="157"/>
    </row>
    <row r="1570" spans="1:9" ht="69.95" customHeight="1" x14ac:dyDescent="0.2">
      <c r="A1570" s="833"/>
      <c r="B1570" s="840" t="s">
        <v>8</v>
      </c>
      <c r="C1570" s="328"/>
      <c r="D1570" s="321"/>
      <c r="E1570" s="494"/>
      <c r="F1570" s="273"/>
      <c r="G1570" s="324"/>
      <c r="H1570" s="362"/>
      <c r="I1570" s="346"/>
    </row>
    <row r="1571" spans="1:9" ht="69.95" customHeight="1" thickBot="1" x14ac:dyDescent="0.25">
      <c r="A1571" s="834"/>
      <c r="B1571" s="800"/>
      <c r="C1571" s="329"/>
      <c r="D1571" s="311"/>
      <c r="E1571" s="471"/>
      <c r="F1571" s="527"/>
      <c r="G1571" s="313"/>
      <c r="H1571" s="360"/>
      <c r="I1571" s="314"/>
    </row>
    <row r="1572" spans="1:9" ht="69.95" customHeight="1" thickTop="1" x14ac:dyDescent="0.2">
      <c r="A1572" s="837">
        <f>A1566+1</f>
        <v>43351</v>
      </c>
      <c r="B1572" s="61"/>
      <c r="C1572" s="168" t="s">
        <v>13</v>
      </c>
      <c r="D1572" s="169" t="s">
        <v>16</v>
      </c>
      <c r="E1572" s="435" t="s">
        <v>18</v>
      </c>
      <c r="F1572" s="231"/>
      <c r="G1572" s="172" t="s">
        <v>21</v>
      </c>
      <c r="H1572" s="173"/>
      <c r="I1572" s="174"/>
    </row>
    <row r="1573" spans="1:9" ht="69.95" customHeight="1" x14ac:dyDescent="0.2">
      <c r="A1573" s="838"/>
      <c r="B1573" s="840" t="s">
        <v>8</v>
      </c>
      <c r="C1573" s="315"/>
      <c r="D1573" s="316"/>
      <c r="E1573" s="473"/>
      <c r="F1573" s="336"/>
      <c r="G1573" s="361"/>
      <c r="H1573" s="358"/>
      <c r="I1573" s="306"/>
    </row>
    <row r="1574" spans="1:9" ht="69.95" customHeight="1" x14ac:dyDescent="0.2">
      <c r="A1574" s="838"/>
      <c r="B1574" s="841"/>
      <c r="C1574" s="330"/>
      <c r="D1574" s="331"/>
      <c r="E1574" s="474"/>
      <c r="F1574" s="335"/>
      <c r="G1574" s="304"/>
      <c r="H1574" s="317"/>
      <c r="I1574" s="306"/>
    </row>
    <row r="1575" spans="1:9" ht="69.95" customHeight="1" x14ac:dyDescent="0.2">
      <c r="A1575" s="838"/>
      <c r="B1575" s="62"/>
      <c r="C1575" s="185" t="s">
        <v>19</v>
      </c>
      <c r="D1575" s="209" t="s">
        <v>80</v>
      </c>
      <c r="E1575" s="438"/>
      <c r="F1575" s="131"/>
      <c r="G1575" s="210"/>
      <c r="H1575" s="100"/>
      <c r="I1575" s="157"/>
    </row>
    <row r="1576" spans="1:9" ht="69.95" customHeight="1" x14ac:dyDescent="0.2">
      <c r="A1576" s="838"/>
      <c r="B1576" s="840" t="s">
        <v>8</v>
      </c>
      <c r="C1576" s="320"/>
      <c r="D1576" s="332"/>
      <c r="E1576" s="472"/>
      <c r="F1576" s="336"/>
      <c r="G1576" s="323"/>
      <c r="H1576" s="354"/>
      <c r="I1576" s="346"/>
    </row>
    <row r="1577" spans="1:9" ht="69.95" customHeight="1" thickBot="1" x14ac:dyDescent="0.25">
      <c r="A1577" s="839"/>
      <c r="B1577" s="800"/>
      <c r="C1577" s="333"/>
      <c r="D1577" s="334"/>
      <c r="E1577" s="471"/>
      <c r="F1577" s="536"/>
      <c r="G1577" s="312"/>
      <c r="H1577" s="360"/>
      <c r="I1577" s="314"/>
    </row>
    <row r="1578" spans="1:9" ht="69.95" customHeight="1" thickTop="1" x14ac:dyDescent="0.2">
      <c r="A1578" s="856">
        <f>A1572+1</f>
        <v>43352</v>
      </c>
      <c r="B1578" s="61"/>
      <c r="C1578" s="168"/>
      <c r="D1578" s="169"/>
      <c r="E1578" s="435"/>
      <c r="F1578" s="231"/>
      <c r="G1578" s="172"/>
      <c r="H1578" s="173"/>
      <c r="I1578" s="174"/>
    </row>
    <row r="1579" spans="1:9" ht="69.95" customHeight="1" x14ac:dyDescent="0.2">
      <c r="A1579" s="857"/>
      <c r="B1579" s="840" t="s">
        <v>8</v>
      </c>
      <c r="C1579" s="315"/>
      <c r="D1579" s="316"/>
      <c r="E1579" s="473"/>
      <c r="F1579" s="336"/>
      <c r="G1579" s="361"/>
      <c r="H1579" s="358"/>
      <c r="I1579" s="306"/>
    </row>
    <row r="1580" spans="1:9" ht="69.95" customHeight="1" x14ac:dyDescent="0.2">
      <c r="A1580" s="857"/>
      <c r="B1580" s="841"/>
      <c r="C1580" s="330"/>
      <c r="D1580" s="331"/>
      <c r="E1580" s="474"/>
      <c r="F1580" s="335"/>
      <c r="G1580" s="304"/>
      <c r="H1580" s="317"/>
      <c r="I1580" s="306"/>
    </row>
    <row r="1581" spans="1:9" ht="69.95" customHeight="1" x14ac:dyDescent="0.2">
      <c r="A1581" s="857"/>
      <c r="B1581" s="62"/>
      <c r="C1581" s="185"/>
      <c r="D1581" s="209"/>
      <c r="E1581" s="438"/>
      <c r="F1581" s="131"/>
      <c r="G1581" s="210"/>
      <c r="H1581" s="100"/>
      <c r="I1581" s="157"/>
    </row>
    <row r="1582" spans="1:9" ht="69.95" customHeight="1" x14ac:dyDescent="0.2">
      <c r="A1582" s="857"/>
      <c r="B1582" s="840" t="s">
        <v>8</v>
      </c>
      <c r="C1582" s="320"/>
      <c r="D1582" s="332"/>
      <c r="E1582" s="472"/>
      <c r="F1582" s="336"/>
      <c r="G1582" s="323"/>
      <c r="H1582" s="354"/>
      <c r="I1582" s="346"/>
    </row>
    <row r="1583" spans="1:9" ht="69.95" customHeight="1" thickBot="1" x14ac:dyDescent="0.25">
      <c r="A1583" s="858"/>
      <c r="B1583" s="800"/>
      <c r="C1583" s="333"/>
      <c r="D1583" s="334"/>
      <c r="E1583" s="471"/>
      <c r="F1583" s="536"/>
      <c r="G1583" s="312"/>
      <c r="H1583" s="360"/>
      <c r="I1583" s="314"/>
    </row>
    <row r="1584" spans="1:9" ht="69.95" hidden="1" customHeight="1" thickTop="1" x14ac:dyDescent="0.45">
      <c r="A1584" s="395"/>
      <c r="B1584" s="63"/>
      <c r="C1584" s="284">
        <f>COUNTA(C1575,C1572,C1569,C1566,C1563,C1560,C1557,C1554,C1551,C1548,C1545,C1542)</f>
        <v>12</v>
      </c>
      <c r="D1584" s="284">
        <f t="shared" ref="D1584:H1584" si="48">COUNTA(D1575,D1572,D1569,D1566,D1563,D1560,D1557,D1554,D1551,D1548,D1545,D1542)</f>
        <v>7</v>
      </c>
      <c r="E1584" s="463">
        <f t="shared" si="48"/>
        <v>7</v>
      </c>
      <c r="F1584" s="531">
        <f t="shared" si="48"/>
        <v>0</v>
      </c>
      <c r="G1584" s="284">
        <f t="shared" si="48"/>
        <v>6</v>
      </c>
      <c r="H1584" s="284">
        <f t="shared" si="48"/>
        <v>4</v>
      </c>
      <c r="I1584" s="284">
        <f>COUNTA(I1542:I1577)</f>
        <v>0</v>
      </c>
    </row>
    <row r="1585" spans="1:9" ht="99.95" customHeight="1" thickTop="1" thickBot="1" x14ac:dyDescent="0.25">
      <c r="A1585" s="393" t="s">
        <v>99</v>
      </c>
      <c r="B1585" s="390">
        <f>WEEKNUM(A1586,2)</f>
        <v>37</v>
      </c>
      <c r="C1585" s="824" t="s">
        <v>0</v>
      </c>
      <c r="D1585" s="825"/>
      <c r="E1585" s="496" t="s">
        <v>1</v>
      </c>
      <c r="F1585" s="81" t="s">
        <v>2</v>
      </c>
      <c r="G1585" s="218" t="s">
        <v>3</v>
      </c>
      <c r="H1585" s="219" t="s">
        <v>4</v>
      </c>
      <c r="I1585" s="388" t="s">
        <v>5</v>
      </c>
    </row>
    <row r="1586" spans="1:9" ht="69.95" customHeight="1" thickTop="1" x14ac:dyDescent="0.2">
      <c r="A1586" s="827">
        <f>A1572+2</f>
        <v>43353</v>
      </c>
      <c r="B1586" s="59"/>
      <c r="C1586" s="170">
        <v>4114</v>
      </c>
      <c r="D1586" s="220">
        <v>4112</v>
      </c>
      <c r="E1586" s="435" t="s">
        <v>6</v>
      </c>
      <c r="F1586" s="512"/>
      <c r="G1586" s="172" t="s">
        <v>23</v>
      </c>
      <c r="H1586" s="202"/>
      <c r="I1586" s="174"/>
    </row>
    <row r="1587" spans="1:9" ht="69.95" customHeight="1" x14ac:dyDescent="0.2">
      <c r="A1587" s="828"/>
      <c r="B1587" s="784" t="s">
        <v>8</v>
      </c>
      <c r="C1587" s="326"/>
      <c r="D1587" s="335"/>
      <c r="E1587" s="494"/>
      <c r="F1587" s="521"/>
      <c r="G1587" s="304"/>
      <c r="H1587" s="305"/>
      <c r="I1587" s="306"/>
    </row>
    <row r="1588" spans="1:9" ht="69.95" customHeight="1" x14ac:dyDescent="0.2">
      <c r="A1588" s="828"/>
      <c r="B1588" s="784"/>
      <c r="C1588" s="327"/>
      <c r="D1588" s="336"/>
      <c r="E1588" s="443"/>
      <c r="F1588" s="521"/>
      <c r="G1588" s="304"/>
      <c r="H1588" s="305"/>
      <c r="I1588" s="306"/>
    </row>
    <row r="1589" spans="1:9" ht="69.95" customHeight="1" x14ac:dyDescent="0.2">
      <c r="A1589" s="828"/>
      <c r="B1589" s="60"/>
      <c r="C1589" s="130">
        <v>4111</v>
      </c>
      <c r="D1589" s="227"/>
      <c r="E1589" s="444" t="s">
        <v>19</v>
      </c>
      <c r="F1589" s="283"/>
      <c r="G1589" s="186"/>
      <c r="H1589" s="186" t="s">
        <v>16</v>
      </c>
      <c r="I1589" s="228"/>
    </row>
    <row r="1590" spans="1:9" ht="69.95" customHeight="1" x14ac:dyDescent="0.2">
      <c r="A1590" s="828"/>
      <c r="B1590" s="784" t="s">
        <v>8</v>
      </c>
      <c r="C1590" s="328"/>
      <c r="D1590" s="337"/>
      <c r="E1590" s="470"/>
      <c r="F1590" s="353"/>
      <c r="G1590" s="304"/>
      <c r="H1590" s="304"/>
      <c r="I1590" s="306"/>
    </row>
    <row r="1591" spans="1:9" ht="69.95" customHeight="1" thickBot="1" x14ac:dyDescent="0.25">
      <c r="A1591" s="829"/>
      <c r="B1591" s="785"/>
      <c r="C1591" s="329"/>
      <c r="D1591" s="338"/>
      <c r="E1591" s="471"/>
      <c r="F1591" s="334"/>
      <c r="G1591" s="313"/>
      <c r="H1591" s="312"/>
      <c r="I1591" s="314"/>
    </row>
    <row r="1592" spans="1:9" ht="69.95" customHeight="1" thickTop="1" x14ac:dyDescent="0.2">
      <c r="A1592" s="830">
        <f>+A1586+1</f>
        <v>43354</v>
      </c>
      <c r="B1592" s="61"/>
      <c r="C1592" s="170">
        <v>4110</v>
      </c>
      <c r="D1592" s="231">
        <v>4109</v>
      </c>
      <c r="E1592" s="447"/>
      <c r="F1592" s="512"/>
      <c r="G1592" s="172" t="s">
        <v>24</v>
      </c>
      <c r="H1592" s="202"/>
      <c r="I1592" s="174"/>
    </row>
    <row r="1593" spans="1:9" ht="69.95" customHeight="1" x14ac:dyDescent="0.2">
      <c r="A1593" s="831"/>
      <c r="B1593" s="782" t="s">
        <v>8</v>
      </c>
      <c r="C1593" s="326"/>
      <c r="D1593" s="303"/>
      <c r="E1593" s="494"/>
      <c r="F1593" s="273"/>
      <c r="G1593" s="304"/>
      <c r="H1593" s="305"/>
      <c r="I1593" s="306"/>
    </row>
    <row r="1594" spans="1:9" ht="69.95" customHeight="1" x14ac:dyDescent="0.2">
      <c r="A1594" s="831"/>
      <c r="B1594" s="782"/>
      <c r="C1594" s="327"/>
      <c r="D1594" s="319"/>
      <c r="E1594" s="443"/>
      <c r="F1594" s="521"/>
      <c r="G1594" s="304"/>
      <c r="H1594" s="305"/>
      <c r="I1594" s="306"/>
    </row>
    <row r="1595" spans="1:9" ht="69.95" customHeight="1" x14ac:dyDescent="0.2">
      <c r="A1595" s="831"/>
      <c r="B1595" s="62"/>
      <c r="C1595" s="130">
        <v>4108</v>
      </c>
      <c r="D1595" s="131"/>
      <c r="E1595" s="444" t="s">
        <v>21</v>
      </c>
      <c r="F1595" s="283"/>
      <c r="G1595" s="186"/>
      <c r="H1595" s="186" t="s">
        <v>19</v>
      </c>
      <c r="I1595" s="228"/>
    </row>
    <row r="1596" spans="1:9" ht="69.95" customHeight="1" x14ac:dyDescent="0.2">
      <c r="A1596" s="831"/>
      <c r="B1596" s="782" t="s">
        <v>8</v>
      </c>
      <c r="C1596" s="328"/>
      <c r="D1596" s="321"/>
      <c r="E1596" s="470"/>
      <c r="F1596" s="353"/>
      <c r="G1596" s="304"/>
      <c r="H1596" s="304"/>
      <c r="I1596" s="306"/>
    </row>
    <row r="1597" spans="1:9" ht="69.95" customHeight="1" thickBot="1" x14ac:dyDescent="0.25">
      <c r="A1597" s="832"/>
      <c r="B1597" s="783"/>
      <c r="C1597" s="329"/>
      <c r="D1597" s="311"/>
      <c r="E1597" s="471"/>
      <c r="F1597" s="334"/>
      <c r="G1597" s="313"/>
      <c r="H1597" s="312"/>
      <c r="I1597" s="314"/>
    </row>
    <row r="1598" spans="1:9" ht="69.95" customHeight="1" thickTop="1" x14ac:dyDescent="0.2">
      <c r="A1598" s="827">
        <f>+A1592+1</f>
        <v>43355</v>
      </c>
      <c r="B1598" s="61"/>
      <c r="C1598" s="232">
        <v>4107</v>
      </c>
      <c r="D1598" s="231">
        <v>4104</v>
      </c>
      <c r="E1598" s="447"/>
      <c r="F1598" s="512"/>
      <c r="G1598" s="172" t="s">
        <v>25</v>
      </c>
      <c r="H1598" s="202"/>
      <c r="I1598" s="174"/>
    </row>
    <row r="1599" spans="1:9" ht="69.95" customHeight="1" x14ac:dyDescent="0.2">
      <c r="A1599" s="828"/>
      <c r="B1599" s="782" t="s">
        <v>8</v>
      </c>
      <c r="C1599" s="302"/>
      <c r="D1599" s="303"/>
      <c r="E1599" s="494"/>
      <c r="F1599" s="539"/>
      <c r="G1599" s="304"/>
      <c r="H1599" s="305"/>
      <c r="I1599" s="306"/>
    </row>
    <row r="1600" spans="1:9" ht="69.95" customHeight="1" x14ac:dyDescent="0.2">
      <c r="A1600" s="828"/>
      <c r="B1600" s="782"/>
      <c r="C1600" s="302"/>
      <c r="D1600" s="303"/>
      <c r="E1600" s="443"/>
      <c r="F1600" s="273"/>
      <c r="G1600" s="304"/>
      <c r="H1600" s="305"/>
      <c r="I1600" s="306"/>
    </row>
    <row r="1601" spans="1:9" ht="69.95" customHeight="1" x14ac:dyDescent="0.2">
      <c r="A1601" s="828"/>
      <c r="B1601" s="62"/>
      <c r="C1601" s="141">
        <v>4101</v>
      </c>
      <c r="D1601" s="142"/>
      <c r="E1601" s="444" t="s">
        <v>23</v>
      </c>
      <c r="F1601" s="283"/>
      <c r="G1601" s="186"/>
      <c r="H1601" s="186" t="s">
        <v>21</v>
      </c>
      <c r="I1601" s="228"/>
    </row>
    <row r="1602" spans="1:9" ht="69.95" customHeight="1" x14ac:dyDescent="0.2">
      <c r="A1602" s="828"/>
      <c r="B1602" s="782" t="s">
        <v>8</v>
      </c>
      <c r="C1602" s="307"/>
      <c r="D1602" s="308"/>
      <c r="E1602" s="470"/>
      <c r="F1602" s="353"/>
      <c r="G1602" s="304"/>
      <c r="H1602" s="304"/>
      <c r="I1602" s="306"/>
    </row>
    <row r="1603" spans="1:9" ht="69.95" customHeight="1" thickBot="1" x14ac:dyDescent="0.25">
      <c r="A1603" s="829"/>
      <c r="B1603" s="783"/>
      <c r="C1603" s="310"/>
      <c r="D1603" s="311"/>
      <c r="E1603" s="471"/>
      <c r="F1603" s="334"/>
      <c r="G1603" s="313"/>
      <c r="H1603" s="312"/>
      <c r="I1603" s="314"/>
    </row>
    <row r="1604" spans="1:9" ht="69.95" customHeight="1" thickTop="1" x14ac:dyDescent="0.2">
      <c r="A1604" s="830">
        <f>+A1598+1</f>
        <v>43356</v>
      </c>
      <c r="B1604" s="61"/>
      <c r="C1604" s="168" t="s">
        <v>7</v>
      </c>
      <c r="D1604" s="169" t="s">
        <v>11</v>
      </c>
      <c r="E1604" s="447"/>
      <c r="F1604" s="512"/>
      <c r="G1604" s="172" t="s">
        <v>26</v>
      </c>
      <c r="H1604" s="202"/>
      <c r="I1604" s="174"/>
    </row>
    <row r="1605" spans="1:9" ht="69.95" customHeight="1" x14ac:dyDescent="0.2">
      <c r="A1605" s="831"/>
      <c r="B1605" s="782" t="s">
        <v>8</v>
      </c>
      <c r="C1605" s="315"/>
      <c r="D1605" s="316"/>
      <c r="E1605" s="494"/>
      <c r="F1605" s="273"/>
      <c r="G1605" s="304"/>
      <c r="H1605" s="305"/>
      <c r="I1605" s="306"/>
    </row>
    <row r="1606" spans="1:9" ht="69.95" customHeight="1" x14ac:dyDescent="0.2">
      <c r="A1606" s="831"/>
      <c r="B1606" s="782"/>
      <c r="C1606" s="318"/>
      <c r="D1606" s="319"/>
      <c r="E1606" s="443"/>
      <c r="F1606" s="521"/>
      <c r="G1606" s="304"/>
      <c r="H1606" s="305"/>
      <c r="I1606" s="306"/>
    </row>
    <row r="1607" spans="1:9" ht="69.95" customHeight="1" x14ac:dyDescent="0.2">
      <c r="A1607" s="831"/>
      <c r="B1607" s="62"/>
      <c r="C1607" s="185" t="s">
        <v>12</v>
      </c>
      <c r="D1607" s="131"/>
      <c r="E1607" s="444" t="s">
        <v>24</v>
      </c>
      <c r="F1607" s="283"/>
      <c r="G1607" s="186"/>
      <c r="H1607" s="186" t="s">
        <v>23</v>
      </c>
      <c r="I1607" s="228"/>
    </row>
    <row r="1608" spans="1:9" ht="69.95" customHeight="1" x14ac:dyDescent="0.2">
      <c r="A1608" s="831"/>
      <c r="B1608" s="782" t="s">
        <v>8</v>
      </c>
      <c r="C1608" s="320"/>
      <c r="D1608" s="321"/>
      <c r="E1608" s="470"/>
      <c r="F1608" s="353"/>
      <c r="G1608" s="304"/>
      <c r="H1608" s="304"/>
      <c r="I1608" s="306"/>
    </row>
    <row r="1609" spans="1:9" ht="69.95" customHeight="1" thickBot="1" x14ac:dyDescent="0.25">
      <c r="A1609" s="832"/>
      <c r="B1609" s="783"/>
      <c r="C1609" s="310"/>
      <c r="D1609" s="311"/>
      <c r="E1609" s="471"/>
      <c r="F1609" s="334"/>
      <c r="G1609" s="313"/>
      <c r="H1609" s="312"/>
      <c r="I1609" s="314"/>
    </row>
    <row r="1610" spans="1:9" ht="69.95" customHeight="1" thickTop="1" x14ac:dyDescent="0.2">
      <c r="A1610" s="827">
        <f>+A1604+1</f>
        <v>43357</v>
      </c>
      <c r="B1610" s="61"/>
      <c r="C1610" s="170" t="s">
        <v>14</v>
      </c>
      <c r="D1610" s="192" t="s">
        <v>15</v>
      </c>
      <c r="E1610" s="447"/>
      <c r="F1610" s="512"/>
      <c r="G1610" s="172" t="s">
        <v>27</v>
      </c>
      <c r="H1610" s="202"/>
      <c r="I1610" s="174"/>
    </row>
    <row r="1611" spans="1:9" ht="69.95" customHeight="1" x14ac:dyDescent="0.2">
      <c r="A1611" s="828"/>
      <c r="B1611" s="782" t="s">
        <v>8</v>
      </c>
      <c r="C1611" s="326"/>
      <c r="D1611" s="303"/>
      <c r="E1611" s="494"/>
      <c r="F1611" s="273"/>
      <c r="G1611" s="304"/>
      <c r="H1611" s="305"/>
      <c r="I1611" s="306"/>
    </row>
    <row r="1612" spans="1:9" ht="69.95" customHeight="1" x14ac:dyDescent="0.2">
      <c r="A1612" s="828"/>
      <c r="B1612" s="782"/>
      <c r="C1612" s="327"/>
      <c r="D1612" s="319"/>
      <c r="E1612" s="443"/>
      <c r="F1612" s="521"/>
      <c r="G1612" s="304"/>
      <c r="H1612" s="305"/>
      <c r="I1612" s="306"/>
    </row>
    <row r="1613" spans="1:9" ht="69.95" customHeight="1" x14ac:dyDescent="0.2">
      <c r="A1613" s="828"/>
      <c r="B1613" s="62"/>
      <c r="C1613" s="196" t="s">
        <v>17</v>
      </c>
      <c r="D1613" s="131"/>
      <c r="E1613" s="444" t="s">
        <v>25</v>
      </c>
      <c r="F1613" s="515"/>
      <c r="G1613" s="233"/>
      <c r="H1613" s="233"/>
      <c r="I1613" s="234"/>
    </row>
    <row r="1614" spans="1:9" ht="69.95" customHeight="1" x14ac:dyDescent="0.2">
      <c r="A1614" s="828"/>
      <c r="B1614" s="782" t="s">
        <v>8</v>
      </c>
      <c r="C1614" s="328"/>
      <c r="D1614" s="321"/>
      <c r="E1614" s="470"/>
      <c r="F1614" s="353"/>
      <c r="G1614" s="304"/>
      <c r="H1614" s="304"/>
      <c r="I1614" s="306"/>
    </row>
    <row r="1615" spans="1:9" ht="69.95" customHeight="1" thickBot="1" x14ac:dyDescent="0.25">
      <c r="A1615" s="829"/>
      <c r="B1615" s="783"/>
      <c r="C1615" s="329"/>
      <c r="D1615" s="311"/>
      <c r="E1615" s="471"/>
      <c r="F1615" s="334"/>
      <c r="G1615" s="313"/>
      <c r="H1615" s="312"/>
      <c r="I1615" s="314"/>
    </row>
    <row r="1616" spans="1:9" ht="69.95" customHeight="1" thickTop="1" x14ac:dyDescent="0.2">
      <c r="A1616" s="830">
        <f>+A1610+1</f>
        <v>43358</v>
      </c>
      <c r="B1616" s="61"/>
      <c r="C1616" s="168" t="s">
        <v>13</v>
      </c>
      <c r="D1616" s="169" t="s">
        <v>16</v>
      </c>
      <c r="E1616" s="435" t="s">
        <v>18</v>
      </c>
      <c r="F1616" s="512"/>
      <c r="G1616" s="172" t="s">
        <v>28</v>
      </c>
      <c r="H1616" s="202"/>
      <c r="I1616" s="174"/>
    </row>
    <row r="1617" spans="1:9" ht="69.95" customHeight="1" x14ac:dyDescent="0.2">
      <c r="A1617" s="831"/>
      <c r="B1617" s="782" t="s">
        <v>8</v>
      </c>
      <c r="C1617" s="315"/>
      <c r="D1617" s="316"/>
      <c r="E1617" s="494"/>
      <c r="F1617" s="273"/>
      <c r="G1617" s="304"/>
      <c r="H1617" s="305"/>
      <c r="I1617" s="306"/>
    </row>
    <row r="1618" spans="1:9" ht="69.95" customHeight="1" x14ac:dyDescent="0.2">
      <c r="A1618" s="831"/>
      <c r="B1618" s="782"/>
      <c r="C1618" s="330"/>
      <c r="D1618" s="331"/>
      <c r="E1618" s="443"/>
      <c r="F1618" s="521"/>
      <c r="G1618" s="304"/>
      <c r="H1618" s="305"/>
      <c r="I1618" s="306"/>
    </row>
    <row r="1619" spans="1:9" ht="69.95" customHeight="1" x14ac:dyDescent="0.2">
      <c r="A1619" s="831"/>
      <c r="B1619" s="62"/>
      <c r="C1619" s="185" t="s">
        <v>19</v>
      </c>
      <c r="D1619" s="209"/>
      <c r="E1619" s="449"/>
      <c r="F1619" s="515"/>
      <c r="G1619" s="233"/>
      <c r="H1619" s="233"/>
      <c r="I1619" s="234"/>
    </row>
    <row r="1620" spans="1:9" ht="69.95" customHeight="1" x14ac:dyDescent="0.2">
      <c r="A1620" s="831"/>
      <c r="B1620" s="782" t="s">
        <v>8</v>
      </c>
      <c r="C1620" s="320"/>
      <c r="D1620" s="332"/>
      <c r="E1620" s="470"/>
      <c r="F1620" s="353"/>
      <c r="G1620" s="304"/>
      <c r="H1620" s="304"/>
      <c r="I1620" s="306"/>
    </row>
    <row r="1621" spans="1:9" ht="69.95" customHeight="1" thickBot="1" x14ac:dyDescent="0.25">
      <c r="A1621" s="832"/>
      <c r="B1621" s="783"/>
      <c r="C1621" s="333"/>
      <c r="D1621" s="334"/>
      <c r="E1621" s="471"/>
      <c r="F1621" s="334"/>
      <c r="G1621" s="313"/>
      <c r="H1621" s="312"/>
      <c r="I1621" s="314"/>
    </row>
    <row r="1622" spans="1:9" ht="69.95" customHeight="1" thickTop="1" x14ac:dyDescent="0.2">
      <c r="A1622" s="850">
        <f>+A1616+1</f>
        <v>43359</v>
      </c>
      <c r="B1622" s="61"/>
      <c r="C1622" s="168"/>
      <c r="D1622" s="169"/>
      <c r="E1622" s="435"/>
      <c r="F1622" s="512"/>
      <c r="G1622" s="172"/>
      <c r="H1622" s="202"/>
      <c r="I1622" s="174"/>
    </row>
    <row r="1623" spans="1:9" ht="69.95" customHeight="1" x14ac:dyDescent="0.2">
      <c r="A1623" s="851"/>
      <c r="B1623" s="782" t="s">
        <v>8</v>
      </c>
      <c r="C1623" s="315"/>
      <c r="D1623" s="316"/>
      <c r="E1623" s="494"/>
      <c r="F1623" s="273"/>
      <c r="G1623" s="304"/>
      <c r="H1623" s="305"/>
      <c r="I1623" s="306"/>
    </row>
    <row r="1624" spans="1:9" ht="69.95" customHeight="1" x14ac:dyDescent="0.2">
      <c r="A1624" s="851"/>
      <c r="B1624" s="782"/>
      <c r="C1624" s="330"/>
      <c r="D1624" s="331"/>
      <c r="E1624" s="443"/>
      <c r="F1624" s="521"/>
      <c r="G1624" s="304"/>
      <c r="H1624" s="305"/>
      <c r="I1624" s="306"/>
    </row>
    <row r="1625" spans="1:9" ht="69.95" customHeight="1" x14ac:dyDescent="0.2">
      <c r="A1625" s="851"/>
      <c r="B1625" s="62"/>
      <c r="C1625" s="185"/>
      <c r="D1625" s="209"/>
      <c r="E1625" s="449"/>
      <c r="F1625" s="515"/>
      <c r="G1625" s="233"/>
      <c r="H1625" s="233"/>
      <c r="I1625" s="234"/>
    </row>
    <row r="1626" spans="1:9" ht="69.95" customHeight="1" x14ac:dyDescent="0.2">
      <c r="A1626" s="851"/>
      <c r="B1626" s="782" t="s">
        <v>8</v>
      </c>
      <c r="C1626" s="320"/>
      <c r="D1626" s="332"/>
      <c r="E1626" s="470"/>
      <c r="F1626" s="353"/>
      <c r="G1626" s="304"/>
      <c r="H1626" s="304"/>
      <c r="I1626" s="306"/>
    </row>
    <row r="1627" spans="1:9" ht="69.95" customHeight="1" thickBot="1" x14ac:dyDescent="0.25">
      <c r="A1627" s="852"/>
      <c r="B1627" s="783"/>
      <c r="C1627" s="333"/>
      <c r="D1627" s="334"/>
      <c r="E1627" s="471"/>
      <c r="F1627" s="334"/>
      <c r="G1627" s="313"/>
      <c r="H1627" s="312"/>
      <c r="I1627" s="314"/>
    </row>
    <row r="1628" spans="1:9" ht="69.95" hidden="1" customHeight="1" thickTop="1" x14ac:dyDescent="0.2">
      <c r="A1628" s="391"/>
      <c r="B1628" s="64"/>
      <c r="C1628" s="240">
        <f>COUNTA(C1619,C1616,C1613,C1610,C1607,C1604,C1601,C1598,C1595,C1592,C1589,C1586)</f>
        <v>12</v>
      </c>
      <c r="D1628" s="240">
        <f t="shared" ref="D1628:H1628" si="49">COUNTA(D1619,D1616,D1613,D1610,D1607,D1604,D1601,D1598,D1595,D1592,D1589,D1586)</f>
        <v>6</v>
      </c>
      <c r="E1628" s="450">
        <f t="shared" si="49"/>
        <v>7</v>
      </c>
      <c r="F1628" s="517">
        <f t="shared" si="49"/>
        <v>0</v>
      </c>
      <c r="G1628" s="240">
        <f t="shared" si="49"/>
        <v>6</v>
      </c>
      <c r="H1628" s="240">
        <f t="shared" si="49"/>
        <v>4</v>
      </c>
      <c r="I1628" s="240">
        <f>COUNTA(I1586:I1621)</f>
        <v>0</v>
      </c>
    </row>
    <row r="1629" spans="1:9" ht="99.95" customHeight="1" thickTop="1" thickBot="1" x14ac:dyDescent="0.25">
      <c r="A1629" s="393" t="s">
        <v>99</v>
      </c>
      <c r="B1629" s="390">
        <f>WEEKNUM(A1630,2)</f>
        <v>38</v>
      </c>
      <c r="C1629" s="824" t="s">
        <v>0</v>
      </c>
      <c r="D1629" s="825"/>
      <c r="E1629" s="496" t="s">
        <v>1</v>
      </c>
      <c r="F1629" s="81" t="s">
        <v>2</v>
      </c>
      <c r="G1629" s="218" t="s">
        <v>3</v>
      </c>
      <c r="H1629" s="219" t="s">
        <v>4</v>
      </c>
      <c r="I1629" s="388" t="s">
        <v>5</v>
      </c>
    </row>
    <row r="1630" spans="1:9" ht="69.95" customHeight="1" thickTop="1" x14ac:dyDescent="0.2">
      <c r="A1630" s="827">
        <f>A1616+2</f>
        <v>43360</v>
      </c>
      <c r="B1630" s="59"/>
      <c r="C1630" s="170">
        <v>4114</v>
      </c>
      <c r="D1630" s="220">
        <v>4112</v>
      </c>
      <c r="E1630" s="435" t="s">
        <v>6</v>
      </c>
      <c r="F1630" s="512"/>
      <c r="G1630" s="172" t="s">
        <v>29</v>
      </c>
      <c r="H1630" s="202"/>
      <c r="I1630" s="174"/>
    </row>
    <row r="1631" spans="1:9" ht="69.95" customHeight="1" x14ac:dyDescent="0.2">
      <c r="A1631" s="828"/>
      <c r="B1631" s="784" t="s">
        <v>8</v>
      </c>
      <c r="C1631" s="326"/>
      <c r="D1631" s="335"/>
      <c r="E1631" s="494"/>
      <c r="F1631" s="273"/>
      <c r="G1631" s="304"/>
      <c r="H1631" s="305"/>
      <c r="I1631" s="306"/>
    </row>
    <row r="1632" spans="1:9" ht="69.95" customHeight="1" x14ac:dyDescent="0.2">
      <c r="A1632" s="828"/>
      <c r="B1632" s="784"/>
      <c r="C1632" s="327"/>
      <c r="D1632" s="336"/>
      <c r="E1632" s="443"/>
      <c r="F1632" s="521"/>
      <c r="G1632" s="304"/>
      <c r="H1632" s="305"/>
      <c r="I1632" s="306"/>
    </row>
    <row r="1633" spans="1:9" ht="69.95" customHeight="1" x14ac:dyDescent="0.2">
      <c r="A1633" s="828"/>
      <c r="B1633" s="60"/>
      <c r="C1633" s="130">
        <v>4111</v>
      </c>
      <c r="D1633" s="227"/>
      <c r="E1633" s="444" t="s">
        <v>26</v>
      </c>
      <c r="F1633" s="283"/>
      <c r="G1633" s="186"/>
      <c r="H1633" s="186" t="s">
        <v>24</v>
      </c>
      <c r="I1633" s="228"/>
    </row>
    <row r="1634" spans="1:9" ht="69.95" customHeight="1" x14ac:dyDescent="0.2">
      <c r="A1634" s="828"/>
      <c r="B1634" s="784" t="s">
        <v>8</v>
      </c>
      <c r="C1634" s="328"/>
      <c r="D1634" s="337"/>
      <c r="E1634" s="470"/>
      <c r="F1634" s="353"/>
      <c r="G1634" s="304"/>
      <c r="H1634" s="304"/>
      <c r="I1634" s="306"/>
    </row>
    <row r="1635" spans="1:9" ht="69.95" customHeight="1" thickBot="1" x14ac:dyDescent="0.25">
      <c r="A1635" s="829"/>
      <c r="B1635" s="785"/>
      <c r="C1635" s="329"/>
      <c r="D1635" s="338"/>
      <c r="E1635" s="471"/>
      <c r="F1635" s="334"/>
      <c r="G1635" s="313"/>
      <c r="H1635" s="312"/>
      <c r="I1635" s="314"/>
    </row>
    <row r="1636" spans="1:9" ht="69.95" customHeight="1" thickTop="1" x14ac:dyDescent="0.2">
      <c r="A1636" s="830">
        <f>+A1630+1</f>
        <v>43361</v>
      </c>
      <c r="B1636" s="61"/>
      <c r="C1636" s="170">
        <v>4110</v>
      </c>
      <c r="D1636" s="231">
        <v>4109</v>
      </c>
      <c r="E1636" s="447"/>
      <c r="F1636" s="512"/>
      <c r="G1636" s="172" t="s">
        <v>30</v>
      </c>
      <c r="H1636" s="202"/>
      <c r="I1636" s="174"/>
    </row>
    <row r="1637" spans="1:9" ht="69.95" customHeight="1" x14ac:dyDescent="0.2">
      <c r="A1637" s="831"/>
      <c r="B1637" s="782" t="s">
        <v>8</v>
      </c>
      <c r="C1637" s="326"/>
      <c r="D1637" s="303"/>
      <c r="E1637" s="494"/>
      <c r="F1637" s="273"/>
      <c r="G1637" s="304"/>
      <c r="H1637" s="305"/>
      <c r="I1637" s="306"/>
    </row>
    <row r="1638" spans="1:9" ht="69.95" customHeight="1" x14ac:dyDescent="0.2">
      <c r="A1638" s="831"/>
      <c r="B1638" s="782"/>
      <c r="C1638" s="327"/>
      <c r="D1638" s="319"/>
      <c r="E1638" s="443"/>
      <c r="F1638" s="273"/>
      <c r="G1638" s="304"/>
      <c r="H1638" s="305"/>
      <c r="I1638" s="306"/>
    </row>
    <row r="1639" spans="1:9" ht="69.95" customHeight="1" x14ac:dyDescent="0.2">
      <c r="A1639" s="831"/>
      <c r="B1639" s="62"/>
      <c r="C1639" s="130">
        <v>4108</v>
      </c>
      <c r="D1639" s="131"/>
      <c r="E1639" s="444" t="s">
        <v>27</v>
      </c>
      <c r="F1639" s="283"/>
      <c r="G1639" s="186"/>
      <c r="H1639" s="186" t="s">
        <v>25</v>
      </c>
      <c r="I1639" s="228"/>
    </row>
    <row r="1640" spans="1:9" ht="69.95" customHeight="1" x14ac:dyDescent="0.2">
      <c r="A1640" s="831"/>
      <c r="B1640" s="782" t="s">
        <v>8</v>
      </c>
      <c r="C1640" s="328"/>
      <c r="D1640" s="321"/>
      <c r="E1640" s="470"/>
      <c r="F1640" s="353"/>
      <c r="G1640" s="304"/>
      <c r="H1640" s="304"/>
      <c r="I1640" s="306"/>
    </row>
    <row r="1641" spans="1:9" ht="69.95" customHeight="1" thickBot="1" x14ac:dyDescent="0.25">
      <c r="A1641" s="832"/>
      <c r="B1641" s="783"/>
      <c r="C1641" s="329"/>
      <c r="D1641" s="311"/>
      <c r="E1641" s="471"/>
      <c r="F1641" s="334"/>
      <c r="G1641" s="313"/>
      <c r="H1641" s="312"/>
      <c r="I1641" s="314"/>
    </row>
    <row r="1642" spans="1:9" ht="69.95" customHeight="1" thickTop="1" x14ac:dyDescent="0.2">
      <c r="A1642" s="827">
        <f>+A1636+1</f>
        <v>43362</v>
      </c>
      <c r="B1642" s="61"/>
      <c r="C1642" s="232">
        <v>4107</v>
      </c>
      <c r="D1642" s="231">
        <v>4104</v>
      </c>
      <c r="E1642" s="447"/>
      <c r="F1642" s="512"/>
      <c r="G1642" s="172" t="s">
        <v>14</v>
      </c>
      <c r="H1642" s="202"/>
      <c r="I1642" s="174"/>
    </row>
    <row r="1643" spans="1:9" ht="69.95" customHeight="1" x14ac:dyDescent="0.2">
      <c r="A1643" s="828"/>
      <c r="B1643" s="782" t="s">
        <v>8</v>
      </c>
      <c r="C1643" s="302"/>
      <c r="D1643" s="303"/>
      <c r="E1643" s="494"/>
      <c r="F1643" s="521"/>
      <c r="G1643" s="304"/>
      <c r="H1643" s="305"/>
      <c r="I1643" s="306"/>
    </row>
    <row r="1644" spans="1:9" ht="69.95" customHeight="1" x14ac:dyDescent="0.2">
      <c r="A1644" s="828"/>
      <c r="B1644" s="782"/>
      <c r="C1644" s="302"/>
      <c r="D1644" s="303"/>
      <c r="E1644" s="443"/>
      <c r="F1644" s="521"/>
      <c r="G1644" s="304"/>
      <c r="H1644" s="305"/>
      <c r="I1644" s="306"/>
    </row>
    <row r="1645" spans="1:9" ht="69.95" customHeight="1" x14ac:dyDescent="0.2">
      <c r="A1645" s="828"/>
      <c r="B1645" s="62"/>
      <c r="C1645" s="141">
        <v>4101</v>
      </c>
      <c r="D1645" s="142"/>
      <c r="E1645" s="444" t="s">
        <v>28</v>
      </c>
      <c r="F1645" s="283"/>
      <c r="G1645" s="186"/>
      <c r="H1645" s="186" t="s">
        <v>26</v>
      </c>
      <c r="I1645" s="228"/>
    </row>
    <row r="1646" spans="1:9" ht="69.95" customHeight="1" x14ac:dyDescent="0.2">
      <c r="A1646" s="828"/>
      <c r="B1646" s="782" t="s">
        <v>8</v>
      </c>
      <c r="C1646" s="307"/>
      <c r="D1646" s="308"/>
      <c r="E1646" s="470"/>
      <c r="F1646" s="353"/>
      <c r="G1646" s="304"/>
      <c r="H1646" s="304"/>
      <c r="I1646" s="306"/>
    </row>
    <row r="1647" spans="1:9" ht="69.95" customHeight="1" thickBot="1" x14ac:dyDescent="0.25">
      <c r="A1647" s="829"/>
      <c r="B1647" s="783"/>
      <c r="C1647" s="310"/>
      <c r="D1647" s="311"/>
      <c r="E1647" s="471"/>
      <c r="F1647" s="334"/>
      <c r="G1647" s="313"/>
      <c r="H1647" s="312"/>
      <c r="I1647" s="314"/>
    </row>
    <row r="1648" spans="1:9" ht="69.95" customHeight="1" thickTop="1" x14ac:dyDescent="0.2">
      <c r="A1648" s="830">
        <f>+A1642+1</f>
        <v>43363</v>
      </c>
      <c r="B1648" s="61"/>
      <c r="C1648" s="168" t="s">
        <v>7</v>
      </c>
      <c r="D1648" s="169" t="s">
        <v>11</v>
      </c>
      <c r="E1648" s="447"/>
      <c r="F1648" s="512"/>
      <c r="G1648" s="172"/>
      <c r="H1648" s="202"/>
      <c r="I1648" s="174"/>
    </row>
    <row r="1649" spans="1:9" ht="69.95" customHeight="1" x14ac:dyDescent="0.2">
      <c r="A1649" s="831"/>
      <c r="B1649" s="782" t="s">
        <v>8</v>
      </c>
      <c r="C1649" s="315"/>
      <c r="D1649" s="316"/>
      <c r="E1649" s="494"/>
      <c r="F1649" s="273"/>
      <c r="G1649" s="304"/>
      <c r="H1649" s="305"/>
      <c r="I1649" s="306"/>
    </row>
    <row r="1650" spans="1:9" ht="69.95" customHeight="1" x14ac:dyDescent="0.2">
      <c r="A1650" s="831"/>
      <c r="B1650" s="782"/>
      <c r="C1650" s="318"/>
      <c r="D1650" s="319"/>
      <c r="E1650" s="443"/>
      <c r="F1650" s="521"/>
      <c r="G1650" s="304"/>
      <c r="H1650" s="305"/>
      <c r="I1650" s="306"/>
    </row>
    <row r="1651" spans="1:9" ht="69.95" customHeight="1" x14ac:dyDescent="0.2">
      <c r="A1651" s="831"/>
      <c r="B1651" s="62"/>
      <c r="C1651" s="185" t="s">
        <v>12</v>
      </c>
      <c r="D1651" s="131"/>
      <c r="E1651" s="444" t="s">
        <v>29</v>
      </c>
      <c r="F1651" s="283"/>
      <c r="G1651" s="186"/>
      <c r="H1651" s="186" t="s">
        <v>27</v>
      </c>
      <c r="I1651" s="228"/>
    </row>
    <row r="1652" spans="1:9" ht="69.95" customHeight="1" x14ac:dyDescent="0.2">
      <c r="A1652" s="831"/>
      <c r="B1652" s="782" t="s">
        <v>8</v>
      </c>
      <c r="C1652" s="320"/>
      <c r="D1652" s="321"/>
      <c r="E1652" s="470"/>
      <c r="F1652" s="353"/>
      <c r="G1652" s="304"/>
      <c r="H1652" s="304"/>
      <c r="I1652" s="306"/>
    </row>
    <row r="1653" spans="1:9" ht="69.95" customHeight="1" thickBot="1" x14ac:dyDescent="0.25">
      <c r="A1653" s="832"/>
      <c r="B1653" s="783"/>
      <c r="C1653" s="310"/>
      <c r="D1653" s="311"/>
      <c r="E1653" s="471"/>
      <c r="F1653" s="334"/>
      <c r="G1653" s="313"/>
      <c r="H1653" s="312"/>
      <c r="I1653" s="314"/>
    </row>
    <row r="1654" spans="1:9" ht="69.95" customHeight="1" thickTop="1" x14ac:dyDescent="0.2">
      <c r="A1654" s="827">
        <f>+A1648+1</f>
        <v>43364</v>
      </c>
      <c r="B1654" s="61"/>
      <c r="C1654" s="170" t="s">
        <v>14</v>
      </c>
      <c r="D1654" s="192" t="s">
        <v>15</v>
      </c>
      <c r="E1654" s="447"/>
      <c r="F1654" s="512"/>
      <c r="G1654" s="172"/>
      <c r="H1654" s="202"/>
      <c r="I1654" s="174"/>
    </row>
    <row r="1655" spans="1:9" ht="69.95" customHeight="1" x14ac:dyDescent="0.2">
      <c r="A1655" s="828"/>
      <c r="B1655" s="782" t="s">
        <v>8</v>
      </c>
      <c r="C1655" s="326"/>
      <c r="D1655" s="303"/>
      <c r="E1655" s="494"/>
      <c r="F1655" s="273"/>
      <c r="G1655" s="304"/>
      <c r="H1655" s="305"/>
      <c r="I1655" s="306"/>
    </row>
    <row r="1656" spans="1:9" ht="69.95" customHeight="1" x14ac:dyDescent="0.2">
      <c r="A1656" s="828"/>
      <c r="B1656" s="782"/>
      <c r="C1656" s="327"/>
      <c r="D1656" s="319"/>
      <c r="E1656" s="443"/>
      <c r="F1656" s="521"/>
      <c r="G1656" s="304"/>
      <c r="H1656" s="305"/>
      <c r="I1656" s="306"/>
    </row>
    <row r="1657" spans="1:9" ht="69.95" customHeight="1" x14ac:dyDescent="0.2">
      <c r="A1657" s="828"/>
      <c r="B1657" s="62"/>
      <c r="C1657" s="196" t="s">
        <v>17</v>
      </c>
      <c r="D1657" s="131"/>
      <c r="E1657" s="444" t="s">
        <v>30</v>
      </c>
      <c r="F1657" s="515"/>
      <c r="G1657" s="233"/>
      <c r="H1657" s="233"/>
      <c r="I1657" s="234"/>
    </row>
    <row r="1658" spans="1:9" ht="69.95" customHeight="1" x14ac:dyDescent="0.2">
      <c r="A1658" s="828"/>
      <c r="B1658" s="782" t="s">
        <v>8</v>
      </c>
      <c r="C1658" s="328"/>
      <c r="D1658" s="321"/>
      <c r="E1658" s="470"/>
      <c r="F1658" s="353"/>
      <c r="G1658" s="304"/>
      <c r="H1658" s="304"/>
      <c r="I1658" s="306"/>
    </row>
    <row r="1659" spans="1:9" ht="69.95" customHeight="1" thickBot="1" x14ac:dyDescent="0.25">
      <c r="A1659" s="829"/>
      <c r="B1659" s="783"/>
      <c r="C1659" s="329"/>
      <c r="D1659" s="311"/>
      <c r="E1659" s="471"/>
      <c r="F1659" s="334"/>
      <c r="G1659" s="313"/>
      <c r="H1659" s="312"/>
      <c r="I1659" s="314"/>
    </row>
    <row r="1660" spans="1:9" ht="69.95" customHeight="1" thickTop="1" x14ac:dyDescent="0.2">
      <c r="A1660" s="830">
        <f>+A1654+1</f>
        <v>43365</v>
      </c>
      <c r="B1660" s="61"/>
      <c r="C1660" s="168" t="s">
        <v>13</v>
      </c>
      <c r="D1660" s="169" t="s">
        <v>16</v>
      </c>
      <c r="E1660" s="435" t="s">
        <v>18</v>
      </c>
      <c r="F1660" s="518"/>
      <c r="G1660" s="242"/>
      <c r="H1660" s="243"/>
      <c r="I1660" s="244"/>
    </row>
    <row r="1661" spans="1:9" ht="69.95" customHeight="1" x14ac:dyDescent="0.2">
      <c r="A1661" s="831"/>
      <c r="B1661" s="782" t="s">
        <v>8</v>
      </c>
      <c r="C1661" s="315"/>
      <c r="D1661" s="316"/>
      <c r="E1661" s="494"/>
      <c r="F1661" s="273"/>
      <c r="G1661" s="304"/>
      <c r="H1661" s="305"/>
      <c r="I1661" s="306"/>
    </row>
    <row r="1662" spans="1:9" ht="69.95" customHeight="1" x14ac:dyDescent="0.2">
      <c r="A1662" s="831"/>
      <c r="B1662" s="782"/>
      <c r="C1662" s="330"/>
      <c r="D1662" s="331"/>
      <c r="E1662" s="443"/>
      <c r="F1662" s="521"/>
      <c r="G1662" s="304"/>
      <c r="H1662" s="305"/>
      <c r="I1662" s="306"/>
    </row>
    <row r="1663" spans="1:9" ht="69.95" customHeight="1" x14ac:dyDescent="0.2">
      <c r="A1663" s="831"/>
      <c r="B1663" s="62"/>
      <c r="C1663" s="185" t="s">
        <v>19</v>
      </c>
      <c r="D1663" s="209"/>
      <c r="E1663" s="449"/>
      <c r="F1663" s="515"/>
      <c r="G1663" s="233"/>
      <c r="H1663" s="233"/>
      <c r="I1663" s="234"/>
    </row>
    <row r="1664" spans="1:9" ht="69.95" customHeight="1" x14ac:dyDescent="0.2">
      <c r="A1664" s="831"/>
      <c r="B1664" s="782" t="s">
        <v>8</v>
      </c>
      <c r="C1664" s="320"/>
      <c r="D1664" s="332"/>
      <c r="E1664" s="470"/>
      <c r="F1664" s="353"/>
      <c r="G1664" s="304"/>
      <c r="H1664" s="304"/>
      <c r="I1664" s="306"/>
    </row>
    <row r="1665" spans="1:9" ht="69.95" customHeight="1" thickBot="1" x14ac:dyDescent="0.25">
      <c r="A1665" s="832"/>
      <c r="B1665" s="783"/>
      <c r="C1665" s="333"/>
      <c r="D1665" s="334"/>
      <c r="E1665" s="471"/>
      <c r="F1665" s="334"/>
      <c r="G1665" s="313"/>
      <c r="H1665" s="312"/>
      <c r="I1665" s="314"/>
    </row>
    <row r="1666" spans="1:9" ht="69.95" customHeight="1" thickTop="1" x14ac:dyDescent="0.2">
      <c r="A1666" s="850">
        <f>+A1660+1</f>
        <v>43366</v>
      </c>
      <c r="B1666" s="61"/>
      <c r="C1666" s="168"/>
      <c r="D1666" s="169"/>
      <c r="E1666" s="435"/>
      <c r="F1666" s="518"/>
      <c r="G1666" s="242"/>
      <c r="H1666" s="243"/>
      <c r="I1666" s="244"/>
    </row>
    <row r="1667" spans="1:9" ht="69.95" customHeight="1" x14ac:dyDescent="0.2">
      <c r="A1667" s="851"/>
      <c r="B1667" s="782" t="s">
        <v>8</v>
      </c>
      <c r="C1667" s="315"/>
      <c r="D1667" s="316"/>
      <c r="E1667" s="494"/>
      <c r="F1667" s="273"/>
      <c r="G1667" s="304"/>
      <c r="H1667" s="305"/>
      <c r="I1667" s="306"/>
    </row>
    <row r="1668" spans="1:9" ht="69.95" customHeight="1" x14ac:dyDescent="0.2">
      <c r="A1668" s="851"/>
      <c r="B1668" s="782"/>
      <c r="C1668" s="330"/>
      <c r="D1668" s="331"/>
      <c r="E1668" s="443"/>
      <c r="F1668" s="521"/>
      <c r="G1668" s="304"/>
      <c r="H1668" s="305"/>
      <c r="I1668" s="306"/>
    </row>
    <row r="1669" spans="1:9" ht="69.95" customHeight="1" x14ac:dyDescent="0.2">
      <c r="A1669" s="851"/>
      <c r="B1669" s="62"/>
      <c r="C1669" s="185"/>
      <c r="D1669" s="209"/>
      <c r="E1669" s="449"/>
      <c r="F1669" s="515"/>
      <c r="G1669" s="233"/>
      <c r="H1669" s="233"/>
      <c r="I1669" s="234"/>
    </row>
    <row r="1670" spans="1:9" ht="69.95" customHeight="1" x14ac:dyDescent="0.2">
      <c r="A1670" s="851"/>
      <c r="B1670" s="782" t="s">
        <v>8</v>
      </c>
      <c r="C1670" s="320"/>
      <c r="D1670" s="332"/>
      <c r="E1670" s="470"/>
      <c r="F1670" s="353"/>
      <c r="G1670" s="304"/>
      <c r="H1670" s="304"/>
      <c r="I1670" s="306"/>
    </row>
    <row r="1671" spans="1:9" ht="69.95" customHeight="1" thickBot="1" x14ac:dyDescent="0.25">
      <c r="A1671" s="852"/>
      <c r="B1671" s="783"/>
      <c r="C1671" s="333"/>
      <c r="D1671" s="334"/>
      <c r="E1671" s="471"/>
      <c r="F1671" s="334"/>
      <c r="G1671" s="313"/>
      <c r="H1671" s="312"/>
      <c r="I1671" s="314"/>
    </row>
    <row r="1672" spans="1:9" ht="69.95" hidden="1" customHeight="1" thickTop="1" x14ac:dyDescent="0.2">
      <c r="A1672" s="391"/>
      <c r="B1672" s="64"/>
      <c r="C1672" s="240">
        <f>COUNTA(C1663,C1660,C1657,C1654,C1651,C1648,C1645,C1642,C1639,C1636,C1633,C1630)</f>
        <v>12</v>
      </c>
      <c r="D1672" s="240">
        <f t="shared" ref="D1672:H1672" si="50">COUNTA(D1663,D1660,D1657,D1654,D1651,D1648,D1645,D1642,D1639,D1636,D1633,D1630)</f>
        <v>6</v>
      </c>
      <c r="E1672" s="450">
        <f t="shared" si="50"/>
        <v>7</v>
      </c>
      <c r="F1672" s="517">
        <f t="shared" si="50"/>
        <v>0</v>
      </c>
      <c r="G1672" s="240">
        <f t="shared" si="50"/>
        <v>3</v>
      </c>
      <c r="H1672" s="240">
        <f t="shared" si="50"/>
        <v>4</v>
      </c>
      <c r="I1672" s="240">
        <f>COUNTA(I1630:I1665)</f>
        <v>0</v>
      </c>
    </row>
    <row r="1673" spans="1:9" ht="99.95" customHeight="1" thickTop="1" thickBot="1" x14ac:dyDescent="0.25">
      <c r="A1673" s="393" t="s">
        <v>99</v>
      </c>
      <c r="B1673" s="390">
        <f>WEEKNUM(A1674,2)</f>
        <v>39</v>
      </c>
      <c r="C1673" s="835" t="s">
        <v>0</v>
      </c>
      <c r="D1673" s="836"/>
      <c r="E1673" s="457" t="s">
        <v>1</v>
      </c>
      <c r="F1673" s="82" t="s">
        <v>2</v>
      </c>
      <c r="G1673" s="281" t="s">
        <v>3</v>
      </c>
      <c r="H1673" s="264" t="s">
        <v>4</v>
      </c>
      <c r="I1673" s="389" t="s">
        <v>5</v>
      </c>
    </row>
    <row r="1674" spans="1:9" ht="69.95" customHeight="1" thickTop="1" x14ac:dyDescent="0.2">
      <c r="A1674" s="827">
        <f>A1660+2</f>
        <v>43367</v>
      </c>
      <c r="B1674" s="59"/>
      <c r="C1674" s="170">
        <v>4114</v>
      </c>
      <c r="D1674" s="220">
        <v>4112</v>
      </c>
      <c r="E1674" s="435" t="s">
        <v>6</v>
      </c>
      <c r="F1674" s="518"/>
      <c r="G1674" s="242"/>
      <c r="H1674" s="243"/>
      <c r="I1674" s="244"/>
    </row>
    <row r="1675" spans="1:9" ht="69.95" customHeight="1" x14ac:dyDescent="0.2">
      <c r="A1675" s="828"/>
      <c r="B1675" s="784" t="s">
        <v>8</v>
      </c>
      <c r="C1675" s="326"/>
      <c r="D1675" s="335"/>
      <c r="E1675" s="494"/>
      <c r="F1675" s="273"/>
      <c r="G1675" s="304"/>
      <c r="H1675" s="305"/>
      <c r="I1675" s="306"/>
    </row>
    <row r="1676" spans="1:9" ht="69.95" customHeight="1" x14ac:dyDescent="0.2">
      <c r="A1676" s="828"/>
      <c r="B1676" s="784"/>
      <c r="C1676" s="327"/>
      <c r="D1676" s="336"/>
      <c r="E1676" s="443"/>
      <c r="F1676" s="521"/>
      <c r="G1676" s="304"/>
      <c r="H1676" s="305"/>
      <c r="I1676" s="306"/>
    </row>
    <row r="1677" spans="1:9" ht="69.95" customHeight="1" x14ac:dyDescent="0.2">
      <c r="A1677" s="828"/>
      <c r="B1677" s="60"/>
      <c r="C1677" s="130">
        <v>4111</v>
      </c>
      <c r="D1677" s="227"/>
      <c r="E1677" s="475" t="s">
        <v>31</v>
      </c>
      <c r="F1677" s="283"/>
      <c r="G1677" s="186"/>
      <c r="H1677" s="186" t="s">
        <v>28</v>
      </c>
      <c r="I1677" s="228"/>
    </row>
    <row r="1678" spans="1:9" ht="69.95" customHeight="1" x14ac:dyDescent="0.2">
      <c r="A1678" s="828"/>
      <c r="B1678" s="784" t="s">
        <v>8</v>
      </c>
      <c r="C1678" s="328"/>
      <c r="D1678" s="337"/>
      <c r="E1678" s="470"/>
      <c r="F1678" s="353"/>
      <c r="G1678" s="304"/>
      <c r="H1678" s="304"/>
      <c r="I1678" s="306"/>
    </row>
    <row r="1679" spans="1:9" ht="69.95" customHeight="1" thickBot="1" x14ac:dyDescent="0.25">
      <c r="A1679" s="829"/>
      <c r="B1679" s="785"/>
      <c r="C1679" s="329"/>
      <c r="D1679" s="338"/>
      <c r="E1679" s="471"/>
      <c r="F1679" s="334"/>
      <c r="G1679" s="313"/>
      <c r="H1679" s="312"/>
      <c r="I1679" s="314"/>
    </row>
    <row r="1680" spans="1:9" ht="69.95" customHeight="1" thickTop="1" x14ac:dyDescent="0.2">
      <c r="A1680" s="830">
        <f>+A1674+1</f>
        <v>43368</v>
      </c>
      <c r="B1680" s="61"/>
      <c r="C1680" s="170">
        <v>4110</v>
      </c>
      <c r="D1680" s="231">
        <v>4109</v>
      </c>
      <c r="E1680" s="452"/>
      <c r="F1680" s="518"/>
      <c r="G1680" s="242"/>
      <c r="H1680" s="243"/>
      <c r="I1680" s="244"/>
    </row>
    <row r="1681" spans="1:9" ht="69.95" customHeight="1" x14ac:dyDescent="0.2">
      <c r="A1681" s="831"/>
      <c r="B1681" s="782" t="s">
        <v>8</v>
      </c>
      <c r="C1681" s="326"/>
      <c r="D1681" s="303"/>
      <c r="E1681" s="494"/>
      <c r="F1681" s="273"/>
      <c r="G1681" s="304"/>
      <c r="H1681" s="305"/>
      <c r="I1681" s="306"/>
    </row>
    <row r="1682" spans="1:9" ht="69.95" customHeight="1" x14ac:dyDescent="0.2">
      <c r="A1682" s="831"/>
      <c r="B1682" s="782"/>
      <c r="C1682" s="327"/>
      <c r="D1682" s="319"/>
      <c r="E1682" s="443"/>
      <c r="F1682" s="521"/>
      <c r="G1682" s="304"/>
      <c r="H1682" s="305"/>
      <c r="I1682" s="306"/>
    </row>
    <row r="1683" spans="1:9" ht="69.95" customHeight="1" x14ac:dyDescent="0.2">
      <c r="A1683" s="831"/>
      <c r="B1683" s="62"/>
      <c r="C1683" s="130">
        <v>4108</v>
      </c>
      <c r="D1683" s="131"/>
      <c r="E1683" s="444"/>
      <c r="F1683" s="283"/>
      <c r="G1683" s="186"/>
      <c r="H1683" s="186" t="s">
        <v>29</v>
      </c>
      <c r="I1683" s="228"/>
    </row>
    <row r="1684" spans="1:9" ht="69.95" customHeight="1" x14ac:dyDescent="0.2">
      <c r="A1684" s="831"/>
      <c r="B1684" s="782" t="s">
        <v>8</v>
      </c>
      <c r="C1684" s="328"/>
      <c r="D1684" s="321"/>
      <c r="E1684" s="470"/>
      <c r="F1684" s="353"/>
      <c r="G1684" s="304"/>
      <c r="H1684" s="304"/>
      <c r="I1684" s="306"/>
    </row>
    <row r="1685" spans="1:9" ht="69.95" customHeight="1" thickBot="1" x14ac:dyDescent="0.25">
      <c r="A1685" s="832"/>
      <c r="B1685" s="783"/>
      <c r="C1685" s="329"/>
      <c r="D1685" s="311"/>
      <c r="E1685" s="471"/>
      <c r="F1685" s="334"/>
      <c r="G1685" s="313"/>
      <c r="H1685" s="312"/>
      <c r="I1685" s="314"/>
    </row>
    <row r="1686" spans="1:9" ht="69.95" customHeight="1" thickTop="1" x14ac:dyDescent="0.2">
      <c r="A1686" s="827">
        <f>+A1680+1</f>
        <v>43369</v>
      </c>
      <c r="B1686" s="61"/>
      <c r="C1686" s="232">
        <v>4107</v>
      </c>
      <c r="D1686" s="231">
        <v>4104</v>
      </c>
      <c r="E1686" s="452"/>
      <c r="F1686" s="518"/>
      <c r="G1686" s="242"/>
      <c r="H1686" s="243"/>
      <c r="I1686" s="244"/>
    </row>
    <row r="1687" spans="1:9" ht="69.95" customHeight="1" x14ac:dyDescent="0.2">
      <c r="A1687" s="828"/>
      <c r="B1687" s="782" t="s">
        <v>8</v>
      </c>
      <c r="C1687" s="302"/>
      <c r="D1687" s="303"/>
      <c r="E1687" s="494"/>
      <c r="F1687" s="273"/>
      <c r="G1687" s="304"/>
      <c r="H1687" s="305"/>
      <c r="I1687" s="306"/>
    </row>
    <row r="1688" spans="1:9" ht="69.95" customHeight="1" x14ac:dyDescent="0.2">
      <c r="A1688" s="828"/>
      <c r="B1688" s="782"/>
      <c r="C1688" s="302"/>
      <c r="D1688" s="303"/>
      <c r="E1688" s="443"/>
      <c r="F1688" s="521"/>
      <c r="G1688" s="304"/>
      <c r="H1688" s="305"/>
      <c r="I1688" s="306"/>
    </row>
    <row r="1689" spans="1:9" ht="69.95" customHeight="1" x14ac:dyDescent="0.2">
      <c r="A1689" s="828"/>
      <c r="B1689" s="62"/>
      <c r="C1689" s="141">
        <v>4101</v>
      </c>
      <c r="D1689" s="142"/>
      <c r="E1689" s="444"/>
      <c r="F1689" s="283"/>
      <c r="G1689" s="186"/>
      <c r="H1689" s="186" t="s">
        <v>30</v>
      </c>
      <c r="I1689" s="228"/>
    </row>
    <row r="1690" spans="1:9" ht="69.95" customHeight="1" x14ac:dyDescent="0.2">
      <c r="A1690" s="828"/>
      <c r="B1690" s="782" t="s">
        <v>8</v>
      </c>
      <c r="C1690" s="307"/>
      <c r="D1690" s="308"/>
      <c r="E1690" s="470"/>
      <c r="F1690" s="353"/>
      <c r="G1690" s="304"/>
      <c r="H1690" s="304"/>
      <c r="I1690" s="306"/>
    </row>
    <row r="1691" spans="1:9" ht="69.95" customHeight="1" thickBot="1" x14ac:dyDescent="0.25">
      <c r="A1691" s="829"/>
      <c r="B1691" s="783"/>
      <c r="C1691" s="310"/>
      <c r="D1691" s="311"/>
      <c r="E1691" s="471"/>
      <c r="F1691" s="334"/>
      <c r="G1691" s="313"/>
      <c r="H1691" s="312"/>
      <c r="I1691" s="314"/>
    </row>
    <row r="1692" spans="1:9" ht="69.95" customHeight="1" thickTop="1" x14ac:dyDescent="0.2">
      <c r="A1692" s="847">
        <f>+A1686+1</f>
        <v>43370</v>
      </c>
      <c r="B1692" s="65"/>
      <c r="C1692" s="246" t="s">
        <v>7</v>
      </c>
      <c r="D1692" s="247" t="s">
        <v>11</v>
      </c>
      <c r="E1692" s="453"/>
      <c r="F1692" s="519"/>
      <c r="G1692" s="248"/>
      <c r="H1692" s="249"/>
      <c r="I1692" s="250"/>
    </row>
    <row r="1693" spans="1:9" ht="69.95" customHeight="1" x14ac:dyDescent="0.2">
      <c r="A1693" s="847"/>
      <c r="B1693" s="782" t="s">
        <v>8</v>
      </c>
      <c r="C1693" s="315"/>
      <c r="D1693" s="316"/>
      <c r="E1693" s="494"/>
      <c r="F1693" s="273"/>
      <c r="G1693" s="304"/>
      <c r="H1693" s="305"/>
      <c r="I1693" s="317"/>
    </row>
    <row r="1694" spans="1:9" ht="69.95" customHeight="1" x14ac:dyDescent="0.2">
      <c r="A1694" s="847"/>
      <c r="B1694" s="782"/>
      <c r="C1694" s="318"/>
      <c r="D1694" s="319"/>
      <c r="E1694" s="443"/>
      <c r="F1694" s="521"/>
      <c r="G1694" s="304"/>
      <c r="H1694" s="305"/>
      <c r="I1694" s="317"/>
    </row>
    <row r="1695" spans="1:9" ht="69.95" customHeight="1" x14ac:dyDescent="0.2">
      <c r="A1695" s="847"/>
      <c r="B1695" s="62"/>
      <c r="C1695" s="185" t="s">
        <v>12</v>
      </c>
      <c r="D1695" s="131"/>
      <c r="E1695" s="451"/>
      <c r="F1695" s="515"/>
      <c r="G1695" s="233"/>
      <c r="H1695" s="245" t="s">
        <v>31</v>
      </c>
      <c r="I1695" s="251"/>
    </row>
    <row r="1696" spans="1:9" ht="69.95" customHeight="1" x14ac:dyDescent="0.2">
      <c r="A1696" s="847"/>
      <c r="B1696" s="782" t="s">
        <v>8</v>
      </c>
      <c r="C1696" s="320"/>
      <c r="D1696" s="321"/>
      <c r="E1696" s="470"/>
      <c r="F1696" s="353"/>
      <c r="G1696" s="304"/>
      <c r="H1696" s="304"/>
      <c r="I1696" s="317"/>
    </row>
    <row r="1697" spans="1:9" ht="69.95" customHeight="1" thickBot="1" x14ac:dyDescent="0.25">
      <c r="A1697" s="847"/>
      <c r="B1697" s="840"/>
      <c r="C1697" s="322"/>
      <c r="D1697" s="321"/>
      <c r="E1697" s="472"/>
      <c r="F1697" s="332"/>
      <c r="G1697" s="324"/>
      <c r="H1697" s="323"/>
      <c r="I1697" s="325"/>
    </row>
    <row r="1698" spans="1:9" ht="69.95" customHeight="1" thickTop="1" x14ac:dyDescent="0.2">
      <c r="A1698" s="827">
        <f>+A1692+1</f>
        <v>43371</v>
      </c>
      <c r="B1698" s="61"/>
      <c r="C1698" s="170" t="s">
        <v>14</v>
      </c>
      <c r="D1698" s="192" t="s">
        <v>15</v>
      </c>
      <c r="E1698" s="452"/>
      <c r="F1698" s="518"/>
      <c r="G1698" s="242"/>
      <c r="H1698" s="243"/>
      <c r="I1698" s="244"/>
    </row>
    <row r="1699" spans="1:9" ht="69.95" customHeight="1" x14ac:dyDescent="0.2">
      <c r="A1699" s="828"/>
      <c r="B1699" s="782" t="s">
        <v>8</v>
      </c>
      <c r="C1699" s="326"/>
      <c r="D1699" s="303"/>
      <c r="E1699" s="494"/>
      <c r="F1699" s="273"/>
      <c r="G1699" s="304"/>
      <c r="H1699" s="305"/>
      <c r="I1699" s="306"/>
    </row>
    <row r="1700" spans="1:9" ht="69.95" customHeight="1" x14ac:dyDescent="0.2">
      <c r="A1700" s="828"/>
      <c r="B1700" s="782"/>
      <c r="C1700" s="327"/>
      <c r="D1700" s="319"/>
      <c r="E1700" s="443"/>
      <c r="F1700" s="521"/>
      <c r="G1700" s="304"/>
      <c r="H1700" s="305"/>
      <c r="I1700" s="306"/>
    </row>
    <row r="1701" spans="1:9" ht="69.95" customHeight="1" x14ac:dyDescent="0.2">
      <c r="A1701" s="828"/>
      <c r="B1701" s="62"/>
      <c r="C1701" s="196" t="s">
        <v>17</v>
      </c>
      <c r="D1701" s="131"/>
      <c r="E1701" s="449"/>
      <c r="F1701" s="515"/>
      <c r="G1701" s="233"/>
      <c r="H1701" s="233"/>
      <c r="I1701" s="234"/>
    </row>
    <row r="1702" spans="1:9" ht="69.95" customHeight="1" x14ac:dyDescent="0.2">
      <c r="A1702" s="828"/>
      <c r="B1702" s="782" t="s">
        <v>8</v>
      </c>
      <c r="C1702" s="328"/>
      <c r="D1702" s="321"/>
      <c r="E1702" s="470"/>
      <c r="F1702" s="353"/>
      <c r="G1702" s="304"/>
      <c r="H1702" s="304"/>
      <c r="I1702" s="306"/>
    </row>
    <row r="1703" spans="1:9" ht="69.95" customHeight="1" thickBot="1" x14ac:dyDescent="0.25">
      <c r="A1703" s="829"/>
      <c r="B1703" s="783"/>
      <c r="C1703" s="329"/>
      <c r="D1703" s="311"/>
      <c r="E1703" s="471"/>
      <c r="F1703" s="334"/>
      <c r="G1703" s="313"/>
      <c r="H1703" s="312"/>
      <c r="I1703" s="314"/>
    </row>
    <row r="1704" spans="1:9" ht="69.95" customHeight="1" thickTop="1" x14ac:dyDescent="0.2">
      <c r="A1704" s="830">
        <f>+A1698+1</f>
        <v>43372</v>
      </c>
      <c r="B1704" s="61"/>
      <c r="C1704" s="168" t="s">
        <v>13</v>
      </c>
      <c r="D1704" s="169" t="s">
        <v>16</v>
      </c>
      <c r="E1704" s="435" t="s">
        <v>18</v>
      </c>
      <c r="F1704" s="518"/>
      <c r="G1704" s="242"/>
      <c r="H1704" s="243"/>
      <c r="I1704" s="244"/>
    </row>
    <row r="1705" spans="1:9" ht="69.95" customHeight="1" x14ac:dyDescent="0.2">
      <c r="A1705" s="831"/>
      <c r="B1705" s="782" t="s">
        <v>8</v>
      </c>
      <c r="C1705" s="315"/>
      <c r="D1705" s="316"/>
      <c r="E1705" s="494"/>
      <c r="F1705" s="273"/>
      <c r="G1705" s="304"/>
      <c r="H1705" s="305"/>
      <c r="I1705" s="306"/>
    </row>
    <row r="1706" spans="1:9" ht="69.95" customHeight="1" x14ac:dyDescent="0.2">
      <c r="A1706" s="831"/>
      <c r="B1706" s="782"/>
      <c r="C1706" s="330"/>
      <c r="D1706" s="331"/>
      <c r="E1706" s="443"/>
      <c r="F1706" s="521"/>
      <c r="G1706" s="304"/>
      <c r="H1706" s="305"/>
      <c r="I1706" s="306"/>
    </row>
    <row r="1707" spans="1:9" ht="69.95" customHeight="1" x14ac:dyDescent="0.2">
      <c r="A1707" s="831"/>
      <c r="B1707" s="62"/>
      <c r="C1707" s="185" t="s">
        <v>19</v>
      </c>
      <c r="D1707" s="209"/>
      <c r="E1707" s="449"/>
      <c r="F1707" s="515"/>
      <c r="G1707" s="233"/>
      <c r="H1707" s="233"/>
      <c r="I1707" s="234"/>
    </row>
    <row r="1708" spans="1:9" ht="69.95" customHeight="1" x14ac:dyDescent="0.2">
      <c r="A1708" s="831"/>
      <c r="B1708" s="782" t="s">
        <v>8</v>
      </c>
      <c r="C1708" s="320"/>
      <c r="D1708" s="332"/>
      <c r="E1708" s="470"/>
      <c r="F1708" s="353"/>
      <c r="G1708" s="304"/>
      <c r="H1708" s="304"/>
      <c r="I1708" s="306"/>
    </row>
    <row r="1709" spans="1:9" ht="69.95" customHeight="1" thickBot="1" x14ac:dyDescent="0.25">
      <c r="A1709" s="832"/>
      <c r="B1709" s="783"/>
      <c r="C1709" s="333"/>
      <c r="D1709" s="334"/>
      <c r="E1709" s="471"/>
      <c r="F1709" s="334"/>
      <c r="G1709" s="313"/>
      <c r="H1709" s="312"/>
      <c r="I1709" s="314"/>
    </row>
    <row r="1710" spans="1:9" ht="69.95" customHeight="1" thickTop="1" x14ac:dyDescent="0.2">
      <c r="A1710" s="850">
        <f>+A1704+1</f>
        <v>43373</v>
      </c>
      <c r="B1710" s="61"/>
      <c r="C1710" s="168"/>
      <c r="D1710" s="169"/>
      <c r="E1710" s="435"/>
      <c r="F1710" s="518"/>
      <c r="G1710" s="242"/>
      <c r="H1710" s="243"/>
      <c r="I1710" s="244"/>
    </row>
    <row r="1711" spans="1:9" ht="69.95" customHeight="1" x14ac:dyDescent="0.2">
      <c r="A1711" s="851"/>
      <c r="B1711" s="782" t="s">
        <v>8</v>
      </c>
      <c r="C1711" s="315"/>
      <c r="D1711" s="316"/>
      <c r="E1711" s="494"/>
      <c r="F1711" s="273"/>
      <c r="G1711" s="304"/>
      <c r="H1711" s="305"/>
      <c r="I1711" s="306"/>
    </row>
    <row r="1712" spans="1:9" ht="69.95" customHeight="1" x14ac:dyDescent="0.2">
      <c r="A1712" s="851"/>
      <c r="B1712" s="782"/>
      <c r="C1712" s="330"/>
      <c r="D1712" s="331"/>
      <c r="E1712" s="443"/>
      <c r="F1712" s="521"/>
      <c r="G1712" s="304"/>
      <c r="H1712" s="305"/>
      <c r="I1712" s="306"/>
    </row>
    <row r="1713" spans="1:9" ht="69.95" customHeight="1" x14ac:dyDescent="0.2">
      <c r="A1713" s="851"/>
      <c r="B1713" s="62"/>
      <c r="C1713" s="185"/>
      <c r="D1713" s="209"/>
      <c r="E1713" s="449"/>
      <c r="F1713" s="515"/>
      <c r="G1713" s="233"/>
      <c r="H1713" s="233"/>
      <c r="I1713" s="234"/>
    </row>
    <row r="1714" spans="1:9" ht="69.95" customHeight="1" x14ac:dyDescent="0.2">
      <c r="A1714" s="851"/>
      <c r="B1714" s="782" t="s">
        <v>8</v>
      </c>
      <c r="C1714" s="320"/>
      <c r="D1714" s="332"/>
      <c r="E1714" s="470"/>
      <c r="F1714" s="353"/>
      <c r="G1714" s="304"/>
      <c r="H1714" s="304"/>
      <c r="I1714" s="306"/>
    </row>
    <row r="1715" spans="1:9" ht="69.95" customHeight="1" thickBot="1" x14ac:dyDescent="0.25">
      <c r="A1715" s="852"/>
      <c r="B1715" s="783"/>
      <c r="C1715" s="333"/>
      <c r="D1715" s="334"/>
      <c r="E1715" s="471"/>
      <c r="F1715" s="334"/>
      <c r="G1715" s="313"/>
      <c r="H1715" s="312"/>
      <c r="I1715" s="314"/>
    </row>
    <row r="1716" spans="1:9" ht="69.95" hidden="1" customHeight="1" thickTop="1" x14ac:dyDescent="0.2">
      <c r="A1716" s="391"/>
      <c r="B1716" s="64"/>
      <c r="C1716" s="240">
        <f>COUNTA(C1707,C1704,C1701,C1698,C1695,C1692,C1689,C1686,C1683,C1680,C1677,C1674)</f>
        <v>12</v>
      </c>
      <c r="D1716" s="240">
        <f t="shared" ref="D1716:H1716" si="51">COUNTA(D1707,D1704,D1701,D1698,D1695,D1692,D1689,D1686,D1683,D1680,D1677,D1674)</f>
        <v>6</v>
      </c>
      <c r="E1716" s="450">
        <f t="shared" si="51"/>
        <v>3</v>
      </c>
      <c r="F1716" s="517">
        <f t="shared" si="51"/>
        <v>0</v>
      </c>
      <c r="G1716" s="240">
        <f t="shared" si="51"/>
        <v>0</v>
      </c>
      <c r="H1716" s="240">
        <f t="shared" si="51"/>
        <v>4</v>
      </c>
      <c r="I1716" s="240">
        <f>COUNTA(I1674:I1709)</f>
        <v>0</v>
      </c>
    </row>
    <row r="1717" spans="1:9" ht="99.95" customHeight="1" thickTop="1" thickBot="1" x14ac:dyDescent="0.25">
      <c r="A1717" s="393" t="s">
        <v>99</v>
      </c>
      <c r="B1717" s="390">
        <f>WEEKNUM(A1718,2)</f>
        <v>40</v>
      </c>
      <c r="C1717" s="824" t="s">
        <v>0</v>
      </c>
      <c r="D1717" s="825"/>
      <c r="E1717" s="496" t="s">
        <v>1</v>
      </c>
      <c r="F1717" s="81" t="s">
        <v>2</v>
      </c>
      <c r="G1717" s="218" t="s">
        <v>3</v>
      </c>
      <c r="H1717" s="219" t="s">
        <v>4</v>
      </c>
      <c r="I1717" s="388" t="s">
        <v>5</v>
      </c>
    </row>
    <row r="1718" spans="1:9" ht="69.95" customHeight="1" thickTop="1" x14ac:dyDescent="0.2">
      <c r="A1718" s="827">
        <f>A1704+2</f>
        <v>43374</v>
      </c>
      <c r="B1718" s="59"/>
      <c r="C1718" s="170">
        <v>4114</v>
      </c>
      <c r="D1718" s="220">
        <v>4112</v>
      </c>
      <c r="E1718" s="435" t="s">
        <v>6</v>
      </c>
      <c r="F1718" s="518"/>
      <c r="G1718" s="172" t="s">
        <v>7</v>
      </c>
      <c r="H1718" s="243"/>
      <c r="I1718" s="244"/>
    </row>
    <row r="1719" spans="1:9" ht="69.95" customHeight="1" x14ac:dyDescent="0.2">
      <c r="A1719" s="828"/>
      <c r="B1719" s="784" t="s">
        <v>8</v>
      </c>
      <c r="C1719" s="326"/>
      <c r="D1719" s="335"/>
      <c r="E1719" s="494"/>
      <c r="F1719" s="273"/>
      <c r="G1719" s="304"/>
      <c r="H1719" s="305"/>
      <c r="I1719" s="306"/>
    </row>
    <row r="1720" spans="1:9" ht="69.95" customHeight="1" x14ac:dyDescent="0.2">
      <c r="A1720" s="828"/>
      <c r="B1720" s="784"/>
      <c r="C1720" s="327"/>
      <c r="D1720" s="336"/>
      <c r="E1720" s="443"/>
      <c r="F1720" s="521"/>
      <c r="G1720" s="304"/>
      <c r="H1720" s="305"/>
      <c r="I1720" s="306"/>
    </row>
    <row r="1721" spans="1:9" ht="69.95" customHeight="1" x14ac:dyDescent="0.2">
      <c r="A1721" s="828"/>
      <c r="B1721" s="60"/>
      <c r="C1721" s="130">
        <v>4111</v>
      </c>
      <c r="D1721" s="227"/>
      <c r="E1721" s="444" t="s">
        <v>7</v>
      </c>
      <c r="F1721" s="515"/>
      <c r="G1721" s="233"/>
      <c r="H1721" s="186" t="s">
        <v>7</v>
      </c>
      <c r="I1721" s="234"/>
    </row>
    <row r="1722" spans="1:9" ht="69.95" customHeight="1" x14ac:dyDescent="0.2">
      <c r="A1722" s="828"/>
      <c r="B1722" s="784" t="s">
        <v>8</v>
      </c>
      <c r="C1722" s="328"/>
      <c r="D1722" s="337"/>
      <c r="E1722" s="470"/>
      <c r="F1722" s="353"/>
      <c r="G1722" s="304"/>
      <c r="H1722" s="304"/>
      <c r="I1722" s="306"/>
    </row>
    <row r="1723" spans="1:9" ht="69.95" customHeight="1" thickBot="1" x14ac:dyDescent="0.25">
      <c r="A1723" s="829"/>
      <c r="B1723" s="785"/>
      <c r="C1723" s="329"/>
      <c r="D1723" s="338"/>
      <c r="E1723" s="471"/>
      <c r="F1723" s="334"/>
      <c r="G1723" s="313"/>
      <c r="H1723" s="312"/>
      <c r="I1723" s="314"/>
    </row>
    <row r="1724" spans="1:9" ht="69.95" customHeight="1" thickTop="1" x14ac:dyDescent="0.2">
      <c r="A1724" s="830">
        <f>+A1718+1</f>
        <v>43375</v>
      </c>
      <c r="B1724" s="61"/>
      <c r="C1724" s="170">
        <v>4110</v>
      </c>
      <c r="D1724" s="231">
        <v>4109</v>
      </c>
      <c r="E1724" s="452"/>
      <c r="F1724" s="518"/>
      <c r="G1724" s="172" t="s">
        <v>11</v>
      </c>
      <c r="H1724" s="243"/>
      <c r="I1724" s="244"/>
    </row>
    <row r="1725" spans="1:9" ht="69.95" customHeight="1" x14ac:dyDescent="0.2">
      <c r="A1725" s="831"/>
      <c r="B1725" s="782" t="s">
        <v>8</v>
      </c>
      <c r="C1725" s="326"/>
      <c r="D1725" s="303"/>
      <c r="E1725" s="494"/>
      <c r="F1725" s="273"/>
      <c r="G1725" s="304"/>
      <c r="H1725" s="305"/>
      <c r="I1725" s="306"/>
    </row>
    <row r="1726" spans="1:9" ht="69.95" customHeight="1" x14ac:dyDescent="0.2">
      <c r="A1726" s="831"/>
      <c r="B1726" s="782"/>
      <c r="C1726" s="327"/>
      <c r="D1726" s="319"/>
      <c r="E1726" s="443"/>
      <c r="F1726" s="521"/>
      <c r="G1726" s="304"/>
      <c r="H1726" s="305"/>
      <c r="I1726" s="306"/>
    </row>
    <row r="1727" spans="1:9" ht="69.95" customHeight="1" x14ac:dyDescent="0.2">
      <c r="A1727" s="831"/>
      <c r="B1727" s="62"/>
      <c r="C1727" s="130">
        <v>4108</v>
      </c>
      <c r="D1727" s="131"/>
      <c r="E1727" s="444" t="s">
        <v>11</v>
      </c>
      <c r="F1727" s="515"/>
      <c r="G1727" s="233"/>
      <c r="H1727" s="186" t="s">
        <v>11</v>
      </c>
      <c r="I1727" s="234"/>
    </row>
    <row r="1728" spans="1:9" ht="69.95" customHeight="1" x14ac:dyDescent="0.2">
      <c r="A1728" s="831"/>
      <c r="B1728" s="782" t="s">
        <v>8</v>
      </c>
      <c r="C1728" s="328"/>
      <c r="D1728" s="321"/>
      <c r="E1728" s="470"/>
      <c r="F1728" s="353"/>
      <c r="G1728" s="304"/>
      <c r="H1728" s="304"/>
      <c r="I1728" s="306"/>
    </row>
    <row r="1729" spans="1:9" ht="69.95" customHeight="1" thickBot="1" x14ac:dyDescent="0.25">
      <c r="A1729" s="832"/>
      <c r="B1729" s="783"/>
      <c r="C1729" s="329"/>
      <c r="D1729" s="311"/>
      <c r="E1729" s="471"/>
      <c r="F1729" s="334"/>
      <c r="G1729" s="313"/>
      <c r="H1729" s="312"/>
      <c r="I1729" s="314"/>
    </row>
    <row r="1730" spans="1:9" ht="69.95" customHeight="1" thickTop="1" x14ac:dyDescent="0.2">
      <c r="A1730" s="827">
        <f>+A1724+1</f>
        <v>43376</v>
      </c>
      <c r="B1730" s="61"/>
      <c r="C1730" s="232">
        <v>4107</v>
      </c>
      <c r="D1730" s="231">
        <v>4104</v>
      </c>
      <c r="E1730" s="452"/>
      <c r="F1730" s="518"/>
      <c r="G1730" s="172" t="s">
        <v>12</v>
      </c>
      <c r="H1730" s="243"/>
      <c r="I1730" s="244"/>
    </row>
    <row r="1731" spans="1:9" ht="69.95" customHeight="1" x14ac:dyDescent="0.2">
      <c r="A1731" s="828"/>
      <c r="B1731" s="782" t="s">
        <v>8</v>
      </c>
      <c r="C1731" s="302"/>
      <c r="D1731" s="303"/>
      <c r="E1731" s="494"/>
      <c r="F1731" s="273"/>
      <c r="G1731" s="304"/>
      <c r="H1731" s="305"/>
      <c r="I1731" s="306"/>
    </row>
    <row r="1732" spans="1:9" ht="69.95" customHeight="1" x14ac:dyDescent="0.2">
      <c r="A1732" s="828"/>
      <c r="B1732" s="782"/>
      <c r="C1732" s="302"/>
      <c r="D1732" s="303"/>
      <c r="E1732" s="443"/>
      <c r="F1732" s="521"/>
      <c r="G1732" s="304"/>
      <c r="H1732" s="305"/>
      <c r="I1732" s="306"/>
    </row>
    <row r="1733" spans="1:9" ht="69.95" customHeight="1" x14ac:dyDescent="0.2">
      <c r="A1733" s="828"/>
      <c r="B1733" s="62"/>
      <c r="C1733" s="141">
        <v>4101</v>
      </c>
      <c r="D1733" s="142"/>
      <c r="E1733" s="444" t="s">
        <v>12</v>
      </c>
      <c r="F1733" s="515"/>
      <c r="G1733" s="233"/>
      <c r="H1733" s="186" t="s">
        <v>12</v>
      </c>
      <c r="I1733" s="234"/>
    </row>
    <row r="1734" spans="1:9" ht="69.95" customHeight="1" x14ac:dyDescent="0.2">
      <c r="A1734" s="828"/>
      <c r="B1734" s="782" t="s">
        <v>8</v>
      </c>
      <c r="C1734" s="307"/>
      <c r="D1734" s="308"/>
      <c r="E1734" s="470"/>
      <c r="F1734" s="353"/>
      <c r="G1734" s="304"/>
      <c r="H1734" s="304"/>
      <c r="I1734" s="306"/>
    </row>
    <row r="1735" spans="1:9" ht="69.95" customHeight="1" thickBot="1" x14ac:dyDescent="0.25">
      <c r="A1735" s="829"/>
      <c r="B1735" s="783"/>
      <c r="C1735" s="310"/>
      <c r="D1735" s="311"/>
      <c r="E1735" s="471"/>
      <c r="F1735" s="334"/>
      <c r="G1735" s="313"/>
      <c r="H1735" s="312"/>
      <c r="I1735" s="314"/>
    </row>
    <row r="1736" spans="1:9" ht="69.95" customHeight="1" thickTop="1" x14ac:dyDescent="0.2">
      <c r="A1736" s="830">
        <f>+A1730+1</f>
        <v>43377</v>
      </c>
      <c r="B1736" s="61"/>
      <c r="C1736" s="168" t="s">
        <v>7</v>
      </c>
      <c r="D1736" s="169" t="s">
        <v>11</v>
      </c>
      <c r="E1736" s="452"/>
      <c r="F1736" s="518"/>
      <c r="G1736" s="172" t="s">
        <v>13</v>
      </c>
      <c r="H1736" s="243"/>
      <c r="I1736" s="244"/>
    </row>
    <row r="1737" spans="1:9" ht="69.95" customHeight="1" x14ac:dyDescent="0.2">
      <c r="A1737" s="831"/>
      <c r="B1737" s="782" t="s">
        <v>8</v>
      </c>
      <c r="C1737" s="315"/>
      <c r="D1737" s="316"/>
      <c r="E1737" s="494"/>
      <c r="F1737" s="273"/>
      <c r="G1737" s="304"/>
      <c r="H1737" s="305"/>
      <c r="I1737" s="306"/>
    </row>
    <row r="1738" spans="1:9" ht="69.95" customHeight="1" x14ac:dyDescent="0.2">
      <c r="A1738" s="831"/>
      <c r="B1738" s="782"/>
      <c r="C1738" s="318"/>
      <c r="D1738" s="319"/>
      <c r="E1738" s="443"/>
      <c r="F1738" s="521"/>
      <c r="G1738" s="304"/>
      <c r="H1738" s="305"/>
      <c r="I1738" s="306"/>
    </row>
    <row r="1739" spans="1:9" ht="69.95" customHeight="1" x14ac:dyDescent="0.2">
      <c r="A1739" s="831"/>
      <c r="B1739" s="62"/>
      <c r="C1739" s="185" t="s">
        <v>12</v>
      </c>
      <c r="D1739" s="131"/>
      <c r="E1739" s="444" t="s">
        <v>13</v>
      </c>
      <c r="F1739" s="515"/>
      <c r="G1739" s="233"/>
      <c r="H1739" s="186" t="s">
        <v>13</v>
      </c>
      <c r="I1739" s="234"/>
    </row>
    <row r="1740" spans="1:9" ht="69.95" customHeight="1" x14ac:dyDescent="0.2">
      <c r="A1740" s="831"/>
      <c r="B1740" s="782" t="s">
        <v>8</v>
      </c>
      <c r="C1740" s="320"/>
      <c r="D1740" s="321"/>
      <c r="E1740" s="470"/>
      <c r="F1740" s="353"/>
      <c r="G1740" s="304"/>
      <c r="H1740" s="304"/>
      <c r="I1740" s="306"/>
    </row>
    <row r="1741" spans="1:9" ht="69.95" customHeight="1" thickBot="1" x14ac:dyDescent="0.25">
      <c r="A1741" s="832"/>
      <c r="B1741" s="783"/>
      <c r="C1741" s="310"/>
      <c r="D1741" s="311"/>
      <c r="E1741" s="471"/>
      <c r="F1741" s="334"/>
      <c r="G1741" s="313"/>
      <c r="H1741" s="312"/>
      <c r="I1741" s="314"/>
    </row>
    <row r="1742" spans="1:9" ht="69.95" customHeight="1" thickTop="1" x14ac:dyDescent="0.2">
      <c r="A1742" s="827">
        <f>+A1736+1</f>
        <v>43378</v>
      </c>
      <c r="B1742" s="61"/>
      <c r="C1742" s="170" t="s">
        <v>14</v>
      </c>
      <c r="D1742" s="192" t="s">
        <v>15</v>
      </c>
      <c r="E1742" s="452"/>
      <c r="F1742" s="518"/>
      <c r="G1742" s="172" t="s">
        <v>16</v>
      </c>
      <c r="H1742" s="243"/>
      <c r="I1742" s="244"/>
    </row>
    <row r="1743" spans="1:9" ht="69.95" customHeight="1" x14ac:dyDescent="0.2">
      <c r="A1743" s="828"/>
      <c r="B1743" s="782" t="s">
        <v>8</v>
      </c>
      <c r="C1743" s="326"/>
      <c r="D1743" s="303"/>
      <c r="E1743" s="494"/>
      <c r="F1743" s="273"/>
      <c r="G1743" s="304"/>
      <c r="H1743" s="305"/>
      <c r="I1743" s="306"/>
    </row>
    <row r="1744" spans="1:9" ht="69.95" customHeight="1" x14ac:dyDescent="0.2">
      <c r="A1744" s="828"/>
      <c r="B1744" s="782"/>
      <c r="C1744" s="327"/>
      <c r="D1744" s="319"/>
      <c r="E1744" s="443"/>
      <c r="F1744" s="521"/>
      <c r="G1744" s="304"/>
      <c r="H1744" s="305"/>
      <c r="I1744" s="306"/>
    </row>
    <row r="1745" spans="1:9" ht="69.95" customHeight="1" x14ac:dyDescent="0.2">
      <c r="A1745" s="828"/>
      <c r="B1745" s="62"/>
      <c r="C1745" s="196" t="s">
        <v>17</v>
      </c>
      <c r="D1745" s="131"/>
      <c r="E1745" s="444" t="s">
        <v>16</v>
      </c>
      <c r="F1745" s="515"/>
      <c r="G1745" s="233"/>
      <c r="H1745" s="233"/>
      <c r="I1745" s="234"/>
    </row>
    <row r="1746" spans="1:9" ht="69.95" customHeight="1" x14ac:dyDescent="0.2">
      <c r="A1746" s="828"/>
      <c r="B1746" s="782" t="s">
        <v>8</v>
      </c>
      <c r="C1746" s="328"/>
      <c r="D1746" s="321"/>
      <c r="E1746" s="470"/>
      <c r="F1746" s="353"/>
      <c r="G1746" s="304"/>
      <c r="H1746" s="304"/>
      <c r="I1746" s="306"/>
    </row>
    <row r="1747" spans="1:9" ht="69.95" customHeight="1" thickBot="1" x14ac:dyDescent="0.25">
      <c r="A1747" s="829"/>
      <c r="B1747" s="783"/>
      <c r="C1747" s="328"/>
      <c r="D1747" s="321"/>
      <c r="E1747" s="472"/>
      <c r="F1747" s="332"/>
      <c r="G1747" s="324"/>
      <c r="H1747" s="323"/>
      <c r="I1747" s="369"/>
    </row>
    <row r="1748" spans="1:9" ht="69.95" customHeight="1" thickTop="1" x14ac:dyDescent="0.2">
      <c r="A1748" s="830">
        <f>+A1742+1</f>
        <v>43379</v>
      </c>
      <c r="B1748" s="61"/>
      <c r="C1748" s="84" t="s">
        <v>13</v>
      </c>
      <c r="D1748" s="370" t="s">
        <v>16</v>
      </c>
      <c r="E1748" s="477" t="s">
        <v>18</v>
      </c>
      <c r="F1748" s="542"/>
      <c r="G1748" s="288" t="s">
        <v>19</v>
      </c>
      <c r="H1748" s="371"/>
      <c r="I1748" s="372"/>
    </row>
    <row r="1749" spans="1:9" ht="69.95" customHeight="1" x14ac:dyDescent="0.2">
      <c r="A1749" s="831"/>
      <c r="B1749" s="782" t="s">
        <v>8</v>
      </c>
      <c r="C1749" s="343"/>
      <c r="D1749" s="316"/>
      <c r="E1749" s="494"/>
      <c r="F1749" s="273"/>
      <c r="G1749" s="304"/>
      <c r="H1749" s="305"/>
      <c r="I1749" s="317"/>
    </row>
    <row r="1750" spans="1:9" ht="69.95" customHeight="1" x14ac:dyDescent="0.2">
      <c r="A1750" s="831"/>
      <c r="B1750" s="782"/>
      <c r="C1750" s="352"/>
      <c r="D1750" s="331"/>
      <c r="E1750" s="443"/>
      <c r="F1750" s="521"/>
      <c r="G1750" s="304"/>
      <c r="H1750" s="305"/>
      <c r="I1750" s="317"/>
    </row>
    <row r="1751" spans="1:9" ht="69.95" customHeight="1" x14ac:dyDescent="0.2">
      <c r="A1751" s="831"/>
      <c r="B1751" s="62"/>
      <c r="C1751" s="132" t="s">
        <v>19</v>
      </c>
      <c r="D1751" s="209" t="s">
        <v>82</v>
      </c>
      <c r="E1751" s="449"/>
      <c r="F1751" s="515"/>
      <c r="G1751" s="233"/>
      <c r="H1751" s="233"/>
      <c r="I1751" s="251"/>
    </row>
    <row r="1752" spans="1:9" ht="69.95" customHeight="1" x14ac:dyDescent="0.2">
      <c r="A1752" s="831"/>
      <c r="B1752" s="782" t="s">
        <v>8</v>
      </c>
      <c r="C1752" s="373"/>
      <c r="D1752" s="332"/>
      <c r="E1752" s="470"/>
      <c r="F1752" s="353"/>
      <c r="G1752" s="304"/>
      <c r="H1752" s="304"/>
      <c r="I1752" s="317"/>
    </row>
    <row r="1753" spans="1:9" ht="69.95" customHeight="1" thickBot="1" x14ac:dyDescent="0.25">
      <c r="A1753" s="832"/>
      <c r="B1753" s="783"/>
      <c r="C1753" s="374"/>
      <c r="D1753" s="375"/>
      <c r="E1753" s="478"/>
      <c r="F1753" s="543"/>
      <c r="G1753" s="378"/>
      <c r="H1753" s="376"/>
      <c r="I1753" s="379"/>
    </row>
    <row r="1754" spans="1:9" ht="69.95" customHeight="1" thickTop="1" x14ac:dyDescent="0.2">
      <c r="A1754" s="850">
        <f>+A1748+1</f>
        <v>43380</v>
      </c>
      <c r="B1754" s="61"/>
      <c r="C1754" s="84"/>
      <c r="D1754" s="370"/>
      <c r="E1754" s="477"/>
      <c r="F1754" s="542"/>
      <c r="G1754" s="288"/>
      <c r="H1754" s="371"/>
      <c r="I1754" s="372"/>
    </row>
    <row r="1755" spans="1:9" ht="69.95" customHeight="1" x14ac:dyDescent="0.2">
      <c r="A1755" s="851"/>
      <c r="B1755" s="782" t="s">
        <v>8</v>
      </c>
      <c r="C1755" s="343"/>
      <c r="D1755" s="316"/>
      <c r="E1755" s="494"/>
      <c r="F1755" s="273"/>
      <c r="G1755" s="304"/>
      <c r="H1755" s="305"/>
      <c r="I1755" s="317"/>
    </row>
    <row r="1756" spans="1:9" ht="69.95" customHeight="1" x14ac:dyDescent="0.2">
      <c r="A1756" s="851"/>
      <c r="B1756" s="782"/>
      <c r="C1756" s="352"/>
      <c r="D1756" s="331"/>
      <c r="E1756" s="443"/>
      <c r="F1756" s="521"/>
      <c r="G1756" s="304"/>
      <c r="H1756" s="305"/>
      <c r="I1756" s="317"/>
    </row>
    <row r="1757" spans="1:9" ht="69.95" customHeight="1" x14ac:dyDescent="0.2">
      <c r="A1757" s="851"/>
      <c r="B1757" s="62"/>
      <c r="C1757" s="132"/>
      <c r="D1757" s="209"/>
      <c r="E1757" s="449"/>
      <c r="F1757" s="515"/>
      <c r="G1757" s="233"/>
      <c r="H1757" s="233"/>
      <c r="I1757" s="251"/>
    </row>
    <row r="1758" spans="1:9" ht="69.95" customHeight="1" x14ac:dyDescent="0.2">
      <c r="A1758" s="851"/>
      <c r="B1758" s="782" t="s">
        <v>8</v>
      </c>
      <c r="C1758" s="373"/>
      <c r="D1758" s="332"/>
      <c r="E1758" s="470"/>
      <c r="F1758" s="353"/>
      <c r="G1758" s="304"/>
      <c r="H1758" s="304"/>
      <c r="I1758" s="317"/>
    </row>
    <row r="1759" spans="1:9" ht="69.95" customHeight="1" thickBot="1" x14ac:dyDescent="0.25">
      <c r="A1759" s="852"/>
      <c r="B1759" s="783"/>
      <c r="C1759" s="374"/>
      <c r="D1759" s="375"/>
      <c r="E1759" s="478"/>
      <c r="F1759" s="543"/>
      <c r="G1759" s="378"/>
      <c r="H1759" s="376"/>
      <c r="I1759" s="379"/>
    </row>
    <row r="1760" spans="1:9" ht="69.95" hidden="1" customHeight="1" thickTop="1" x14ac:dyDescent="0.45">
      <c r="C1760" s="284">
        <f>COUNTA(C1751,C1748,C1745,C1742,C1739,C1736,C1733,C1730,C1727,C1724,C1721,C1718)</f>
        <v>12</v>
      </c>
      <c r="D1760" s="284">
        <f t="shared" ref="D1760:H1760" si="52">COUNTA(D1751,D1748,D1745,D1742,D1739,D1736,D1733,D1730,D1727,D1724,D1721,D1718)</f>
        <v>7</v>
      </c>
      <c r="E1760" s="463">
        <f t="shared" si="52"/>
        <v>7</v>
      </c>
      <c r="F1760" s="531">
        <f t="shared" si="52"/>
        <v>0</v>
      </c>
      <c r="G1760" s="284">
        <f t="shared" si="52"/>
        <v>6</v>
      </c>
      <c r="H1760" s="284">
        <f t="shared" si="52"/>
        <v>4</v>
      </c>
      <c r="I1760" s="284">
        <f>COUNTA(I1718:I1753)</f>
        <v>0</v>
      </c>
    </row>
    <row r="1761" spans="1:9" ht="99.95" customHeight="1" thickTop="1" thickBot="1" x14ac:dyDescent="0.25">
      <c r="A1761" s="393" t="s">
        <v>99</v>
      </c>
      <c r="B1761" s="390">
        <f>WEEKNUM(A1762,2)</f>
        <v>41</v>
      </c>
      <c r="C1761" s="824" t="s">
        <v>0</v>
      </c>
      <c r="D1761" s="825"/>
      <c r="E1761" s="496" t="s">
        <v>1</v>
      </c>
      <c r="F1761" s="81" t="s">
        <v>2</v>
      </c>
      <c r="G1761" s="218" t="s">
        <v>3</v>
      </c>
      <c r="H1761" s="219" t="s">
        <v>4</v>
      </c>
      <c r="I1761" s="388" t="s">
        <v>5</v>
      </c>
    </row>
    <row r="1762" spans="1:9" ht="69.95" customHeight="1" thickTop="1" x14ac:dyDescent="0.2">
      <c r="A1762" s="827">
        <f>A1748+2</f>
        <v>43381</v>
      </c>
      <c r="B1762" s="59"/>
      <c r="C1762" s="170">
        <v>4114</v>
      </c>
      <c r="D1762" s="220">
        <v>4112</v>
      </c>
      <c r="E1762" s="435" t="s">
        <v>6</v>
      </c>
      <c r="F1762" s="512"/>
      <c r="G1762" s="172" t="s">
        <v>21</v>
      </c>
      <c r="H1762" s="202"/>
      <c r="I1762" s="174"/>
    </row>
    <row r="1763" spans="1:9" ht="69.95" customHeight="1" x14ac:dyDescent="0.2">
      <c r="A1763" s="828"/>
      <c r="B1763" s="784" t="s">
        <v>8</v>
      </c>
      <c r="C1763" s="326"/>
      <c r="D1763" s="335"/>
      <c r="E1763" s="494"/>
      <c r="F1763" s="273"/>
      <c r="G1763" s="304"/>
      <c r="H1763" s="305"/>
      <c r="I1763" s="306"/>
    </row>
    <row r="1764" spans="1:9" ht="69.95" customHeight="1" x14ac:dyDescent="0.2">
      <c r="A1764" s="828"/>
      <c r="B1764" s="784"/>
      <c r="C1764" s="327"/>
      <c r="D1764" s="336"/>
      <c r="E1764" s="443"/>
      <c r="F1764" s="521"/>
      <c r="G1764" s="304"/>
      <c r="H1764" s="305"/>
      <c r="I1764" s="306"/>
    </row>
    <row r="1765" spans="1:9" ht="69.95" customHeight="1" x14ac:dyDescent="0.2">
      <c r="A1765" s="828"/>
      <c r="B1765" s="60"/>
      <c r="C1765" s="130">
        <v>4111</v>
      </c>
      <c r="D1765" s="227"/>
      <c r="E1765" s="444" t="s">
        <v>19</v>
      </c>
      <c r="F1765" s="283"/>
      <c r="G1765" s="186"/>
      <c r="H1765" s="186" t="s">
        <v>16</v>
      </c>
      <c r="I1765" s="228"/>
    </row>
    <row r="1766" spans="1:9" ht="69.95" customHeight="1" x14ac:dyDescent="0.2">
      <c r="A1766" s="828"/>
      <c r="B1766" s="784" t="s">
        <v>8</v>
      </c>
      <c r="C1766" s="328"/>
      <c r="D1766" s="337"/>
      <c r="E1766" s="470"/>
      <c r="F1766" s="353"/>
      <c r="G1766" s="304"/>
      <c r="H1766" s="304"/>
      <c r="I1766" s="306"/>
    </row>
    <row r="1767" spans="1:9" ht="69.95" customHeight="1" thickBot="1" x14ac:dyDescent="0.25">
      <c r="A1767" s="829"/>
      <c r="B1767" s="785"/>
      <c r="C1767" s="329"/>
      <c r="D1767" s="338"/>
      <c r="E1767" s="471"/>
      <c r="F1767" s="334"/>
      <c r="G1767" s="313"/>
      <c r="H1767" s="312"/>
      <c r="I1767" s="314"/>
    </row>
    <row r="1768" spans="1:9" ht="69.95" customHeight="1" thickTop="1" x14ac:dyDescent="0.2">
      <c r="A1768" s="830">
        <f>+A1762+1</f>
        <v>43382</v>
      </c>
      <c r="B1768" s="61"/>
      <c r="C1768" s="170">
        <v>4110</v>
      </c>
      <c r="D1768" s="231">
        <v>4109</v>
      </c>
      <c r="E1768" s="447"/>
      <c r="F1768" s="512"/>
      <c r="G1768" s="172" t="s">
        <v>23</v>
      </c>
      <c r="H1768" s="202"/>
      <c r="I1768" s="174"/>
    </row>
    <row r="1769" spans="1:9" ht="69.95" customHeight="1" x14ac:dyDescent="0.2">
      <c r="A1769" s="831"/>
      <c r="B1769" s="782" t="s">
        <v>8</v>
      </c>
      <c r="C1769" s="326"/>
      <c r="D1769" s="303"/>
      <c r="E1769" s="494"/>
      <c r="F1769" s="273"/>
      <c r="G1769" s="304"/>
      <c r="H1769" s="305"/>
      <c r="I1769" s="306"/>
    </row>
    <row r="1770" spans="1:9" ht="69.95" customHeight="1" x14ac:dyDescent="0.2">
      <c r="A1770" s="831"/>
      <c r="B1770" s="782"/>
      <c r="C1770" s="327"/>
      <c r="D1770" s="319"/>
      <c r="E1770" s="443"/>
      <c r="F1770" s="521"/>
      <c r="G1770" s="304"/>
      <c r="H1770" s="305"/>
      <c r="I1770" s="306"/>
    </row>
    <row r="1771" spans="1:9" ht="69.95" customHeight="1" x14ac:dyDescent="0.2">
      <c r="A1771" s="831"/>
      <c r="B1771" s="62"/>
      <c r="C1771" s="130">
        <v>4108</v>
      </c>
      <c r="D1771" s="131"/>
      <c r="E1771" s="444" t="s">
        <v>21</v>
      </c>
      <c r="F1771" s="283"/>
      <c r="G1771" s="186"/>
      <c r="H1771" s="186" t="s">
        <v>19</v>
      </c>
      <c r="I1771" s="228"/>
    </row>
    <row r="1772" spans="1:9" ht="69.95" customHeight="1" x14ac:dyDescent="0.2">
      <c r="A1772" s="831"/>
      <c r="B1772" s="782" t="s">
        <v>8</v>
      </c>
      <c r="C1772" s="328"/>
      <c r="D1772" s="321"/>
      <c r="E1772" s="470"/>
      <c r="F1772" s="353"/>
      <c r="G1772" s="304"/>
      <c r="H1772" s="304"/>
      <c r="I1772" s="306"/>
    </row>
    <row r="1773" spans="1:9" ht="69.95" customHeight="1" thickBot="1" x14ac:dyDescent="0.25">
      <c r="A1773" s="832"/>
      <c r="B1773" s="783"/>
      <c r="C1773" s="329"/>
      <c r="D1773" s="311"/>
      <c r="E1773" s="471"/>
      <c r="F1773" s="334"/>
      <c r="G1773" s="313"/>
      <c r="H1773" s="312"/>
      <c r="I1773" s="314"/>
    </row>
    <row r="1774" spans="1:9" ht="69.95" customHeight="1" thickTop="1" x14ac:dyDescent="0.2">
      <c r="A1774" s="827">
        <f>+A1768+1</f>
        <v>43383</v>
      </c>
      <c r="B1774" s="61"/>
      <c r="C1774" s="232">
        <v>4107</v>
      </c>
      <c r="D1774" s="231">
        <v>4104</v>
      </c>
      <c r="E1774" s="447"/>
      <c r="F1774" s="512"/>
      <c r="G1774" s="172" t="s">
        <v>24</v>
      </c>
      <c r="H1774" s="202"/>
      <c r="I1774" s="174"/>
    </row>
    <row r="1775" spans="1:9" ht="69.95" customHeight="1" x14ac:dyDescent="0.2">
      <c r="A1775" s="828"/>
      <c r="B1775" s="782" t="s">
        <v>8</v>
      </c>
      <c r="C1775" s="302"/>
      <c r="D1775" s="303"/>
      <c r="E1775" s="494"/>
      <c r="F1775" s="273"/>
      <c r="G1775" s="304"/>
      <c r="H1775" s="305"/>
      <c r="I1775" s="306"/>
    </row>
    <row r="1776" spans="1:9" ht="69.95" customHeight="1" x14ac:dyDescent="0.2">
      <c r="A1776" s="828"/>
      <c r="B1776" s="782"/>
      <c r="C1776" s="302"/>
      <c r="D1776" s="303"/>
      <c r="E1776" s="443"/>
      <c r="F1776" s="521"/>
      <c r="G1776" s="304"/>
      <c r="H1776" s="305"/>
      <c r="I1776" s="306"/>
    </row>
    <row r="1777" spans="1:9" ht="69.95" customHeight="1" x14ac:dyDescent="0.2">
      <c r="A1777" s="828"/>
      <c r="B1777" s="62"/>
      <c r="C1777" s="141">
        <v>4101</v>
      </c>
      <c r="D1777" s="142"/>
      <c r="E1777" s="444" t="s">
        <v>23</v>
      </c>
      <c r="F1777" s="283"/>
      <c r="G1777" s="186"/>
      <c r="H1777" s="186" t="s">
        <v>21</v>
      </c>
      <c r="I1777" s="228"/>
    </row>
    <row r="1778" spans="1:9" ht="69.95" customHeight="1" x14ac:dyDescent="0.2">
      <c r="A1778" s="828"/>
      <c r="B1778" s="782" t="s">
        <v>8</v>
      </c>
      <c r="C1778" s="307"/>
      <c r="D1778" s="308"/>
      <c r="E1778" s="470"/>
      <c r="F1778" s="353"/>
      <c r="G1778" s="304"/>
      <c r="H1778" s="304"/>
      <c r="I1778" s="306"/>
    </row>
    <row r="1779" spans="1:9" ht="69.95" customHeight="1" thickBot="1" x14ac:dyDescent="0.25">
      <c r="A1779" s="829"/>
      <c r="B1779" s="783"/>
      <c r="C1779" s="310"/>
      <c r="D1779" s="311"/>
      <c r="E1779" s="471"/>
      <c r="F1779" s="334"/>
      <c r="G1779" s="313"/>
      <c r="H1779" s="312"/>
      <c r="I1779" s="314"/>
    </row>
    <row r="1780" spans="1:9" ht="69.95" customHeight="1" thickTop="1" x14ac:dyDescent="0.2">
      <c r="A1780" s="830">
        <f>+A1774+1</f>
        <v>43384</v>
      </c>
      <c r="B1780" s="61"/>
      <c r="C1780" s="168" t="s">
        <v>7</v>
      </c>
      <c r="D1780" s="169" t="s">
        <v>11</v>
      </c>
      <c r="E1780" s="447"/>
      <c r="F1780" s="512"/>
      <c r="G1780" s="172" t="s">
        <v>25</v>
      </c>
      <c r="H1780" s="202"/>
      <c r="I1780" s="174"/>
    </row>
    <row r="1781" spans="1:9" ht="69.95" customHeight="1" x14ac:dyDescent="0.2">
      <c r="A1781" s="831"/>
      <c r="B1781" s="782" t="s">
        <v>8</v>
      </c>
      <c r="C1781" s="315"/>
      <c r="D1781" s="316"/>
      <c r="E1781" s="494"/>
      <c r="F1781" s="273"/>
      <c r="G1781" s="304"/>
      <c r="H1781" s="305"/>
      <c r="I1781" s="306"/>
    </row>
    <row r="1782" spans="1:9" ht="69.95" customHeight="1" x14ac:dyDescent="0.2">
      <c r="A1782" s="831"/>
      <c r="B1782" s="782"/>
      <c r="C1782" s="318"/>
      <c r="D1782" s="319"/>
      <c r="E1782" s="443"/>
      <c r="F1782" s="521"/>
      <c r="G1782" s="304"/>
      <c r="H1782" s="305"/>
      <c r="I1782" s="306"/>
    </row>
    <row r="1783" spans="1:9" ht="69.95" customHeight="1" x14ac:dyDescent="0.2">
      <c r="A1783" s="831"/>
      <c r="B1783" s="62"/>
      <c r="C1783" s="185" t="s">
        <v>12</v>
      </c>
      <c r="D1783" s="131"/>
      <c r="E1783" s="444" t="s">
        <v>24</v>
      </c>
      <c r="F1783" s="283"/>
      <c r="G1783" s="186"/>
      <c r="H1783" s="186" t="s">
        <v>23</v>
      </c>
      <c r="I1783" s="228"/>
    </row>
    <row r="1784" spans="1:9" ht="69.95" customHeight="1" x14ac:dyDescent="0.2">
      <c r="A1784" s="831"/>
      <c r="B1784" s="782" t="s">
        <v>8</v>
      </c>
      <c r="C1784" s="320"/>
      <c r="D1784" s="321"/>
      <c r="E1784" s="470"/>
      <c r="F1784" s="353"/>
      <c r="G1784" s="304"/>
      <c r="H1784" s="304"/>
      <c r="I1784" s="306"/>
    </row>
    <row r="1785" spans="1:9" ht="69.95" customHeight="1" thickBot="1" x14ac:dyDescent="0.25">
      <c r="A1785" s="832"/>
      <c r="B1785" s="783"/>
      <c r="C1785" s="310"/>
      <c r="D1785" s="311"/>
      <c r="E1785" s="471"/>
      <c r="F1785" s="334"/>
      <c r="G1785" s="313"/>
      <c r="H1785" s="312"/>
      <c r="I1785" s="314"/>
    </row>
    <row r="1786" spans="1:9" ht="69.95" customHeight="1" thickTop="1" x14ac:dyDescent="0.2">
      <c r="A1786" s="827">
        <f>+A1780+1</f>
        <v>43385</v>
      </c>
      <c r="B1786" s="61"/>
      <c r="C1786" s="170" t="s">
        <v>14</v>
      </c>
      <c r="D1786" s="192" t="s">
        <v>15</v>
      </c>
      <c r="E1786" s="447"/>
      <c r="F1786" s="512"/>
      <c r="G1786" s="172" t="s">
        <v>26</v>
      </c>
      <c r="H1786" s="202"/>
      <c r="I1786" s="174"/>
    </row>
    <row r="1787" spans="1:9" ht="69.95" customHeight="1" x14ac:dyDescent="0.2">
      <c r="A1787" s="828"/>
      <c r="B1787" s="782" t="s">
        <v>8</v>
      </c>
      <c r="C1787" s="326"/>
      <c r="D1787" s="303"/>
      <c r="E1787" s="494"/>
      <c r="F1787" s="273"/>
      <c r="G1787" s="304"/>
      <c r="H1787" s="305"/>
      <c r="I1787" s="306"/>
    </row>
    <row r="1788" spans="1:9" ht="69.95" customHeight="1" x14ac:dyDescent="0.2">
      <c r="A1788" s="828"/>
      <c r="B1788" s="782"/>
      <c r="C1788" s="327"/>
      <c r="D1788" s="319"/>
      <c r="E1788" s="443"/>
      <c r="F1788" s="521"/>
      <c r="G1788" s="304"/>
      <c r="H1788" s="305"/>
      <c r="I1788" s="306"/>
    </row>
    <row r="1789" spans="1:9" ht="69.95" customHeight="1" x14ac:dyDescent="0.2">
      <c r="A1789" s="828"/>
      <c r="B1789" s="62"/>
      <c r="C1789" s="196" t="s">
        <v>17</v>
      </c>
      <c r="D1789" s="131"/>
      <c r="E1789" s="444" t="s">
        <v>25</v>
      </c>
      <c r="F1789" s="515"/>
      <c r="G1789" s="233"/>
      <c r="H1789" s="233"/>
      <c r="I1789" s="234"/>
    </row>
    <row r="1790" spans="1:9" ht="69.95" customHeight="1" x14ac:dyDescent="0.2">
      <c r="A1790" s="828"/>
      <c r="B1790" s="782" t="s">
        <v>8</v>
      </c>
      <c r="C1790" s="328"/>
      <c r="D1790" s="321"/>
      <c r="E1790" s="470"/>
      <c r="F1790" s="353"/>
      <c r="G1790" s="304"/>
      <c r="H1790" s="304"/>
      <c r="I1790" s="306"/>
    </row>
    <row r="1791" spans="1:9" ht="69.95" customHeight="1" thickBot="1" x14ac:dyDescent="0.25">
      <c r="A1791" s="829"/>
      <c r="B1791" s="783"/>
      <c r="C1791" s="329"/>
      <c r="D1791" s="311"/>
      <c r="E1791" s="471"/>
      <c r="F1791" s="334"/>
      <c r="G1791" s="313"/>
      <c r="H1791" s="312"/>
      <c r="I1791" s="314"/>
    </row>
    <row r="1792" spans="1:9" ht="69.95" customHeight="1" thickTop="1" x14ac:dyDescent="0.2">
      <c r="A1792" s="830">
        <f>+A1786+1</f>
        <v>43386</v>
      </c>
      <c r="B1792" s="61"/>
      <c r="C1792" s="168" t="s">
        <v>13</v>
      </c>
      <c r="D1792" s="169" t="s">
        <v>16</v>
      </c>
      <c r="E1792" s="435" t="s">
        <v>18</v>
      </c>
      <c r="F1792" s="518"/>
      <c r="G1792" s="172" t="s">
        <v>27</v>
      </c>
      <c r="H1792" s="243"/>
      <c r="I1792" s="244"/>
    </row>
    <row r="1793" spans="1:9" ht="69.95" customHeight="1" x14ac:dyDescent="0.2">
      <c r="A1793" s="831"/>
      <c r="B1793" s="782" t="s">
        <v>8</v>
      </c>
      <c r="C1793" s="315"/>
      <c r="D1793" s="316"/>
      <c r="E1793" s="494"/>
      <c r="F1793" s="273"/>
      <c r="G1793" s="304"/>
      <c r="H1793" s="305"/>
      <c r="I1793" s="306"/>
    </row>
    <row r="1794" spans="1:9" ht="69.95" customHeight="1" x14ac:dyDescent="0.2">
      <c r="A1794" s="831"/>
      <c r="B1794" s="782"/>
      <c r="C1794" s="330"/>
      <c r="D1794" s="331"/>
      <c r="E1794" s="443"/>
      <c r="F1794" s="521"/>
      <c r="G1794" s="304"/>
      <c r="H1794" s="305"/>
      <c r="I1794" s="306"/>
    </row>
    <row r="1795" spans="1:9" ht="69.95" customHeight="1" x14ac:dyDescent="0.2">
      <c r="A1795" s="831"/>
      <c r="B1795" s="62"/>
      <c r="C1795" s="185" t="s">
        <v>19</v>
      </c>
      <c r="D1795" s="209" t="s">
        <v>80</v>
      </c>
      <c r="E1795" s="449"/>
      <c r="F1795" s="515"/>
      <c r="G1795" s="233"/>
      <c r="H1795" s="233"/>
      <c r="I1795" s="234"/>
    </row>
    <row r="1796" spans="1:9" ht="69.95" customHeight="1" x14ac:dyDescent="0.2">
      <c r="A1796" s="831"/>
      <c r="B1796" s="782" t="s">
        <v>8</v>
      </c>
      <c r="C1796" s="320"/>
      <c r="D1796" s="332"/>
      <c r="E1796" s="470"/>
      <c r="F1796" s="353"/>
      <c r="G1796" s="304"/>
      <c r="H1796" s="304"/>
      <c r="I1796" s="306"/>
    </row>
    <row r="1797" spans="1:9" ht="69.95" customHeight="1" thickBot="1" x14ac:dyDescent="0.25">
      <c r="A1797" s="832"/>
      <c r="B1797" s="783"/>
      <c r="C1797" s="333"/>
      <c r="D1797" s="334"/>
      <c r="E1797" s="471"/>
      <c r="F1797" s="334"/>
      <c r="G1797" s="313"/>
      <c r="H1797" s="312"/>
      <c r="I1797" s="314"/>
    </row>
    <row r="1798" spans="1:9" ht="69.95" customHeight="1" thickTop="1" x14ac:dyDescent="0.2">
      <c r="A1798" s="850">
        <f>+A1792+1</f>
        <v>43387</v>
      </c>
      <c r="B1798" s="61"/>
      <c r="C1798" s="168"/>
      <c r="D1798" s="169"/>
      <c r="E1798" s="435"/>
      <c r="F1798" s="518"/>
      <c r="G1798" s="172"/>
      <c r="H1798" s="243"/>
      <c r="I1798" s="244"/>
    </row>
    <row r="1799" spans="1:9" ht="69.95" customHeight="1" x14ac:dyDescent="0.2">
      <c r="A1799" s="851"/>
      <c r="B1799" s="782" t="s">
        <v>8</v>
      </c>
      <c r="C1799" s="315"/>
      <c r="D1799" s="316"/>
      <c r="E1799" s="494"/>
      <c r="F1799" s="273"/>
      <c r="G1799" s="304"/>
      <c r="H1799" s="305"/>
      <c r="I1799" s="306"/>
    </row>
    <row r="1800" spans="1:9" ht="69.95" customHeight="1" x14ac:dyDescent="0.2">
      <c r="A1800" s="851"/>
      <c r="B1800" s="782"/>
      <c r="C1800" s="330"/>
      <c r="D1800" s="331"/>
      <c r="E1800" s="443"/>
      <c r="F1800" s="521"/>
      <c r="G1800" s="304"/>
      <c r="H1800" s="305"/>
      <c r="I1800" s="306"/>
    </row>
    <row r="1801" spans="1:9" ht="69.95" customHeight="1" x14ac:dyDescent="0.2">
      <c r="A1801" s="851"/>
      <c r="B1801" s="62"/>
      <c r="C1801" s="185"/>
      <c r="D1801" s="209"/>
      <c r="E1801" s="449"/>
      <c r="F1801" s="515"/>
      <c r="G1801" s="233"/>
      <c r="H1801" s="233"/>
      <c r="I1801" s="234"/>
    </row>
    <row r="1802" spans="1:9" ht="69.95" customHeight="1" x14ac:dyDescent="0.2">
      <c r="A1802" s="851"/>
      <c r="B1802" s="782" t="s">
        <v>8</v>
      </c>
      <c r="C1802" s="320"/>
      <c r="D1802" s="332"/>
      <c r="E1802" s="470"/>
      <c r="F1802" s="353"/>
      <c r="G1802" s="304"/>
      <c r="H1802" s="304"/>
      <c r="I1802" s="306"/>
    </row>
    <row r="1803" spans="1:9" ht="69.95" customHeight="1" thickBot="1" x14ac:dyDescent="0.25">
      <c r="A1803" s="852"/>
      <c r="B1803" s="783"/>
      <c r="C1803" s="333"/>
      <c r="D1803" s="334"/>
      <c r="E1803" s="471"/>
      <c r="F1803" s="334"/>
      <c r="G1803" s="313"/>
      <c r="H1803" s="312"/>
      <c r="I1803" s="314"/>
    </row>
    <row r="1804" spans="1:9" ht="69.95" hidden="1" customHeight="1" thickTop="1" x14ac:dyDescent="0.2">
      <c r="A1804" s="391"/>
      <c r="B1804" s="64"/>
      <c r="C1804" s="240">
        <f>COUNTA(C1795,C1792,C1789,C1786,C1783,C1780,C1777,C1774,C1771,C1768,C1765,C1762)</f>
        <v>12</v>
      </c>
      <c r="D1804" s="240">
        <f t="shared" ref="D1804:H1804" si="53">COUNTA(D1795,D1792,D1789,D1786,D1783,D1780,D1777,D1774,D1771,D1768,D1765,D1762)</f>
        <v>7</v>
      </c>
      <c r="E1804" s="450">
        <f t="shared" si="53"/>
        <v>7</v>
      </c>
      <c r="F1804" s="517">
        <f t="shared" si="53"/>
        <v>0</v>
      </c>
      <c r="G1804" s="240">
        <f t="shared" si="53"/>
        <v>6</v>
      </c>
      <c r="H1804" s="240">
        <f t="shared" si="53"/>
        <v>4</v>
      </c>
      <c r="I1804" s="240">
        <f>COUNTA(I1762:I1797)</f>
        <v>0</v>
      </c>
    </row>
    <row r="1805" spans="1:9" ht="99.95" customHeight="1" thickTop="1" thickBot="1" x14ac:dyDescent="0.25">
      <c r="A1805" s="393" t="s">
        <v>99</v>
      </c>
      <c r="B1805" s="390">
        <f>WEEKNUM(A1806,2)</f>
        <v>42</v>
      </c>
      <c r="C1805" s="824" t="s">
        <v>0</v>
      </c>
      <c r="D1805" s="825"/>
      <c r="E1805" s="496" t="s">
        <v>1</v>
      </c>
      <c r="F1805" s="81" t="s">
        <v>2</v>
      </c>
      <c r="G1805" s="218" t="s">
        <v>3</v>
      </c>
      <c r="H1805" s="219" t="s">
        <v>4</v>
      </c>
      <c r="I1805" s="388" t="s">
        <v>5</v>
      </c>
    </row>
    <row r="1806" spans="1:9" ht="69.95" customHeight="1" thickTop="1" x14ac:dyDescent="0.2">
      <c r="A1806" s="827">
        <f>A1792+2</f>
        <v>43388</v>
      </c>
      <c r="B1806" s="59"/>
      <c r="C1806" s="170">
        <v>4114</v>
      </c>
      <c r="D1806" s="220">
        <v>4112</v>
      </c>
      <c r="E1806" s="435" t="s">
        <v>6</v>
      </c>
      <c r="F1806" s="518"/>
      <c r="G1806" s="172" t="s">
        <v>28</v>
      </c>
      <c r="H1806" s="243"/>
      <c r="I1806" s="244"/>
    </row>
    <row r="1807" spans="1:9" ht="69.95" customHeight="1" x14ac:dyDescent="0.2">
      <c r="A1807" s="828"/>
      <c r="B1807" s="784" t="s">
        <v>8</v>
      </c>
      <c r="C1807" s="326"/>
      <c r="D1807" s="335"/>
      <c r="E1807" s="494"/>
      <c r="F1807" s="273"/>
      <c r="G1807" s="304"/>
      <c r="H1807" s="305"/>
      <c r="I1807" s="306"/>
    </row>
    <row r="1808" spans="1:9" ht="69.95" customHeight="1" x14ac:dyDescent="0.2">
      <c r="A1808" s="828"/>
      <c r="B1808" s="784"/>
      <c r="C1808" s="327"/>
      <c r="D1808" s="336"/>
      <c r="E1808" s="443"/>
      <c r="F1808" s="521"/>
      <c r="G1808" s="304"/>
      <c r="H1808" s="305"/>
      <c r="I1808" s="306"/>
    </row>
    <row r="1809" spans="1:9" ht="69.95" customHeight="1" x14ac:dyDescent="0.2">
      <c r="A1809" s="828"/>
      <c r="B1809" s="60"/>
      <c r="C1809" s="130">
        <v>4111</v>
      </c>
      <c r="D1809" s="227"/>
      <c r="E1809" s="444" t="s">
        <v>26</v>
      </c>
      <c r="F1809" s="283"/>
      <c r="G1809" s="186"/>
      <c r="H1809" s="186" t="s">
        <v>24</v>
      </c>
      <c r="I1809" s="228"/>
    </row>
    <row r="1810" spans="1:9" ht="69.95" customHeight="1" x14ac:dyDescent="0.2">
      <c r="A1810" s="828"/>
      <c r="B1810" s="784" t="s">
        <v>8</v>
      </c>
      <c r="C1810" s="328"/>
      <c r="D1810" s="337"/>
      <c r="E1810" s="470"/>
      <c r="F1810" s="353"/>
      <c r="G1810" s="304"/>
      <c r="H1810" s="304"/>
      <c r="I1810" s="306"/>
    </row>
    <row r="1811" spans="1:9" ht="69.95" customHeight="1" thickBot="1" x14ac:dyDescent="0.25">
      <c r="A1811" s="829"/>
      <c r="B1811" s="785"/>
      <c r="C1811" s="329"/>
      <c r="D1811" s="338"/>
      <c r="E1811" s="471"/>
      <c r="F1811" s="334"/>
      <c r="G1811" s="313"/>
      <c r="H1811" s="312"/>
      <c r="I1811" s="314"/>
    </row>
    <row r="1812" spans="1:9" ht="69.95" customHeight="1" thickTop="1" x14ac:dyDescent="0.2">
      <c r="A1812" s="830">
        <f>+A1806+1</f>
        <v>43389</v>
      </c>
      <c r="B1812" s="61"/>
      <c r="C1812" s="170">
        <v>4110</v>
      </c>
      <c r="D1812" s="231">
        <v>4109</v>
      </c>
      <c r="E1812" s="452"/>
      <c r="F1812" s="518"/>
      <c r="G1812" s="172" t="s">
        <v>29</v>
      </c>
      <c r="H1812" s="243"/>
      <c r="I1812" s="244"/>
    </row>
    <row r="1813" spans="1:9" ht="69.95" customHeight="1" x14ac:dyDescent="0.2">
      <c r="A1813" s="831"/>
      <c r="B1813" s="782" t="s">
        <v>8</v>
      </c>
      <c r="C1813" s="326"/>
      <c r="D1813" s="303"/>
      <c r="E1813" s="494"/>
      <c r="F1813" s="273"/>
      <c r="G1813" s="304"/>
      <c r="H1813" s="305"/>
      <c r="I1813" s="306"/>
    </row>
    <row r="1814" spans="1:9" ht="69.95" customHeight="1" x14ac:dyDescent="0.2">
      <c r="A1814" s="831"/>
      <c r="B1814" s="782"/>
      <c r="C1814" s="327"/>
      <c r="D1814" s="319"/>
      <c r="E1814" s="443"/>
      <c r="F1814" s="521"/>
      <c r="G1814" s="304"/>
      <c r="H1814" s="305"/>
      <c r="I1814" s="306"/>
    </row>
    <row r="1815" spans="1:9" ht="69.95" customHeight="1" x14ac:dyDescent="0.2">
      <c r="A1815" s="831"/>
      <c r="B1815" s="62"/>
      <c r="C1815" s="130">
        <v>4108</v>
      </c>
      <c r="D1815" s="131"/>
      <c r="E1815" s="444" t="s">
        <v>27</v>
      </c>
      <c r="F1815" s="283"/>
      <c r="G1815" s="186"/>
      <c r="H1815" s="186" t="s">
        <v>25</v>
      </c>
      <c r="I1815" s="228"/>
    </row>
    <row r="1816" spans="1:9" ht="69.95" customHeight="1" x14ac:dyDescent="0.2">
      <c r="A1816" s="831"/>
      <c r="B1816" s="782" t="s">
        <v>8</v>
      </c>
      <c r="C1816" s="328"/>
      <c r="D1816" s="321"/>
      <c r="E1816" s="470"/>
      <c r="F1816" s="353"/>
      <c r="G1816" s="304"/>
      <c r="H1816" s="304"/>
      <c r="I1816" s="306"/>
    </row>
    <row r="1817" spans="1:9" ht="69.95" customHeight="1" thickBot="1" x14ac:dyDescent="0.25">
      <c r="A1817" s="832"/>
      <c r="B1817" s="783"/>
      <c r="C1817" s="329"/>
      <c r="D1817" s="311"/>
      <c r="E1817" s="471"/>
      <c r="F1817" s="334"/>
      <c r="G1817" s="313"/>
      <c r="H1817" s="312"/>
      <c r="I1817" s="314"/>
    </row>
    <row r="1818" spans="1:9" ht="69.95" customHeight="1" thickTop="1" x14ac:dyDescent="0.2">
      <c r="A1818" s="827">
        <f>+A1812+1</f>
        <v>43390</v>
      </c>
      <c r="B1818" s="61"/>
      <c r="C1818" s="232">
        <v>4107</v>
      </c>
      <c r="D1818" s="231">
        <v>4104</v>
      </c>
      <c r="E1818" s="452"/>
      <c r="F1818" s="518"/>
      <c r="G1818" s="172" t="s">
        <v>30</v>
      </c>
      <c r="H1818" s="243"/>
      <c r="I1818" s="244"/>
    </row>
    <row r="1819" spans="1:9" ht="69.95" customHeight="1" x14ac:dyDescent="0.2">
      <c r="A1819" s="828"/>
      <c r="B1819" s="782" t="s">
        <v>8</v>
      </c>
      <c r="C1819" s="302"/>
      <c r="D1819" s="303"/>
      <c r="E1819" s="494"/>
      <c r="F1819" s="273"/>
      <c r="G1819" s="304"/>
      <c r="H1819" s="305"/>
      <c r="I1819" s="306"/>
    </row>
    <row r="1820" spans="1:9" ht="69.95" customHeight="1" x14ac:dyDescent="0.2">
      <c r="A1820" s="828"/>
      <c r="B1820" s="782"/>
      <c r="C1820" s="302"/>
      <c r="D1820" s="303"/>
      <c r="E1820" s="443"/>
      <c r="F1820" s="521"/>
      <c r="G1820" s="304"/>
      <c r="H1820" s="305"/>
      <c r="I1820" s="306"/>
    </row>
    <row r="1821" spans="1:9" ht="69.95" customHeight="1" x14ac:dyDescent="0.2">
      <c r="A1821" s="828"/>
      <c r="B1821" s="62"/>
      <c r="C1821" s="141">
        <v>4101</v>
      </c>
      <c r="D1821" s="142"/>
      <c r="E1821" s="444" t="s">
        <v>28</v>
      </c>
      <c r="F1821" s="283"/>
      <c r="G1821" s="186"/>
      <c r="H1821" s="186" t="s">
        <v>26</v>
      </c>
      <c r="I1821" s="228"/>
    </row>
    <row r="1822" spans="1:9" ht="69.95" customHeight="1" x14ac:dyDescent="0.2">
      <c r="A1822" s="828"/>
      <c r="B1822" s="782" t="s">
        <v>8</v>
      </c>
      <c r="C1822" s="307"/>
      <c r="D1822" s="308"/>
      <c r="E1822" s="470"/>
      <c r="F1822" s="353"/>
      <c r="G1822" s="304"/>
      <c r="H1822" s="304"/>
      <c r="I1822" s="306"/>
    </row>
    <row r="1823" spans="1:9" ht="69.95" customHeight="1" thickBot="1" x14ac:dyDescent="0.25">
      <c r="A1823" s="829"/>
      <c r="B1823" s="783"/>
      <c r="C1823" s="310"/>
      <c r="D1823" s="311"/>
      <c r="E1823" s="471"/>
      <c r="F1823" s="334"/>
      <c r="G1823" s="313"/>
      <c r="H1823" s="312"/>
      <c r="I1823" s="314"/>
    </row>
    <row r="1824" spans="1:9" ht="69.95" customHeight="1" thickTop="1" x14ac:dyDescent="0.2">
      <c r="A1824" s="847">
        <f>+A1818+1</f>
        <v>43391</v>
      </c>
      <c r="B1824" s="65"/>
      <c r="C1824" s="246" t="s">
        <v>7</v>
      </c>
      <c r="D1824" s="247" t="s">
        <v>11</v>
      </c>
      <c r="E1824" s="453"/>
      <c r="F1824" s="519"/>
      <c r="G1824" s="282" t="s">
        <v>14</v>
      </c>
      <c r="H1824" s="249"/>
      <c r="I1824" s="250"/>
    </row>
    <row r="1825" spans="1:9" ht="69.95" customHeight="1" x14ac:dyDescent="0.2">
      <c r="A1825" s="847"/>
      <c r="B1825" s="782" t="s">
        <v>8</v>
      </c>
      <c r="C1825" s="315"/>
      <c r="D1825" s="316"/>
      <c r="E1825" s="494"/>
      <c r="F1825" s="273"/>
      <c r="G1825" s="304"/>
      <c r="H1825" s="305"/>
      <c r="I1825" s="317"/>
    </row>
    <row r="1826" spans="1:9" ht="69.95" customHeight="1" x14ac:dyDescent="0.2">
      <c r="A1826" s="847"/>
      <c r="B1826" s="782"/>
      <c r="C1826" s="318"/>
      <c r="D1826" s="319"/>
      <c r="E1826" s="443"/>
      <c r="F1826" s="521"/>
      <c r="G1826" s="304"/>
      <c r="H1826" s="305"/>
      <c r="I1826" s="317"/>
    </row>
    <row r="1827" spans="1:9" ht="69.95" customHeight="1" x14ac:dyDescent="0.2">
      <c r="A1827" s="847"/>
      <c r="B1827" s="62"/>
      <c r="C1827" s="185" t="s">
        <v>12</v>
      </c>
      <c r="D1827" s="131"/>
      <c r="E1827" s="444" t="s">
        <v>29</v>
      </c>
      <c r="F1827" s="515"/>
      <c r="G1827" s="233"/>
      <c r="H1827" s="186" t="s">
        <v>27</v>
      </c>
      <c r="I1827" s="251"/>
    </row>
    <row r="1828" spans="1:9" ht="69.95" customHeight="1" x14ac:dyDescent="0.2">
      <c r="A1828" s="847"/>
      <c r="B1828" s="782" t="s">
        <v>8</v>
      </c>
      <c r="C1828" s="320"/>
      <c r="D1828" s="321"/>
      <c r="E1828" s="470"/>
      <c r="F1828" s="353"/>
      <c r="G1828" s="304"/>
      <c r="H1828" s="304"/>
      <c r="I1828" s="317"/>
    </row>
    <row r="1829" spans="1:9" ht="69.95" customHeight="1" thickBot="1" x14ac:dyDescent="0.25">
      <c r="A1829" s="847"/>
      <c r="B1829" s="840"/>
      <c r="C1829" s="322"/>
      <c r="D1829" s="321"/>
      <c r="E1829" s="472"/>
      <c r="F1829" s="332"/>
      <c r="G1829" s="324"/>
      <c r="H1829" s="323"/>
      <c r="I1829" s="325"/>
    </row>
    <row r="1830" spans="1:9" ht="69.95" customHeight="1" thickTop="1" x14ac:dyDescent="0.2">
      <c r="A1830" s="827">
        <f>+A1824+1</f>
        <v>43392</v>
      </c>
      <c r="B1830" s="61"/>
      <c r="C1830" s="114" t="s">
        <v>14</v>
      </c>
      <c r="D1830" s="287" t="s">
        <v>15</v>
      </c>
      <c r="E1830" s="479"/>
      <c r="F1830" s="542"/>
      <c r="G1830" s="380"/>
      <c r="H1830" s="371"/>
      <c r="I1830" s="372"/>
    </row>
    <row r="1831" spans="1:9" ht="69.95" customHeight="1" x14ac:dyDescent="0.2">
      <c r="A1831" s="828"/>
      <c r="B1831" s="782" t="s">
        <v>8</v>
      </c>
      <c r="C1831" s="326"/>
      <c r="D1831" s="303"/>
      <c r="E1831" s="494"/>
      <c r="F1831" s="273"/>
      <c r="G1831" s="304"/>
      <c r="H1831" s="305"/>
      <c r="I1831" s="317"/>
    </row>
    <row r="1832" spans="1:9" ht="69.95" customHeight="1" x14ac:dyDescent="0.2">
      <c r="A1832" s="828"/>
      <c r="B1832" s="782"/>
      <c r="C1832" s="327"/>
      <c r="D1832" s="319"/>
      <c r="E1832" s="443"/>
      <c r="F1832" s="273"/>
      <c r="G1832" s="304"/>
      <c r="H1832" s="305"/>
      <c r="I1832" s="317"/>
    </row>
    <row r="1833" spans="1:9" ht="69.95" customHeight="1" x14ac:dyDescent="0.2">
      <c r="A1833" s="828"/>
      <c r="B1833" s="62"/>
      <c r="C1833" s="196" t="s">
        <v>17</v>
      </c>
      <c r="D1833" s="131"/>
      <c r="E1833" s="444" t="s">
        <v>30</v>
      </c>
      <c r="F1833" s="515"/>
      <c r="G1833" s="233"/>
      <c r="H1833" s="233"/>
      <c r="I1833" s="251"/>
    </row>
    <row r="1834" spans="1:9" ht="69.95" customHeight="1" x14ac:dyDescent="0.2">
      <c r="A1834" s="828"/>
      <c r="B1834" s="782" t="s">
        <v>8</v>
      </c>
      <c r="C1834" s="328"/>
      <c r="D1834" s="321"/>
      <c r="E1834" s="470"/>
      <c r="F1834" s="331"/>
      <c r="G1834" s="304"/>
      <c r="H1834" s="304"/>
      <c r="I1834" s="317"/>
    </row>
    <row r="1835" spans="1:9" ht="69.95" customHeight="1" thickBot="1" x14ac:dyDescent="0.25">
      <c r="A1835" s="829"/>
      <c r="B1835" s="783"/>
      <c r="C1835" s="381"/>
      <c r="D1835" s="382"/>
      <c r="E1835" s="478"/>
      <c r="F1835" s="543"/>
      <c r="G1835" s="378"/>
      <c r="H1835" s="376"/>
      <c r="I1835" s="379"/>
    </row>
    <row r="1836" spans="1:9" ht="69.95" customHeight="1" thickTop="1" x14ac:dyDescent="0.2">
      <c r="A1836" s="830">
        <f>+A1830+1</f>
        <v>43393</v>
      </c>
      <c r="B1836" s="61"/>
      <c r="C1836" s="246" t="s">
        <v>13</v>
      </c>
      <c r="D1836" s="247" t="s">
        <v>16</v>
      </c>
      <c r="E1836" s="466" t="s">
        <v>18</v>
      </c>
      <c r="F1836" s="519"/>
      <c r="G1836" s="248"/>
      <c r="H1836" s="249"/>
      <c r="I1836" s="292"/>
    </row>
    <row r="1837" spans="1:9" ht="69.95" customHeight="1" x14ac:dyDescent="0.2">
      <c r="A1837" s="831"/>
      <c r="B1837" s="782" t="s">
        <v>8</v>
      </c>
      <c r="C1837" s="315"/>
      <c r="D1837" s="316"/>
      <c r="E1837" s="494"/>
      <c r="F1837" s="273"/>
      <c r="G1837" s="304"/>
      <c r="H1837" s="305"/>
      <c r="I1837" s="306"/>
    </row>
    <row r="1838" spans="1:9" ht="69.95" customHeight="1" x14ac:dyDescent="0.2">
      <c r="A1838" s="831"/>
      <c r="B1838" s="782"/>
      <c r="C1838" s="330"/>
      <c r="D1838" s="331"/>
      <c r="E1838" s="443"/>
      <c r="F1838" s="521"/>
      <c r="G1838" s="304"/>
      <c r="H1838" s="305"/>
      <c r="I1838" s="306"/>
    </row>
    <row r="1839" spans="1:9" ht="69.95" customHeight="1" x14ac:dyDescent="0.2">
      <c r="A1839" s="831"/>
      <c r="B1839" s="62"/>
      <c r="C1839" s="185" t="s">
        <v>19</v>
      </c>
      <c r="D1839" s="209"/>
      <c r="E1839" s="449"/>
      <c r="F1839" s="515"/>
      <c r="G1839" s="233"/>
      <c r="H1839" s="233"/>
      <c r="I1839" s="234"/>
    </row>
    <row r="1840" spans="1:9" ht="69.95" customHeight="1" x14ac:dyDescent="0.2">
      <c r="A1840" s="831"/>
      <c r="B1840" s="782" t="s">
        <v>8</v>
      </c>
      <c r="C1840" s="320"/>
      <c r="D1840" s="332"/>
      <c r="E1840" s="470"/>
      <c r="F1840" s="353"/>
      <c r="G1840" s="304"/>
      <c r="H1840" s="304"/>
      <c r="I1840" s="306"/>
    </row>
    <row r="1841" spans="1:9" ht="69.95" customHeight="1" thickBot="1" x14ac:dyDescent="0.25">
      <c r="A1841" s="832"/>
      <c r="B1841" s="783"/>
      <c r="C1841" s="333"/>
      <c r="D1841" s="334"/>
      <c r="E1841" s="471"/>
      <c r="F1841" s="334"/>
      <c r="G1841" s="313"/>
      <c r="H1841" s="312"/>
      <c r="I1841" s="314"/>
    </row>
    <row r="1842" spans="1:9" ht="69.95" customHeight="1" thickTop="1" x14ac:dyDescent="0.2">
      <c r="A1842" s="850">
        <f>+A1836+1</f>
        <v>43394</v>
      </c>
      <c r="B1842" s="61"/>
      <c r="C1842" s="246"/>
      <c r="D1842" s="247"/>
      <c r="E1842" s="466"/>
      <c r="F1842" s="519"/>
      <c r="G1842" s="248"/>
      <c r="H1842" s="249"/>
      <c r="I1842" s="292"/>
    </row>
    <row r="1843" spans="1:9" ht="69.95" customHeight="1" x14ac:dyDescent="0.2">
      <c r="A1843" s="851"/>
      <c r="B1843" s="782" t="s">
        <v>8</v>
      </c>
      <c r="C1843" s="315"/>
      <c r="D1843" s="316"/>
      <c r="E1843" s="494"/>
      <c r="F1843" s="273"/>
      <c r="G1843" s="304"/>
      <c r="H1843" s="305"/>
      <c r="I1843" s="306"/>
    </row>
    <row r="1844" spans="1:9" ht="69.95" customHeight="1" x14ac:dyDescent="0.2">
      <c r="A1844" s="851"/>
      <c r="B1844" s="782"/>
      <c r="C1844" s="330"/>
      <c r="D1844" s="331"/>
      <c r="E1844" s="443"/>
      <c r="F1844" s="521"/>
      <c r="G1844" s="304"/>
      <c r="H1844" s="305"/>
      <c r="I1844" s="306"/>
    </row>
    <row r="1845" spans="1:9" ht="69.95" customHeight="1" x14ac:dyDescent="0.2">
      <c r="A1845" s="851"/>
      <c r="B1845" s="62"/>
      <c r="C1845" s="185"/>
      <c r="D1845" s="209"/>
      <c r="E1845" s="449"/>
      <c r="F1845" s="515"/>
      <c r="G1845" s="233"/>
      <c r="H1845" s="233"/>
      <c r="I1845" s="234"/>
    </row>
    <row r="1846" spans="1:9" ht="69.95" customHeight="1" x14ac:dyDescent="0.2">
      <c r="A1846" s="851"/>
      <c r="B1846" s="782" t="s">
        <v>8</v>
      </c>
      <c r="C1846" s="320"/>
      <c r="D1846" s="332"/>
      <c r="E1846" s="470"/>
      <c r="F1846" s="353"/>
      <c r="G1846" s="304"/>
      <c r="H1846" s="304"/>
      <c r="I1846" s="306"/>
    </row>
    <row r="1847" spans="1:9" ht="69.95" customHeight="1" thickBot="1" x14ac:dyDescent="0.25">
      <c r="A1847" s="852"/>
      <c r="B1847" s="783"/>
      <c r="C1847" s="333"/>
      <c r="D1847" s="334"/>
      <c r="E1847" s="471"/>
      <c r="F1847" s="334"/>
      <c r="G1847" s="313"/>
      <c r="H1847" s="312"/>
      <c r="I1847" s="314"/>
    </row>
    <row r="1848" spans="1:9" ht="69.95" hidden="1" customHeight="1" thickTop="1" x14ac:dyDescent="0.2">
      <c r="A1848" s="391"/>
      <c r="B1848" s="64"/>
      <c r="C1848" s="240">
        <f>COUNTA(C1839,C1836,C1833,C1830,C1827,C1824,C1821,C1818,C1815,C1812,C1809,C1806)</f>
        <v>12</v>
      </c>
      <c r="D1848" s="240">
        <f t="shared" ref="D1848:H1848" si="54">COUNTA(D1839,D1836,D1833,D1830,D1827,D1824,D1821,D1818,D1815,D1812,D1809,D1806)</f>
        <v>6</v>
      </c>
      <c r="E1848" s="450">
        <f t="shared" si="54"/>
        <v>7</v>
      </c>
      <c r="F1848" s="517">
        <f t="shared" si="54"/>
        <v>0</v>
      </c>
      <c r="G1848" s="240">
        <f t="shared" si="54"/>
        <v>4</v>
      </c>
      <c r="H1848" s="240">
        <f t="shared" si="54"/>
        <v>4</v>
      </c>
      <c r="I1848" s="240">
        <f>COUNTA(I1806:I1841)</f>
        <v>0</v>
      </c>
    </row>
    <row r="1849" spans="1:9" ht="99.95" customHeight="1" thickTop="1" thickBot="1" x14ac:dyDescent="0.25">
      <c r="A1849" s="393" t="s">
        <v>99</v>
      </c>
      <c r="B1849" s="390">
        <f>WEEKNUM(A1850,2)</f>
        <v>43</v>
      </c>
      <c r="C1849" s="824" t="s">
        <v>0</v>
      </c>
      <c r="D1849" s="825"/>
      <c r="E1849" s="496" t="s">
        <v>1</v>
      </c>
      <c r="F1849" s="81" t="s">
        <v>2</v>
      </c>
      <c r="G1849" s="218" t="s">
        <v>3</v>
      </c>
      <c r="H1849" s="219" t="s">
        <v>4</v>
      </c>
      <c r="I1849" s="388" t="s">
        <v>5</v>
      </c>
    </row>
    <row r="1850" spans="1:9" ht="69.95" customHeight="1" thickTop="1" x14ac:dyDescent="0.2">
      <c r="A1850" s="827">
        <f>A1836+2</f>
        <v>43395</v>
      </c>
      <c r="B1850" s="59"/>
      <c r="C1850" s="170">
        <v>4114</v>
      </c>
      <c r="D1850" s="220">
        <v>4112</v>
      </c>
      <c r="E1850" s="435" t="s">
        <v>6</v>
      </c>
      <c r="F1850" s="518"/>
      <c r="G1850" s="242"/>
      <c r="H1850" s="243"/>
      <c r="I1850" s="244"/>
    </row>
    <row r="1851" spans="1:9" ht="69.95" customHeight="1" x14ac:dyDescent="0.2">
      <c r="A1851" s="828"/>
      <c r="B1851" s="784" t="s">
        <v>8</v>
      </c>
      <c r="C1851" s="326"/>
      <c r="D1851" s="335"/>
      <c r="E1851" s="494"/>
      <c r="F1851" s="273"/>
      <c r="G1851" s="304"/>
      <c r="H1851" s="305"/>
      <c r="I1851" s="306"/>
    </row>
    <row r="1852" spans="1:9" ht="69.95" customHeight="1" x14ac:dyDescent="0.2">
      <c r="A1852" s="828"/>
      <c r="B1852" s="784"/>
      <c r="C1852" s="327"/>
      <c r="D1852" s="336"/>
      <c r="E1852" s="443"/>
      <c r="F1852" s="521"/>
      <c r="G1852" s="304"/>
      <c r="H1852" s="305"/>
      <c r="I1852" s="306"/>
    </row>
    <row r="1853" spans="1:9" ht="69.95" customHeight="1" x14ac:dyDescent="0.2">
      <c r="A1853" s="828"/>
      <c r="B1853" s="60"/>
      <c r="C1853" s="130">
        <v>4111</v>
      </c>
      <c r="D1853" s="227"/>
      <c r="E1853" s="451" t="s">
        <v>31</v>
      </c>
      <c r="F1853" s="515"/>
      <c r="G1853" s="233"/>
      <c r="H1853" s="186" t="s">
        <v>28</v>
      </c>
      <c r="I1853" s="234"/>
    </row>
    <row r="1854" spans="1:9" ht="69.95" customHeight="1" x14ac:dyDescent="0.2">
      <c r="A1854" s="828"/>
      <c r="B1854" s="784" t="s">
        <v>8</v>
      </c>
      <c r="C1854" s="328"/>
      <c r="D1854" s="337"/>
      <c r="E1854" s="470"/>
      <c r="F1854" s="353"/>
      <c r="G1854" s="304"/>
      <c r="H1854" s="304"/>
      <c r="I1854" s="306"/>
    </row>
    <row r="1855" spans="1:9" ht="69.95" customHeight="1" thickBot="1" x14ac:dyDescent="0.25">
      <c r="A1855" s="829"/>
      <c r="B1855" s="785"/>
      <c r="C1855" s="329"/>
      <c r="D1855" s="338"/>
      <c r="E1855" s="471"/>
      <c r="F1855" s="334"/>
      <c r="G1855" s="313"/>
      <c r="H1855" s="312"/>
      <c r="I1855" s="314"/>
    </row>
    <row r="1856" spans="1:9" ht="69.95" customHeight="1" thickTop="1" x14ac:dyDescent="0.2">
      <c r="A1856" s="830">
        <f>+A1850+1</f>
        <v>43396</v>
      </c>
      <c r="B1856" s="61"/>
      <c r="C1856" s="170">
        <v>4110</v>
      </c>
      <c r="D1856" s="231">
        <v>4109</v>
      </c>
      <c r="E1856" s="452"/>
      <c r="F1856" s="518"/>
      <c r="G1856" s="242"/>
      <c r="H1856" s="243"/>
      <c r="I1856" s="244"/>
    </row>
    <row r="1857" spans="1:9" ht="69.95" customHeight="1" x14ac:dyDescent="0.2">
      <c r="A1857" s="831"/>
      <c r="B1857" s="782" t="s">
        <v>8</v>
      </c>
      <c r="C1857" s="326"/>
      <c r="D1857" s="303"/>
      <c r="E1857" s="494"/>
      <c r="F1857" s="273"/>
      <c r="G1857" s="304"/>
      <c r="H1857" s="305"/>
      <c r="I1857" s="306"/>
    </row>
    <row r="1858" spans="1:9" ht="69.95" customHeight="1" x14ac:dyDescent="0.2">
      <c r="A1858" s="831"/>
      <c r="B1858" s="782"/>
      <c r="C1858" s="327"/>
      <c r="D1858" s="319"/>
      <c r="E1858" s="443"/>
      <c r="F1858" s="521"/>
      <c r="G1858" s="304"/>
      <c r="H1858" s="305"/>
      <c r="I1858" s="306"/>
    </row>
    <row r="1859" spans="1:9" ht="69.95" customHeight="1" x14ac:dyDescent="0.2">
      <c r="A1859" s="831"/>
      <c r="B1859" s="62"/>
      <c r="C1859" s="130">
        <v>4108</v>
      </c>
      <c r="D1859" s="131"/>
      <c r="E1859" s="449"/>
      <c r="F1859" s="515"/>
      <c r="G1859" s="233"/>
      <c r="H1859" s="186" t="s">
        <v>29</v>
      </c>
      <c r="I1859" s="234"/>
    </row>
    <row r="1860" spans="1:9" ht="69.95" customHeight="1" x14ac:dyDescent="0.2">
      <c r="A1860" s="831"/>
      <c r="B1860" s="782" t="s">
        <v>8</v>
      </c>
      <c r="C1860" s="328"/>
      <c r="D1860" s="321"/>
      <c r="E1860" s="470"/>
      <c r="F1860" s="353"/>
      <c r="G1860" s="304"/>
      <c r="H1860" s="304"/>
      <c r="I1860" s="306"/>
    </row>
    <row r="1861" spans="1:9" ht="69.95" customHeight="1" thickBot="1" x14ac:dyDescent="0.25">
      <c r="A1861" s="832"/>
      <c r="B1861" s="783"/>
      <c r="C1861" s="329"/>
      <c r="D1861" s="311"/>
      <c r="E1861" s="471"/>
      <c r="F1861" s="334"/>
      <c r="G1861" s="313"/>
      <c r="H1861" s="312"/>
      <c r="I1861" s="314"/>
    </row>
    <row r="1862" spans="1:9" ht="69.95" customHeight="1" thickTop="1" x14ac:dyDescent="0.2">
      <c r="A1862" s="827">
        <f>+A1856+1</f>
        <v>43397</v>
      </c>
      <c r="B1862" s="61"/>
      <c r="C1862" s="232">
        <v>4107</v>
      </c>
      <c r="D1862" s="231">
        <v>4104</v>
      </c>
      <c r="E1862" s="452"/>
      <c r="F1862" s="518"/>
      <c r="G1862" s="242"/>
      <c r="H1862" s="243"/>
      <c r="I1862" s="244"/>
    </row>
    <row r="1863" spans="1:9" ht="69.95" customHeight="1" x14ac:dyDescent="0.2">
      <c r="A1863" s="828"/>
      <c r="B1863" s="782" t="s">
        <v>8</v>
      </c>
      <c r="C1863" s="302"/>
      <c r="D1863" s="303"/>
      <c r="E1863" s="494"/>
      <c r="F1863" s="273"/>
      <c r="G1863" s="304"/>
      <c r="H1863" s="305"/>
      <c r="I1863" s="306"/>
    </row>
    <row r="1864" spans="1:9" ht="69.95" customHeight="1" x14ac:dyDescent="0.2">
      <c r="A1864" s="828"/>
      <c r="B1864" s="782"/>
      <c r="C1864" s="302"/>
      <c r="D1864" s="303"/>
      <c r="E1864" s="443"/>
      <c r="F1864" s="521"/>
      <c r="G1864" s="304"/>
      <c r="H1864" s="305"/>
      <c r="I1864" s="306"/>
    </row>
    <row r="1865" spans="1:9" ht="69.95" customHeight="1" x14ac:dyDescent="0.2">
      <c r="A1865" s="828"/>
      <c r="B1865" s="62"/>
      <c r="C1865" s="141">
        <v>4101</v>
      </c>
      <c r="D1865" s="142"/>
      <c r="E1865" s="449"/>
      <c r="F1865" s="515"/>
      <c r="G1865" s="233"/>
      <c r="H1865" s="186" t="s">
        <v>30</v>
      </c>
      <c r="I1865" s="234"/>
    </row>
    <row r="1866" spans="1:9" ht="69.95" customHeight="1" x14ac:dyDescent="0.2">
      <c r="A1866" s="828"/>
      <c r="B1866" s="782" t="s">
        <v>8</v>
      </c>
      <c r="C1866" s="307"/>
      <c r="D1866" s="308"/>
      <c r="E1866" s="470"/>
      <c r="F1866" s="353"/>
      <c r="G1866" s="304"/>
      <c r="H1866" s="304"/>
      <c r="I1866" s="306"/>
    </row>
    <row r="1867" spans="1:9" ht="69.95" customHeight="1" thickBot="1" x14ac:dyDescent="0.25">
      <c r="A1867" s="829"/>
      <c r="B1867" s="783"/>
      <c r="C1867" s="310"/>
      <c r="D1867" s="311"/>
      <c r="E1867" s="471"/>
      <c r="F1867" s="334"/>
      <c r="G1867" s="313"/>
      <c r="H1867" s="312"/>
      <c r="I1867" s="314"/>
    </row>
    <row r="1868" spans="1:9" ht="69.95" customHeight="1" thickTop="1" x14ac:dyDescent="0.2">
      <c r="A1868" s="830">
        <f>+A1862+1</f>
        <v>43398</v>
      </c>
      <c r="B1868" s="61"/>
      <c r="C1868" s="168" t="s">
        <v>7</v>
      </c>
      <c r="D1868" s="169" t="s">
        <v>11</v>
      </c>
      <c r="E1868" s="452"/>
      <c r="F1868" s="518"/>
      <c r="G1868" s="242"/>
      <c r="H1868" s="243"/>
      <c r="I1868" s="244"/>
    </row>
    <row r="1869" spans="1:9" ht="69.95" customHeight="1" x14ac:dyDescent="0.2">
      <c r="A1869" s="831"/>
      <c r="B1869" s="782" t="s">
        <v>8</v>
      </c>
      <c r="C1869" s="315"/>
      <c r="D1869" s="316"/>
      <c r="E1869" s="494"/>
      <c r="F1869" s="273"/>
      <c r="G1869" s="304"/>
      <c r="H1869" s="305"/>
      <c r="I1869" s="306"/>
    </row>
    <row r="1870" spans="1:9" ht="69.95" customHeight="1" x14ac:dyDescent="0.2">
      <c r="A1870" s="831"/>
      <c r="B1870" s="782"/>
      <c r="C1870" s="318"/>
      <c r="D1870" s="319"/>
      <c r="E1870" s="443"/>
      <c r="F1870" s="521"/>
      <c r="G1870" s="304"/>
      <c r="H1870" s="305"/>
      <c r="I1870" s="306"/>
    </row>
    <row r="1871" spans="1:9" ht="69.95" customHeight="1" x14ac:dyDescent="0.2">
      <c r="A1871" s="831"/>
      <c r="B1871" s="62"/>
      <c r="C1871" s="185" t="s">
        <v>12</v>
      </c>
      <c r="D1871" s="131"/>
      <c r="E1871" s="449"/>
      <c r="F1871" s="515"/>
      <c r="G1871" s="233"/>
      <c r="H1871" s="245" t="s">
        <v>31</v>
      </c>
      <c r="I1871" s="234"/>
    </row>
    <row r="1872" spans="1:9" ht="69.95" customHeight="1" x14ac:dyDescent="0.2">
      <c r="A1872" s="831"/>
      <c r="B1872" s="782" t="s">
        <v>8</v>
      </c>
      <c r="C1872" s="320"/>
      <c r="D1872" s="321"/>
      <c r="E1872" s="470"/>
      <c r="F1872" s="353"/>
      <c r="G1872" s="304"/>
      <c r="H1872" s="304"/>
      <c r="I1872" s="306"/>
    </row>
    <row r="1873" spans="1:9" ht="69.95" customHeight="1" thickBot="1" x14ac:dyDescent="0.25">
      <c r="A1873" s="832"/>
      <c r="B1873" s="783"/>
      <c r="C1873" s="310"/>
      <c r="D1873" s="311"/>
      <c r="E1873" s="471"/>
      <c r="F1873" s="334"/>
      <c r="G1873" s="313"/>
      <c r="H1873" s="312"/>
      <c r="I1873" s="314"/>
    </row>
    <row r="1874" spans="1:9" ht="69.95" customHeight="1" thickTop="1" x14ac:dyDescent="0.2">
      <c r="A1874" s="827">
        <f>+A1868+1</f>
        <v>43399</v>
      </c>
      <c r="B1874" s="61"/>
      <c r="C1874" s="170" t="s">
        <v>14</v>
      </c>
      <c r="D1874" s="192" t="s">
        <v>15</v>
      </c>
      <c r="E1874" s="452"/>
      <c r="F1874" s="518"/>
      <c r="G1874" s="242"/>
      <c r="H1874" s="243"/>
      <c r="I1874" s="244"/>
    </row>
    <row r="1875" spans="1:9" ht="69.95" customHeight="1" x14ac:dyDescent="0.2">
      <c r="A1875" s="828"/>
      <c r="B1875" s="782" t="s">
        <v>8</v>
      </c>
      <c r="C1875" s="326"/>
      <c r="D1875" s="303"/>
      <c r="E1875" s="494"/>
      <c r="F1875" s="273"/>
      <c r="G1875" s="304"/>
      <c r="H1875" s="305"/>
      <c r="I1875" s="306"/>
    </row>
    <row r="1876" spans="1:9" ht="69.95" customHeight="1" x14ac:dyDescent="0.2">
      <c r="A1876" s="828"/>
      <c r="B1876" s="782"/>
      <c r="C1876" s="327"/>
      <c r="D1876" s="319"/>
      <c r="E1876" s="443"/>
      <c r="F1876" s="521"/>
      <c r="G1876" s="304"/>
      <c r="H1876" s="305"/>
      <c r="I1876" s="306"/>
    </row>
    <row r="1877" spans="1:9" ht="69.95" customHeight="1" x14ac:dyDescent="0.2">
      <c r="A1877" s="828"/>
      <c r="B1877" s="62"/>
      <c r="C1877" s="196" t="s">
        <v>17</v>
      </c>
      <c r="D1877" s="131"/>
      <c r="E1877" s="449"/>
      <c r="F1877" s="515"/>
      <c r="G1877" s="233"/>
      <c r="H1877" s="233"/>
      <c r="I1877" s="234"/>
    </row>
    <row r="1878" spans="1:9" ht="69.95" customHeight="1" x14ac:dyDescent="0.2">
      <c r="A1878" s="828"/>
      <c r="B1878" s="782" t="s">
        <v>8</v>
      </c>
      <c r="C1878" s="328"/>
      <c r="D1878" s="321"/>
      <c r="E1878" s="470"/>
      <c r="F1878" s="353"/>
      <c r="G1878" s="304"/>
      <c r="H1878" s="304"/>
      <c r="I1878" s="306"/>
    </row>
    <row r="1879" spans="1:9" ht="69.95" customHeight="1" thickBot="1" x14ac:dyDescent="0.25">
      <c r="A1879" s="829"/>
      <c r="B1879" s="783"/>
      <c r="C1879" s="329"/>
      <c r="D1879" s="311"/>
      <c r="E1879" s="471"/>
      <c r="F1879" s="334"/>
      <c r="G1879" s="313"/>
      <c r="H1879" s="312"/>
      <c r="I1879" s="314"/>
    </row>
    <row r="1880" spans="1:9" ht="69.95" customHeight="1" thickTop="1" x14ac:dyDescent="0.2">
      <c r="A1880" s="830">
        <f>+A1874+1</f>
        <v>43400</v>
      </c>
      <c r="B1880" s="61"/>
      <c r="C1880" s="168" t="s">
        <v>13</v>
      </c>
      <c r="D1880" s="169" t="s">
        <v>16</v>
      </c>
      <c r="E1880" s="435" t="s">
        <v>18</v>
      </c>
      <c r="F1880" s="518"/>
      <c r="G1880" s="242"/>
      <c r="H1880" s="243"/>
      <c r="I1880" s="244"/>
    </row>
    <row r="1881" spans="1:9" ht="69.95" customHeight="1" x14ac:dyDescent="0.2">
      <c r="A1881" s="831"/>
      <c r="B1881" s="782" t="s">
        <v>8</v>
      </c>
      <c r="C1881" s="315"/>
      <c r="D1881" s="316"/>
      <c r="E1881" s="494"/>
      <c r="F1881" s="273"/>
      <c r="G1881" s="304"/>
      <c r="H1881" s="305"/>
      <c r="I1881" s="306"/>
    </row>
    <row r="1882" spans="1:9" ht="69.95" customHeight="1" x14ac:dyDescent="0.2">
      <c r="A1882" s="831"/>
      <c r="B1882" s="782"/>
      <c r="C1882" s="330"/>
      <c r="D1882" s="331"/>
      <c r="E1882" s="443"/>
      <c r="F1882" s="521"/>
      <c r="G1882" s="304"/>
      <c r="H1882" s="305"/>
      <c r="I1882" s="306"/>
    </row>
    <row r="1883" spans="1:9" ht="69.95" customHeight="1" x14ac:dyDescent="0.2">
      <c r="A1883" s="831"/>
      <c r="B1883" s="62"/>
      <c r="C1883" s="185" t="s">
        <v>19</v>
      </c>
      <c r="D1883" s="209"/>
      <c r="E1883" s="449"/>
      <c r="F1883" s="515"/>
      <c r="G1883" s="233"/>
      <c r="H1883" s="233"/>
      <c r="I1883" s="234"/>
    </row>
    <row r="1884" spans="1:9" ht="69.95" customHeight="1" x14ac:dyDescent="0.2">
      <c r="A1884" s="831"/>
      <c r="B1884" s="782" t="s">
        <v>8</v>
      </c>
      <c r="C1884" s="320"/>
      <c r="D1884" s="332"/>
      <c r="E1884" s="470"/>
      <c r="F1884" s="353"/>
      <c r="G1884" s="304"/>
      <c r="H1884" s="304"/>
      <c r="I1884" s="306"/>
    </row>
    <row r="1885" spans="1:9" ht="69.95" customHeight="1" thickBot="1" x14ac:dyDescent="0.25">
      <c r="A1885" s="832"/>
      <c r="B1885" s="783"/>
      <c r="C1885" s="333"/>
      <c r="D1885" s="334"/>
      <c r="E1885" s="471"/>
      <c r="F1885" s="334"/>
      <c r="G1885" s="313"/>
      <c r="H1885" s="312"/>
      <c r="I1885" s="314"/>
    </row>
    <row r="1886" spans="1:9" ht="69.95" customHeight="1" thickTop="1" x14ac:dyDescent="0.2">
      <c r="A1886" s="850">
        <f>+A1880+1</f>
        <v>43401</v>
      </c>
      <c r="B1886" s="61"/>
      <c r="C1886" s="168"/>
      <c r="D1886" s="169"/>
      <c r="E1886" s="435"/>
      <c r="F1886" s="518"/>
      <c r="G1886" s="242"/>
      <c r="H1886" s="243"/>
      <c r="I1886" s="244"/>
    </row>
    <row r="1887" spans="1:9" ht="69.95" customHeight="1" x14ac:dyDescent="0.2">
      <c r="A1887" s="851"/>
      <c r="B1887" s="782" t="s">
        <v>8</v>
      </c>
      <c r="C1887" s="315"/>
      <c r="D1887" s="316"/>
      <c r="E1887" s="494"/>
      <c r="F1887" s="273"/>
      <c r="G1887" s="304"/>
      <c r="H1887" s="305"/>
      <c r="I1887" s="306"/>
    </row>
    <row r="1888" spans="1:9" ht="69.95" customHeight="1" x14ac:dyDescent="0.2">
      <c r="A1888" s="851"/>
      <c r="B1888" s="782"/>
      <c r="C1888" s="330"/>
      <c r="D1888" s="331"/>
      <c r="E1888" s="443"/>
      <c r="F1888" s="521"/>
      <c r="G1888" s="304"/>
      <c r="H1888" s="305"/>
      <c r="I1888" s="306"/>
    </row>
    <row r="1889" spans="1:9" ht="69.95" customHeight="1" x14ac:dyDescent="0.2">
      <c r="A1889" s="851"/>
      <c r="B1889" s="62"/>
      <c r="C1889" s="185"/>
      <c r="D1889" s="209"/>
      <c r="E1889" s="449"/>
      <c r="F1889" s="515"/>
      <c r="G1889" s="233"/>
      <c r="H1889" s="233"/>
      <c r="I1889" s="234"/>
    </row>
    <row r="1890" spans="1:9" ht="69.95" customHeight="1" x14ac:dyDescent="0.2">
      <c r="A1890" s="851"/>
      <c r="B1890" s="782" t="s">
        <v>8</v>
      </c>
      <c r="C1890" s="320"/>
      <c r="D1890" s="332"/>
      <c r="E1890" s="470"/>
      <c r="F1890" s="353"/>
      <c r="G1890" s="304"/>
      <c r="H1890" s="304"/>
      <c r="I1890" s="306"/>
    </row>
    <row r="1891" spans="1:9" ht="69.95" customHeight="1" thickBot="1" x14ac:dyDescent="0.25">
      <c r="A1891" s="852"/>
      <c r="B1891" s="783"/>
      <c r="C1891" s="333"/>
      <c r="D1891" s="334"/>
      <c r="E1891" s="471"/>
      <c r="F1891" s="334"/>
      <c r="G1891" s="313"/>
      <c r="H1891" s="312"/>
      <c r="I1891" s="314"/>
    </row>
    <row r="1892" spans="1:9" ht="69.95" hidden="1" customHeight="1" thickTop="1" x14ac:dyDescent="0.45">
      <c r="C1892" s="284">
        <f>COUNTA(C1883,C1880,C1877,C1874,C1871,C1868,C1865,C1862,C1859,C1856,C1853,C1850)</f>
        <v>12</v>
      </c>
      <c r="D1892" s="284">
        <f t="shared" ref="D1892:H1892" si="55">COUNTA(D1883,D1880,D1877,D1874,D1871,D1868,D1865,D1862,D1859,D1856,D1853,D1850)</f>
        <v>6</v>
      </c>
      <c r="E1892" s="463">
        <f t="shared" si="55"/>
        <v>3</v>
      </c>
      <c r="F1892" s="531">
        <f t="shared" si="55"/>
        <v>0</v>
      </c>
      <c r="G1892" s="284">
        <f t="shared" si="55"/>
        <v>0</v>
      </c>
      <c r="H1892" s="284">
        <f t="shared" si="55"/>
        <v>4</v>
      </c>
      <c r="I1892" s="284">
        <f>COUNTA(I1850:I1885)</f>
        <v>0</v>
      </c>
    </row>
    <row r="1893" spans="1:9" ht="99.95" customHeight="1" thickTop="1" thickBot="1" x14ac:dyDescent="0.25">
      <c r="A1893" s="393" t="s">
        <v>99</v>
      </c>
      <c r="B1893" s="390">
        <f>WEEKNUM(A1894,2)</f>
        <v>44</v>
      </c>
      <c r="C1893" s="824" t="s">
        <v>0</v>
      </c>
      <c r="D1893" s="825"/>
      <c r="E1893" s="408" t="s">
        <v>1</v>
      </c>
      <c r="F1893" s="81" t="s">
        <v>2</v>
      </c>
      <c r="G1893" s="219" t="s">
        <v>3</v>
      </c>
      <c r="H1893" s="219" t="s">
        <v>4</v>
      </c>
      <c r="I1893" s="388" t="s">
        <v>5</v>
      </c>
    </row>
    <row r="1894" spans="1:9" ht="69.95" customHeight="1" thickTop="1" x14ac:dyDescent="0.2">
      <c r="A1894" s="842">
        <f>A1880+2</f>
        <v>43402</v>
      </c>
      <c r="B1894" s="61"/>
      <c r="C1894" s="170">
        <v>4114</v>
      </c>
      <c r="D1894" s="220">
        <v>4112</v>
      </c>
      <c r="E1894" s="435" t="s">
        <v>6</v>
      </c>
      <c r="F1894" s="220"/>
      <c r="G1894" s="265"/>
      <c r="H1894" s="193"/>
      <c r="I1894" s="174"/>
    </row>
    <row r="1895" spans="1:9" ht="69.95" customHeight="1" x14ac:dyDescent="0.2">
      <c r="A1895" s="833"/>
      <c r="B1895" s="782" t="s">
        <v>8</v>
      </c>
      <c r="C1895" s="326"/>
      <c r="D1895" s="335"/>
      <c r="E1895" s="474"/>
      <c r="F1895" s="336"/>
      <c r="G1895" s="339"/>
      <c r="H1895" s="340"/>
      <c r="I1895" s="306"/>
    </row>
    <row r="1896" spans="1:9" ht="69.95" customHeight="1" x14ac:dyDescent="0.2">
      <c r="A1896" s="833"/>
      <c r="B1896" s="782"/>
      <c r="C1896" s="327"/>
      <c r="D1896" s="336"/>
      <c r="E1896" s="474"/>
      <c r="F1896" s="335"/>
      <c r="G1896" s="341"/>
      <c r="H1896" s="342"/>
      <c r="I1896" s="306"/>
    </row>
    <row r="1897" spans="1:9" ht="69.95" customHeight="1" thickBot="1" x14ac:dyDescent="0.25">
      <c r="A1897" s="833"/>
      <c r="B1897" s="62"/>
      <c r="C1897" s="96">
        <v>4111</v>
      </c>
      <c r="D1897" s="268"/>
      <c r="E1897" s="499"/>
      <c r="F1897" s="97"/>
      <c r="G1897" s="98"/>
      <c r="H1897" s="99"/>
      <c r="I1897" s="157"/>
    </row>
    <row r="1898" spans="1:9" ht="69.95" customHeight="1" x14ac:dyDescent="0.2">
      <c r="A1898" s="833"/>
      <c r="B1898" s="782" t="s">
        <v>8</v>
      </c>
      <c r="C1898" s="307"/>
      <c r="D1898" s="308"/>
      <c r="E1898" s="502"/>
      <c r="F1898" s="344"/>
      <c r="G1898" s="355"/>
      <c r="H1898" s="345"/>
      <c r="I1898" s="346"/>
    </row>
    <row r="1899" spans="1:9" ht="69.95" customHeight="1" thickBot="1" x14ac:dyDescent="0.25">
      <c r="A1899" s="834"/>
      <c r="B1899" s="783"/>
      <c r="C1899" s="310"/>
      <c r="D1899" s="311"/>
      <c r="E1899" s="471"/>
      <c r="F1899" s="347"/>
      <c r="G1899" s="270"/>
      <c r="H1899" s="348"/>
      <c r="I1899" s="314"/>
    </row>
    <row r="1900" spans="1:9" ht="69.95" customHeight="1" thickTop="1" x14ac:dyDescent="0.2">
      <c r="A1900" s="837">
        <f>A1894+1</f>
        <v>43403</v>
      </c>
      <c r="B1900" s="59"/>
      <c r="C1900" s="170">
        <v>4110</v>
      </c>
      <c r="D1900" s="231">
        <v>4109</v>
      </c>
      <c r="E1900" s="447"/>
      <c r="F1900" s="523"/>
      <c r="G1900" s="272"/>
      <c r="H1900" s="171"/>
      <c r="I1900" s="174"/>
    </row>
    <row r="1901" spans="1:9" ht="69.95" customHeight="1" x14ac:dyDescent="0.2">
      <c r="A1901" s="838"/>
      <c r="B1901" s="840" t="s">
        <v>8</v>
      </c>
      <c r="C1901" s="326"/>
      <c r="D1901" s="303"/>
      <c r="E1901" s="494"/>
      <c r="F1901" s="273"/>
      <c r="G1901" s="349"/>
      <c r="H1901" s="350"/>
      <c r="I1901" s="306"/>
    </row>
    <row r="1902" spans="1:9" ht="69.95" customHeight="1" x14ac:dyDescent="0.2">
      <c r="A1902" s="838"/>
      <c r="B1902" s="841"/>
      <c r="C1902" s="327"/>
      <c r="D1902" s="319"/>
      <c r="E1902" s="443"/>
      <c r="F1902" s="524"/>
      <c r="G1902" s="309"/>
      <c r="H1902" s="351"/>
      <c r="I1902" s="306"/>
    </row>
    <row r="1903" spans="1:9" ht="69.95" customHeight="1" x14ac:dyDescent="0.2">
      <c r="A1903" s="838"/>
      <c r="B1903" s="60"/>
      <c r="C1903" s="130">
        <v>4108</v>
      </c>
      <c r="D1903" s="131"/>
      <c r="E1903" s="444"/>
      <c r="F1903" s="525"/>
      <c r="G1903" s="100"/>
      <c r="H1903" s="133"/>
      <c r="I1903" s="157"/>
    </row>
    <row r="1904" spans="1:9" ht="69.95" customHeight="1" x14ac:dyDescent="0.2">
      <c r="A1904" s="838"/>
      <c r="B1904" s="840" t="s">
        <v>8</v>
      </c>
      <c r="C1904" s="328"/>
      <c r="D1904" s="321"/>
      <c r="E1904" s="470"/>
      <c r="F1904" s="353"/>
      <c r="G1904" s="354"/>
      <c r="H1904" s="355"/>
      <c r="I1904" s="346"/>
    </row>
    <row r="1905" spans="1:9" ht="69.95" customHeight="1" thickBot="1" x14ac:dyDescent="0.25">
      <c r="A1905" s="839"/>
      <c r="B1905" s="800"/>
      <c r="C1905" s="329"/>
      <c r="D1905" s="311"/>
      <c r="E1905" s="471"/>
      <c r="F1905" s="347"/>
      <c r="G1905" s="356"/>
      <c r="H1905" s="357"/>
      <c r="I1905" s="314"/>
    </row>
    <row r="1906" spans="1:9" ht="69.95" customHeight="1" thickTop="1" x14ac:dyDescent="0.2">
      <c r="A1906" s="842">
        <f>A1900+1</f>
        <v>43404</v>
      </c>
      <c r="B1906" s="61"/>
      <c r="C1906" s="232">
        <v>4107</v>
      </c>
      <c r="D1906" s="231">
        <v>4104</v>
      </c>
      <c r="E1906" s="497"/>
      <c r="F1906" s="220"/>
      <c r="G1906" s="272" t="s">
        <v>7</v>
      </c>
      <c r="H1906" s="173"/>
      <c r="I1906" s="174"/>
    </row>
    <row r="1907" spans="1:9" ht="69.95" customHeight="1" x14ac:dyDescent="0.2">
      <c r="A1907" s="833"/>
      <c r="B1907" s="840" t="s">
        <v>8</v>
      </c>
      <c r="C1907" s="302"/>
      <c r="D1907" s="303"/>
      <c r="E1907" s="474"/>
      <c r="F1907" s="336"/>
      <c r="G1907" s="349"/>
      <c r="H1907" s="358"/>
      <c r="I1907" s="306"/>
    </row>
    <row r="1908" spans="1:9" ht="69.95" customHeight="1" x14ac:dyDescent="0.2">
      <c r="A1908" s="833"/>
      <c r="B1908" s="841"/>
      <c r="C1908" s="302"/>
      <c r="D1908" s="303"/>
      <c r="E1908" s="474"/>
      <c r="F1908" s="335"/>
      <c r="G1908" s="349"/>
      <c r="H1908" s="358"/>
      <c r="I1908" s="306"/>
    </row>
    <row r="1909" spans="1:9" ht="69.95" customHeight="1" x14ac:dyDescent="0.2">
      <c r="A1909" s="833"/>
      <c r="B1909" s="62"/>
      <c r="C1909" s="141">
        <v>4101</v>
      </c>
      <c r="D1909" s="142"/>
      <c r="E1909" s="444"/>
      <c r="F1909" s="526"/>
      <c r="G1909" s="145"/>
      <c r="H1909" s="145" t="s">
        <v>7</v>
      </c>
      <c r="I1909" s="157"/>
    </row>
    <row r="1910" spans="1:9" ht="69.95" customHeight="1" x14ac:dyDescent="0.2">
      <c r="A1910" s="833"/>
      <c r="B1910" s="840" t="s">
        <v>8</v>
      </c>
      <c r="C1910" s="307"/>
      <c r="D1910" s="308"/>
      <c r="E1910" s="470"/>
      <c r="F1910" s="353"/>
      <c r="G1910" s="359"/>
      <c r="H1910" s="359"/>
      <c r="I1910" s="346"/>
    </row>
    <row r="1911" spans="1:9" ht="69.95" customHeight="1" thickBot="1" x14ac:dyDescent="0.25">
      <c r="A1911" s="834"/>
      <c r="B1911" s="800"/>
      <c r="C1911" s="310"/>
      <c r="D1911" s="311"/>
      <c r="E1911" s="471"/>
      <c r="F1911" s="347"/>
      <c r="G1911" s="356"/>
      <c r="H1911" s="360"/>
      <c r="I1911" s="314"/>
    </row>
    <row r="1912" spans="1:9" ht="69.95" customHeight="1" thickTop="1" x14ac:dyDescent="0.2">
      <c r="A1912" s="837">
        <f t="shared" ref="A1912" si="56">A1906+1</f>
        <v>43405</v>
      </c>
      <c r="B1912" s="61"/>
      <c r="C1912" s="168" t="s">
        <v>7</v>
      </c>
      <c r="D1912" s="169" t="s">
        <v>11</v>
      </c>
      <c r="E1912" s="497"/>
      <c r="F1912" s="220"/>
      <c r="G1912" s="172" t="s">
        <v>11</v>
      </c>
      <c r="H1912" s="173"/>
      <c r="I1912" s="174"/>
    </row>
    <row r="1913" spans="1:9" ht="69.95" customHeight="1" x14ac:dyDescent="0.2">
      <c r="A1913" s="838"/>
      <c r="B1913" s="840" t="s">
        <v>8</v>
      </c>
      <c r="C1913" s="315"/>
      <c r="D1913" s="316"/>
      <c r="E1913" s="474"/>
      <c r="F1913" s="336"/>
      <c r="G1913" s="361"/>
      <c r="H1913" s="358"/>
      <c r="I1913" s="306"/>
    </row>
    <row r="1914" spans="1:9" ht="69.95" customHeight="1" x14ac:dyDescent="0.2">
      <c r="A1914" s="838"/>
      <c r="B1914" s="841"/>
      <c r="C1914" s="318"/>
      <c r="D1914" s="319"/>
      <c r="E1914" s="474"/>
      <c r="F1914" s="335"/>
      <c r="G1914" s="304"/>
      <c r="H1914" s="317"/>
      <c r="I1914" s="306"/>
    </row>
    <row r="1915" spans="1:9" ht="69.95" customHeight="1" x14ac:dyDescent="0.2">
      <c r="A1915" s="838"/>
      <c r="B1915" s="62"/>
      <c r="C1915" s="185" t="s">
        <v>12</v>
      </c>
      <c r="D1915" s="131"/>
      <c r="E1915" s="444" t="s">
        <v>7</v>
      </c>
      <c r="F1915" s="525"/>
      <c r="G1915" s="186"/>
      <c r="H1915" s="100" t="s">
        <v>11</v>
      </c>
      <c r="I1915" s="157"/>
    </row>
    <row r="1916" spans="1:9" ht="69.95" customHeight="1" x14ac:dyDescent="0.2">
      <c r="A1916" s="838"/>
      <c r="B1916" s="840" t="s">
        <v>8</v>
      </c>
      <c r="C1916" s="320"/>
      <c r="D1916" s="321"/>
      <c r="E1916" s="470"/>
      <c r="F1916" s="353"/>
      <c r="G1916" s="324"/>
      <c r="H1916" s="354"/>
      <c r="I1916" s="346"/>
    </row>
    <row r="1917" spans="1:9" ht="69.95" customHeight="1" thickBot="1" x14ac:dyDescent="0.25">
      <c r="A1917" s="839"/>
      <c r="B1917" s="800"/>
      <c r="C1917" s="310"/>
      <c r="D1917" s="311"/>
      <c r="E1917" s="471"/>
      <c r="F1917" s="347"/>
      <c r="G1917" s="313"/>
      <c r="H1917" s="360"/>
      <c r="I1917" s="314"/>
    </row>
    <row r="1918" spans="1:9" ht="69.95" customHeight="1" thickTop="1" x14ac:dyDescent="0.2">
      <c r="A1918" s="842">
        <f t="shared" ref="A1918" si="57">A1912+1</f>
        <v>43406</v>
      </c>
      <c r="B1918" s="61"/>
      <c r="C1918" s="170" t="s">
        <v>14</v>
      </c>
      <c r="D1918" s="192" t="s">
        <v>15</v>
      </c>
      <c r="E1918" s="497"/>
      <c r="F1918" s="231"/>
      <c r="G1918" s="172" t="s">
        <v>12</v>
      </c>
      <c r="H1918" s="173"/>
      <c r="I1918" s="174"/>
    </row>
    <row r="1919" spans="1:9" ht="69.95" customHeight="1" x14ac:dyDescent="0.2">
      <c r="A1919" s="833"/>
      <c r="B1919" s="840" t="s">
        <v>8</v>
      </c>
      <c r="C1919" s="326"/>
      <c r="D1919" s="303"/>
      <c r="E1919" s="474"/>
      <c r="F1919" s="336"/>
      <c r="G1919" s="361"/>
      <c r="H1919" s="358"/>
      <c r="I1919" s="306"/>
    </row>
    <row r="1920" spans="1:9" ht="69.95" customHeight="1" x14ac:dyDescent="0.2">
      <c r="A1920" s="833"/>
      <c r="B1920" s="841"/>
      <c r="C1920" s="327"/>
      <c r="D1920" s="319"/>
      <c r="E1920" s="443"/>
      <c r="F1920" s="335"/>
      <c r="G1920" s="183"/>
      <c r="H1920" s="195"/>
      <c r="I1920" s="306"/>
    </row>
    <row r="1921" spans="1:9" ht="69.95" customHeight="1" x14ac:dyDescent="0.2">
      <c r="A1921" s="833"/>
      <c r="B1921" s="62"/>
      <c r="C1921" s="196" t="s">
        <v>17</v>
      </c>
      <c r="D1921" s="131"/>
      <c r="E1921" s="444" t="s">
        <v>11</v>
      </c>
      <c r="F1921" s="507"/>
      <c r="G1921" s="197"/>
      <c r="H1921" s="100"/>
      <c r="I1921" s="157"/>
    </row>
    <row r="1922" spans="1:9" ht="69.95" customHeight="1" x14ac:dyDescent="0.2">
      <c r="A1922" s="833"/>
      <c r="B1922" s="840" t="s">
        <v>8</v>
      </c>
      <c r="C1922" s="328"/>
      <c r="D1922" s="321"/>
      <c r="E1922" s="494"/>
      <c r="F1922" s="273"/>
      <c r="G1922" s="324"/>
      <c r="H1922" s="362"/>
      <c r="I1922" s="346"/>
    </row>
    <row r="1923" spans="1:9" ht="69.95" customHeight="1" thickBot="1" x14ac:dyDescent="0.25">
      <c r="A1923" s="834"/>
      <c r="B1923" s="800"/>
      <c r="C1923" s="329"/>
      <c r="D1923" s="311"/>
      <c r="E1923" s="471"/>
      <c r="F1923" s="527"/>
      <c r="G1923" s="313"/>
      <c r="H1923" s="360"/>
      <c r="I1923" s="314"/>
    </row>
    <row r="1924" spans="1:9" ht="69.95" customHeight="1" thickTop="1" x14ac:dyDescent="0.2">
      <c r="A1924" s="837">
        <f>A1918+1</f>
        <v>43407</v>
      </c>
      <c r="B1924" s="61"/>
      <c r="C1924" s="168" t="s">
        <v>13</v>
      </c>
      <c r="D1924" s="169" t="s">
        <v>16</v>
      </c>
      <c r="E1924" s="480" t="s">
        <v>18</v>
      </c>
      <c r="F1924" s="231"/>
      <c r="G1924" s="172" t="s">
        <v>13</v>
      </c>
      <c r="H1924" s="173"/>
      <c r="I1924" s="174"/>
    </row>
    <row r="1925" spans="1:9" ht="69.95" customHeight="1" x14ac:dyDescent="0.2">
      <c r="A1925" s="838"/>
      <c r="B1925" s="840" t="s">
        <v>8</v>
      </c>
      <c r="C1925" s="315"/>
      <c r="D1925" s="316"/>
      <c r="E1925" s="473"/>
      <c r="F1925" s="336"/>
      <c r="G1925" s="361"/>
      <c r="H1925" s="358"/>
      <c r="I1925" s="306"/>
    </row>
    <row r="1926" spans="1:9" ht="69.95" customHeight="1" x14ac:dyDescent="0.2">
      <c r="A1926" s="838"/>
      <c r="B1926" s="841"/>
      <c r="C1926" s="330"/>
      <c r="D1926" s="331"/>
      <c r="E1926" s="474"/>
      <c r="F1926" s="335"/>
      <c r="G1926" s="304"/>
      <c r="H1926" s="317"/>
      <c r="I1926" s="306"/>
    </row>
    <row r="1927" spans="1:9" ht="69.95" customHeight="1" x14ac:dyDescent="0.2">
      <c r="A1927" s="838"/>
      <c r="B1927" s="62"/>
      <c r="C1927" s="185" t="s">
        <v>19</v>
      </c>
      <c r="D1927" s="209" t="s">
        <v>20</v>
      </c>
      <c r="E1927" s="438"/>
      <c r="F1927" s="131"/>
      <c r="G1927" s="210"/>
      <c r="H1927" s="100"/>
      <c r="I1927" s="157"/>
    </row>
    <row r="1928" spans="1:9" ht="69.95" customHeight="1" x14ac:dyDescent="0.2">
      <c r="A1928" s="838"/>
      <c r="B1928" s="840" t="s">
        <v>8</v>
      </c>
      <c r="C1928" s="320"/>
      <c r="D1928" s="332"/>
      <c r="E1928" s="472"/>
      <c r="F1928" s="336"/>
      <c r="G1928" s="323"/>
      <c r="H1928" s="354"/>
      <c r="I1928" s="346"/>
    </row>
    <row r="1929" spans="1:9" ht="69.95" customHeight="1" thickBot="1" x14ac:dyDescent="0.25">
      <c r="A1929" s="839"/>
      <c r="B1929" s="800"/>
      <c r="C1929" s="333"/>
      <c r="D1929" s="334"/>
      <c r="E1929" s="471"/>
      <c r="F1929" s="536"/>
      <c r="G1929" s="312"/>
      <c r="H1929" s="360"/>
      <c r="I1929" s="314"/>
    </row>
    <row r="1930" spans="1:9" ht="69.95" customHeight="1" thickTop="1" x14ac:dyDescent="0.2">
      <c r="A1930" s="856">
        <f>A1924+1</f>
        <v>43408</v>
      </c>
      <c r="B1930" s="61"/>
      <c r="C1930" s="168"/>
      <c r="D1930" s="169"/>
      <c r="E1930" s="480"/>
      <c r="F1930" s="231"/>
      <c r="G1930" s="172"/>
      <c r="H1930" s="173"/>
      <c r="I1930" s="174"/>
    </row>
    <row r="1931" spans="1:9" ht="69.95" customHeight="1" x14ac:dyDescent="0.2">
      <c r="A1931" s="857"/>
      <c r="B1931" s="840" t="s">
        <v>8</v>
      </c>
      <c r="C1931" s="315"/>
      <c r="D1931" s="316"/>
      <c r="E1931" s="473"/>
      <c r="F1931" s="336"/>
      <c r="G1931" s="361"/>
      <c r="H1931" s="358"/>
      <c r="I1931" s="306"/>
    </row>
    <row r="1932" spans="1:9" ht="69.95" customHeight="1" x14ac:dyDescent="0.2">
      <c r="A1932" s="857"/>
      <c r="B1932" s="841"/>
      <c r="C1932" s="330"/>
      <c r="D1932" s="331"/>
      <c r="E1932" s="474"/>
      <c r="F1932" s="335"/>
      <c r="G1932" s="304"/>
      <c r="H1932" s="317"/>
      <c r="I1932" s="306"/>
    </row>
    <row r="1933" spans="1:9" ht="69.95" customHeight="1" x14ac:dyDescent="0.2">
      <c r="A1933" s="857"/>
      <c r="B1933" s="62"/>
      <c r="C1933" s="185"/>
      <c r="D1933" s="209"/>
      <c r="E1933" s="438"/>
      <c r="F1933" s="131"/>
      <c r="G1933" s="210"/>
      <c r="H1933" s="100"/>
      <c r="I1933" s="157"/>
    </row>
    <row r="1934" spans="1:9" ht="69.95" customHeight="1" x14ac:dyDescent="0.2">
      <c r="A1934" s="857"/>
      <c r="B1934" s="840" t="s">
        <v>8</v>
      </c>
      <c r="C1934" s="320"/>
      <c r="D1934" s="332"/>
      <c r="E1934" s="472"/>
      <c r="F1934" s="336"/>
      <c r="G1934" s="323"/>
      <c r="H1934" s="354"/>
      <c r="I1934" s="346"/>
    </row>
    <row r="1935" spans="1:9" ht="69.95" customHeight="1" thickBot="1" x14ac:dyDescent="0.25">
      <c r="A1935" s="858"/>
      <c r="B1935" s="800"/>
      <c r="C1935" s="333"/>
      <c r="D1935" s="334"/>
      <c r="E1935" s="471"/>
      <c r="F1935" s="536"/>
      <c r="G1935" s="312"/>
      <c r="H1935" s="360"/>
      <c r="I1935" s="314"/>
    </row>
    <row r="1936" spans="1:9" ht="69.95" hidden="1" customHeight="1" thickTop="1" x14ac:dyDescent="0.45">
      <c r="A1936" s="395"/>
      <c r="B1936" s="63"/>
      <c r="C1936" s="284">
        <f>COUNTA(C1927,C1924,C1921,C1918,C1915,C1912,C1909,C1906,C1903,C1900,C1897,C1894)</f>
        <v>12</v>
      </c>
      <c r="D1936" s="284">
        <f t="shared" ref="D1936:H1936" si="58">COUNTA(D1927,D1924,D1921,D1918,D1915,D1912,D1909,D1906,D1903,D1900,D1897,D1894)</f>
        <v>7</v>
      </c>
      <c r="E1936" s="463">
        <f t="shared" si="58"/>
        <v>4</v>
      </c>
      <c r="F1936" s="531">
        <f t="shared" si="58"/>
        <v>0</v>
      </c>
      <c r="G1936" s="284">
        <f t="shared" si="58"/>
        <v>4</v>
      </c>
      <c r="H1936" s="284">
        <f t="shared" si="58"/>
        <v>2</v>
      </c>
      <c r="I1936" s="284">
        <f>COUNTA(I1894:I1929)</f>
        <v>0</v>
      </c>
    </row>
    <row r="1937" spans="1:9" ht="99.95" customHeight="1" thickTop="1" thickBot="1" x14ac:dyDescent="0.25">
      <c r="A1937" s="393" t="s">
        <v>99</v>
      </c>
      <c r="B1937" s="390">
        <f>WEEKNUM(A1938,2)</f>
        <v>45</v>
      </c>
      <c r="C1937" s="824" t="s">
        <v>0</v>
      </c>
      <c r="D1937" s="825"/>
      <c r="E1937" s="496" t="s">
        <v>1</v>
      </c>
      <c r="F1937" s="81" t="s">
        <v>2</v>
      </c>
      <c r="G1937" s="218" t="s">
        <v>3</v>
      </c>
      <c r="H1937" s="219" t="s">
        <v>4</v>
      </c>
      <c r="I1937" s="388" t="s">
        <v>5</v>
      </c>
    </row>
    <row r="1938" spans="1:9" ht="69.95" customHeight="1" thickTop="1" x14ac:dyDescent="0.2">
      <c r="A1938" s="827">
        <f>A1924+2</f>
        <v>43409</v>
      </c>
      <c r="B1938" s="59"/>
      <c r="C1938" s="170">
        <v>4114</v>
      </c>
      <c r="D1938" s="220">
        <v>4112</v>
      </c>
      <c r="E1938" s="435" t="s">
        <v>6</v>
      </c>
      <c r="F1938" s="512"/>
      <c r="G1938" s="172" t="s">
        <v>16</v>
      </c>
      <c r="H1938" s="202"/>
      <c r="I1938" s="174"/>
    </row>
    <row r="1939" spans="1:9" ht="69.95" customHeight="1" x14ac:dyDescent="0.2">
      <c r="A1939" s="828"/>
      <c r="B1939" s="784" t="s">
        <v>8</v>
      </c>
      <c r="C1939" s="326"/>
      <c r="D1939" s="335"/>
      <c r="E1939" s="494"/>
      <c r="F1939" s="273"/>
      <c r="G1939" s="304"/>
      <c r="H1939" s="305"/>
      <c r="I1939" s="306"/>
    </row>
    <row r="1940" spans="1:9" ht="69.95" customHeight="1" x14ac:dyDescent="0.2">
      <c r="A1940" s="828"/>
      <c r="B1940" s="784"/>
      <c r="C1940" s="327"/>
      <c r="D1940" s="336"/>
      <c r="E1940" s="443"/>
      <c r="F1940" s="521"/>
      <c r="G1940" s="304"/>
      <c r="H1940" s="305"/>
      <c r="I1940" s="306"/>
    </row>
    <row r="1941" spans="1:9" ht="69.95" customHeight="1" x14ac:dyDescent="0.2">
      <c r="A1941" s="828"/>
      <c r="B1941" s="60"/>
      <c r="C1941" s="130">
        <v>4111</v>
      </c>
      <c r="D1941" s="227"/>
      <c r="E1941" s="444" t="s">
        <v>12</v>
      </c>
      <c r="F1941" s="283"/>
      <c r="G1941" s="186"/>
      <c r="H1941" s="186" t="s">
        <v>12</v>
      </c>
      <c r="I1941" s="228"/>
    </row>
    <row r="1942" spans="1:9" ht="69.95" customHeight="1" x14ac:dyDescent="0.2">
      <c r="A1942" s="828"/>
      <c r="B1942" s="784" t="s">
        <v>8</v>
      </c>
      <c r="C1942" s="328"/>
      <c r="D1942" s="337"/>
      <c r="E1942" s="470"/>
      <c r="F1942" s="353"/>
      <c r="G1942" s="304"/>
      <c r="H1942" s="304"/>
      <c r="I1942" s="306"/>
    </row>
    <row r="1943" spans="1:9" ht="69.95" customHeight="1" thickBot="1" x14ac:dyDescent="0.25">
      <c r="A1943" s="829"/>
      <c r="B1943" s="785"/>
      <c r="C1943" s="329"/>
      <c r="D1943" s="338"/>
      <c r="E1943" s="471"/>
      <c r="F1943" s="334"/>
      <c r="G1943" s="313"/>
      <c r="H1943" s="312"/>
      <c r="I1943" s="314"/>
    </row>
    <row r="1944" spans="1:9" ht="69.95" customHeight="1" thickTop="1" x14ac:dyDescent="0.2">
      <c r="A1944" s="830">
        <f>+A1938+1</f>
        <v>43410</v>
      </c>
      <c r="B1944" s="61"/>
      <c r="C1944" s="170">
        <v>4110</v>
      </c>
      <c r="D1944" s="231">
        <v>4109</v>
      </c>
      <c r="E1944" s="447"/>
      <c r="F1944" s="512"/>
      <c r="G1944" s="172" t="s">
        <v>19</v>
      </c>
      <c r="H1944" s="202"/>
      <c r="I1944" s="174"/>
    </row>
    <row r="1945" spans="1:9" ht="69.95" customHeight="1" x14ac:dyDescent="0.2">
      <c r="A1945" s="831"/>
      <c r="B1945" s="782" t="s">
        <v>8</v>
      </c>
      <c r="C1945" s="326"/>
      <c r="D1945" s="303"/>
      <c r="E1945" s="494"/>
      <c r="F1945" s="273"/>
      <c r="G1945" s="304"/>
      <c r="H1945" s="305"/>
      <c r="I1945" s="306"/>
    </row>
    <row r="1946" spans="1:9" ht="69.95" customHeight="1" x14ac:dyDescent="0.2">
      <c r="A1946" s="831"/>
      <c r="B1946" s="782"/>
      <c r="C1946" s="327"/>
      <c r="D1946" s="319"/>
      <c r="E1946" s="443"/>
      <c r="F1946" s="521"/>
      <c r="G1946" s="304"/>
      <c r="H1946" s="305"/>
      <c r="I1946" s="306"/>
    </row>
    <row r="1947" spans="1:9" ht="69.95" customHeight="1" x14ac:dyDescent="0.2">
      <c r="A1947" s="831"/>
      <c r="B1947" s="62"/>
      <c r="C1947" s="130">
        <v>4108</v>
      </c>
      <c r="D1947" s="131"/>
      <c r="E1947" s="444" t="s">
        <v>13</v>
      </c>
      <c r="F1947" s="283"/>
      <c r="G1947" s="186"/>
      <c r="H1947" s="186" t="s">
        <v>13</v>
      </c>
      <c r="I1947" s="228"/>
    </row>
    <row r="1948" spans="1:9" ht="69.95" customHeight="1" x14ac:dyDescent="0.2">
      <c r="A1948" s="831"/>
      <c r="B1948" s="782" t="s">
        <v>8</v>
      </c>
      <c r="C1948" s="328"/>
      <c r="D1948" s="321"/>
      <c r="E1948" s="470"/>
      <c r="F1948" s="353"/>
      <c r="G1948" s="304"/>
      <c r="H1948" s="304"/>
      <c r="I1948" s="306"/>
    </row>
    <row r="1949" spans="1:9" ht="69.95" customHeight="1" thickBot="1" x14ac:dyDescent="0.25">
      <c r="A1949" s="832"/>
      <c r="B1949" s="783"/>
      <c r="C1949" s="329"/>
      <c r="D1949" s="311"/>
      <c r="E1949" s="471"/>
      <c r="F1949" s="334"/>
      <c r="G1949" s="313"/>
      <c r="H1949" s="312"/>
      <c r="I1949" s="314"/>
    </row>
    <row r="1950" spans="1:9" ht="69.95" customHeight="1" thickTop="1" x14ac:dyDescent="0.2">
      <c r="A1950" s="827">
        <f>+A1944+1</f>
        <v>43411</v>
      </c>
      <c r="B1950" s="61"/>
      <c r="C1950" s="232">
        <v>4107</v>
      </c>
      <c r="D1950" s="231">
        <v>4104</v>
      </c>
      <c r="E1950" s="447"/>
      <c r="F1950" s="512"/>
      <c r="G1950" s="172" t="s">
        <v>21</v>
      </c>
      <c r="H1950" s="202"/>
      <c r="I1950" s="174"/>
    </row>
    <row r="1951" spans="1:9" ht="69.95" customHeight="1" x14ac:dyDescent="0.2">
      <c r="A1951" s="828"/>
      <c r="B1951" s="782" t="s">
        <v>8</v>
      </c>
      <c r="C1951" s="302"/>
      <c r="D1951" s="303"/>
      <c r="E1951" s="494"/>
      <c r="F1951" s="273"/>
      <c r="G1951" s="304"/>
      <c r="H1951" s="305"/>
      <c r="I1951" s="306"/>
    </row>
    <row r="1952" spans="1:9" ht="69.95" customHeight="1" x14ac:dyDescent="0.2">
      <c r="A1952" s="828"/>
      <c r="B1952" s="782"/>
      <c r="C1952" s="302"/>
      <c r="D1952" s="303"/>
      <c r="E1952" s="443"/>
      <c r="F1952" s="521"/>
      <c r="G1952" s="304"/>
      <c r="H1952" s="305"/>
      <c r="I1952" s="306"/>
    </row>
    <row r="1953" spans="1:9" ht="69.95" customHeight="1" x14ac:dyDescent="0.2">
      <c r="A1953" s="828"/>
      <c r="B1953" s="62"/>
      <c r="C1953" s="141">
        <v>4101</v>
      </c>
      <c r="D1953" s="142"/>
      <c r="E1953" s="444" t="s">
        <v>16</v>
      </c>
      <c r="F1953" s="283"/>
      <c r="G1953" s="186"/>
      <c r="H1953" s="186" t="s">
        <v>16</v>
      </c>
      <c r="I1953" s="228"/>
    </row>
    <row r="1954" spans="1:9" ht="69.95" customHeight="1" x14ac:dyDescent="0.2">
      <c r="A1954" s="828"/>
      <c r="B1954" s="782" t="s">
        <v>8</v>
      </c>
      <c r="C1954" s="307"/>
      <c r="D1954" s="308"/>
      <c r="E1954" s="470"/>
      <c r="F1954" s="353"/>
      <c r="G1954" s="304"/>
      <c r="H1954" s="304"/>
      <c r="I1954" s="383"/>
    </row>
    <row r="1955" spans="1:9" ht="69.95" customHeight="1" thickBot="1" x14ac:dyDescent="0.25">
      <c r="A1955" s="829"/>
      <c r="B1955" s="783"/>
      <c r="C1955" s="310"/>
      <c r="D1955" s="311"/>
      <c r="E1955" s="471"/>
      <c r="F1955" s="334"/>
      <c r="G1955" s="313"/>
      <c r="H1955" s="312"/>
      <c r="I1955" s="384"/>
    </row>
    <row r="1956" spans="1:9" ht="69.95" customHeight="1" thickTop="1" x14ac:dyDescent="0.2">
      <c r="A1956" s="830">
        <f>+A1950+1</f>
        <v>43412</v>
      </c>
      <c r="B1956" s="61"/>
      <c r="C1956" s="168" t="s">
        <v>7</v>
      </c>
      <c r="D1956" s="169" t="s">
        <v>11</v>
      </c>
      <c r="E1956" s="447"/>
      <c r="F1956" s="512"/>
      <c r="G1956" s="172" t="s">
        <v>23</v>
      </c>
      <c r="H1956" s="202"/>
      <c r="I1956" s="174"/>
    </row>
    <row r="1957" spans="1:9" ht="69.95" customHeight="1" x14ac:dyDescent="0.2">
      <c r="A1957" s="831"/>
      <c r="B1957" s="782" t="s">
        <v>8</v>
      </c>
      <c r="C1957" s="315"/>
      <c r="D1957" s="316"/>
      <c r="E1957" s="494"/>
      <c r="F1957" s="273"/>
      <c r="G1957" s="304"/>
      <c r="H1957" s="305"/>
      <c r="I1957" s="306"/>
    </row>
    <row r="1958" spans="1:9" ht="69.95" customHeight="1" x14ac:dyDescent="0.2">
      <c r="A1958" s="831"/>
      <c r="B1958" s="782"/>
      <c r="C1958" s="318"/>
      <c r="D1958" s="319"/>
      <c r="E1958" s="443"/>
      <c r="F1958" s="521"/>
      <c r="G1958" s="304"/>
      <c r="H1958" s="305"/>
      <c r="I1958" s="306"/>
    </row>
    <row r="1959" spans="1:9" ht="69.95" customHeight="1" x14ac:dyDescent="0.2">
      <c r="A1959" s="831"/>
      <c r="B1959" s="62"/>
      <c r="C1959" s="185" t="s">
        <v>12</v>
      </c>
      <c r="D1959" s="131"/>
      <c r="E1959" s="444" t="s">
        <v>19</v>
      </c>
      <c r="F1959" s="283"/>
      <c r="G1959" s="186"/>
      <c r="H1959" s="186" t="s">
        <v>19</v>
      </c>
      <c r="I1959" s="228"/>
    </row>
    <row r="1960" spans="1:9" ht="69.95" customHeight="1" x14ac:dyDescent="0.2">
      <c r="A1960" s="831"/>
      <c r="B1960" s="782" t="s">
        <v>8</v>
      </c>
      <c r="C1960" s="320"/>
      <c r="D1960" s="321"/>
      <c r="E1960" s="470"/>
      <c r="F1960" s="353"/>
      <c r="G1960" s="304"/>
      <c r="H1960" s="304"/>
      <c r="I1960" s="306"/>
    </row>
    <row r="1961" spans="1:9" ht="69.95" customHeight="1" thickBot="1" x14ac:dyDescent="0.25">
      <c r="A1961" s="832"/>
      <c r="B1961" s="783"/>
      <c r="C1961" s="310"/>
      <c r="D1961" s="311"/>
      <c r="E1961" s="471"/>
      <c r="F1961" s="334"/>
      <c r="G1961" s="313"/>
      <c r="H1961" s="312"/>
      <c r="I1961" s="314"/>
    </row>
    <row r="1962" spans="1:9" ht="69.95" customHeight="1" thickTop="1" x14ac:dyDescent="0.2">
      <c r="A1962" s="827">
        <f>+A1956+1</f>
        <v>43413</v>
      </c>
      <c r="B1962" s="61"/>
      <c r="C1962" s="170" t="s">
        <v>14</v>
      </c>
      <c r="D1962" s="192" t="s">
        <v>15</v>
      </c>
      <c r="E1962" s="447"/>
      <c r="F1962" s="512"/>
      <c r="G1962" s="172" t="s">
        <v>24</v>
      </c>
      <c r="H1962" s="202"/>
      <c r="I1962" s="174"/>
    </row>
    <row r="1963" spans="1:9" ht="69.95" customHeight="1" x14ac:dyDescent="0.2">
      <c r="A1963" s="828"/>
      <c r="B1963" s="782" t="s">
        <v>8</v>
      </c>
      <c r="C1963" s="326"/>
      <c r="D1963" s="303"/>
      <c r="E1963" s="494"/>
      <c r="F1963" s="273"/>
      <c r="G1963" s="304"/>
      <c r="H1963" s="305"/>
      <c r="I1963" s="306"/>
    </row>
    <row r="1964" spans="1:9" ht="69.95" customHeight="1" x14ac:dyDescent="0.2">
      <c r="A1964" s="828"/>
      <c r="B1964" s="782"/>
      <c r="C1964" s="327"/>
      <c r="D1964" s="319"/>
      <c r="E1964" s="443"/>
      <c r="F1964" s="521"/>
      <c r="G1964" s="304"/>
      <c r="H1964" s="305"/>
      <c r="I1964" s="306"/>
    </row>
    <row r="1965" spans="1:9" ht="69.95" customHeight="1" x14ac:dyDescent="0.2">
      <c r="A1965" s="828"/>
      <c r="B1965" s="62"/>
      <c r="C1965" s="196" t="s">
        <v>17</v>
      </c>
      <c r="D1965" s="131"/>
      <c r="E1965" s="444" t="s">
        <v>21</v>
      </c>
      <c r="F1965" s="515"/>
      <c r="G1965" s="233"/>
      <c r="H1965" s="233"/>
      <c r="I1965" s="234"/>
    </row>
    <row r="1966" spans="1:9" ht="69.95" customHeight="1" x14ac:dyDescent="0.2">
      <c r="A1966" s="828"/>
      <c r="B1966" s="782" t="s">
        <v>8</v>
      </c>
      <c r="C1966" s="328"/>
      <c r="D1966" s="321"/>
      <c r="E1966" s="470"/>
      <c r="F1966" s="353"/>
      <c r="G1966" s="304"/>
      <c r="H1966" s="304"/>
      <c r="I1966" s="306"/>
    </row>
    <row r="1967" spans="1:9" ht="69.95" customHeight="1" thickBot="1" x14ac:dyDescent="0.25">
      <c r="A1967" s="829"/>
      <c r="B1967" s="783"/>
      <c r="C1967" s="329"/>
      <c r="D1967" s="311"/>
      <c r="E1967" s="471"/>
      <c r="F1967" s="334"/>
      <c r="G1967" s="313"/>
      <c r="H1967" s="312"/>
      <c r="I1967" s="314"/>
    </row>
    <row r="1968" spans="1:9" ht="69.95" customHeight="1" thickTop="1" x14ac:dyDescent="0.2">
      <c r="A1968" s="830">
        <f>+A1962+1</f>
        <v>43414</v>
      </c>
      <c r="B1968" s="61"/>
      <c r="C1968" s="168" t="s">
        <v>13</v>
      </c>
      <c r="D1968" s="169" t="s">
        <v>16</v>
      </c>
      <c r="E1968" s="435" t="s">
        <v>18</v>
      </c>
      <c r="F1968" s="512"/>
      <c r="G1968" s="172" t="s">
        <v>25</v>
      </c>
      <c r="H1968" s="202"/>
      <c r="I1968" s="174"/>
    </row>
    <row r="1969" spans="1:9" ht="69.95" customHeight="1" x14ac:dyDescent="0.2">
      <c r="A1969" s="831"/>
      <c r="B1969" s="782" t="s">
        <v>8</v>
      </c>
      <c r="C1969" s="315"/>
      <c r="D1969" s="316"/>
      <c r="E1969" s="494"/>
      <c r="F1969" s="273"/>
      <c r="G1969" s="304"/>
      <c r="H1969" s="305"/>
      <c r="I1969" s="306"/>
    </row>
    <row r="1970" spans="1:9" ht="69.95" customHeight="1" x14ac:dyDescent="0.2">
      <c r="A1970" s="831"/>
      <c r="B1970" s="782"/>
      <c r="C1970" s="330"/>
      <c r="D1970" s="331"/>
      <c r="E1970" s="443"/>
      <c r="F1970" s="521"/>
      <c r="G1970" s="304"/>
      <c r="H1970" s="305"/>
      <c r="I1970" s="306"/>
    </row>
    <row r="1971" spans="1:9" ht="69.95" customHeight="1" x14ac:dyDescent="0.2">
      <c r="A1971" s="831"/>
      <c r="B1971" s="62"/>
      <c r="C1971" s="185" t="s">
        <v>19</v>
      </c>
      <c r="D1971" s="209" t="s">
        <v>80</v>
      </c>
      <c r="E1971" s="449"/>
      <c r="F1971" s="515"/>
      <c r="G1971" s="233"/>
      <c r="H1971" s="233"/>
      <c r="I1971" s="234"/>
    </row>
    <row r="1972" spans="1:9" ht="69.95" customHeight="1" x14ac:dyDescent="0.2">
      <c r="A1972" s="831"/>
      <c r="B1972" s="782" t="s">
        <v>8</v>
      </c>
      <c r="C1972" s="320"/>
      <c r="D1972" s="332"/>
      <c r="E1972" s="470"/>
      <c r="F1972" s="353"/>
      <c r="G1972" s="304"/>
      <c r="H1972" s="304"/>
      <c r="I1972" s="306"/>
    </row>
    <row r="1973" spans="1:9" ht="69.95" customHeight="1" thickBot="1" x14ac:dyDescent="0.25">
      <c r="A1973" s="832"/>
      <c r="B1973" s="783"/>
      <c r="C1973" s="333"/>
      <c r="D1973" s="334"/>
      <c r="E1973" s="471"/>
      <c r="F1973" s="334"/>
      <c r="G1973" s="313"/>
      <c r="H1973" s="312"/>
      <c r="I1973" s="314"/>
    </row>
    <row r="1974" spans="1:9" ht="69.95" customHeight="1" thickTop="1" x14ac:dyDescent="0.2">
      <c r="A1974" s="850">
        <f>+A1968+1</f>
        <v>43415</v>
      </c>
      <c r="B1974" s="61"/>
      <c r="C1974" s="168"/>
      <c r="D1974" s="169"/>
      <c r="E1974" s="435"/>
      <c r="F1974" s="512"/>
      <c r="G1974" s="172"/>
      <c r="H1974" s="202"/>
      <c r="I1974" s="174"/>
    </row>
    <row r="1975" spans="1:9" ht="69.95" customHeight="1" x14ac:dyDescent="0.2">
      <c r="A1975" s="851"/>
      <c r="B1975" s="782" t="s">
        <v>8</v>
      </c>
      <c r="C1975" s="315"/>
      <c r="D1975" s="316"/>
      <c r="E1975" s="494"/>
      <c r="F1975" s="273"/>
      <c r="G1975" s="304"/>
      <c r="H1975" s="305"/>
      <c r="I1975" s="306"/>
    </row>
    <row r="1976" spans="1:9" ht="69.95" customHeight="1" x14ac:dyDescent="0.2">
      <c r="A1976" s="851"/>
      <c r="B1976" s="782"/>
      <c r="C1976" s="330"/>
      <c r="D1976" s="331"/>
      <c r="E1976" s="443"/>
      <c r="F1976" s="521"/>
      <c r="G1976" s="304"/>
      <c r="H1976" s="305"/>
      <c r="I1976" s="306"/>
    </row>
    <row r="1977" spans="1:9" ht="69.95" customHeight="1" x14ac:dyDescent="0.2">
      <c r="A1977" s="851"/>
      <c r="B1977" s="62"/>
      <c r="C1977" s="185"/>
      <c r="D1977" s="209"/>
      <c r="E1977" s="449"/>
      <c r="F1977" s="515"/>
      <c r="G1977" s="233"/>
      <c r="H1977" s="233"/>
      <c r="I1977" s="234"/>
    </row>
    <row r="1978" spans="1:9" ht="69.95" customHeight="1" x14ac:dyDescent="0.2">
      <c r="A1978" s="851"/>
      <c r="B1978" s="782" t="s">
        <v>8</v>
      </c>
      <c r="C1978" s="320"/>
      <c r="D1978" s="332"/>
      <c r="E1978" s="470"/>
      <c r="F1978" s="353"/>
      <c r="G1978" s="304"/>
      <c r="H1978" s="304"/>
      <c r="I1978" s="306"/>
    </row>
    <row r="1979" spans="1:9" ht="69.95" customHeight="1" thickBot="1" x14ac:dyDescent="0.25">
      <c r="A1979" s="852"/>
      <c r="B1979" s="783"/>
      <c r="C1979" s="333"/>
      <c r="D1979" s="334"/>
      <c r="E1979" s="471"/>
      <c r="F1979" s="334"/>
      <c r="G1979" s="313"/>
      <c r="H1979" s="312"/>
      <c r="I1979" s="314"/>
    </row>
    <row r="1980" spans="1:9" ht="69.95" hidden="1" customHeight="1" thickTop="1" x14ac:dyDescent="0.2">
      <c r="A1980" s="391"/>
      <c r="B1980" s="64"/>
      <c r="C1980" s="240">
        <f>COUNTA(C1971,C1968,C1965,C1962,C1959,C1956,C1953,C1950,C1947,C1944,C1941,C1938)</f>
        <v>12</v>
      </c>
      <c r="D1980" s="240">
        <f t="shared" ref="D1980:H1980" si="59">COUNTA(D1971,D1968,D1965,D1962,D1959,D1956,D1953,D1950,D1947,D1944,D1941,D1938)</f>
        <v>7</v>
      </c>
      <c r="E1980" s="450">
        <f t="shared" si="59"/>
        <v>7</v>
      </c>
      <c r="F1980" s="517">
        <f t="shared" si="59"/>
        <v>0</v>
      </c>
      <c r="G1980" s="240">
        <f t="shared" si="59"/>
        <v>6</v>
      </c>
      <c r="H1980" s="240">
        <f t="shared" si="59"/>
        <v>4</v>
      </c>
      <c r="I1980" s="240">
        <f>COUNTA(I1938:I1973)</f>
        <v>0</v>
      </c>
    </row>
    <row r="1981" spans="1:9" ht="99.95" customHeight="1" thickTop="1" thickBot="1" x14ac:dyDescent="0.25">
      <c r="A1981" s="393" t="s">
        <v>99</v>
      </c>
      <c r="B1981" s="390">
        <f>WEEKNUM(A1982,2)</f>
        <v>46</v>
      </c>
      <c r="C1981" s="824" t="s">
        <v>0</v>
      </c>
      <c r="D1981" s="825"/>
      <c r="E1981" s="496" t="s">
        <v>1</v>
      </c>
      <c r="F1981" s="81" t="s">
        <v>2</v>
      </c>
      <c r="G1981" s="218" t="s">
        <v>3</v>
      </c>
      <c r="H1981" s="219" t="s">
        <v>4</v>
      </c>
      <c r="I1981" s="388" t="s">
        <v>5</v>
      </c>
    </row>
    <row r="1982" spans="1:9" ht="69.95" customHeight="1" thickTop="1" x14ac:dyDescent="0.2">
      <c r="A1982" s="827">
        <f>A1968+2</f>
        <v>43416</v>
      </c>
      <c r="B1982" s="59"/>
      <c r="C1982" s="170">
        <v>4114</v>
      </c>
      <c r="D1982" s="220">
        <v>4112</v>
      </c>
      <c r="E1982" s="435" t="s">
        <v>6</v>
      </c>
      <c r="F1982" s="512"/>
      <c r="G1982" s="172" t="s">
        <v>26</v>
      </c>
      <c r="H1982" s="202"/>
      <c r="I1982" s="174"/>
    </row>
    <row r="1983" spans="1:9" ht="69.95" customHeight="1" x14ac:dyDescent="0.2">
      <c r="A1983" s="828"/>
      <c r="B1983" s="784" t="s">
        <v>8</v>
      </c>
      <c r="C1983" s="326"/>
      <c r="D1983" s="335"/>
      <c r="E1983" s="494"/>
      <c r="F1983" s="273"/>
      <c r="G1983" s="304"/>
      <c r="H1983" s="305"/>
      <c r="I1983" s="306"/>
    </row>
    <row r="1984" spans="1:9" ht="69.95" customHeight="1" x14ac:dyDescent="0.2">
      <c r="A1984" s="828"/>
      <c r="B1984" s="784"/>
      <c r="C1984" s="327"/>
      <c r="D1984" s="336"/>
      <c r="E1984" s="443"/>
      <c r="F1984" s="521"/>
      <c r="G1984" s="304"/>
      <c r="H1984" s="305"/>
      <c r="I1984" s="306"/>
    </row>
    <row r="1985" spans="1:9" ht="69.95" customHeight="1" x14ac:dyDescent="0.2">
      <c r="A1985" s="828"/>
      <c r="B1985" s="60"/>
      <c r="C1985" s="130">
        <v>4111</v>
      </c>
      <c r="D1985" s="227"/>
      <c r="E1985" s="444" t="s">
        <v>23</v>
      </c>
      <c r="F1985" s="283"/>
      <c r="G1985" s="186"/>
      <c r="H1985" s="186" t="s">
        <v>21</v>
      </c>
      <c r="I1985" s="228"/>
    </row>
    <row r="1986" spans="1:9" ht="69.95" customHeight="1" x14ac:dyDescent="0.2">
      <c r="A1986" s="828"/>
      <c r="B1986" s="784" t="s">
        <v>8</v>
      </c>
      <c r="C1986" s="328"/>
      <c r="D1986" s="337"/>
      <c r="E1986" s="470"/>
      <c r="F1986" s="353"/>
      <c r="G1986" s="304"/>
      <c r="H1986" s="304"/>
      <c r="I1986" s="306"/>
    </row>
    <row r="1987" spans="1:9" ht="69.95" customHeight="1" thickBot="1" x14ac:dyDescent="0.25">
      <c r="A1987" s="829"/>
      <c r="B1987" s="785"/>
      <c r="C1987" s="329"/>
      <c r="D1987" s="338"/>
      <c r="E1987" s="471"/>
      <c r="F1987" s="334"/>
      <c r="G1987" s="313"/>
      <c r="H1987" s="312"/>
      <c r="I1987" s="314"/>
    </row>
    <row r="1988" spans="1:9" ht="69.95" customHeight="1" thickTop="1" x14ac:dyDescent="0.2">
      <c r="A1988" s="830">
        <f>+A1982+1</f>
        <v>43417</v>
      </c>
      <c r="B1988" s="61"/>
      <c r="C1988" s="170">
        <v>4110</v>
      </c>
      <c r="D1988" s="231">
        <v>4109</v>
      </c>
      <c r="E1988" s="447"/>
      <c r="F1988" s="512"/>
      <c r="G1988" s="172" t="s">
        <v>27</v>
      </c>
      <c r="H1988" s="202"/>
      <c r="I1988" s="174"/>
    </row>
    <row r="1989" spans="1:9" ht="69.95" customHeight="1" x14ac:dyDescent="0.2">
      <c r="A1989" s="831"/>
      <c r="B1989" s="782" t="s">
        <v>8</v>
      </c>
      <c r="C1989" s="326"/>
      <c r="D1989" s="303"/>
      <c r="E1989" s="494"/>
      <c r="F1989" s="273"/>
      <c r="G1989" s="304"/>
      <c r="H1989" s="305"/>
      <c r="I1989" s="306"/>
    </row>
    <row r="1990" spans="1:9" ht="69.95" customHeight="1" x14ac:dyDescent="0.2">
      <c r="A1990" s="831"/>
      <c r="B1990" s="782"/>
      <c r="C1990" s="327"/>
      <c r="D1990" s="319"/>
      <c r="E1990" s="443"/>
      <c r="F1990" s="521"/>
      <c r="G1990" s="304"/>
      <c r="H1990" s="305"/>
      <c r="I1990" s="306"/>
    </row>
    <row r="1991" spans="1:9" ht="69.95" customHeight="1" x14ac:dyDescent="0.2">
      <c r="A1991" s="831"/>
      <c r="B1991" s="62"/>
      <c r="C1991" s="130">
        <v>4108</v>
      </c>
      <c r="D1991" s="131"/>
      <c r="E1991" s="444" t="s">
        <v>24</v>
      </c>
      <c r="F1991" s="283"/>
      <c r="G1991" s="186"/>
      <c r="H1991" s="186" t="s">
        <v>23</v>
      </c>
      <c r="I1991" s="228"/>
    </row>
    <row r="1992" spans="1:9" ht="69.95" customHeight="1" x14ac:dyDescent="0.2">
      <c r="A1992" s="831"/>
      <c r="B1992" s="782" t="s">
        <v>8</v>
      </c>
      <c r="C1992" s="328"/>
      <c r="D1992" s="321"/>
      <c r="E1992" s="470"/>
      <c r="F1992" s="353"/>
      <c r="G1992" s="304"/>
      <c r="H1992" s="304"/>
      <c r="I1992" s="306"/>
    </row>
    <row r="1993" spans="1:9" ht="69.95" customHeight="1" thickBot="1" x14ac:dyDescent="0.25">
      <c r="A1993" s="832"/>
      <c r="B1993" s="783"/>
      <c r="C1993" s="329"/>
      <c r="D1993" s="311"/>
      <c r="E1993" s="471"/>
      <c r="F1993" s="334"/>
      <c r="G1993" s="313"/>
      <c r="H1993" s="312"/>
      <c r="I1993" s="314"/>
    </row>
    <row r="1994" spans="1:9" ht="69.95" customHeight="1" thickTop="1" x14ac:dyDescent="0.2">
      <c r="A1994" s="827">
        <f>+A1988+1</f>
        <v>43418</v>
      </c>
      <c r="B1994" s="61"/>
      <c r="C1994" s="232">
        <v>4107</v>
      </c>
      <c r="D1994" s="231">
        <v>4104</v>
      </c>
      <c r="E1994" s="447"/>
      <c r="F1994" s="512"/>
      <c r="G1994" s="172" t="s">
        <v>28</v>
      </c>
      <c r="H1994" s="202"/>
      <c r="I1994" s="174"/>
    </row>
    <row r="1995" spans="1:9" ht="69.95" customHeight="1" x14ac:dyDescent="0.2">
      <c r="A1995" s="828"/>
      <c r="B1995" s="782" t="s">
        <v>8</v>
      </c>
      <c r="C1995" s="302"/>
      <c r="D1995" s="303"/>
      <c r="E1995" s="494"/>
      <c r="F1995" s="273"/>
      <c r="G1995" s="304"/>
      <c r="H1995" s="305"/>
      <c r="I1995" s="306"/>
    </row>
    <row r="1996" spans="1:9" ht="69.95" customHeight="1" x14ac:dyDescent="0.2">
      <c r="A1996" s="828"/>
      <c r="B1996" s="782"/>
      <c r="C1996" s="302"/>
      <c r="D1996" s="303"/>
      <c r="E1996" s="443"/>
      <c r="F1996" s="521"/>
      <c r="G1996" s="304"/>
      <c r="H1996" s="305"/>
      <c r="I1996" s="306"/>
    </row>
    <row r="1997" spans="1:9" ht="69.95" customHeight="1" x14ac:dyDescent="0.2">
      <c r="A1997" s="828"/>
      <c r="B1997" s="62"/>
      <c r="C1997" s="141">
        <v>4101</v>
      </c>
      <c r="D1997" s="142"/>
      <c r="E1997" s="444" t="s">
        <v>25</v>
      </c>
      <c r="F1997" s="283"/>
      <c r="G1997" s="186"/>
      <c r="H1997" s="186" t="s">
        <v>24</v>
      </c>
      <c r="I1997" s="228"/>
    </row>
    <row r="1998" spans="1:9" ht="69.95" customHeight="1" x14ac:dyDescent="0.2">
      <c r="A1998" s="828"/>
      <c r="B1998" s="782" t="s">
        <v>8</v>
      </c>
      <c r="C1998" s="307"/>
      <c r="D1998" s="308"/>
      <c r="E1998" s="470"/>
      <c r="F1998" s="353"/>
      <c r="G1998" s="304"/>
      <c r="H1998" s="304"/>
      <c r="I1998" s="306"/>
    </row>
    <row r="1999" spans="1:9" ht="69.95" customHeight="1" thickBot="1" x14ac:dyDescent="0.25">
      <c r="A1999" s="829"/>
      <c r="B1999" s="783"/>
      <c r="C1999" s="310"/>
      <c r="D1999" s="311"/>
      <c r="E1999" s="471"/>
      <c r="F1999" s="334"/>
      <c r="G1999" s="313"/>
      <c r="H1999" s="312"/>
      <c r="I1999" s="314"/>
    </row>
    <row r="2000" spans="1:9" ht="69.95" customHeight="1" thickTop="1" x14ac:dyDescent="0.2">
      <c r="A2000" s="830">
        <f>+A1994+1</f>
        <v>43419</v>
      </c>
      <c r="B2000" s="61"/>
      <c r="C2000" s="168" t="s">
        <v>7</v>
      </c>
      <c r="D2000" s="169" t="s">
        <v>11</v>
      </c>
      <c r="E2000" s="447"/>
      <c r="F2000" s="512"/>
      <c r="G2000" s="172" t="s">
        <v>29</v>
      </c>
      <c r="H2000" s="202"/>
      <c r="I2000" s="174"/>
    </row>
    <row r="2001" spans="1:9" ht="69.95" customHeight="1" x14ac:dyDescent="0.2">
      <c r="A2001" s="831"/>
      <c r="B2001" s="782" t="s">
        <v>8</v>
      </c>
      <c r="C2001" s="315"/>
      <c r="D2001" s="316"/>
      <c r="E2001" s="494"/>
      <c r="F2001" s="273"/>
      <c r="G2001" s="304"/>
      <c r="H2001" s="305"/>
      <c r="I2001" s="306"/>
    </row>
    <row r="2002" spans="1:9" ht="69.95" customHeight="1" x14ac:dyDescent="0.2">
      <c r="A2002" s="831"/>
      <c r="B2002" s="782"/>
      <c r="C2002" s="318"/>
      <c r="D2002" s="319"/>
      <c r="E2002" s="443"/>
      <c r="F2002" s="521"/>
      <c r="G2002" s="304"/>
      <c r="H2002" s="305"/>
      <c r="I2002" s="306"/>
    </row>
    <row r="2003" spans="1:9" ht="69.95" customHeight="1" x14ac:dyDescent="0.2">
      <c r="A2003" s="831"/>
      <c r="B2003" s="62"/>
      <c r="C2003" s="185" t="s">
        <v>12</v>
      </c>
      <c r="D2003" s="131"/>
      <c r="E2003" s="444" t="s">
        <v>26</v>
      </c>
      <c r="F2003" s="283"/>
      <c r="G2003" s="186"/>
      <c r="H2003" s="186" t="s">
        <v>25</v>
      </c>
      <c r="I2003" s="228"/>
    </row>
    <row r="2004" spans="1:9" ht="69.95" customHeight="1" x14ac:dyDescent="0.2">
      <c r="A2004" s="831"/>
      <c r="B2004" s="782" t="s">
        <v>8</v>
      </c>
      <c r="C2004" s="320"/>
      <c r="D2004" s="321"/>
      <c r="E2004" s="470"/>
      <c r="F2004" s="353"/>
      <c r="G2004" s="304"/>
      <c r="H2004" s="304"/>
      <c r="I2004" s="306"/>
    </row>
    <row r="2005" spans="1:9" ht="69.95" customHeight="1" thickBot="1" x14ac:dyDescent="0.25">
      <c r="A2005" s="832"/>
      <c r="B2005" s="783"/>
      <c r="C2005" s="310"/>
      <c r="D2005" s="311"/>
      <c r="E2005" s="471"/>
      <c r="F2005" s="334"/>
      <c r="G2005" s="313"/>
      <c r="H2005" s="312"/>
      <c r="I2005" s="314"/>
    </row>
    <row r="2006" spans="1:9" ht="69.95" customHeight="1" thickTop="1" x14ac:dyDescent="0.2">
      <c r="A2006" s="827">
        <f>+A2000+1</f>
        <v>43420</v>
      </c>
      <c r="B2006" s="61"/>
      <c r="C2006" s="170" t="s">
        <v>14</v>
      </c>
      <c r="D2006" s="192" t="s">
        <v>15</v>
      </c>
      <c r="E2006" s="447"/>
      <c r="F2006" s="512"/>
      <c r="G2006" s="172" t="s">
        <v>14</v>
      </c>
      <c r="H2006" s="202"/>
      <c r="I2006" s="174"/>
    </row>
    <row r="2007" spans="1:9" ht="69.95" customHeight="1" x14ac:dyDescent="0.2">
      <c r="A2007" s="828"/>
      <c r="B2007" s="782" t="s">
        <v>8</v>
      </c>
      <c r="C2007" s="326"/>
      <c r="D2007" s="303"/>
      <c r="E2007" s="494"/>
      <c r="F2007" s="273"/>
      <c r="G2007" s="304"/>
      <c r="H2007" s="305"/>
      <c r="I2007" s="306"/>
    </row>
    <row r="2008" spans="1:9" ht="69.95" customHeight="1" x14ac:dyDescent="0.2">
      <c r="A2008" s="828"/>
      <c r="B2008" s="782"/>
      <c r="C2008" s="327"/>
      <c r="D2008" s="319"/>
      <c r="E2008" s="443"/>
      <c r="F2008" s="521"/>
      <c r="G2008" s="304"/>
      <c r="H2008" s="305"/>
      <c r="I2008" s="306"/>
    </row>
    <row r="2009" spans="1:9" ht="69.95" customHeight="1" x14ac:dyDescent="0.2">
      <c r="A2009" s="828"/>
      <c r="B2009" s="62"/>
      <c r="C2009" s="196" t="s">
        <v>17</v>
      </c>
      <c r="D2009" s="131"/>
      <c r="E2009" s="444" t="s">
        <v>27</v>
      </c>
      <c r="F2009" s="515"/>
      <c r="G2009" s="233"/>
      <c r="H2009" s="233"/>
      <c r="I2009" s="234"/>
    </row>
    <row r="2010" spans="1:9" ht="69.95" customHeight="1" x14ac:dyDescent="0.2">
      <c r="A2010" s="828"/>
      <c r="B2010" s="782" t="s">
        <v>8</v>
      </c>
      <c r="C2010" s="328"/>
      <c r="D2010" s="321"/>
      <c r="E2010" s="470"/>
      <c r="F2010" s="353"/>
      <c r="G2010" s="304"/>
      <c r="H2010" s="304"/>
      <c r="I2010" s="306"/>
    </row>
    <row r="2011" spans="1:9" ht="69.95" customHeight="1" thickBot="1" x14ac:dyDescent="0.25">
      <c r="A2011" s="829"/>
      <c r="B2011" s="783"/>
      <c r="C2011" s="329"/>
      <c r="D2011" s="311"/>
      <c r="E2011" s="471"/>
      <c r="F2011" s="334"/>
      <c r="G2011" s="313"/>
      <c r="H2011" s="312"/>
      <c r="I2011" s="314"/>
    </row>
    <row r="2012" spans="1:9" ht="69.95" customHeight="1" thickTop="1" x14ac:dyDescent="0.2">
      <c r="A2012" s="830">
        <f>+A2006+1</f>
        <v>43421</v>
      </c>
      <c r="B2012" s="61"/>
      <c r="C2012" s="168" t="s">
        <v>13</v>
      </c>
      <c r="D2012" s="169" t="s">
        <v>16</v>
      </c>
      <c r="E2012" s="435" t="s">
        <v>18</v>
      </c>
      <c r="F2012" s="518"/>
      <c r="G2012" s="242"/>
      <c r="H2012" s="243"/>
      <c r="I2012" s="244"/>
    </row>
    <row r="2013" spans="1:9" ht="69.95" customHeight="1" x14ac:dyDescent="0.2">
      <c r="A2013" s="831"/>
      <c r="B2013" s="782" t="s">
        <v>8</v>
      </c>
      <c r="C2013" s="315"/>
      <c r="D2013" s="316"/>
      <c r="E2013" s="494"/>
      <c r="F2013" s="273"/>
      <c r="G2013" s="304"/>
      <c r="H2013" s="305"/>
      <c r="I2013" s="306"/>
    </row>
    <row r="2014" spans="1:9" ht="69.95" customHeight="1" x14ac:dyDescent="0.2">
      <c r="A2014" s="831"/>
      <c r="B2014" s="782"/>
      <c r="C2014" s="330"/>
      <c r="D2014" s="331"/>
      <c r="E2014" s="443"/>
      <c r="F2014" s="521"/>
      <c r="G2014" s="304"/>
      <c r="H2014" s="305"/>
      <c r="I2014" s="306"/>
    </row>
    <row r="2015" spans="1:9" ht="69.95" customHeight="1" x14ac:dyDescent="0.2">
      <c r="A2015" s="831"/>
      <c r="B2015" s="62"/>
      <c r="C2015" s="185" t="s">
        <v>19</v>
      </c>
      <c r="D2015" s="209"/>
      <c r="E2015" s="449"/>
      <c r="F2015" s="515"/>
      <c r="G2015" s="233"/>
      <c r="H2015" s="233"/>
      <c r="I2015" s="234"/>
    </row>
    <row r="2016" spans="1:9" ht="69.95" customHeight="1" x14ac:dyDescent="0.2">
      <c r="A2016" s="831"/>
      <c r="B2016" s="782" t="s">
        <v>8</v>
      </c>
      <c r="C2016" s="320"/>
      <c r="D2016" s="332"/>
      <c r="E2016" s="470"/>
      <c r="F2016" s="353"/>
      <c r="G2016" s="304"/>
      <c r="H2016" s="304"/>
      <c r="I2016" s="306"/>
    </row>
    <row r="2017" spans="1:9" ht="69.95" customHeight="1" thickBot="1" x14ac:dyDescent="0.25">
      <c r="A2017" s="832"/>
      <c r="B2017" s="783"/>
      <c r="C2017" s="333"/>
      <c r="D2017" s="334"/>
      <c r="E2017" s="471"/>
      <c r="F2017" s="334"/>
      <c r="G2017" s="313"/>
      <c r="H2017" s="312"/>
      <c r="I2017" s="314"/>
    </row>
    <row r="2018" spans="1:9" ht="69.95" customHeight="1" thickTop="1" x14ac:dyDescent="0.2">
      <c r="A2018" s="850">
        <f>+A2012+1</f>
        <v>43422</v>
      </c>
      <c r="B2018" s="61"/>
      <c r="C2018" s="168"/>
      <c r="D2018" s="169"/>
      <c r="E2018" s="435"/>
      <c r="F2018" s="518"/>
      <c r="G2018" s="242"/>
      <c r="H2018" s="243"/>
      <c r="I2018" s="244"/>
    </row>
    <row r="2019" spans="1:9" ht="69.95" customHeight="1" x14ac:dyDescent="0.2">
      <c r="A2019" s="851"/>
      <c r="B2019" s="782" t="s">
        <v>8</v>
      </c>
      <c r="C2019" s="315"/>
      <c r="D2019" s="316"/>
      <c r="E2019" s="494"/>
      <c r="F2019" s="273"/>
      <c r="G2019" s="304"/>
      <c r="H2019" s="305"/>
      <c r="I2019" s="306"/>
    </row>
    <row r="2020" spans="1:9" ht="69.95" customHeight="1" x14ac:dyDescent="0.2">
      <c r="A2020" s="851"/>
      <c r="B2020" s="782"/>
      <c r="C2020" s="330"/>
      <c r="D2020" s="331"/>
      <c r="E2020" s="443"/>
      <c r="F2020" s="521"/>
      <c r="G2020" s="304"/>
      <c r="H2020" s="305"/>
      <c r="I2020" s="306"/>
    </row>
    <row r="2021" spans="1:9" ht="69.95" customHeight="1" x14ac:dyDescent="0.2">
      <c r="A2021" s="851"/>
      <c r="B2021" s="62"/>
      <c r="C2021" s="185"/>
      <c r="D2021" s="209"/>
      <c r="E2021" s="449"/>
      <c r="F2021" s="515"/>
      <c r="G2021" s="233"/>
      <c r="H2021" s="233"/>
      <c r="I2021" s="234"/>
    </row>
    <row r="2022" spans="1:9" ht="69.95" customHeight="1" x14ac:dyDescent="0.2">
      <c r="A2022" s="851"/>
      <c r="B2022" s="782" t="s">
        <v>8</v>
      </c>
      <c r="C2022" s="320"/>
      <c r="D2022" s="332"/>
      <c r="E2022" s="470"/>
      <c r="F2022" s="353"/>
      <c r="G2022" s="304"/>
      <c r="H2022" s="304"/>
      <c r="I2022" s="306"/>
    </row>
    <row r="2023" spans="1:9" ht="69.95" customHeight="1" thickBot="1" x14ac:dyDescent="0.25">
      <c r="A2023" s="852"/>
      <c r="B2023" s="783"/>
      <c r="C2023" s="333"/>
      <c r="D2023" s="334"/>
      <c r="E2023" s="471"/>
      <c r="F2023" s="334"/>
      <c r="G2023" s="313"/>
      <c r="H2023" s="312"/>
      <c r="I2023" s="314"/>
    </row>
    <row r="2024" spans="1:9" ht="69.95" hidden="1" customHeight="1" thickTop="1" x14ac:dyDescent="0.2">
      <c r="A2024" s="391"/>
      <c r="B2024" s="64"/>
      <c r="C2024" s="240">
        <f>COUNTA(C2015,C2012,C2009,C2006,C2003,C2000,C1997,C1994,C1991,C1988,C1985,C1982)</f>
        <v>12</v>
      </c>
      <c r="D2024" s="240">
        <f t="shared" ref="D2024:H2024" si="60">COUNTA(D2015,D2012,D2009,D2006,D2003,D2000,D1997,D1994,D1991,D1988,D1985,D1982)</f>
        <v>6</v>
      </c>
      <c r="E2024" s="450">
        <f t="shared" si="60"/>
        <v>7</v>
      </c>
      <c r="F2024" s="517">
        <f t="shared" si="60"/>
        <v>0</v>
      </c>
      <c r="G2024" s="240">
        <f t="shared" si="60"/>
        <v>5</v>
      </c>
      <c r="H2024" s="240">
        <f t="shared" si="60"/>
        <v>4</v>
      </c>
      <c r="I2024" s="240">
        <f>COUNTA(I1982:I2017)</f>
        <v>0</v>
      </c>
    </row>
    <row r="2025" spans="1:9" ht="99.95" customHeight="1" thickTop="1" thickBot="1" x14ac:dyDescent="0.25">
      <c r="A2025" s="393" t="s">
        <v>99</v>
      </c>
      <c r="B2025" s="390">
        <f>WEEKNUM(A2026,2)</f>
        <v>47</v>
      </c>
      <c r="C2025" s="824" t="s">
        <v>0</v>
      </c>
      <c r="D2025" s="825"/>
      <c r="E2025" s="496" t="s">
        <v>1</v>
      </c>
      <c r="F2025" s="81" t="s">
        <v>2</v>
      </c>
      <c r="G2025" s="218" t="s">
        <v>3</v>
      </c>
      <c r="H2025" s="219" t="s">
        <v>4</v>
      </c>
      <c r="I2025" s="388" t="s">
        <v>5</v>
      </c>
    </row>
    <row r="2026" spans="1:9" ht="69.95" customHeight="1" thickTop="1" x14ac:dyDescent="0.2">
      <c r="A2026" s="827">
        <f>A2012+2</f>
        <v>43423</v>
      </c>
      <c r="B2026" s="59"/>
      <c r="C2026" s="170">
        <v>4114</v>
      </c>
      <c r="D2026" s="220">
        <v>4112</v>
      </c>
      <c r="E2026" s="435" t="s">
        <v>6</v>
      </c>
      <c r="F2026" s="518"/>
      <c r="G2026" s="242"/>
      <c r="H2026" s="243"/>
      <c r="I2026" s="244"/>
    </row>
    <row r="2027" spans="1:9" ht="69.95" customHeight="1" x14ac:dyDescent="0.2">
      <c r="A2027" s="828"/>
      <c r="B2027" s="784" t="s">
        <v>8</v>
      </c>
      <c r="C2027" s="326"/>
      <c r="D2027" s="335"/>
      <c r="E2027" s="494"/>
      <c r="F2027" s="273"/>
      <c r="G2027" s="304"/>
      <c r="H2027" s="305"/>
      <c r="I2027" s="306"/>
    </row>
    <row r="2028" spans="1:9" ht="69.95" customHeight="1" x14ac:dyDescent="0.2">
      <c r="A2028" s="828"/>
      <c r="B2028" s="784"/>
      <c r="C2028" s="327"/>
      <c r="D2028" s="336"/>
      <c r="E2028" s="443"/>
      <c r="F2028" s="521"/>
      <c r="G2028" s="304"/>
      <c r="H2028" s="305"/>
      <c r="I2028" s="306"/>
    </row>
    <row r="2029" spans="1:9" ht="69.95" customHeight="1" x14ac:dyDescent="0.2">
      <c r="A2029" s="828"/>
      <c r="B2029" s="60"/>
      <c r="C2029" s="130">
        <v>4111</v>
      </c>
      <c r="D2029" s="227"/>
      <c r="E2029" s="444" t="s">
        <v>28</v>
      </c>
      <c r="F2029" s="283"/>
      <c r="G2029" s="186"/>
      <c r="H2029" s="186" t="s">
        <v>26</v>
      </c>
      <c r="I2029" s="228"/>
    </row>
    <row r="2030" spans="1:9" ht="69.95" customHeight="1" x14ac:dyDescent="0.2">
      <c r="A2030" s="828"/>
      <c r="B2030" s="784" t="s">
        <v>8</v>
      </c>
      <c r="C2030" s="328"/>
      <c r="D2030" s="337"/>
      <c r="E2030" s="470"/>
      <c r="F2030" s="353"/>
      <c r="G2030" s="304"/>
      <c r="H2030" s="304"/>
      <c r="I2030" s="306"/>
    </row>
    <row r="2031" spans="1:9" ht="69.95" customHeight="1" thickBot="1" x14ac:dyDescent="0.25">
      <c r="A2031" s="829"/>
      <c r="B2031" s="785"/>
      <c r="C2031" s="329"/>
      <c r="D2031" s="338"/>
      <c r="E2031" s="471"/>
      <c r="F2031" s="334"/>
      <c r="G2031" s="313"/>
      <c r="H2031" s="312"/>
      <c r="I2031" s="314"/>
    </row>
    <row r="2032" spans="1:9" ht="69.95" customHeight="1" thickTop="1" x14ac:dyDescent="0.2">
      <c r="A2032" s="830">
        <f>+A2026+1</f>
        <v>43424</v>
      </c>
      <c r="B2032" s="61"/>
      <c r="C2032" s="170">
        <v>4110</v>
      </c>
      <c r="D2032" s="231">
        <v>4109</v>
      </c>
      <c r="E2032" s="452"/>
      <c r="F2032" s="518"/>
      <c r="G2032" s="242"/>
      <c r="H2032" s="243"/>
      <c r="I2032" s="244"/>
    </row>
    <row r="2033" spans="1:9" ht="69.95" customHeight="1" x14ac:dyDescent="0.2">
      <c r="A2033" s="831"/>
      <c r="B2033" s="782" t="s">
        <v>8</v>
      </c>
      <c r="C2033" s="326"/>
      <c r="D2033" s="303"/>
      <c r="E2033" s="494"/>
      <c r="F2033" s="273"/>
      <c r="G2033" s="304"/>
      <c r="H2033" s="305"/>
      <c r="I2033" s="306"/>
    </row>
    <row r="2034" spans="1:9" ht="69.95" customHeight="1" x14ac:dyDescent="0.2">
      <c r="A2034" s="831"/>
      <c r="B2034" s="782"/>
      <c r="C2034" s="327"/>
      <c r="D2034" s="319"/>
      <c r="E2034" s="443"/>
      <c r="F2034" s="521"/>
      <c r="G2034" s="304"/>
      <c r="H2034" s="305"/>
      <c r="I2034" s="306"/>
    </row>
    <row r="2035" spans="1:9" ht="69.95" customHeight="1" x14ac:dyDescent="0.2">
      <c r="A2035" s="831"/>
      <c r="B2035" s="62"/>
      <c r="C2035" s="130">
        <v>4108</v>
      </c>
      <c r="D2035" s="131"/>
      <c r="E2035" s="444" t="s">
        <v>29</v>
      </c>
      <c r="F2035" s="283"/>
      <c r="G2035" s="186"/>
      <c r="H2035" s="186" t="s">
        <v>27</v>
      </c>
      <c r="I2035" s="228"/>
    </row>
    <row r="2036" spans="1:9" ht="69.95" customHeight="1" x14ac:dyDescent="0.2">
      <c r="A2036" s="831"/>
      <c r="B2036" s="782" t="s">
        <v>8</v>
      </c>
      <c r="C2036" s="328"/>
      <c r="D2036" s="321"/>
      <c r="E2036" s="470"/>
      <c r="F2036" s="353"/>
      <c r="G2036" s="304"/>
      <c r="H2036" s="304"/>
      <c r="I2036" s="306"/>
    </row>
    <row r="2037" spans="1:9" ht="69.95" customHeight="1" thickBot="1" x14ac:dyDescent="0.25">
      <c r="A2037" s="832"/>
      <c r="B2037" s="783"/>
      <c r="C2037" s="329"/>
      <c r="D2037" s="311"/>
      <c r="E2037" s="471"/>
      <c r="F2037" s="334"/>
      <c r="G2037" s="313"/>
      <c r="H2037" s="312"/>
      <c r="I2037" s="314"/>
    </row>
    <row r="2038" spans="1:9" ht="69.95" customHeight="1" thickTop="1" x14ac:dyDescent="0.2">
      <c r="A2038" s="827">
        <f>+A2032+1</f>
        <v>43425</v>
      </c>
      <c r="B2038" s="61"/>
      <c r="C2038" s="232">
        <v>4107</v>
      </c>
      <c r="D2038" s="231">
        <v>4104</v>
      </c>
      <c r="E2038" s="452"/>
      <c r="F2038" s="518"/>
      <c r="G2038" s="242"/>
      <c r="H2038" s="243"/>
      <c r="I2038" s="244"/>
    </row>
    <row r="2039" spans="1:9" ht="69.95" customHeight="1" x14ac:dyDescent="0.2">
      <c r="A2039" s="828"/>
      <c r="B2039" s="782" t="s">
        <v>8</v>
      </c>
      <c r="C2039" s="302"/>
      <c r="D2039" s="303"/>
      <c r="E2039" s="494"/>
      <c r="F2039" s="273"/>
      <c r="G2039" s="304"/>
      <c r="H2039" s="305"/>
      <c r="I2039" s="306"/>
    </row>
    <row r="2040" spans="1:9" ht="69.95" customHeight="1" x14ac:dyDescent="0.2">
      <c r="A2040" s="828"/>
      <c r="B2040" s="782"/>
      <c r="C2040" s="302"/>
      <c r="D2040" s="303"/>
      <c r="E2040" s="443"/>
      <c r="F2040" s="521"/>
      <c r="G2040" s="304"/>
      <c r="H2040" s="305"/>
      <c r="I2040" s="306"/>
    </row>
    <row r="2041" spans="1:9" ht="69.95" customHeight="1" x14ac:dyDescent="0.2">
      <c r="A2041" s="828"/>
      <c r="B2041" s="62"/>
      <c r="C2041" s="141">
        <v>4101</v>
      </c>
      <c r="D2041" s="142"/>
      <c r="E2041" s="444" t="s">
        <v>30</v>
      </c>
      <c r="F2041" s="283"/>
      <c r="G2041" s="186"/>
      <c r="H2041" s="186" t="s">
        <v>28</v>
      </c>
      <c r="I2041" s="228"/>
    </row>
    <row r="2042" spans="1:9" ht="69.95" customHeight="1" x14ac:dyDescent="0.2">
      <c r="A2042" s="828"/>
      <c r="B2042" s="782" t="s">
        <v>8</v>
      </c>
      <c r="C2042" s="307"/>
      <c r="D2042" s="308"/>
      <c r="E2042" s="470"/>
      <c r="F2042" s="353"/>
      <c r="G2042" s="304"/>
      <c r="H2042" s="304"/>
      <c r="I2042" s="306"/>
    </row>
    <row r="2043" spans="1:9" ht="69.95" customHeight="1" thickBot="1" x14ac:dyDescent="0.25">
      <c r="A2043" s="829"/>
      <c r="B2043" s="783"/>
      <c r="C2043" s="310"/>
      <c r="D2043" s="311"/>
      <c r="E2043" s="471"/>
      <c r="F2043" s="334"/>
      <c r="G2043" s="313"/>
      <c r="H2043" s="312"/>
      <c r="I2043" s="314"/>
    </row>
    <row r="2044" spans="1:9" ht="69.95" customHeight="1" thickTop="1" x14ac:dyDescent="0.2">
      <c r="A2044" s="847">
        <f>+A2038+1</f>
        <v>43426</v>
      </c>
      <c r="B2044" s="65"/>
      <c r="C2044" s="246" t="s">
        <v>7</v>
      </c>
      <c r="D2044" s="247" t="s">
        <v>11</v>
      </c>
      <c r="E2044" s="453"/>
      <c r="F2044" s="519"/>
      <c r="G2044" s="248"/>
      <c r="H2044" s="249"/>
      <c r="I2044" s="250"/>
    </row>
    <row r="2045" spans="1:9" ht="69.95" customHeight="1" x14ac:dyDescent="0.2">
      <c r="A2045" s="847"/>
      <c r="B2045" s="782" t="s">
        <v>8</v>
      </c>
      <c r="C2045" s="315"/>
      <c r="D2045" s="316"/>
      <c r="E2045" s="494"/>
      <c r="F2045" s="521"/>
      <c r="G2045" s="304"/>
      <c r="H2045" s="305"/>
      <c r="I2045" s="317"/>
    </row>
    <row r="2046" spans="1:9" ht="69.95" customHeight="1" x14ac:dyDescent="0.2">
      <c r="A2046" s="847"/>
      <c r="B2046" s="782"/>
      <c r="C2046" s="318"/>
      <c r="D2046" s="319"/>
      <c r="E2046" s="443"/>
      <c r="F2046" s="273"/>
      <c r="G2046" s="304"/>
      <c r="H2046" s="305"/>
      <c r="I2046" s="317"/>
    </row>
    <row r="2047" spans="1:9" ht="69.95" customHeight="1" x14ac:dyDescent="0.2">
      <c r="A2047" s="847"/>
      <c r="B2047" s="62"/>
      <c r="C2047" s="185" t="s">
        <v>12</v>
      </c>
      <c r="D2047" s="131"/>
      <c r="E2047" s="451" t="s">
        <v>31</v>
      </c>
      <c r="F2047" s="515"/>
      <c r="G2047" s="233"/>
      <c r="H2047" s="186" t="s">
        <v>29</v>
      </c>
      <c r="I2047" s="251"/>
    </row>
    <row r="2048" spans="1:9" ht="69.95" customHeight="1" x14ac:dyDescent="0.2">
      <c r="A2048" s="847"/>
      <c r="B2048" s="782" t="s">
        <v>8</v>
      </c>
      <c r="C2048" s="320"/>
      <c r="D2048" s="321"/>
      <c r="E2048" s="470"/>
      <c r="F2048" s="353"/>
      <c r="G2048" s="304"/>
      <c r="H2048" s="304"/>
      <c r="I2048" s="317"/>
    </row>
    <row r="2049" spans="1:9" ht="69.95" customHeight="1" thickBot="1" x14ac:dyDescent="0.25">
      <c r="A2049" s="847"/>
      <c r="B2049" s="840"/>
      <c r="C2049" s="322"/>
      <c r="D2049" s="321"/>
      <c r="E2049" s="472"/>
      <c r="F2049" s="332"/>
      <c r="G2049" s="324"/>
      <c r="H2049" s="323"/>
      <c r="I2049" s="325"/>
    </row>
    <row r="2050" spans="1:9" ht="69.95" customHeight="1" thickTop="1" x14ac:dyDescent="0.2">
      <c r="A2050" s="827">
        <f>+A2044+1</f>
        <v>43427</v>
      </c>
      <c r="B2050" s="61"/>
      <c r="C2050" s="170" t="s">
        <v>14</v>
      </c>
      <c r="D2050" s="192" t="s">
        <v>15</v>
      </c>
      <c r="E2050" s="452"/>
      <c r="F2050" s="518"/>
      <c r="G2050" s="242"/>
      <c r="H2050" s="243"/>
      <c r="I2050" s="244"/>
    </row>
    <row r="2051" spans="1:9" ht="69.95" customHeight="1" x14ac:dyDescent="0.2">
      <c r="A2051" s="828"/>
      <c r="B2051" s="782" t="s">
        <v>8</v>
      </c>
      <c r="C2051" s="326"/>
      <c r="D2051" s="303"/>
      <c r="E2051" s="494"/>
      <c r="F2051" s="273"/>
      <c r="G2051" s="304"/>
      <c r="H2051" s="305"/>
      <c r="I2051" s="306"/>
    </row>
    <row r="2052" spans="1:9" ht="69.95" customHeight="1" x14ac:dyDescent="0.2">
      <c r="A2052" s="828"/>
      <c r="B2052" s="782"/>
      <c r="C2052" s="327"/>
      <c r="D2052" s="319"/>
      <c r="E2052" s="443"/>
      <c r="F2052" s="521"/>
      <c r="G2052" s="304"/>
      <c r="H2052" s="305"/>
      <c r="I2052" s="306"/>
    </row>
    <row r="2053" spans="1:9" ht="69.95" customHeight="1" x14ac:dyDescent="0.2">
      <c r="A2053" s="828"/>
      <c r="B2053" s="62"/>
      <c r="C2053" s="196" t="s">
        <v>17</v>
      </c>
      <c r="D2053" s="131"/>
      <c r="E2053" s="449"/>
      <c r="F2053" s="515"/>
      <c r="G2053" s="233"/>
      <c r="H2053" s="233"/>
      <c r="I2053" s="234"/>
    </row>
    <row r="2054" spans="1:9" ht="69.95" customHeight="1" x14ac:dyDescent="0.2">
      <c r="A2054" s="828"/>
      <c r="B2054" s="782" t="s">
        <v>8</v>
      </c>
      <c r="C2054" s="328"/>
      <c r="D2054" s="321"/>
      <c r="E2054" s="470"/>
      <c r="F2054" s="353"/>
      <c r="G2054" s="304"/>
      <c r="H2054" s="304"/>
      <c r="I2054" s="306"/>
    </row>
    <row r="2055" spans="1:9" ht="69.95" customHeight="1" thickBot="1" x14ac:dyDescent="0.25">
      <c r="A2055" s="829"/>
      <c r="B2055" s="783"/>
      <c r="C2055" s="329"/>
      <c r="D2055" s="311"/>
      <c r="E2055" s="471"/>
      <c r="F2055" s="334"/>
      <c r="G2055" s="313"/>
      <c r="H2055" s="312"/>
      <c r="I2055" s="314"/>
    </row>
    <row r="2056" spans="1:9" ht="69.95" customHeight="1" thickTop="1" x14ac:dyDescent="0.2">
      <c r="A2056" s="830">
        <f>+A2050+1</f>
        <v>43428</v>
      </c>
      <c r="B2056" s="61"/>
      <c r="C2056" s="168" t="s">
        <v>13</v>
      </c>
      <c r="D2056" s="169" t="s">
        <v>16</v>
      </c>
      <c r="E2056" s="435" t="s">
        <v>18</v>
      </c>
      <c r="F2056" s="518"/>
      <c r="G2056" s="242"/>
      <c r="H2056" s="243"/>
      <c r="I2056" s="244"/>
    </row>
    <row r="2057" spans="1:9" ht="69.95" customHeight="1" x14ac:dyDescent="0.2">
      <c r="A2057" s="831"/>
      <c r="B2057" s="782" t="s">
        <v>8</v>
      </c>
      <c r="C2057" s="315"/>
      <c r="D2057" s="316"/>
      <c r="E2057" s="494"/>
      <c r="F2057" s="273"/>
      <c r="G2057" s="304"/>
      <c r="H2057" s="305"/>
      <c r="I2057" s="306"/>
    </row>
    <row r="2058" spans="1:9" ht="69.95" customHeight="1" x14ac:dyDescent="0.2">
      <c r="A2058" s="831"/>
      <c r="B2058" s="782"/>
      <c r="C2058" s="330"/>
      <c r="D2058" s="331"/>
      <c r="E2058" s="443"/>
      <c r="F2058" s="521"/>
      <c r="G2058" s="304"/>
      <c r="H2058" s="305"/>
      <c r="I2058" s="306"/>
    </row>
    <row r="2059" spans="1:9" ht="69.95" customHeight="1" x14ac:dyDescent="0.2">
      <c r="A2059" s="831"/>
      <c r="B2059" s="62"/>
      <c r="C2059" s="185" t="s">
        <v>19</v>
      </c>
      <c r="D2059" s="209"/>
      <c r="E2059" s="449"/>
      <c r="F2059" s="515"/>
      <c r="G2059" s="233"/>
      <c r="H2059" s="233"/>
      <c r="I2059" s="234"/>
    </row>
    <row r="2060" spans="1:9" ht="69.95" customHeight="1" x14ac:dyDescent="0.2">
      <c r="A2060" s="831"/>
      <c r="B2060" s="782" t="s">
        <v>8</v>
      </c>
      <c r="C2060" s="320"/>
      <c r="D2060" s="332"/>
      <c r="E2060" s="470"/>
      <c r="F2060" s="353"/>
      <c r="G2060" s="304"/>
      <c r="H2060" s="304"/>
      <c r="I2060" s="306"/>
    </row>
    <row r="2061" spans="1:9" ht="69.95" customHeight="1" thickBot="1" x14ac:dyDescent="0.25">
      <c r="A2061" s="832"/>
      <c r="B2061" s="783"/>
      <c r="C2061" s="333"/>
      <c r="D2061" s="334"/>
      <c r="E2061" s="471"/>
      <c r="F2061" s="334"/>
      <c r="G2061" s="313"/>
      <c r="H2061" s="312"/>
      <c r="I2061" s="314"/>
    </row>
    <row r="2062" spans="1:9" ht="69.95" customHeight="1" thickTop="1" x14ac:dyDescent="0.2">
      <c r="A2062" s="850">
        <f>+A2056+1</f>
        <v>43429</v>
      </c>
      <c r="B2062" s="61"/>
      <c r="C2062" s="168"/>
      <c r="D2062" s="169"/>
      <c r="E2062" s="435"/>
      <c r="F2062" s="518"/>
      <c r="G2062" s="242"/>
      <c r="H2062" s="243"/>
      <c r="I2062" s="244"/>
    </row>
    <row r="2063" spans="1:9" ht="69.95" customHeight="1" x14ac:dyDescent="0.2">
      <c r="A2063" s="851"/>
      <c r="B2063" s="782" t="s">
        <v>8</v>
      </c>
      <c r="C2063" s="315"/>
      <c r="D2063" s="316"/>
      <c r="E2063" s="494"/>
      <c r="F2063" s="273"/>
      <c r="G2063" s="304"/>
      <c r="H2063" s="305"/>
      <c r="I2063" s="306"/>
    </row>
    <row r="2064" spans="1:9" ht="69.95" customHeight="1" x14ac:dyDescent="0.2">
      <c r="A2064" s="851"/>
      <c r="B2064" s="782"/>
      <c r="C2064" s="330"/>
      <c r="D2064" s="331"/>
      <c r="E2064" s="443"/>
      <c r="F2064" s="521"/>
      <c r="G2064" s="304"/>
      <c r="H2064" s="305"/>
      <c r="I2064" s="306"/>
    </row>
    <row r="2065" spans="1:9" ht="69.95" customHeight="1" x14ac:dyDescent="0.2">
      <c r="A2065" s="851"/>
      <c r="B2065" s="62"/>
      <c r="C2065" s="185"/>
      <c r="D2065" s="209"/>
      <c r="E2065" s="449"/>
      <c r="F2065" s="515"/>
      <c r="G2065" s="233"/>
      <c r="H2065" s="233"/>
      <c r="I2065" s="234"/>
    </row>
    <row r="2066" spans="1:9" ht="69.95" customHeight="1" x14ac:dyDescent="0.2">
      <c r="A2066" s="851"/>
      <c r="B2066" s="782" t="s">
        <v>8</v>
      </c>
      <c r="C2066" s="320"/>
      <c r="D2066" s="332"/>
      <c r="E2066" s="470"/>
      <c r="F2066" s="353"/>
      <c r="G2066" s="304"/>
      <c r="H2066" s="304"/>
      <c r="I2066" s="306"/>
    </row>
    <row r="2067" spans="1:9" ht="69.95" customHeight="1" thickBot="1" x14ac:dyDescent="0.25">
      <c r="A2067" s="852"/>
      <c r="B2067" s="783"/>
      <c r="C2067" s="333"/>
      <c r="D2067" s="334"/>
      <c r="E2067" s="471"/>
      <c r="F2067" s="334"/>
      <c r="G2067" s="313"/>
      <c r="H2067" s="312"/>
      <c r="I2067" s="314"/>
    </row>
    <row r="2068" spans="1:9" ht="69.95" hidden="1" customHeight="1" thickTop="1" x14ac:dyDescent="0.2">
      <c r="A2068" s="391"/>
      <c r="B2068" s="64"/>
      <c r="C2068" s="240">
        <f>COUNTA(C2059,C2056,C2053,C2050,C2047,C2044,C2041,C2038,C2035,C2032,C2029,C2026)</f>
        <v>12</v>
      </c>
      <c r="D2068" s="240">
        <f t="shared" ref="D2068:H2068" si="61">COUNTA(D2059,D2056,D2053,D2050,D2047,D2044,D2041,D2038,D2035,D2032,D2029,D2026)</f>
        <v>6</v>
      </c>
      <c r="E2068" s="450">
        <f t="shared" si="61"/>
        <v>6</v>
      </c>
      <c r="F2068" s="517">
        <f t="shared" si="61"/>
        <v>0</v>
      </c>
      <c r="G2068" s="240">
        <f t="shared" si="61"/>
        <v>0</v>
      </c>
      <c r="H2068" s="240">
        <f t="shared" si="61"/>
        <v>4</v>
      </c>
      <c r="I2068" s="240">
        <f>COUNTA(I2026:I2061)</f>
        <v>0</v>
      </c>
    </row>
    <row r="2069" spans="1:9" ht="99.95" customHeight="1" thickTop="1" thickBot="1" x14ac:dyDescent="0.25">
      <c r="A2069" s="393" t="s">
        <v>99</v>
      </c>
      <c r="B2069" s="390">
        <f>WEEKNUM(A2070,2)</f>
        <v>48</v>
      </c>
      <c r="C2069" s="824" t="s">
        <v>0</v>
      </c>
      <c r="D2069" s="825"/>
      <c r="E2069" s="496" t="s">
        <v>1</v>
      </c>
      <c r="F2069" s="81" t="s">
        <v>2</v>
      </c>
      <c r="G2069" s="218" t="s">
        <v>3</v>
      </c>
      <c r="H2069" s="219" t="s">
        <v>4</v>
      </c>
      <c r="I2069" s="388" t="s">
        <v>5</v>
      </c>
    </row>
    <row r="2070" spans="1:9" ht="69.95" customHeight="1" thickTop="1" x14ac:dyDescent="0.2">
      <c r="A2070" s="827">
        <f>A2056+2</f>
        <v>43430</v>
      </c>
      <c r="B2070" s="59"/>
      <c r="C2070" s="170">
        <v>4114</v>
      </c>
      <c r="D2070" s="220">
        <v>4112</v>
      </c>
      <c r="E2070" s="435" t="s">
        <v>6</v>
      </c>
      <c r="F2070" s="518"/>
      <c r="G2070" s="242"/>
      <c r="H2070" s="243"/>
      <c r="I2070" s="244"/>
    </row>
    <row r="2071" spans="1:9" ht="69.95" customHeight="1" x14ac:dyDescent="0.2">
      <c r="A2071" s="828"/>
      <c r="B2071" s="784" t="s">
        <v>8</v>
      </c>
      <c r="C2071" s="326"/>
      <c r="D2071" s="335"/>
      <c r="E2071" s="494"/>
      <c r="F2071" s="273"/>
      <c r="G2071" s="304"/>
      <c r="H2071" s="305"/>
      <c r="I2071" s="306"/>
    </row>
    <row r="2072" spans="1:9" ht="69.95" customHeight="1" x14ac:dyDescent="0.2">
      <c r="A2072" s="828"/>
      <c r="B2072" s="784"/>
      <c r="C2072" s="327"/>
      <c r="D2072" s="336"/>
      <c r="E2072" s="443"/>
      <c r="F2072" s="521"/>
      <c r="G2072" s="304"/>
      <c r="H2072" s="305"/>
      <c r="I2072" s="306"/>
    </row>
    <row r="2073" spans="1:9" ht="69.95" customHeight="1" x14ac:dyDescent="0.2">
      <c r="A2073" s="828"/>
      <c r="B2073" s="60"/>
      <c r="C2073" s="130">
        <v>4111</v>
      </c>
      <c r="D2073" s="227"/>
      <c r="E2073" s="449"/>
      <c r="F2073" s="515"/>
      <c r="G2073" s="233"/>
      <c r="H2073" s="186" t="s">
        <v>30</v>
      </c>
      <c r="I2073" s="234"/>
    </row>
    <row r="2074" spans="1:9" ht="69.95" customHeight="1" x14ac:dyDescent="0.2">
      <c r="A2074" s="828"/>
      <c r="B2074" s="784" t="s">
        <v>8</v>
      </c>
      <c r="C2074" s="328"/>
      <c r="D2074" s="337"/>
      <c r="E2074" s="470"/>
      <c r="F2074" s="353"/>
      <c r="G2074" s="304"/>
      <c r="H2074" s="304"/>
      <c r="I2074" s="306"/>
    </row>
    <row r="2075" spans="1:9" ht="69.95" customHeight="1" thickBot="1" x14ac:dyDescent="0.25">
      <c r="A2075" s="829"/>
      <c r="B2075" s="785"/>
      <c r="C2075" s="329"/>
      <c r="D2075" s="338"/>
      <c r="E2075" s="471"/>
      <c r="F2075" s="334"/>
      <c r="G2075" s="313"/>
      <c r="H2075" s="312"/>
      <c r="I2075" s="314"/>
    </row>
    <row r="2076" spans="1:9" ht="69.95" customHeight="1" thickTop="1" x14ac:dyDescent="0.2">
      <c r="A2076" s="830">
        <f>+A2070+1</f>
        <v>43431</v>
      </c>
      <c r="B2076" s="61"/>
      <c r="C2076" s="170">
        <v>4110</v>
      </c>
      <c r="D2076" s="231">
        <v>4109</v>
      </c>
      <c r="E2076" s="452"/>
      <c r="F2076" s="518"/>
      <c r="G2076" s="242"/>
      <c r="H2076" s="243"/>
      <c r="I2076" s="244"/>
    </row>
    <row r="2077" spans="1:9" ht="69.95" customHeight="1" x14ac:dyDescent="0.2">
      <c r="A2077" s="831"/>
      <c r="B2077" s="782" t="s">
        <v>8</v>
      </c>
      <c r="C2077" s="326"/>
      <c r="D2077" s="303"/>
      <c r="E2077" s="494"/>
      <c r="F2077" s="273"/>
      <c r="G2077" s="304"/>
      <c r="H2077" s="305"/>
      <c r="I2077" s="306"/>
    </row>
    <row r="2078" spans="1:9" ht="69.95" customHeight="1" x14ac:dyDescent="0.2">
      <c r="A2078" s="831"/>
      <c r="B2078" s="782"/>
      <c r="C2078" s="327"/>
      <c r="D2078" s="319"/>
      <c r="E2078" s="443"/>
      <c r="F2078" s="521"/>
      <c r="G2078" s="304"/>
      <c r="H2078" s="305"/>
      <c r="I2078" s="306"/>
    </row>
    <row r="2079" spans="1:9" ht="69.95" customHeight="1" x14ac:dyDescent="0.2">
      <c r="A2079" s="831"/>
      <c r="B2079" s="62"/>
      <c r="C2079" s="130">
        <v>4108</v>
      </c>
      <c r="D2079" s="131"/>
      <c r="E2079" s="449"/>
      <c r="F2079" s="515"/>
      <c r="G2079" s="233"/>
      <c r="H2079" s="245" t="s">
        <v>31</v>
      </c>
      <c r="I2079" s="234"/>
    </row>
    <row r="2080" spans="1:9" ht="69.95" customHeight="1" x14ac:dyDescent="0.2">
      <c r="A2080" s="831"/>
      <c r="B2080" s="782" t="s">
        <v>8</v>
      </c>
      <c r="C2080" s="328"/>
      <c r="D2080" s="321"/>
      <c r="E2080" s="470"/>
      <c r="F2080" s="331"/>
      <c r="G2080" s="304"/>
      <c r="H2080" s="304"/>
      <c r="I2080" s="306"/>
    </row>
    <row r="2081" spans="1:9" ht="69.95" customHeight="1" thickBot="1" x14ac:dyDescent="0.25">
      <c r="A2081" s="832"/>
      <c r="B2081" s="783"/>
      <c r="C2081" s="329"/>
      <c r="D2081" s="311"/>
      <c r="E2081" s="471"/>
      <c r="F2081" s="334"/>
      <c r="G2081" s="313"/>
      <c r="H2081" s="312"/>
      <c r="I2081" s="314"/>
    </row>
    <row r="2082" spans="1:9" ht="69.95" customHeight="1" thickTop="1" x14ac:dyDescent="0.2">
      <c r="A2082" s="827">
        <f>+A2076+1</f>
        <v>43432</v>
      </c>
      <c r="B2082" s="61"/>
      <c r="C2082" s="232">
        <v>4107</v>
      </c>
      <c r="D2082" s="231">
        <v>4104</v>
      </c>
      <c r="E2082" s="452"/>
      <c r="F2082" s="518"/>
      <c r="G2082" s="242"/>
      <c r="H2082" s="243"/>
      <c r="I2082" s="244"/>
    </row>
    <row r="2083" spans="1:9" ht="69.95" customHeight="1" x14ac:dyDescent="0.2">
      <c r="A2083" s="828"/>
      <c r="B2083" s="782" t="s">
        <v>8</v>
      </c>
      <c r="C2083" s="302"/>
      <c r="D2083" s="303"/>
      <c r="E2083" s="494"/>
      <c r="F2083" s="273"/>
      <c r="G2083" s="304"/>
      <c r="H2083" s="305"/>
      <c r="I2083" s="306"/>
    </row>
    <row r="2084" spans="1:9" ht="69.95" customHeight="1" x14ac:dyDescent="0.2">
      <c r="A2084" s="828"/>
      <c r="B2084" s="782"/>
      <c r="C2084" s="302"/>
      <c r="D2084" s="303"/>
      <c r="E2084" s="443"/>
      <c r="F2084" s="521"/>
      <c r="G2084" s="304"/>
      <c r="H2084" s="305"/>
      <c r="I2084" s="306"/>
    </row>
    <row r="2085" spans="1:9" ht="69.95" customHeight="1" x14ac:dyDescent="0.2">
      <c r="A2085" s="828"/>
      <c r="B2085" s="62"/>
      <c r="C2085" s="141">
        <v>4101</v>
      </c>
      <c r="D2085" s="142"/>
      <c r="E2085" s="449"/>
      <c r="F2085" s="515"/>
      <c r="G2085" s="233"/>
      <c r="H2085" s="233"/>
      <c r="I2085" s="234"/>
    </row>
    <row r="2086" spans="1:9" ht="69.95" customHeight="1" x14ac:dyDescent="0.2">
      <c r="A2086" s="828"/>
      <c r="B2086" s="782" t="s">
        <v>8</v>
      </c>
      <c r="C2086" s="307"/>
      <c r="D2086" s="308"/>
      <c r="E2086" s="470"/>
      <c r="F2086" s="353"/>
      <c r="G2086" s="304"/>
      <c r="H2086" s="304"/>
      <c r="I2086" s="306"/>
    </row>
    <row r="2087" spans="1:9" ht="69.95" customHeight="1" thickBot="1" x14ac:dyDescent="0.25">
      <c r="A2087" s="829"/>
      <c r="B2087" s="783"/>
      <c r="C2087" s="310"/>
      <c r="D2087" s="311"/>
      <c r="E2087" s="471"/>
      <c r="F2087" s="334"/>
      <c r="G2087" s="313"/>
      <c r="H2087" s="312"/>
      <c r="I2087" s="314"/>
    </row>
    <row r="2088" spans="1:9" ht="69.95" customHeight="1" thickTop="1" x14ac:dyDescent="0.2">
      <c r="A2088" s="830">
        <f>+A2082+1</f>
        <v>43433</v>
      </c>
      <c r="B2088" s="61"/>
      <c r="C2088" s="168" t="s">
        <v>7</v>
      </c>
      <c r="D2088" s="169" t="s">
        <v>11</v>
      </c>
      <c r="E2088" s="452"/>
      <c r="F2088" s="518"/>
      <c r="G2088" s="242"/>
      <c r="H2088" s="243"/>
      <c r="I2088" s="244"/>
    </row>
    <row r="2089" spans="1:9" ht="69.95" customHeight="1" x14ac:dyDescent="0.2">
      <c r="A2089" s="831"/>
      <c r="B2089" s="782" t="s">
        <v>8</v>
      </c>
      <c r="C2089" s="315"/>
      <c r="D2089" s="316"/>
      <c r="E2089" s="494"/>
      <c r="F2089" s="273"/>
      <c r="G2089" s="304"/>
      <c r="H2089" s="305"/>
      <c r="I2089" s="306"/>
    </row>
    <row r="2090" spans="1:9" ht="69.95" customHeight="1" x14ac:dyDescent="0.2">
      <c r="A2090" s="831"/>
      <c r="B2090" s="782"/>
      <c r="C2090" s="318"/>
      <c r="D2090" s="319"/>
      <c r="E2090" s="443"/>
      <c r="F2090" s="521"/>
      <c r="G2090" s="304"/>
      <c r="H2090" s="305"/>
      <c r="I2090" s="306"/>
    </row>
    <row r="2091" spans="1:9" ht="69.95" customHeight="1" x14ac:dyDescent="0.2">
      <c r="A2091" s="831"/>
      <c r="B2091" s="62"/>
      <c r="C2091" s="185" t="s">
        <v>12</v>
      </c>
      <c r="D2091" s="131"/>
      <c r="E2091" s="449"/>
      <c r="F2091" s="515"/>
      <c r="G2091" s="233"/>
      <c r="H2091" s="233"/>
      <c r="I2091" s="234"/>
    </row>
    <row r="2092" spans="1:9" ht="69.95" customHeight="1" x14ac:dyDescent="0.2">
      <c r="A2092" s="831"/>
      <c r="B2092" s="782" t="s">
        <v>8</v>
      </c>
      <c r="C2092" s="320"/>
      <c r="D2092" s="321"/>
      <c r="E2092" s="470"/>
      <c r="F2092" s="353"/>
      <c r="G2092" s="304"/>
      <c r="H2092" s="304"/>
      <c r="I2092" s="306"/>
    </row>
    <row r="2093" spans="1:9" ht="69.95" customHeight="1" thickBot="1" x14ac:dyDescent="0.25">
      <c r="A2093" s="832"/>
      <c r="B2093" s="783"/>
      <c r="C2093" s="310"/>
      <c r="D2093" s="311"/>
      <c r="E2093" s="471"/>
      <c r="F2093" s="334"/>
      <c r="G2093" s="313"/>
      <c r="H2093" s="312"/>
      <c r="I2093" s="314"/>
    </row>
    <row r="2094" spans="1:9" ht="69.95" customHeight="1" thickTop="1" x14ac:dyDescent="0.2">
      <c r="A2094" s="827">
        <f>+A2088+1</f>
        <v>43434</v>
      </c>
      <c r="B2094" s="61"/>
      <c r="C2094" s="170" t="s">
        <v>14</v>
      </c>
      <c r="D2094" s="192" t="s">
        <v>15</v>
      </c>
      <c r="E2094" s="452"/>
      <c r="F2094" s="518"/>
      <c r="G2094" s="242"/>
      <c r="H2094" s="243"/>
      <c r="I2094" s="244"/>
    </row>
    <row r="2095" spans="1:9" ht="69.95" customHeight="1" x14ac:dyDescent="0.2">
      <c r="A2095" s="828"/>
      <c r="B2095" s="782" t="s">
        <v>8</v>
      </c>
      <c r="C2095" s="326"/>
      <c r="D2095" s="303"/>
      <c r="E2095" s="494"/>
      <c r="F2095" s="273"/>
      <c r="G2095" s="304"/>
      <c r="H2095" s="305"/>
      <c r="I2095" s="306"/>
    </row>
    <row r="2096" spans="1:9" ht="69.95" customHeight="1" x14ac:dyDescent="0.2">
      <c r="A2096" s="828"/>
      <c r="B2096" s="782"/>
      <c r="C2096" s="327"/>
      <c r="D2096" s="319"/>
      <c r="E2096" s="443"/>
      <c r="F2096" s="521"/>
      <c r="G2096" s="304"/>
      <c r="H2096" s="305"/>
      <c r="I2096" s="306"/>
    </row>
    <row r="2097" spans="1:9" ht="69.95" customHeight="1" x14ac:dyDescent="0.2">
      <c r="A2097" s="828"/>
      <c r="B2097" s="62"/>
      <c r="C2097" s="196" t="s">
        <v>17</v>
      </c>
      <c r="D2097" s="131"/>
      <c r="E2097" s="449"/>
      <c r="F2097" s="515"/>
      <c r="G2097" s="233"/>
      <c r="H2097" s="233"/>
      <c r="I2097" s="234"/>
    </row>
    <row r="2098" spans="1:9" ht="69.95" customHeight="1" x14ac:dyDescent="0.2">
      <c r="A2098" s="828"/>
      <c r="B2098" s="782" t="s">
        <v>8</v>
      </c>
      <c r="C2098" s="328"/>
      <c r="D2098" s="321"/>
      <c r="E2098" s="470"/>
      <c r="F2098" s="353"/>
      <c r="G2098" s="304"/>
      <c r="H2098" s="304"/>
      <c r="I2098" s="306"/>
    </row>
    <row r="2099" spans="1:9" ht="69.95" customHeight="1" thickBot="1" x14ac:dyDescent="0.25">
      <c r="A2099" s="829"/>
      <c r="B2099" s="783"/>
      <c r="C2099" s="329"/>
      <c r="D2099" s="311"/>
      <c r="E2099" s="471"/>
      <c r="F2099" s="334"/>
      <c r="G2099" s="313"/>
      <c r="H2099" s="312"/>
      <c r="I2099" s="314"/>
    </row>
    <row r="2100" spans="1:9" ht="69.95" customHeight="1" thickTop="1" x14ac:dyDescent="0.2">
      <c r="A2100" s="830">
        <f>+A2094+1</f>
        <v>43435</v>
      </c>
      <c r="B2100" s="61"/>
      <c r="C2100" s="168" t="s">
        <v>13</v>
      </c>
      <c r="D2100" s="169" t="s">
        <v>16</v>
      </c>
      <c r="E2100" s="435" t="s">
        <v>18</v>
      </c>
      <c r="F2100" s="518"/>
      <c r="G2100" s="172" t="s">
        <v>7</v>
      </c>
      <c r="H2100" s="243"/>
      <c r="I2100" s="244"/>
    </row>
    <row r="2101" spans="1:9" ht="69.95" customHeight="1" x14ac:dyDescent="0.2">
      <c r="A2101" s="831"/>
      <c r="B2101" s="782" t="s">
        <v>8</v>
      </c>
      <c r="C2101" s="315"/>
      <c r="D2101" s="316"/>
      <c r="E2101" s="494"/>
      <c r="F2101" s="273"/>
      <c r="G2101" s="304"/>
      <c r="H2101" s="305"/>
      <c r="I2101" s="306"/>
    </row>
    <row r="2102" spans="1:9" ht="69.95" customHeight="1" x14ac:dyDescent="0.2">
      <c r="A2102" s="831"/>
      <c r="B2102" s="782"/>
      <c r="C2102" s="330"/>
      <c r="D2102" s="331"/>
      <c r="E2102" s="443"/>
      <c r="F2102" s="521"/>
      <c r="G2102" s="304"/>
      <c r="H2102" s="305"/>
      <c r="I2102" s="306"/>
    </row>
    <row r="2103" spans="1:9" ht="69.95" customHeight="1" x14ac:dyDescent="0.2">
      <c r="A2103" s="831"/>
      <c r="B2103" s="62"/>
      <c r="C2103" s="185" t="s">
        <v>19</v>
      </c>
      <c r="D2103" s="209" t="s">
        <v>83</v>
      </c>
      <c r="E2103" s="449"/>
      <c r="F2103" s="515"/>
      <c r="G2103" s="233"/>
      <c r="H2103" s="233"/>
      <c r="I2103" s="234"/>
    </row>
    <row r="2104" spans="1:9" ht="69.95" customHeight="1" x14ac:dyDescent="0.2">
      <c r="A2104" s="831"/>
      <c r="B2104" s="782" t="s">
        <v>8</v>
      </c>
      <c r="C2104" s="320"/>
      <c r="D2104" s="332"/>
      <c r="E2104" s="470"/>
      <c r="F2104" s="353"/>
      <c r="G2104" s="304"/>
      <c r="H2104" s="304"/>
      <c r="I2104" s="306"/>
    </row>
    <row r="2105" spans="1:9" ht="69.95" customHeight="1" thickBot="1" x14ac:dyDescent="0.25">
      <c r="A2105" s="832"/>
      <c r="B2105" s="783"/>
      <c r="C2105" s="333"/>
      <c r="D2105" s="334"/>
      <c r="E2105" s="471"/>
      <c r="F2105" s="334"/>
      <c r="G2105" s="313"/>
      <c r="H2105" s="312"/>
      <c r="I2105" s="314"/>
    </row>
    <row r="2106" spans="1:9" ht="69.95" customHeight="1" thickTop="1" x14ac:dyDescent="0.2">
      <c r="A2106" s="850">
        <f>+A2100+1</f>
        <v>43436</v>
      </c>
      <c r="B2106" s="61"/>
      <c r="C2106" s="168"/>
      <c r="D2106" s="169"/>
      <c r="E2106" s="435"/>
      <c r="F2106" s="518"/>
      <c r="G2106" s="172"/>
      <c r="H2106" s="243"/>
      <c r="I2106" s="244"/>
    </row>
    <row r="2107" spans="1:9" ht="69.95" customHeight="1" x14ac:dyDescent="0.2">
      <c r="A2107" s="851"/>
      <c r="B2107" s="782" t="s">
        <v>8</v>
      </c>
      <c r="C2107" s="315"/>
      <c r="D2107" s="316"/>
      <c r="E2107" s="494"/>
      <c r="F2107" s="273"/>
      <c r="G2107" s="304"/>
      <c r="H2107" s="305"/>
      <c r="I2107" s="306"/>
    </row>
    <row r="2108" spans="1:9" ht="69.95" customHeight="1" x14ac:dyDescent="0.2">
      <c r="A2108" s="851"/>
      <c r="B2108" s="782"/>
      <c r="C2108" s="330"/>
      <c r="D2108" s="331"/>
      <c r="E2108" s="443"/>
      <c r="F2108" s="521"/>
      <c r="G2108" s="304"/>
      <c r="H2108" s="305"/>
      <c r="I2108" s="306"/>
    </row>
    <row r="2109" spans="1:9" ht="69.95" customHeight="1" x14ac:dyDescent="0.2">
      <c r="A2109" s="851"/>
      <c r="B2109" s="62"/>
      <c r="C2109" s="185"/>
      <c r="D2109" s="209"/>
      <c r="E2109" s="449"/>
      <c r="F2109" s="515"/>
      <c r="G2109" s="233"/>
      <c r="H2109" s="233"/>
      <c r="I2109" s="234"/>
    </row>
    <row r="2110" spans="1:9" ht="69.95" customHeight="1" x14ac:dyDescent="0.2">
      <c r="A2110" s="851"/>
      <c r="B2110" s="782" t="s">
        <v>8</v>
      </c>
      <c r="C2110" s="320"/>
      <c r="D2110" s="332"/>
      <c r="E2110" s="470"/>
      <c r="F2110" s="353"/>
      <c r="G2110" s="304"/>
      <c r="H2110" s="304"/>
      <c r="I2110" s="306"/>
    </row>
    <row r="2111" spans="1:9" ht="69.95" customHeight="1" thickBot="1" x14ac:dyDescent="0.25">
      <c r="A2111" s="852"/>
      <c r="B2111" s="783"/>
      <c r="C2111" s="333"/>
      <c r="D2111" s="334"/>
      <c r="E2111" s="471"/>
      <c r="F2111" s="334"/>
      <c r="G2111" s="313"/>
      <c r="H2111" s="312"/>
      <c r="I2111" s="314"/>
    </row>
    <row r="2112" spans="1:9" ht="69.95" hidden="1" customHeight="1" thickTop="1" x14ac:dyDescent="0.45">
      <c r="C2112" s="284">
        <f>COUNTA(C2103,C2100,C2097,C2094,C2091,C2088,C2085,C2082,C2079,C2076,C2073,C2070)</f>
        <v>12</v>
      </c>
      <c r="D2112" s="284">
        <f t="shared" ref="D2112:H2112" si="62">COUNTA(D2103,D2100,D2097,D2094,D2091,D2088,D2085,D2082,D2079,D2076,D2073,D2070)</f>
        <v>7</v>
      </c>
      <c r="E2112" s="463">
        <f t="shared" si="62"/>
        <v>2</v>
      </c>
      <c r="F2112" s="531">
        <f t="shared" si="62"/>
        <v>0</v>
      </c>
      <c r="G2112" s="284">
        <f t="shared" si="62"/>
        <v>1</v>
      </c>
      <c r="H2112" s="284">
        <f t="shared" si="62"/>
        <v>2</v>
      </c>
      <c r="I2112" s="284">
        <f>COUNTA(I2070:I2105)</f>
        <v>0</v>
      </c>
    </row>
    <row r="2113" spans="1:9" ht="99.95" customHeight="1" thickTop="1" thickBot="1" x14ac:dyDescent="0.25">
      <c r="A2113" s="393" t="s">
        <v>99</v>
      </c>
      <c r="B2113" s="390">
        <f>WEEKNUM(A2114,2)</f>
        <v>49</v>
      </c>
      <c r="C2113" s="824" t="s">
        <v>0</v>
      </c>
      <c r="D2113" s="825"/>
      <c r="E2113" s="408" t="s">
        <v>1</v>
      </c>
      <c r="F2113" s="81" t="s">
        <v>2</v>
      </c>
      <c r="G2113" s="219" t="s">
        <v>3</v>
      </c>
      <c r="H2113" s="219" t="s">
        <v>4</v>
      </c>
      <c r="I2113" s="388" t="s">
        <v>5</v>
      </c>
    </row>
    <row r="2114" spans="1:9" ht="69.95" customHeight="1" thickTop="1" x14ac:dyDescent="0.2">
      <c r="A2114" s="842">
        <f>A2100+2</f>
        <v>43437</v>
      </c>
      <c r="B2114" s="61"/>
      <c r="C2114" s="170">
        <v>4114</v>
      </c>
      <c r="D2114" s="220">
        <v>4112</v>
      </c>
      <c r="E2114" s="435" t="s">
        <v>6</v>
      </c>
      <c r="F2114" s="220"/>
      <c r="G2114" s="265" t="s">
        <v>11</v>
      </c>
      <c r="H2114" s="193"/>
      <c r="I2114" s="174"/>
    </row>
    <row r="2115" spans="1:9" ht="69.95" customHeight="1" x14ac:dyDescent="0.2">
      <c r="A2115" s="833"/>
      <c r="B2115" s="782" t="s">
        <v>8</v>
      </c>
      <c r="C2115" s="326"/>
      <c r="D2115" s="335"/>
      <c r="E2115" s="474"/>
      <c r="F2115" s="336"/>
      <c r="G2115" s="339"/>
      <c r="H2115" s="340"/>
      <c r="I2115" s="306"/>
    </row>
    <row r="2116" spans="1:9" ht="69.95" customHeight="1" x14ac:dyDescent="0.2">
      <c r="A2116" s="833"/>
      <c r="B2116" s="782"/>
      <c r="C2116" s="327"/>
      <c r="D2116" s="336"/>
      <c r="E2116" s="474"/>
      <c r="F2116" s="335"/>
      <c r="G2116" s="341"/>
      <c r="H2116" s="342"/>
      <c r="I2116" s="306"/>
    </row>
    <row r="2117" spans="1:9" ht="69.95" customHeight="1" thickBot="1" x14ac:dyDescent="0.25">
      <c r="A2117" s="833"/>
      <c r="B2117" s="62"/>
      <c r="C2117" s="96">
        <v>4111</v>
      </c>
      <c r="D2117" s="268"/>
      <c r="E2117" s="499" t="s">
        <v>7</v>
      </c>
      <c r="F2117" s="97"/>
      <c r="G2117" s="98"/>
      <c r="H2117" s="99" t="s">
        <v>7</v>
      </c>
      <c r="I2117" s="157"/>
    </row>
    <row r="2118" spans="1:9" ht="69.95" customHeight="1" x14ac:dyDescent="0.2">
      <c r="A2118" s="833"/>
      <c r="B2118" s="782" t="s">
        <v>8</v>
      </c>
      <c r="C2118" s="307"/>
      <c r="D2118" s="308"/>
      <c r="E2118" s="502"/>
      <c r="F2118" s="344"/>
      <c r="G2118" s="105"/>
      <c r="H2118" s="345"/>
      <c r="I2118" s="346"/>
    </row>
    <row r="2119" spans="1:9" ht="69.95" customHeight="1" thickBot="1" x14ac:dyDescent="0.25">
      <c r="A2119" s="834"/>
      <c r="B2119" s="783"/>
      <c r="C2119" s="310"/>
      <c r="D2119" s="311"/>
      <c r="E2119" s="471"/>
      <c r="F2119" s="347"/>
      <c r="G2119" s="270"/>
      <c r="H2119" s="348"/>
      <c r="I2119" s="314"/>
    </row>
    <row r="2120" spans="1:9" ht="69.95" customHeight="1" thickTop="1" x14ac:dyDescent="0.2">
      <c r="A2120" s="837">
        <f>A2114+1</f>
        <v>43438</v>
      </c>
      <c r="B2120" s="59"/>
      <c r="C2120" s="170">
        <v>4110</v>
      </c>
      <c r="D2120" s="231">
        <v>4109</v>
      </c>
      <c r="E2120" s="447"/>
      <c r="F2120" s="523"/>
      <c r="G2120" s="272" t="s">
        <v>12</v>
      </c>
      <c r="H2120" s="171"/>
      <c r="I2120" s="174"/>
    </row>
    <row r="2121" spans="1:9" ht="69.95" customHeight="1" x14ac:dyDescent="0.2">
      <c r="A2121" s="838"/>
      <c r="B2121" s="840" t="s">
        <v>8</v>
      </c>
      <c r="C2121" s="326"/>
      <c r="D2121" s="303"/>
      <c r="E2121" s="443"/>
      <c r="F2121" s="273"/>
      <c r="G2121" s="349"/>
      <c r="H2121" s="350"/>
      <c r="I2121" s="306"/>
    </row>
    <row r="2122" spans="1:9" ht="69.95" customHeight="1" x14ac:dyDescent="0.2">
      <c r="A2122" s="838"/>
      <c r="B2122" s="841"/>
      <c r="C2122" s="327"/>
      <c r="D2122" s="319"/>
      <c r="E2122" s="443"/>
      <c r="F2122" s="524"/>
      <c r="G2122" s="309"/>
      <c r="H2122" s="351"/>
      <c r="I2122" s="306"/>
    </row>
    <row r="2123" spans="1:9" ht="69.95" customHeight="1" x14ac:dyDescent="0.2">
      <c r="A2123" s="838"/>
      <c r="B2123" s="60"/>
      <c r="C2123" s="130">
        <v>4108</v>
      </c>
      <c r="D2123" s="131"/>
      <c r="E2123" s="444" t="s">
        <v>11</v>
      </c>
      <c r="F2123" s="525"/>
      <c r="G2123" s="100"/>
      <c r="H2123" s="133" t="s">
        <v>11</v>
      </c>
      <c r="I2123" s="157"/>
    </row>
    <row r="2124" spans="1:9" ht="69.95" customHeight="1" x14ac:dyDescent="0.2">
      <c r="A2124" s="838"/>
      <c r="B2124" s="840" t="s">
        <v>8</v>
      </c>
      <c r="C2124" s="328"/>
      <c r="D2124" s="321"/>
      <c r="E2124" s="470"/>
      <c r="F2124" s="353"/>
      <c r="G2124" s="354"/>
      <c r="H2124" s="355"/>
      <c r="I2124" s="346"/>
    </row>
    <row r="2125" spans="1:9" ht="69.95" customHeight="1" thickBot="1" x14ac:dyDescent="0.25">
      <c r="A2125" s="839"/>
      <c r="B2125" s="800"/>
      <c r="C2125" s="328"/>
      <c r="D2125" s="321"/>
      <c r="E2125" s="472"/>
      <c r="F2125" s="544"/>
      <c r="G2125" s="354"/>
      <c r="H2125" s="385"/>
      <c r="I2125" s="369"/>
    </row>
    <row r="2126" spans="1:9" ht="69.95" customHeight="1" thickTop="1" x14ac:dyDescent="0.2">
      <c r="A2126" s="842">
        <f>A2120+1</f>
        <v>43439</v>
      </c>
      <c r="B2126" s="61"/>
      <c r="C2126" s="114">
        <v>4107</v>
      </c>
      <c r="D2126" s="115">
        <v>4104</v>
      </c>
      <c r="E2126" s="504" t="s">
        <v>10</v>
      </c>
      <c r="F2126" s="85"/>
      <c r="G2126" s="117" t="s">
        <v>13</v>
      </c>
      <c r="H2126" s="88"/>
      <c r="I2126" s="88"/>
    </row>
    <row r="2127" spans="1:9" ht="69.95" customHeight="1" x14ac:dyDescent="0.2">
      <c r="A2127" s="833"/>
      <c r="B2127" s="840" t="s">
        <v>8</v>
      </c>
      <c r="C2127" s="326"/>
      <c r="D2127" s="303"/>
      <c r="E2127" s="474"/>
      <c r="F2127" s="336"/>
      <c r="G2127" s="349"/>
      <c r="H2127" s="358"/>
      <c r="I2127" s="317"/>
    </row>
    <row r="2128" spans="1:9" ht="69.95" customHeight="1" x14ac:dyDescent="0.2">
      <c r="A2128" s="833"/>
      <c r="B2128" s="841"/>
      <c r="C2128" s="326"/>
      <c r="D2128" s="303"/>
      <c r="E2128" s="474"/>
      <c r="F2128" s="335"/>
      <c r="G2128" s="349"/>
      <c r="H2128" s="358"/>
      <c r="I2128" s="317"/>
    </row>
    <row r="2129" spans="1:9" ht="69.95" customHeight="1" x14ac:dyDescent="0.2">
      <c r="A2129" s="833"/>
      <c r="B2129" s="62"/>
      <c r="C2129" s="143">
        <v>4101</v>
      </c>
      <c r="D2129" s="142"/>
      <c r="E2129" s="444" t="s">
        <v>12</v>
      </c>
      <c r="F2129" s="526" t="s">
        <v>10</v>
      </c>
      <c r="G2129" s="145" t="s">
        <v>10</v>
      </c>
      <c r="H2129" s="145" t="s">
        <v>12</v>
      </c>
      <c r="I2129" s="100"/>
    </row>
    <row r="2130" spans="1:9" ht="69.95" customHeight="1" x14ac:dyDescent="0.2">
      <c r="A2130" s="833"/>
      <c r="B2130" s="840" t="s">
        <v>8</v>
      </c>
      <c r="C2130" s="386"/>
      <c r="D2130" s="308"/>
      <c r="E2130" s="470"/>
      <c r="F2130" s="353"/>
      <c r="G2130" s="359"/>
      <c r="H2130" s="359"/>
      <c r="I2130" s="309"/>
    </row>
    <row r="2131" spans="1:9" ht="69.95" customHeight="1" thickBot="1" x14ac:dyDescent="0.25">
      <c r="A2131" s="834"/>
      <c r="B2131" s="800"/>
      <c r="C2131" s="381"/>
      <c r="D2131" s="382"/>
      <c r="E2131" s="478"/>
      <c r="F2131" s="387"/>
      <c r="G2131" s="377"/>
      <c r="H2131" s="379"/>
      <c r="I2131" s="379"/>
    </row>
    <row r="2132" spans="1:9" ht="69.95" customHeight="1" thickTop="1" x14ac:dyDescent="0.2">
      <c r="A2132" s="837">
        <f t="shared" ref="A2132" si="63">A2126+1</f>
        <v>43440</v>
      </c>
      <c r="B2132" s="61"/>
      <c r="C2132" s="246" t="s">
        <v>7</v>
      </c>
      <c r="D2132" s="247" t="s">
        <v>11</v>
      </c>
      <c r="E2132" s="505"/>
      <c r="F2132" s="545"/>
      <c r="G2132" s="282" t="s">
        <v>16</v>
      </c>
      <c r="H2132" s="146"/>
      <c r="I2132" s="147"/>
    </row>
    <row r="2133" spans="1:9" ht="69.95" customHeight="1" x14ac:dyDescent="0.2">
      <c r="A2133" s="838"/>
      <c r="B2133" s="840" t="s">
        <v>8</v>
      </c>
      <c r="C2133" s="315"/>
      <c r="D2133" s="316"/>
      <c r="E2133" s="474"/>
      <c r="F2133" s="336"/>
      <c r="G2133" s="361"/>
      <c r="H2133" s="358"/>
      <c r="I2133" s="306"/>
    </row>
    <row r="2134" spans="1:9" ht="69.95" customHeight="1" x14ac:dyDescent="0.2">
      <c r="A2134" s="838"/>
      <c r="B2134" s="841"/>
      <c r="C2134" s="318"/>
      <c r="D2134" s="319"/>
      <c r="E2134" s="474"/>
      <c r="F2134" s="335"/>
      <c r="G2134" s="304"/>
      <c r="H2134" s="317"/>
      <c r="I2134" s="306"/>
    </row>
    <row r="2135" spans="1:9" ht="69.95" customHeight="1" x14ac:dyDescent="0.2">
      <c r="A2135" s="838"/>
      <c r="B2135" s="62"/>
      <c r="C2135" s="185" t="s">
        <v>12</v>
      </c>
      <c r="D2135" s="131"/>
      <c r="E2135" s="444" t="s">
        <v>13</v>
      </c>
      <c r="F2135" s="525"/>
      <c r="G2135" s="186"/>
      <c r="H2135" s="100" t="s">
        <v>13</v>
      </c>
      <c r="I2135" s="157"/>
    </row>
    <row r="2136" spans="1:9" ht="69.95" customHeight="1" x14ac:dyDescent="0.2">
      <c r="A2136" s="838"/>
      <c r="B2136" s="840" t="s">
        <v>8</v>
      </c>
      <c r="C2136" s="320"/>
      <c r="D2136" s="321"/>
      <c r="E2136" s="470"/>
      <c r="F2136" s="353"/>
      <c r="G2136" s="324"/>
      <c r="H2136" s="354"/>
      <c r="I2136" s="346"/>
    </row>
    <row r="2137" spans="1:9" ht="69.95" customHeight="1" thickBot="1" x14ac:dyDescent="0.25">
      <c r="A2137" s="839"/>
      <c r="B2137" s="800"/>
      <c r="C2137" s="310"/>
      <c r="D2137" s="311"/>
      <c r="E2137" s="471"/>
      <c r="F2137" s="347"/>
      <c r="G2137" s="313"/>
      <c r="H2137" s="360"/>
      <c r="I2137" s="314"/>
    </row>
    <row r="2138" spans="1:9" ht="69.95" customHeight="1" thickTop="1" x14ac:dyDescent="0.2">
      <c r="A2138" s="842">
        <f t="shared" ref="A2138" si="64">A2132+1</f>
        <v>43441</v>
      </c>
      <c r="B2138" s="61"/>
      <c r="C2138" s="170" t="s">
        <v>14</v>
      </c>
      <c r="D2138" s="192" t="s">
        <v>15</v>
      </c>
      <c r="E2138" s="497"/>
      <c r="F2138" s="231" t="s">
        <v>10</v>
      </c>
      <c r="G2138" s="172" t="s">
        <v>19</v>
      </c>
      <c r="H2138" s="173"/>
      <c r="I2138" s="174"/>
    </row>
    <row r="2139" spans="1:9" ht="69.95" customHeight="1" x14ac:dyDescent="0.2">
      <c r="A2139" s="833"/>
      <c r="B2139" s="840" t="s">
        <v>8</v>
      </c>
      <c r="C2139" s="326"/>
      <c r="D2139" s="303"/>
      <c r="E2139" s="474"/>
      <c r="F2139" s="336"/>
      <c r="G2139" s="361"/>
      <c r="H2139" s="358"/>
      <c r="I2139" s="306"/>
    </row>
    <row r="2140" spans="1:9" ht="69.95" customHeight="1" x14ac:dyDescent="0.2">
      <c r="A2140" s="833"/>
      <c r="B2140" s="841"/>
      <c r="C2140" s="327"/>
      <c r="D2140" s="319"/>
      <c r="E2140" s="443"/>
      <c r="F2140" s="335"/>
      <c r="G2140" s="183"/>
      <c r="H2140" s="195"/>
      <c r="I2140" s="306"/>
    </row>
    <row r="2141" spans="1:9" ht="69.95" customHeight="1" x14ac:dyDescent="0.2">
      <c r="A2141" s="833"/>
      <c r="B2141" s="62"/>
      <c r="C2141" s="196" t="s">
        <v>17</v>
      </c>
      <c r="D2141" s="131"/>
      <c r="E2141" s="444" t="s">
        <v>16</v>
      </c>
      <c r="F2141" s="507"/>
      <c r="G2141" s="197"/>
      <c r="H2141" s="100"/>
      <c r="I2141" s="157"/>
    </row>
    <row r="2142" spans="1:9" ht="69.95" customHeight="1" x14ac:dyDescent="0.2">
      <c r="A2142" s="833"/>
      <c r="B2142" s="840" t="s">
        <v>8</v>
      </c>
      <c r="C2142" s="328"/>
      <c r="D2142" s="321"/>
      <c r="E2142" s="443"/>
      <c r="F2142" s="273"/>
      <c r="G2142" s="188"/>
      <c r="H2142" s="362"/>
      <c r="I2142" s="346"/>
    </row>
    <row r="2143" spans="1:9" ht="69.95" customHeight="1" thickBot="1" x14ac:dyDescent="0.25">
      <c r="A2143" s="834"/>
      <c r="B2143" s="800"/>
      <c r="C2143" s="329"/>
      <c r="D2143" s="311"/>
      <c r="E2143" s="471"/>
      <c r="F2143" s="527"/>
      <c r="G2143" s="313"/>
      <c r="H2143" s="360"/>
      <c r="I2143" s="314"/>
    </row>
    <row r="2144" spans="1:9" ht="69.95" customHeight="1" thickTop="1" x14ac:dyDescent="0.2">
      <c r="A2144" s="837">
        <f>A2138+1</f>
        <v>43442</v>
      </c>
      <c r="B2144" s="61"/>
      <c r="C2144" s="168" t="s">
        <v>13</v>
      </c>
      <c r="D2144" s="169" t="s">
        <v>16</v>
      </c>
      <c r="E2144" s="435" t="s">
        <v>18</v>
      </c>
      <c r="F2144" s="231"/>
      <c r="G2144" s="172" t="s">
        <v>21</v>
      </c>
      <c r="H2144" s="173"/>
      <c r="I2144" s="174"/>
    </row>
    <row r="2145" spans="1:9" ht="69.95" customHeight="1" x14ac:dyDescent="0.2">
      <c r="A2145" s="838"/>
      <c r="B2145" s="840" t="s">
        <v>8</v>
      </c>
      <c r="C2145" s="315"/>
      <c r="D2145" s="316"/>
      <c r="E2145" s="473"/>
      <c r="F2145" s="336"/>
      <c r="G2145" s="361"/>
      <c r="H2145" s="358"/>
      <c r="I2145" s="306"/>
    </row>
    <row r="2146" spans="1:9" ht="69.95" customHeight="1" x14ac:dyDescent="0.2">
      <c r="A2146" s="838"/>
      <c r="B2146" s="841"/>
      <c r="C2146" s="330"/>
      <c r="D2146" s="331"/>
      <c r="E2146" s="474"/>
      <c r="F2146" s="335"/>
      <c r="G2146" s="304"/>
      <c r="H2146" s="317"/>
      <c r="I2146" s="306"/>
    </row>
    <row r="2147" spans="1:9" ht="69.95" customHeight="1" x14ac:dyDescent="0.2">
      <c r="A2147" s="838"/>
      <c r="B2147" s="62"/>
      <c r="C2147" s="185" t="s">
        <v>19</v>
      </c>
      <c r="D2147" s="209" t="s">
        <v>80</v>
      </c>
      <c r="E2147" s="438"/>
      <c r="F2147" s="131"/>
      <c r="G2147" s="210"/>
      <c r="H2147" s="100"/>
      <c r="I2147" s="157"/>
    </row>
    <row r="2148" spans="1:9" ht="69.95" customHeight="1" x14ac:dyDescent="0.2">
      <c r="A2148" s="838"/>
      <c r="B2148" s="840" t="s">
        <v>8</v>
      </c>
      <c r="C2148" s="320"/>
      <c r="D2148" s="332"/>
      <c r="E2148" s="472"/>
      <c r="F2148" s="336"/>
      <c r="G2148" s="323"/>
      <c r="H2148" s="354"/>
      <c r="I2148" s="346"/>
    </row>
    <row r="2149" spans="1:9" ht="69.95" customHeight="1" thickBot="1" x14ac:dyDescent="0.25">
      <c r="A2149" s="839"/>
      <c r="B2149" s="800"/>
      <c r="C2149" s="333"/>
      <c r="D2149" s="334"/>
      <c r="E2149" s="471"/>
      <c r="F2149" s="536"/>
      <c r="G2149" s="312"/>
      <c r="H2149" s="360"/>
      <c r="I2149" s="314"/>
    </row>
    <row r="2150" spans="1:9" ht="69.95" customHeight="1" thickTop="1" x14ac:dyDescent="0.2">
      <c r="A2150" s="856">
        <f>A2144+1</f>
        <v>43443</v>
      </c>
      <c r="B2150" s="61"/>
      <c r="C2150" s="168"/>
      <c r="D2150" s="169"/>
      <c r="E2150" s="435"/>
      <c r="F2150" s="231"/>
      <c r="G2150" s="172"/>
      <c r="H2150" s="173"/>
      <c r="I2150" s="174"/>
    </row>
    <row r="2151" spans="1:9" ht="69.95" customHeight="1" x14ac:dyDescent="0.2">
      <c r="A2151" s="857"/>
      <c r="B2151" s="840" t="s">
        <v>8</v>
      </c>
      <c r="C2151" s="315"/>
      <c r="D2151" s="316"/>
      <c r="E2151" s="473"/>
      <c r="F2151" s="336"/>
      <c r="G2151" s="361"/>
      <c r="H2151" s="358"/>
      <c r="I2151" s="306"/>
    </row>
    <row r="2152" spans="1:9" ht="69.95" customHeight="1" x14ac:dyDescent="0.2">
      <c r="A2152" s="857"/>
      <c r="B2152" s="841"/>
      <c r="C2152" s="330"/>
      <c r="D2152" s="331"/>
      <c r="E2152" s="474"/>
      <c r="F2152" s="335"/>
      <c r="G2152" s="304"/>
      <c r="H2152" s="317"/>
      <c r="I2152" s="306"/>
    </row>
    <row r="2153" spans="1:9" ht="69.95" customHeight="1" x14ac:dyDescent="0.2">
      <c r="A2153" s="857"/>
      <c r="B2153" s="62"/>
      <c r="C2153" s="185"/>
      <c r="D2153" s="209"/>
      <c r="E2153" s="438"/>
      <c r="F2153" s="131"/>
      <c r="G2153" s="210"/>
      <c r="H2153" s="100"/>
      <c r="I2153" s="157"/>
    </row>
    <row r="2154" spans="1:9" ht="69.95" customHeight="1" x14ac:dyDescent="0.2">
      <c r="A2154" s="857"/>
      <c r="B2154" s="840" t="s">
        <v>8</v>
      </c>
      <c r="C2154" s="320"/>
      <c r="D2154" s="332"/>
      <c r="E2154" s="472"/>
      <c r="F2154" s="336"/>
      <c r="G2154" s="323"/>
      <c r="H2154" s="354"/>
      <c r="I2154" s="346"/>
    </row>
    <row r="2155" spans="1:9" ht="69.95" customHeight="1" thickBot="1" x14ac:dyDescent="0.25">
      <c r="A2155" s="858"/>
      <c r="B2155" s="800"/>
      <c r="C2155" s="333"/>
      <c r="D2155" s="334"/>
      <c r="E2155" s="471"/>
      <c r="F2155" s="536"/>
      <c r="G2155" s="312"/>
      <c r="H2155" s="360"/>
      <c r="I2155" s="314"/>
    </row>
    <row r="2156" spans="1:9" ht="69.95" hidden="1" customHeight="1" thickTop="1" x14ac:dyDescent="0.45">
      <c r="A2156" s="395"/>
      <c r="B2156" s="63"/>
      <c r="C2156" s="284">
        <f>COUNTA(C2147,C2144,C2141,C2138,C2135,C2132,C2129,C2126,C2123,C2120,C2117,C2114)</f>
        <v>12</v>
      </c>
      <c r="D2156" s="284">
        <f t="shared" ref="D2156:H2156" si="65">COUNTA(D2147,D2144,D2141,D2138,D2135,D2132,D2129,D2126,D2123,D2120,D2117,D2114)</f>
        <v>7</v>
      </c>
      <c r="E2156" s="463">
        <f t="shared" si="65"/>
        <v>8</v>
      </c>
      <c r="F2156" s="531">
        <f t="shared" si="65"/>
        <v>2</v>
      </c>
      <c r="G2156" s="284">
        <f t="shared" si="65"/>
        <v>7</v>
      </c>
      <c r="H2156" s="284">
        <f t="shared" si="65"/>
        <v>4</v>
      </c>
      <c r="I2156" s="284">
        <f>COUNTA(I2114:I2149)</f>
        <v>0</v>
      </c>
    </row>
    <row r="2157" spans="1:9" ht="99.95" customHeight="1" thickTop="1" thickBot="1" x14ac:dyDescent="0.25">
      <c r="A2157" s="393" t="s">
        <v>99</v>
      </c>
      <c r="B2157" s="390">
        <f>WEEKNUM(A2158,2)</f>
        <v>50</v>
      </c>
      <c r="C2157" s="824" t="s">
        <v>0</v>
      </c>
      <c r="D2157" s="825"/>
      <c r="E2157" s="496" t="s">
        <v>1</v>
      </c>
      <c r="F2157" s="81" t="s">
        <v>2</v>
      </c>
      <c r="G2157" s="218" t="s">
        <v>3</v>
      </c>
      <c r="H2157" s="219" t="s">
        <v>4</v>
      </c>
      <c r="I2157" s="388" t="s">
        <v>5</v>
      </c>
    </row>
    <row r="2158" spans="1:9" ht="69.95" customHeight="1" thickTop="1" x14ac:dyDescent="0.2">
      <c r="A2158" s="827">
        <f>A2144+2</f>
        <v>43444</v>
      </c>
      <c r="B2158" s="59"/>
      <c r="C2158" s="170">
        <v>4114</v>
      </c>
      <c r="D2158" s="220">
        <v>4112</v>
      </c>
      <c r="E2158" s="435" t="s">
        <v>6</v>
      </c>
      <c r="F2158" s="512"/>
      <c r="G2158" s="172" t="s">
        <v>23</v>
      </c>
      <c r="H2158" s="202"/>
      <c r="I2158" s="174"/>
    </row>
    <row r="2159" spans="1:9" ht="69.95" customHeight="1" x14ac:dyDescent="0.2">
      <c r="A2159" s="828"/>
      <c r="B2159" s="784" t="s">
        <v>8</v>
      </c>
      <c r="C2159" s="326"/>
      <c r="D2159" s="335"/>
      <c r="E2159" s="443"/>
      <c r="F2159" s="273"/>
      <c r="G2159" s="304"/>
      <c r="H2159" s="305"/>
      <c r="I2159" s="306"/>
    </row>
    <row r="2160" spans="1:9" ht="69.95" customHeight="1" x14ac:dyDescent="0.2">
      <c r="A2160" s="828"/>
      <c r="B2160" s="784"/>
      <c r="C2160" s="327"/>
      <c r="D2160" s="336"/>
      <c r="E2160" s="443"/>
      <c r="F2160" s="521"/>
      <c r="G2160" s="304"/>
      <c r="H2160" s="305"/>
      <c r="I2160" s="306"/>
    </row>
    <row r="2161" spans="1:9" ht="69.95" customHeight="1" x14ac:dyDescent="0.2">
      <c r="A2161" s="828"/>
      <c r="B2161" s="60"/>
      <c r="C2161" s="130">
        <v>4111</v>
      </c>
      <c r="D2161" s="227"/>
      <c r="E2161" s="444" t="s">
        <v>19</v>
      </c>
      <c r="F2161" s="283"/>
      <c r="G2161" s="186"/>
      <c r="H2161" s="186" t="s">
        <v>16</v>
      </c>
      <c r="I2161" s="228"/>
    </row>
    <row r="2162" spans="1:9" ht="69.95" customHeight="1" x14ac:dyDescent="0.2">
      <c r="A2162" s="828"/>
      <c r="B2162" s="784" t="s">
        <v>8</v>
      </c>
      <c r="C2162" s="328"/>
      <c r="D2162" s="337"/>
      <c r="E2162" s="470"/>
      <c r="F2162" s="353"/>
      <c r="G2162" s="304"/>
      <c r="H2162" s="304"/>
      <c r="I2162" s="306"/>
    </row>
    <row r="2163" spans="1:9" ht="69.95" customHeight="1" thickBot="1" x14ac:dyDescent="0.25">
      <c r="A2163" s="829"/>
      <c r="B2163" s="785"/>
      <c r="C2163" s="328"/>
      <c r="D2163" s="337"/>
      <c r="E2163" s="472"/>
      <c r="F2163" s="332"/>
      <c r="G2163" s="324"/>
      <c r="H2163" s="323"/>
      <c r="I2163" s="369"/>
    </row>
    <row r="2164" spans="1:9" ht="69.95" customHeight="1" thickTop="1" x14ac:dyDescent="0.2">
      <c r="A2164" s="830">
        <f>+A2158+1</f>
        <v>43445</v>
      </c>
      <c r="B2164" s="61"/>
      <c r="C2164" s="114">
        <v>4110</v>
      </c>
      <c r="D2164" s="115">
        <v>4109</v>
      </c>
      <c r="E2164" s="464"/>
      <c r="F2164" s="532"/>
      <c r="G2164" s="288" t="s">
        <v>24</v>
      </c>
      <c r="H2164" s="289"/>
      <c r="I2164" s="88"/>
    </row>
    <row r="2165" spans="1:9" ht="69.95" customHeight="1" x14ac:dyDescent="0.2">
      <c r="A2165" s="831"/>
      <c r="B2165" s="782" t="s">
        <v>8</v>
      </c>
      <c r="C2165" s="326"/>
      <c r="D2165" s="303"/>
      <c r="E2165" s="443"/>
      <c r="F2165" s="273"/>
      <c r="G2165" s="304"/>
      <c r="H2165" s="305"/>
      <c r="I2165" s="317"/>
    </row>
    <row r="2166" spans="1:9" ht="69.95" customHeight="1" x14ac:dyDescent="0.2">
      <c r="A2166" s="831"/>
      <c r="B2166" s="782"/>
      <c r="C2166" s="327"/>
      <c r="D2166" s="319"/>
      <c r="E2166" s="443"/>
      <c r="F2166" s="521"/>
      <c r="G2166" s="304"/>
      <c r="H2166" s="305"/>
      <c r="I2166" s="317"/>
    </row>
    <row r="2167" spans="1:9" ht="69.95" customHeight="1" x14ac:dyDescent="0.2">
      <c r="A2167" s="831"/>
      <c r="B2167" s="62"/>
      <c r="C2167" s="130">
        <v>4108</v>
      </c>
      <c r="D2167" s="131"/>
      <c r="E2167" s="444" t="s">
        <v>21</v>
      </c>
      <c r="F2167" s="283"/>
      <c r="G2167" s="186"/>
      <c r="H2167" s="186" t="s">
        <v>19</v>
      </c>
      <c r="I2167" s="300"/>
    </row>
    <row r="2168" spans="1:9" ht="69.95" customHeight="1" x14ac:dyDescent="0.2">
      <c r="A2168" s="831"/>
      <c r="B2168" s="782" t="s">
        <v>8</v>
      </c>
      <c r="C2168" s="328"/>
      <c r="D2168" s="321"/>
      <c r="E2168" s="470"/>
      <c r="F2168" s="331"/>
      <c r="G2168" s="304"/>
      <c r="H2168" s="304"/>
      <c r="I2168" s="317"/>
    </row>
    <row r="2169" spans="1:9" ht="69.95" customHeight="1" thickBot="1" x14ac:dyDescent="0.25">
      <c r="A2169" s="832"/>
      <c r="B2169" s="783"/>
      <c r="C2169" s="381"/>
      <c r="D2169" s="382"/>
      <c r="E2169" s="478"/>
      <c r="F2169" s="543"/>
      <c r="G2169" s="378"/>
      <c r="H2169" s="376"/>
      <c r="I2169" s="379"/>
    </row>
    <row r="2170" spans="1:9" ht="69.95" customHeight="1" thickTop="1" x14ac:dyDescent="0.2">
      <c r="A2170" s="827">
        <f>+A2164+1</f>
        <v>43446</v>
      </c>
      <c r="B2170" s="61"/>
      <c r="C2170" s="141">
        <v>4107</v>
      </c>
      <c r="D2170" s="142">
        <v>4104</v>
      </c>
      <c r="E2170" s="469"/>
      <c r="F2170" s="535"/>
      <c r="G2170" s="282" t="s">
        <v>25</v>
      </c>
      <c r="H2170" s="301"/>
      <c r="I2170" s="147"/>
    </row>
    <row r="2171" spans="1:9" ht="69.95" customHeight="1" x14ac:dyDescent="0.2">
      <c r="A2171" s="828"/>
      <c r="B2171" s="782" t="s">
        <v>8</v>
      </c>
      <c r="C2171" s="302"/>
      <c r="D2171" s="303"/>
      <c r="E2171" s="443"/>
      <c r="F2171" s="521"/>
      <c r="G2171" s="304"/>
      <c r="H2171" s="305"/>
      <c r="I2171" s="306"/>
    </row>
    <row r="2172" spans="1:9" ht="69.95" customHeight="1" x14ac:dyDescent="0.2">
      <c r="A2172" s="828"/>
      <c r="B2172" s="782"/>
      <c r="C2172" s="302"/>
      <c r="D2172" s="303"/>
      <c r="E2172" s="443"/>
      <c r="F2172" s="521"/>
      <c r="G2172" s="304"/>
      <c r="H2172" s="305"/>
      <c r="I2172" s="306"/>
    </row>
    <row r="2173" spans="1:9" ht="69.95" customHeight="1" x14ac:dyDescent="0.2">
      <c r="A2173" s="828"/>
      <c r="B2173" s="62"/>
      <c r="C2173" s="141">
        <v>4101</v>
      </c>
      <c r="D2173" s="142"/>
      <c r="E2173" s="444" t="s">
        <v>23</v>
      </c>
      <c r="F2173" s="283"/>
      <c r="G2173" s="186"/>
      <c r="H2173" s="186" t="s">
        <v>21</v>
      </c>
      <c r="I2173" s="228"/>
    </row>
    <row r="2174" spans="1:9" ht="69.95" customHeight="1" x14ac:dyDescent="0.2">
      <c r="A2174" s="828"/>
      <c r="B2174" s="782" t="s">
        <v>8</v>
      </c>
      <c r="C2174" s="307"/>
      <c r="D2174" s="308"/>
      <c r="E2174" s="470"/>
      <c r="F2174" s="331"/>
      <c r="G2174" s="304"/>
      <c r="H2174" s="304"/>
      <c r="I2174" s="306"/>
    </row>
    <row r="2175" spans="1:9" ht="69.95" customHeight="1" thickBot="1" x14ac:dyDescent="0.25">
      <c r="A2175" s="829"/>
      <c r="B2175" s="783"/>
      <c r="C2175" s="310"/>
      <c r="D2175" s="311"/>
      <c r="E2175" s="471"/>
      <c r="F2175" s="334"/>
      <c r="G2175" s="313"/>
      <c r="H2175" s="312"/>
      <c r="I2175" s="314"/>
    </row>
    <row r="2176" spans="1:9" ht="69.95" customHeight="1" thickTop="1" x14ac:dyDescent="0.2">
      <c r="A2176" s="830">
        <f>+A2170+1</f>
        <v>43447</v>
      </c>
      <c r="B2176" s="61"/>
      <c r="C2176" s="168" t="s">
        <v>7</v>
      </c>
      <c r="D2176" s="169" t="s">
        <v>11</v>
      </c>
      <c r="E2176" s="447"/>
      <c r="F2176" s="512"/>
      <c r="G2176" s="172" t="s">
        <v>26</v>
      </c>
      <c r="H2176" s="202"/>
      <c r="I2176" s="174"/>
    </row>
    <row r="2177" spans="1:9" ht="69.95" customHeight="1" x14ac:dyDescent="0.2">
      <c r="A2177" s="831"/>
      <c r="B2177" s="782" t="s">
        <v>8</v>
      </c>
      <c r="C2177" s="315"/>
      <c r="D2177" s="316"/>
      <c r="E2177" s="443"/>
      <c r="F2177" s="273"/>
      <c r="G2177" s="304"/>
      <c r="H2177" s="305"/>
      <c r="I2177" s="306"/>
    </row>
    <row r="2178" spans="1:9" ht="69.95" customHeight="1" x14ac:dyDescent="0.2">
      <c r="A2178" s="831"/>
      <c r="B2178" s="782"/>
      <c r="C2178" s="318"/>
      <c r="D2178" s="319"/>
      <c r="E2178" s="443"/>
      <c r="F2178" s="521"/>
      <c r="G2178" s="304"/>
      <c r="H2178" s="305"/>
      <c r="I2178" s="306"/>
    </row>
    <row r="2179" spans="1:9" ht="69.95" customHeight="1" x14ac:dyDescent="0.2">
      <c r="A2179" s="831"/>
      <c r="B2179" s="62"/>
      <c r="C2179" s="185" t="s">
        <v>12</v>
      </c>
      <c r="D2179" s="131"/>
      <c r="E2179" s="444" t="s">
        <v>24</v>
      </c>
      <c r="F2179" s="283"/>
      <c r="G2179" s="186"/>
      <c r="H2179" s="186" t="s">
        <v>23</v>
      </c>
      <c r="I2179" s="228"/>
    </row>
    <row r="2180" spans="1:9" ht="69.95" customHeight="1" x14ac:dyDescent="0.2">
      <c r="A2180" s="831"/>
      <c r="B2180" s="782" t="s">
        <v>8</v>
      </c>
      <c r="C2180" s="320"/>
      <c r="D2180" s="321"/>
      <c r="E2180" s="470"/>
      <c r="F2180" s="353"/>
      <c r="G2180" s="304"/>
      <c r="H2180" s="304"/>
      <c r="I2180" s="306"/>
    </row>
    <row r="2181" spans="1:9" ht="69.95" customHeight="1" thickBot="1" x14ac:dyDescent="0.25">
      <c r="A2181" s="832"/>
      <c r="B2181" s="783"/>
      <c r="C2181" s="310"/>
      <c r="D2181" s="311"/>
      <c r="E2181" s="471"/>
      <c r="F2181" s="334"/>
      <c r="G2181" s="313"/>
      <c r="H2181" s="312"/>
      <c r="I2181" s="314"/>
    </row>
    <row r="2182" spans="1:9" ht="69.95" customHeight="1" thickTop="1" x14ac:dyDescent="0.2">
      <c r="A2182" s="827">
        <f>+A2176+1</f>
        <v>43448</v>
      </c>
      <c r="B2182" s="61"/>
      <c r="C2182" s="170" t="s">
        <v>14</v>
      </c>
      <c r="D2182" s="192" t="s">
        <v>15</v>
      </c>
      <c r="E2182" s="447"/>
      <c r="F2182" s="512"/>
      <c r="G2182" s="172" t="s">
        <v>27</v>
      </c>
      <c r="H2182" s="202"/>
      <c r="I2182" s="174"/>
    </row>
    <row r="2183" spans="1:9" ht="69.95" customHeight="1" x14ac:dyDescent="0.2">
      <c r="A2183" s="828"/>
      <c r="B2183" s="782" t="s">
        <v>8</v>
      </c>
      <c r="C2183" s="326"/>
      <c r="D2183" s="303"/>
      <c r="E2183" s="443"/>
      <c r="F2183" s="273"/>
      <c r="G2183" s="304"/>
      <c r="H2183" s="305"/>
      <c r="I2183" s="306"/>
    </row>
    <row r="2184" spans="1:9" ht="69.95" customHeight="1" x14ac:dyDescent="0.2">
      <c r="A2184" s="828"/>
      <c r="B2184" s="782"/>
      <c r="C2184" s="327"/>
      <c r="D2184" s="319"/>
      <c r="E2184" s="443"/>
      <c r="F2184" s="521"/>
      <c r="G2184" s="304"/>
      <c r="H2184" s="305"/>
      <c r="I2184" s="306"/>
    </row>
    <row r="2185" spans="1:9" ht="69.95" customHeight="1" x14ac:dyDescent="0.2">
      <c r="A2185" s="828"/>
      <c r="B2185" s="62"/>
      <c r="C2185" s="196" t="s">
        <v>17</v>
      </c>
      <c r="D2185" s="131"/>
      <c r="E2185" s="444" t="s">
        <v>25</v>
      </c>
      <c r="F2185" s="515"/>
      <c r="G2185" s="233"/>
      <c r="H2185" s="233"/>
      <c r="I2185" s="234"/>
    </row>
    <row r="2186" spans="1:9" ht="69.95" customHeight="1" x14ac:dyDescent="0.2">
      <c r="A2186" s="828"/>
      <c r="B2186" s="782" t="s">
        <v>8</v>
      </c>
      <c r="C2186" s="328"/>
      <c r="D2186" s="321"/>
      <c r="E2186" s="470"/>
      <c r="F2186" s="353"/>
      <c r="G2186" s="304"/>
      <c r="H2186" s="304"/>
      <c r="I2186" s="306"/>
    </row>
    <row r="2187" spans="1:9" ht="69.95" customHeight="1" thickBot="1" x14ac:dyDescent="0.25">
      <c r="A2187" s="829"/>
      <c r="B2187" s="783"/>
      <c r="C2187" s="329"/>
      <c r="D2187" s="311"/>
      <c r="E2187" s="471"/>
      <c r="F2187" s="334"/>
      <c r="G2187" s="313"/>
      <c r="H2187" s="312"/>
      <c r="I2187" s="314"/>
    </row>
    <row r="2188" spans="1:9" ht="69.95" customHeight="1" thickTop="1" x14ac:dyDescent="0.2">
      <c r="A2188" s="830">
        <f>+A2182+1</f>
        <v>43449</v>
      </c>
      <c r="B2188" s="61"/>
      <c r="C2188" s="168" t="s">
        <v>13</v>
      </c>
      <c r="D2188" s="169" t="s">
        <v>16</v>
      </c>
      <c r="E2188" s="435" t="s">
        <v>18</v>
      </c>
      <c r="F2188" s="512"/>
      <c r="G2188" s="172" t="s">
        <v>28</v>
      </c>
      <c r="H2188" s="202"/>
      <c r="I2188" s="174"/>
    </row>
    <row r="2189" spans="1:9" ht="69.95" customHeight="1" x14ac:dyDescent="0.2">
      <c r="A2189" s="831"/>
      <c r="B2189" s="782" t="s">
        <v>8</v>
      </c>
      <c r="C2189" s="315"/>
      <c r="D2189" s="316"/>
      <c r="E2189" s="443"/>
      <c r="F2189" s="273"/>
      <c r="G2189" s="304"/>
      <c r="H2189" s="305"/>
      <c r="I2189" s="306"/>
    </row>
    <row r="2190" spans="1:9" ht="69.95" customHeight="1" x14ac:dyDescent="0.2">
      <c r="A2190" s="831"/>
      <c r="B2190" s="782"/>
      <c r="C2190" s="330"/>
      <c r="D2190" s="331"/>
      <c r="E2190" s="443"/>
      <c r="F2190" s="521"/>
      <c r="G2190" s="304"/>
      <c r="H2190" s="305"/>
      <c r="I2190" s="306"/>
    </row>
    <row r="2191" spans="1:9" ht="69.95" customHeight="1" x14ac:dyDescent="0.2">
      <c r="A2191" s="831"/>
      <c r="B2191" s="62"/>
      <c r="C2191" s="185" t="s">
        <v>19</v>
      </c>
      <c r="D2191" s="209"/>
      <c r="E2191" s="449"/>
      <c r="F2191" s="515"/>
      <c r="G2191" s="233"/>
      <c r="H2191" s="233"/>
      <c r="I2191" s="234"/>
    </row>
    <row r="2192" spans="1:9" ht="69.95" customHeight="1" x14ac:dyDescent="0.2">
      <c r="A2192" s="831"/>
      <c r="B2192" s="782" t="s">
        <v>8</v>
      </c>
      <c r="C2192" s="320"/>
      <c r="D2192" s="332"/>
      <c r="E2192" s="470"/>
      <c r="F2192" s="353"/>
      <c r="G2192" s="304"/>
      <c r="H2192" s="304"/>
      <c r="I2192" s="306"/>
    </row>
    <row r="2193" spans="1:9" ht="69.95" customHeight="1" thickBot="1" x14ac:dyDescent="0.25">
      <c r="A2193" s="832"/>
      <c r="B2193" s="783"/>
      <c r="C2193" s="333"/>
      <c r="D2193" s="334"/>
      <c r="E2193" s="471"/>
      <c r="F2193" s="334"/>
      <c r="G2193" s="313"/>
      <c r="H2193" s="312"/>
      <c r="I2193" s="314"/>
    </row>
    <row r="2194" spans="1:9" ht="69.95" customHeight="1" thickTop="1" x14ac:dyDescent="0.2">
      <c r="A2194" s="850">
        <f>+A2188+1</f>
        <v>43450</v>
      </c>
      <c r="B2194" s="61"/>
      <c r="C2194" s="168"/>
      <c r="D2194" s="169"/>
      <c r="E2194" s="435"/>
      <c r="F2194" s="512"/>
      <c r="G2194" s="172"/>
      <c r="H2194" s="202"/>
      <c r="I2194" s="174"/>
    </row>
    <row r="2195" spans="1:9" ht="69.95" customHeight="1" x14ac:dyDescent="0.2">
      <c r="A2195" s="851"/>
      <c r="B2195" s="782" t="s">
        <v>8</v>
      </c>
      <c r="C2195" s="315"/>
      <c r="D2195" s="316"/>
      <c r="E2195" s="443"/>
      <c r="F2195" s="273"/>
      <c r="G2195" s="304"/>
      <c r="H2195" s="305"/>
      <c r="I2195" s="306"/>
    </row>
    <row r="2196" spans="1:9" ht="69.95" customHeight="1" x14ac:dyDescent="0.2">
      <c r="A2196" s="851"/>
      <c r="B2196" s="782"/>
      <c r="C2196" s="330"/>
      <c r="D2196" s="331"/>
      <c r="E2196" s="443"/>
      <c r="F2196" s="521"/>
      <c r="G2196" s="304"/>
      <c r="H2196" s="305"/>
      <c r="I2196" s="306"/>
    </row>
    <row r="2197" spans="1:9" ht="69.95" customHeight="1" x14ac:dyDescent="0.2">
      <c r="A2197" s="851"/>
      <c r="B2197" s="62"/>
      <c r="C2197" s="185"/>
      <c r="D2197" s="209"/>
      <c r="E2197" s="449"/>
      <c r="F2197" s="515"/>
      <c r="G2197" s="233"/>
      <c r="H2197" s="233"/>
      <c r="I2197" s="234"/>
    </row>
    <row r="2198" spans="1:9" ht="69.95" customHeight="1" x14ac:dyDescent="0.2">
      <c r="A2198" s="851"/>
      <c r="B2198" s="782" t="s">
        <v>8</v>
      </c>
      <c r="C2198" s="320"/>
      <c r="D2198" s="332"/>
      <c r="E2198" s="470"/>
      <c r="F2198" s="353"/>
      <c r="G2198" s="304"/>
      <c r="H2198" s="304"/>
      <c r="I2198" s="306"/>
    </row>
    <row r="2199" spans="1:9" ht="69.95" customHeight="1" thickBot="1" x14ac:dyDescent="0.25">
      <c r="A2199" s="852"/>
      <c r="B2199" s="783"/>
      <c r="C2199" s="333"/>
      <c r="D2199" s="334"/>
      <c r="E2199" s="471"/>
      <c r="F2199" s="334"/>
      <c r="G2199" s="313"/>
      <c r="H2199" s="312"/>
      <c r="I2199" s="314"/>
    </row>
    <row r="2200" spans="1:9" ht="69.95" hidden="1" customHeight="1" thickTop="1" x14ac:dyDescent="0.2">
      <c r="A2200" s="391"/>
      <c r="B2200" s="64"/>
      <c r="C2200" s="240">
        <f>COUNTA(C2191,C2188,C2185,C2182,C2179,C2176,C2173,C2170,C2167,C2164,C2161,C2158)</f>
        <v>12</v>
      </c>
      <c r="D2200" s="240">
        <f>COUNTA(D2191,D2188,D2185,D2182,D2179,D2176,D2173,D2170,D2167,D2164,D2161,D2158)</f>
        <v>6</v>
      </c>
      <c r="E2200" s="450">
        <f>COUNTA(E2191,E2188,E2185,E2182,E2179,E2176,E2173,E2170,E2167,E2164,E2161,E2158)</f>
        <v>7</v>
      </c>
      <c r="F2200" s="517">
        <f t="shared" ref="F2200:H2200" si="66">COUNTA(F2191,F2188,F2185,F2182,F2179,F2176,F2173,F2170,F2167,F2164,F2161,F2158)</f>
        <v>0</v>
      </c>
      <c r="G2200" s="240">
        <f t="shared" si="66"/>
        <v>6</v>
      </c>
      <c r="H2200" s="240">
        <f t="shared" si="66"/>
        <v>4</v>
      </c>
      <c r="I2200" s="240">
        <f>COUNTA(I2158:I2193)</f>
        <v>0</v>
      </c>
    </row>
    <row r="2201" spans="1:9" ht="99.95" customHeight="1" thickTop="1" thickBot="1" x14ac:dyDescent="0.25">
      <c r="A2201" s="393" t="s">
        <v>99</v>
      </c>
      <c r="B2201" s="390">
        <f>WEEKNUM(A2202,2)</f>
        <v>51</v>
      </c>
      <c r="C2201" s="824" t="s">
        <v>0</v>
      </c>
      <c r="D2201" s="825"/>
      <c r="E2201" s="496" t="s">
        <v>1</v>
      </c>
      <c r="F2201" s="81" t="s">
        <v>2</v>
      </c>
      <c r="G2201" s="218" t="s">
        <v>3</v>
      </c>
      <c r="H2201" s="219" t="s">
        <v>4</v>
      </c>
      <c r="I2201" s="388" t="s">
        <v>5</v>
      </c>
    </row>
    <row r="2202" spans="1:9" ht="69.95" customHeight="1" thickTop="1" x14ac:dyDescent="0.2">
      <c r="A2202" s="827">
        <f>A2188+2</f>
        <v>43451</v>
      </c>
      <c r="B2202" s="59"/>
      <c r="C2202" s="170">
        <v>4114</v>
      </c>
      <c r="D2202" s="220">
        <v>4112</v>
      </c>
      <c r="E2202" s="435" t="s">
        <v>6</v>
      </c>
      <c r="F2202" s="512"/>
      <c r="G2202" s="172" t="s">
        <v>29</v>
      </c>
      <c r="H2202" s="202"/>
      <c r="I2202" s="174"/>
    </row>
    <row r="2203" spans="1:9" ht="69.95" customHeight="1" x14ac:dyDescent="0.2">
      <c r="A2203" s="828"/>
      <c r="B2203" s="784" t="s">
        <v>8</v>
      </c>
      <c r="C2203" s="326"/>
      <c r="D2203" s="335"/>
      <c r="E2203" s="443"/>
      <c r="F2203" s="273"/>
      <c r="G2203" s="304"/>
      <c r="H2203" s="305"/>
      <c r="I2203" s="306"/>
    </row>
    <row r="2204" spans="1:9" ht="69.95" customHeight="1" x14ac:dyDescent="0.2">
      <c r="A2204" s="828"/>
      <c r="B2204" s="784"/>
      <c r="C2204" s="327"/>
      <c r="D2204" s="336"/>
      <c r="E2204" s="443"/>
      <c r="F2204" s="521"/>
      <c r="G2204" s="304"/>
      <c r="H2204" s="305"/>
      <c r="I2204" s="306"/>
    </row>
    <row r="2205" spans="1:9" ht="69.95" customHeight="1" x14ac:dyDescent="0.2">
      <c r="A2205" s="828"/>
      <c r="B2205" s="60"/>
      <c r="C2205" s="130">
        <v>4111</v>
      </c>
      <c r="D2205" s="227"/>
      <c r="E2205" s="444" t="s">
        <v>26</v>
      </c>
      <c r="F2205" s="283"/>
      <c r="G2205" s="186"/>
      <c r="H2205" s="186" t="s">
        <v>24</v>
      </c>
      <c r="I2205" s="228"/>
    </row>
    <row r="2206" spans="1:9" ht="69.95" customHeight="1" x14ac:dyDescent="0.2">
      <c r="A2206" s="828"/>
      <c r="B2206" s="784" t="s">
        <v>8</v>
      </c>
      <c r="C2206" s="328"/>
      <c r="D2206" s="337"/>
      <c r="E2206" s="470"/>
      <c r="F2206" s="353"/>
      <c r="G2206" s="304"/>
      <c r="H2206" s="304"/>
      <c r="I2206" s="306"/>
    </row>
    <row r="2207" spans="1:9" ht="69.95" customHeight="1" thickBot="1" x14ac:dyDescent="0.25">
      <c r="A2207" s="829"/>
      <c r="B2207" s="785"/>
      <c r="C2207" s="329"/>
      <c r="D2207" s="338"/>
      <c r="E2207" s="471"/>
      <c r="F2207" s="334"/>
      <c r="G2207" s="313"/>
      <c r="H2207" s="312"/>
      <c r="I2207" s="314"/>
    </row>
    <row r="2208" spans="1:9" ht="69.95" customHeight="1" thickTop="1" x14ac:dyDescent="0.2">
      <c r="A2208" s="830">
        <f>+A2202+1</f>
        <v>43452</v>
      </c>
      <c r="B2208" s="61"/>
      <c r="C2208" s="170">
        <v>4110</v>
      </c>
      <c r="D2208" s="231">
        <v>4109</v>
      </c>
      <c r="E2208" s="447"/>
      <c r="F2208" s="512"/>
      <c r="G2208" s="172" t="s">
        <v>30</v>
      </c>
      <c r="H2208" s="202"/>
      <c r="I2208" s="174"/>
    </row>
    <row r="2209" spans="1:9" ht="69.95" customHeight="1" x14ac:dyDescent="0.2">
      <c r="A2209" s="831"/>
      <c r="B2209" s="782" t="s">
        <v>8</v>
      </c>
      <c r="C2209" s="326"/>
      <c r="D2209" s="303"/>
      <c r="E2209" s="443"/>
      <c r="F2209" s="273"/>
      <c r="G2209" s="304"/>
      <c r="H2209" s="305"/>
      <c r="I2209" s="306"/>
    </row>
    <row r="2210" spans="1:9" ht="69.95" customHeight="1" x14ac:dyDescent="0.2">
      <c r="A2210" s="831"/>
      <c r="B2210" s="782"/>
      <c r="C2210" s="327"/>
      <c r="D2210" s="319"/>
      <c r="E2210" s="443"/>
      <c r="F2210" s="521"/>
      <c r="G2210" s="304"/>
      <c r="H2210" s="305"/>
      <c r="I2210" s="306"/>
    </row>
    <row r="2211" spans="1:9" ht="69.95" customHeight="1" x14ac:dyDescent="0.2">
      <c r="A2211" s="831"/>
      <c r="B2211" s="62"/>
      <c r="C2211" s="130">
        <v>4108</v>
      </c>
      <c r="D2211" s="131"/>
      <c r="E2211" s="444" t="s">
        <v>27</v>
      </c>
      <c r="F2211" s="283"/>
      <c r="G2211" s="186"/>
      <c r="H2211" s="186" t="s">
        <v>25</v>
      </c>
      <c r="I2211" s="228"/>
    </row>
    <row r="2212" spans="1:9" ht="69.95" customHeight="1" x14ac:dyDescent="0.2">
      <c r="A2212" s="831"/>
      <c r="B2212" s="782" t="s">
        <v>8</v>
      </c>
      <c r="C2212" s="328"/>
      <c r="D2212" s="321"/>
      <c r="E2212" s="470"/>
      <c r="F2212" s="353"/>
      <c r="G2212" s="304"/>
      <c r="H2212" s="304"/>
      <c r="I2212" s="306"/>
    </row>
    <row r="2213" spans="1:9" ht="69.95" customHeight="1" thickBot="1" x14ac:dyDescent="0.25">
      <c r="A2213" s="832"/>
      <c r="B2213" s="783"/>
      <c r="C2213" s="329"/>
      <c r="D2213" s="311"/>
      <c r="E2213" s="471"/>
      <c r="F2213" s="334"/>
      <c r="G2213" s="313"/>
      <c r="H2213" s="312"/>
      <c r="I2213" s="314"/>
    </row>
    <row r="2214" spans="1:9" ht="69.95" customHeight="1" thickTop="1" x14ac:dyDescent="0.2">
      <c r="A2214" s="827">
        <f>+A2208+1</f>
        <v>43453</v>
      </c>
      <c r="B2214" s="61"/>
      <c r="C2214" s="232">
        <v>4107</v>
      </c>
      <c r="D2214" s="231">
        <v>4104</v>
      </c>
      <c r="E2214" s="447"/>
      <c r="F2214" s="512"/>
      <c r="G2214" s="172" t="s">
        <v>14</v>
      </c>
      <c r="H2214" s="202"/>
      <c r="I2214" s="174"/>
    </row>
    <row r="2215" spans="1:9" ht="69.95" customHeight="1" x14ac:dyDescent="0.2">
      <c r="A2215" s="828"/>
      <c r="B2215" s="782" t="s">
        <v>8</v>
      </c>
      <c r="C2215" s="302"/>
      <c r="D2215" s="303"/>
      <c r="E2215" s="443"/>
      <c r="F2215" s="273"/>
      <c r="G2215" s="304"/>
      <c r="H2215" s="305"/>
      <c r="I2215" s="306"/>
    </row>
    <row r="2216" spans="1:9" ht="69.95" customHeight="1" x14ac:dyDescent="0.2">
      <c r="A2216" s="828"/>
      <c r="B2216" s="782"/>
      <c r="C2216" s="302"/>
      <c r="D2216" s="303"/>
      <c r="E2216" s="443"/>
      <c r="F2216" s="521"/>
      <c r="G2216" s="304"/>
      <c r="H2216" s="305"/>
      <c r="I2216" s="306"/>
    </row>
    <row r="2217" spans="1:9" ht="69.95" customHeight="1" x14ac:dyDescent="0.2">
      <c r="A2217" s="828"/>
      <c r="B2217" s="62"/>
      <c r="C2217" s="141">
        <v>4101</v>
      </c>
      <c r="D2217" s="142"/>
      <c r="E2217" s="444" t="s">
        <v>28</v>
      </c>
      <c r="F2217" s="283"/>
      <c r="G2217" s="186"/>
      <c r="H2217" s="186" t="s">
        <v>26</v>
      </c>
      <c r="I2217" s="228"/>
    </row>
    <row r="2218" spans="1:9" ht="69.95" customHeight="1" x14ac:dyDescent="0.2">
      <c r="A2218" s="828"/>
      <c r="B2218" s="782" t="s">
        <v>8</v>
      </c>
      <c r="C2218" s="307"/>
      <c r="D2218" s="308"/>
      <c r="E2218" s="470"/>
      <c r="F2218" s="353"/>
      <c r="G2218" s="304"/>
      <c r="H2218" s="304"/>
      <c r="I2218" s="306"/>
    </row>
    <row r="2219" spans="1:9" ht="69.95" customHeight="1" thickBot="1" x14ac:dyDescent="0.25">
      <c r="A2219" s="829"/>
      <c r="B2219" s="783"/>
      <c r="C2219" s="310"/>
      <c r="D2219" s="311"/>
      <c r="E2219" s="471"/>
      <c r="F2219" s="334"/>
      <c r="G2219" s="313"/>
      <c r="H2219" s="312"/>
      <c r="I2219" s="314"/>
    </row>
    <row r="2220" spans="1:9" ht="69.95" customHeight="1" thickTop="1" x14ac:dyDescent="0.2">
      <c r="A2220" s="830">
        <f>+A2214+1</f>
        <v>43454</v>
      </c>
      <c r="B2220" s="61"/>
      <c r="C2220" s="168" t="s">
        <v>7</v>
      </c>
      <c r="D2220" s="169" t="s">
        <v>11</v>
      </c>
      <c r="E2220" s="447"/>
      <c r="F2220" s="512"/>
      <c r="G2220" s="172"/>
      <c r="H2220" s="202"/>
      <c r="I2220" s="174"/>
    </row>
    <row r="2221" spans="1:9" ht="69.95" customHeight="1" x14ac:dyDescent="0.2">
      <c r="A2221" s="831"/>
      <c r="B2221" s="782" t="s">
        <v>8</v>
      </c>
      <c r="C2221" s="315"/>
      <c r="D2221" s="316"/>
      <c r="E2221" s="443"/>
      <c r="F2221" s="273"/>
      <c r="G2221" s="304"/>
      <c r="H2221" s="305"/>
      <c r="I2221" s="306"/>
    </row>
    <row r="2222" spans="1:9" ht="69.95" customHeight="1" x14ac:dyDescent="0.2">
      <c r="A2222" s="831"/>
      <c r="B2222" s="782"/>
      <c r="C2222" s="318"/>
      <c r="D2222" s="319"/>
      <c r="E2222" s="443"/>
      <c r="F2222" s="521"/>
      <c r="G2222" s="304"/>
      <c r="H2222" s="305"/>
      <c r="I2222" s="306"/>
    </row>
    <row r="2223" spans="1:9" ht="69.95" customHeight="1" x14ac:dyDescent="0.2">
      <c r="A2223" s="831"/>
      <c r="B2223" s="62"/>
      <c r="C2223" s="185" t="s">
        <v>12</v>
      </c>
      <c r="D2223" s="131"/>
      <c r="E2223" s="444" t="s">
        <v>29</v>
      </c>
      <c r="F2223" s="283"/>
      <c r="G2223" s="186"/>
      <c r="H2223" s="186" t="s">
        <v>27</v>
      </c>
      <c r="I2223" s="228"/>
    </row>
    <row r="2224" spans="1:9" ht="69.95" customHeight="1" x14ac:dyDescent="0.2">
      <c r="A2224" s="831"/>
      <c r="B2224" s="782" t="s">
        <v>8</v>
      </c>
      <c r="C2224" s="320"/>
      <c r="D2224" s="321"/>
      <c r="E2224" s="470"/>
      <c r="F2224" s="353"/>
      <c r="G2224" s="304"/>
      <c r="H2224" s="304"/>
      <c r="I2224" s="306"/>
    </row>
    <row r="2225" spans="1:9" ht="69.95" customHeight="1" thickBot="1" x14ac:dyDescent="0.25">
      <c r="A2225" s="832"/>
      <c r="B2225" s="783"/>
      <c r="C2225" s="310"/>
      <c r="D2225" s="311"/>
      <c r="E2225" s="471"/>
      <c r="F2225" s="334"/>
      <c r="G2225" s="313"/>
      <c r="H2225" s="312"/>
      <c r="I2225" s="314"/>
    </row>
    <row r="2226" spans="1:9" ht="69.95" customHeight="1" thickTop="1" x14ac:dyDescent="0.2">
      <c r="A2226" s="827">
        <f>+A2220+1</f>
        <v>43455</v>
      </c>
      <c r="B2226" s="61"/>
      <c r="C2226" s="170" t="s">
        <v>14</v>
      </c>
      <c r="D2226" s="192" t="s">
        <v>15</v>
      </c>
      <c r="E2226" s="447"/>
      <c r="F2226" s="512"/>
      <c r="G2226" s="172"/>
      <c r="H2226" s="202"/>
      <c r="I2226" s="174"/>
    </row>
    <row r="2227" spans="1:9" ht="69.95" customHeight="1" x14ac:dyDescent="0.2">
      <c r="A2227" s="828"/>
      <c r="B2227" s="782" t="s">
        <v>8</v>
      </c>
      <c r="C2227" s="326"/>
      <c r="D2227" s="303"/>
      <c r="E2227" s="443"/>
      <c r="F2227" s="273"/>
      <c r="G2227" s="304"/>
      <c r="H2227" s="305"/>
      <c r="I2227" s="306"/>
    </row>
    <row r="2228" spans="1:9" ht="69.95" customHeight="1" x14ac:dyDescent="0.2">
      <c r="A2228" s="828"/>
      <c r="B2228" s="782"/>
      <c r="C2228" s="327"/>
      <c r="D2228" s="319"/>
      <c r="E2228" s="443"/>
      <c r="F2228" s="521"/>
      <c r="G2228" s="304"/>
      <c r="H2228" s="305"/>
      <c r="I2228" s="306"/>
    </row>
    <row r="2229" spans="1:9" ht="69.95" customHeight="1" x14ac:dyDescent="0.2">
      <c r="A2229" s="828"/>
      <c r="B2229" s="62"/>
      <c r="C2229" s="196" t="s">
        <v>17</v>
      </c>
      <c r="D2229" s="131"/>
      <c r="E2229" s="444" t="s">
        <v>30</v>
      </c>
      <c r="F2229" s="515"/>
      <c r="G2229" s="233"/>
      <c r="H2229" s="233"/>
      <c r="I2229" s="234"/>
    </row>
    <row r="2230" spans="1:9" ht="69.95" customHeight="1" x14ac:dyDescent="0.2">
      <c r="A2230" s="828"/>
      <c r="B2230" s="782" t="s">
        <v>8</v>
      </c>
      <c r="C2230" s="328"/>
      <c r="D2230" s="321"/>
      <c r="E2230" s="470"/>
      <c r="F2230" s="353"/>
      <c r="G2230" s="304"/>
      <c r="H2230" s="304"/>
      <c r="I2230" s="306"/>
    </row>
    <row r="2231" spans="1:9" ht="69.95" customHeight="1" thickBot="1" x14ac:dyDescent="0.25">
      <c r="A2231" s="829"/>
      <c r="B2231" s="783"/>
      <c r="C2231" s="329"/>
      <c r="D2231" s="311"/>
      <c r="E2231" s="471"/>
      <c r="F2231" s="334"/>
      <c r="G2231" s="313"/>
      <c r="H2231" s="312"/>
      <c r="I2231" s="314"/>
    </row>
    <row r="2232" spans="1:9" ht="69.95" customHeight="1" thickTop="1" x14ac:dyDescent="0.2">
      <c r="A2232" s="830">
        <f>+A2226+1</f>
        <v>43456</v>
      </c>
      <c r="B2232" s="61"/>
      <c r="C2232" s="168" t="s">
        <v>13</v>
      </c>
      <c r="D2232" s="169" t="s">
        <v>16</v>
      </c>
      <c r="E2232" s="435" t="s">
        <v>18</v>
      </c>
      <c r="F2232" s="518"/>
      <c r="G2232" s="242"/>
      <c r="H2232" s="243"/>
      <c r="I2232" s="244"/>
    </row>
    <row r="2233" spans="1:9" ht="69.95" customHeight="1" x14ac:dyDescent="0.2">
      <c r="A2233" s="831"/>
      <c r="B2233" s="782" t="s">
        <v>8</v>
      </c>
      <c r="C2233" s="315"/>
      <c r="D2233" s="316"/>
      <c r="E2233" s="443"/>
      <c r="F2233" s="273"/>
      <c r="G2233" s="304"/>
      <c r="H2233" s="305"/>
      <c r="I2233" s="306"/>
    </row>
    <row r="2234" spans="1:9" ht="69.95" customHeight="1" x14ac:dyDescent="0.2">
      <c r="A2234" s="831"/>
      <c r="B2234" s="782"/>
      <c r="C2234" s="330"/>
      <c r="D2234" s="331"/>
      <c r="E2234" s="443"/>
      <c r="F2234" s="521"/>
      <c r="G2234" s="304"/>
      <c r="H2234" s="305"/>
      <c r="I2234" s="306"/>
    </row>
    <row r="2235" spans="1:9" ht="69.95" customHeight="1" x14ac:dyDescent="0.2">
      <c r="A2235" s="831"/>
      <c r="B2235" s="62"/>
      <c r="C2235" s="185" t="s">
        <v>19</v>
      </c>
      <c r="D2235" s="209"/>
      <c r="E2235" s="449"/>
      <c r="F2235" s="515"/>
      <c r="G2235" s="233"/>
      <c r="H2235" s="233"/>
      <c r="I2235" s="234"/>
    </row>
    <row r="2236" spans="1:9" ht="69.95" customHeight="1" x14ac:dyDescent="0.2">
      <c r="A2236" s="831"/>
      <c r="B2236" s="782" t="s">
        <v>8</v>
      </c>
      <c r="C2236" s="320"/>
      <c r="D2236" s="332"/>
      <c r="E2236" s="470"/>
      <c r="F2236" s="353"/>
      <c r="G2236" s="304"/>
      <c r="H2236" s="304"/>
      <c r="I2236" s="306"/>
    </row>
    <row r="2237" spans="1:9" ht="69.95" customHeight="1" thickBot="1" x14ac:dyDescent="0.25">
      <c r="A2237" s="832"/>
      <c r="B2237" s="783"/>
      <c r="C2237" s="333"/>
      <c r="D2237" s="334"/>
      <c r="E2237" s="471"/>
      <c r="F2237" s="334"/>
      <c r="G2237" s="313"/>
      <c r="H2237" s="312"/>
      <c r="I2237" s="314"/>
    </row>
    <row r="2238" spans="1:9" ht="69.95" customHeight="1" thickTop="1" x14ac:dyDescent="0.2">
      <c r="A2238" s="850">
        <f>+A2232+1</f>
        <v>43457</v>
      </c>
      <c r="B2238" s="61"/>
      <c r="C2238" s="168"/>
      <c r="D2238" s="169"/>
      <c r="E2238" s="435"/>
      <c r="F2238" s="518"/>
      <c r="G2238" s="242"/>
      <c r="H2238" s="243"/>
      <c r="I2238" s="244"/>
    </row>
    <row r="2239" spans="1:9" ht="69.95" customHeight="1" x14ac:dyDescent="0.2">
      <c r="A2239" s="851"/>
      <c r="B2239" s="782" t="s">
        <v>8</v>
      </c>
      <c r="C2239" s="315"/>
      <c r="D2239" s="316"/>
      <c r="E2239" s="443"/>
      <c r="F2239" s="273"/>
      <c r="G2239" s="304"/>
      <c r="H2239" s="305"/>
      <c r="I2239" s="306"/>
    </row>
    <row r="2240" spans="1:9" ht="69.95" customHeight="1" x14ac:dyDescent="0.2">
      <c r="A2240" s="851"/>
      <c r="B2240" s="782"/>
      <c r="C2240" s="330"/>
      <c r="D2240" s="331"/>
      <c r="E2240" s="443"/>
      <c r="F2240" s="521"/>
      <c r="G2240" s="304"/>
      <c r="H2240" s="305"/>
      <c r="I2240" s="306"/>
    </row>
    <row r="2241" spans="1:9" ht="69.95" customHeight="1" x14ac:dyDescent="0.2">
      <c r="A2241" s="851"/>
      <c r="B2241" s="62"/>
      <c r="C2241" s="185"/>
      <c r="D2241" s="209"/>
      <c r="E2241" s="449"/>
      <c r="F2241" s="515"/>
      <c r="G2241" s="233"/>
      <c r="H2241" s="233"/>
      <c r="I2241" s="234"/>
    </row>
    <row r="2242" spans="1:9" ht="69.95" customHeight="1" x14ac:dyDescent="0.2">
      <c r="A2242" s="851"/>
      <c r="B2242" s="782" t="s">
        <v>8</v>
      </c>
      <c r="C2242" s="320"/>
      <c r="D2242" s="332"/>
      <c r="E2242" s="470"/>
      <c r="F2242" s="353"/>
      <c r="G2242" s="304"/>
      <c r="H2242" s="304"/>
      <c r="I2242" s="306"/>
    </row>
    <row r="2243" spans="1:9" ht="69.95" customHeight="1" thickBot="1" x14ac:dyDescent="0.25">
      <c r="A2243" s="852"/>
      <c r="B2243" s="783"/>
      <c r="C2243" s="333"/>
      <c r="D2243" s="334"/>
      <c r="E2243" s="471"/>
      <c r="F2243" s="334"/>
      <c r="G2243" s="313"/>
      <c r="H2243" s="312"/>
      <c r="I2243" s="314"/>
    </row>
    <row r="2244" spans="1:9" ht="69.95" hidden="1" customHeight="1" thickTop="1" x14ac:dyDescent="0.2">
      <c r="A2244" s="391"/>
      <c r="B2244" s="64"/>
      <c r="C2244" s="240">
        <f>COUNTA(C2235,C2232,C2229,C2226,C2223,C2220,C2217,C2214,C2211,C2208,C2205,C2202)</f>
        <v>12</v>
      </c>
      <c r="D2244" s="240">
        <f t="shared" ref="D2244:H2244" si="67">COUNTA(D2235,D2232,D2229,D2226,D2223,D2220,D2217,D2214,D2211,D2208,D2205,D2202)</f>
        <v>6</v>
      </c>
      <c r="E2244" s="450">
        <f t="shared" si="67"/>
        <v>7</v>
      </c>
      <c r="F2244" s="517">
        <f t="shared" si="67"/>
        <v>0</v>
      </c>
      <c r="G2244" s="240">
        <f t="shared" si="67"/>
        <v>3</v>
      </c>
      <c r="H2244" s="240">
        <f t="shared" si="67"/>
        <v>4</v>
      </c>
      <c r="I2244" s="240">
        <f>COUNTA(I2202:I2237)</f>
        <v>0</v>
      </c>
    </row>
    <row r="2245" spans="1:9" ht="99.95" customHeight="1" thickTop="1" thickBot="1" x14ac:dyDescent="0.25">
      <c r="A2245" s="393" t="s">
        <v>99</v>
      </c>
      <c r="B2245" s="390">
        <f>WEEKNUM(A2246,2)</f>
        <v>52</v>
      </c>
      <c r="C2245" s="824" t="s">
        <v>0</v>
      </c>
      <c r="D2245" s="825"/>
      <c r="E2245" s="496" t="s">
        <v>1</v>
      </c>
      <c r="F2245" s="81" t="s">
        <v>2</v>
      </c>
      <c r="G2245" s="218" t="s">
        <v>3</v>
      </c>
      <c r="H2245" s="219" t="s">
        <v>4</v>
      </c>
      <c r="I2245" s="388" t="s">
        <v>5</v>
      </c>
    </row>
    <row r="2246" spans="1:9" ht="69.95" customHeight="1" thickTop="1" x14ac:dyDescent="0.2">
      <c r="A2246" s="827">
        <f>A2232+2</f>
        <v>43458</v>
      </c>
      <c r="B2246" s="59"/>
      <c r="C2246" s="170">
        <v>4114</v>
      </c>
      <c r="D2246" s="220">
        <v>4112</v>
      </c>
      <c r="E2246" s="435" t="s">
        <v>6</v>
      </c>
      <c r="F2246" s="518"/>
      <c r="G2246" s="242"/>
      <c r="H2246" s="243"/>
      <c r="I2246" s="244"/>
    </row>
    <row r="2247" spans="1:9" ht="69.95" customHeight="1" x14ac:dyDescent="0.2">
      <c r="A2247" s="828"/>
      <c r="B2247" s="784" t="s">
        <v>8</v>
      </c>
      <c r="C2247" s="326"/>
      <c r="D2247" s="335"/>
      <c r="E2247" s="443"/>
      <c r="F2247" s="273"/>
      <c r="G2247" s="304"/>
      <c r="H2247" s="305"/>
      <c r="I2247" s="306"/>
    </row>
    <row r="2248" spans="1:9" ht="69.95" customHeight="1" x14ac:dyDescent="0.2">
      <c r="A2248" s="828"/>
      <c r="B2248" s="784"/>
      <c r="C2248" s="327"/>
      <c r="D2248" s="336"/>
      <c r="E2248" s="443"/>
      <c r="F2248" s="521"/>
      <c r="G2248" s="304"/>
      <c r="H2248" s="305"/>
      <c r="I2248" s="306"/>
    </row>
    <row r="2249" spans="1:9" ht="69.95" customHeight="1" x14ac:dyDescent="0.2">
      <c r="A2249" s="828"/>
      <c r="B2249" s="60"/>
      <c r="C2249" s="130">
        <v>4111</v>
      </c>
      <c r="D2249" s="227"/>
      <c r="E2249" s="451" t="s">
        <v>31</v>
      </c>
      <c r="F2249" s="283"/>
      <c r="G2249" s="186"/>
      <c r="H2249" s="186" t="s">
        <v>28</v>
      </c>
      <c r="I2249" s="228"/>
    </row>
    <row r="2250" spans="1:9" ht="69.95" customHeight="1" x14ac:dyDescent="0.2">
      <c r="A2250" s="828"/>
      <c r="B2250" s="784" t="s">
        <v>8</v>
      </c>
      <c r="C2250" s="328"/>
      <c r="D2250" s="337"/>
      <c r="E2250" s="470"/>
      <c r="F2250" s="353"/>
      <c r="G2250" s="304"/>
      <c r="H2250" s="304"/>
      <c r="I2250" s="306"/>
    </row>
    <row r="2251" spans="1:9" ht="69.95" customHeight="1" thickBot="1" x14ac:dyDescent="0.25">
      <c r="A2251" s="829"/>
      <c r="B2251" s="785"/>
      <c r="C2251" s="329"/>
      <c r="D2251" s="338"/>
      <c r="E2251" s="471"/>
      <c r="F2251" s="334"/>
      <c r="G2251" s="313"/>
      <c r="H2251" s="312"/>
      <c r="I2251" s="314"/>
    </row>
    <row r="2252" spans="1:9" ht="69.95" customHeight="1" thickTop="1" x14ac:dyDescent="0.2">
      <c r="A2252" s="830">
        <f>+A2246+1</f>
        <v>43459</v>
      </c>
      <c r="B2252" s="61"/>
      <c r="C2252" s="170">
        <v>4110</v>
      </c>
      <c r="D2252" s="231">
        <v>4109</v>
      </c>
      <c r="E2252" s="452"/>
      <c r="F2252" s="518"/>
      <c r="G2252" s="242"/>
      <c r="H2252" s="243"/>
      <c r="I2252" s="244"/>
    </row>
    <row r="2253" spans="1:9" ht="69.95" customHeight="1" x14ac:dyDescent="0.2">
      <c r="A2253" s="831"/>
      <c r="B2253" s="782" t="s">
        <v>8</v>
      </c>
      <c r="C2253" s="326"/>
      <c r="D2253" s="303"/>
      <c r="E2253" s="443"/>
      <c r="F2253" s="273"/>
      <c r="G2253" s="304"/>
      <c r="H2253" s="305"/>
      <c r="I2253" s="306"/>
    </row>
    <row r="2254" spans="1:9" ht="69.95" customHeight="1" x14ac:dyDescent="0.2">
      <c r="A2254" s="831"/>
      <c r="B2254" s="782"/>
      <c r="C2254" s="327"/>
      <c r="D2254" s="319"/>
      <c r="E2254" s="443"/>
      <c r="F2254" s="521"/>
      <c r="G2254" s="304"/>
      <c r="H2254" s="305"/>
      <c r="I2254" s="306"/>
    </row>
    <row r="2255" spans="1:9" ht="69.95" customHeight="1" x14ac:dyDescent="0.2">
      <c r="A2255" s="831"/>
      <c r="B2255" s="62"/>
      <c r="C2255" s="130">
        <v>4108</v>
      </c>
      <c r="D2255" s="131"/>
      <c r="E2255" s="444"/>
      <c r="F2255" s="283"/>
      <c r="G2255" s="186"/>
      <c r="H2255" s="186" t="s">
        <v>29</v>
      </c>
      <c r="I2255" s="228"/>
    </row>
    <row r="2256" spans="1:9" ht="69.95" customHeight="1" x14ac:dyDescent="0.2">
      <c r="A2256" s="831"/>
      <c r="B2256" s="782" t="s">
        <v>8</v>
      </c>
      <c r="C2256" s="328"/>
      <c r="D2256" s="321"/>
      <c r="E2256" s="470"/>
      <c r="F2256" s="353"/>
      <c r="G2256" s="304"/>
      <c r="H2256" s="304"/>
      <c r="I2256" s="306"/>
    </row>
    <row r="2257" spans="1:9" ht="69.95" customHeight="1" thickBot="1" x14ac:dyDescent="0.25">
      <c r="A2257" s="832"/>
      <c r="B2257" s="783"/>
      <c r="C2257" s="329"/>
      <c r="D2257" s="311"/>
      <c r="E2257" s="471"/>
      <c r="F2257" s="334"/>
      <c r="G2257" s="313"/>
      <c r="H2257" s="312"/>
      <c r="I2257" s="314"/>
    </row>
    <row r="2258" spans="1:9" ht="69.95" customHeight="1" thickTop="1" x14ac:dyDescent="0.2">
      <c r="A2258" s="827">
        <f>+A2252+1</f>
        <v>43460</v>
      </c>
      <c r="B2258" s="61"/>
      <c r="C2258" s="232">
        <v>4107</v>
      </c>
      <c r="D2258" s="231">
        <v>4104</v>
      </c>
      <c r="E2258" s="452"/>
      <c r="F2258" s="518"/>
      <c r="G2258" s="242"/>
      <c r="H2258" s="243"/>
      <c r="I2258" s="244"/>
    </row>
    <row r="2259" spans="1:9" ht="69.95" customHeight="1" x14ac:dyDescent="0.2">
      <c r="A2259" s="828"/>
      <c r="B2259" s="782" t="s">
        <v>8</v>
      </c>
      <c r="C2259" s="302"/>
      <c r="D2259" s="303"/>
      <c r="E2259" s="443"/>
      <c r="F2259" s="273"/>
      <c r="G2259" s="304"/>
      <c r="H2259" s="305"/>
      <c r="I2259" s="306"/>
    </row>
    <row r="2260" spans="1:9" ht="69.95" customHeight="1" x14ac:dyDescent="0.2">
      <c r="A2260" s="828"/>
      <c r="B2260" s="782"/>
      <c r="C2260" s="302"/>
      <c r="D2260" s="303"/>
      <c r="E2260" s="443"/>
      <c r="F2260" s="521"/>
      <c r="G2260" s="304"/>
      <c r="H2260" s="305"/>
      <c r="I2260" s="306"/>
    </row>
    <row r="2261" spans="1:9" ht="69.95" customHeight="1" x14ac:dyDescent="0.2">
      <c r="A2261" s="828"/>
      <c r="B2261" s="62"/>
      <c r="C2261" s="141">
        <v>4101</v>
      </c>
      <c r="D2261" s="142"/>
      <c r="E2261" s="444"/>
      <c r="F2261" s="283"/>
      <c r="G2261" s="186"/>
      <c r="H2261" s="186" t="s">
        <v>30</v>
      </c>
      <c r="I2261" s="228"/>
    </row>
    <row r="2262" spans="1:9" ht="69.95" customHeight="1" x14ac:dyDescent="0.2">
      <c r="A2262" s="828"/>
      <c r="B2262" s="782" t="s">
        <v>8</v>
      </c>
      <c r="C2262" s="307"/>
      <c r="D2262" s="308"/>
      <c r="E2262" s="470"/>
      <c r="F2262" s="353"/>
      <c r="G2262" s="304"/>
      <c r="H2262" s="304"/>
      <c r="I2262" s="306"/>
    </row>
    <row r="2263" spans="1:9" ht="69.95" customHeight="1" thickBot="1" x14ac:dyDescent="0.25">
      <c r="A2263" s="829"/>
      <c r="B2263" s="783"/>
      <c r="C2263" s="310"/>
      <c r="D2263" s="311"/>
      <c r="E2263" s="471"/>
      <c r="F2263" s="334"/>
      <c r="G2263" s="313"/>
      <c r="H2263" s="312"/>
      <c r="I2263" s="314"/>
    </row>
    <row r="2264" spans="1:9" ht="69.95" customHeight="1" thickTop="1" x14ac:dyDescent="0.2">
      <c r="A2264" s="847">
        <f>+A2258+1</f>
        <v>43461</v>
      </c>
      <c r="B2264" s="65"/>
      <c r="C2264" s="246" t="s">
        <v>7</v>
      </c>
      <c r="D2264" s="247" t="s">
        <v>11</v>
      </c>
      <c r="E2264" s="453"/>
      <c r="F2264" s="519"/>
      <c r="G2264" s="248"/>
      <c r="H2264" s="249"/>
      <c r="I2264" s="250"/>
    </row>
    <row r="2265" spans="1:9" ht="69.95" customHeight="1" x14ac:dyDescent="0.2">
      <c r="A2265" s="847"/>
      <c r="B2265" s="782" t="s">
        <v>8</v>
      </c>
      <c r="C2265" s="315"/>
      <c r="D2265" s="316"/>
      <c r="E2265" s="443"/>
      <c r="F2265" s="273"/>
      <c r="G2265" s="304"/>
      <c r="H2265" s="305"/>
      <c r="I2265" s="317"/>
    </row>
    <row r="2266" spans="1:9" ht="69.95" customHeight="1" x14ac:dyDescent="0.2">
      <c r="A2266" s="847"/>
      <c r="B2266" s="782"/>
      <c r="C2266" s="318"/>
      <c r="D2266" s="319"/>
      <c r="E2266" s="443"/>
      <c r="F2266" s="521"/>
      <c r="G2266" s="304"/>
      <c r="H2266" s="305"/>
      <c r="I2266" s="317"/>
    </row>
    <row r="2267" spans="1:9" ht="69.95" customHeight="1" x14ac:dyDescent="0.2">
      <c r="A2267" s="847"/>
      <c r="B2267" s="62"/>
      <c r="C2267" s="185" t="s">
        <v>12</v>
      </c>
      <c r="D2267" s="131"/>
      <c r="E2267" s="451"/>
      <c r="F2267" s="515"/>
      <c r="G2267" s="233"/>
      <c r="H2267" s="245" t="s">
        <v>31</v>
      </c>
      <c r="I2267" s="251"/>
    </row>
    <row r="2268" spans="1:9" ht="69.95" customHeight="1" x14ac:dyDescent="0.2">
      <c r="A2268" s="847"/>
      <c r="B2268" s="782" t="s">
        <v>8</v>
      </c>
      <c r="C2268" s="320"/>
      <c r="D2268" s="321"/>
      <c r="E2268" s="470"/>
      <c r="F2268" s="353"/>
      <c r="G2268" s="304"/>
      <c r="H2268" s="304"/>
      <c r="I2268" s="317"/>
    </row>
    <row r="2269" spans="1:9" ht="69.95" customHeight="1" thickBot="1" x14ac:dyDescent="0.25">
      <c r="A2269" s="847"/>
      <c r="B2269" s="840"/>
      <c r="C2269" s="322"/>
      <c r="D2269" s="321"/>
      <c r="E2269" s="472"/>
      <c r="F2269" s="332"/>
      <c r="G2269" s="324"/>
      <c r="H2269" s="323"/>
      <c r="I2269" s="325"/>
    </row>
    <row r="2270" spans="1:9" ht="69.95" customHeight="1" thickTop="1" x14ac:dyDescent="0.2">
      <c r="A2270" s="827">
        <f>+A2264+1</f>
        <v>43462</v>
      </c>
      <c r="B2270" s="61"/>
      <c r="C2270" s="170" t="s">
        <v>14</v>
      </c>
      <c r="D2270" s="192" t="s">
        <v>15</v>
      </c>
      <c r="E2270" s="452"/>
      <c r="F2270" s="518"/>
      <c r="G2270" s="242"/>
      <c r="H2270" s="243"/>
      <c r="I2270" s="244"/>
    </row>
    <row r="2271" spans="1:9" ht="69.95" customHeight="1" x14ac:dyDescent="0.2">
      <c r="A2271" s="828"/>
      <c r="B2271" s="782" t="s">
        <v>8</v>
      </c>
      <c r="C2271" s="326"/>
      <c r="D2271" s="303"/>
      <c r="E2271" s="443"/>
      <c r="F2271" s="273"/>
      <c r="G2271" s="304"/>
      <c r="H2271" s="305"/>
      <c r="I2271" s="306"/>
    </row>
    <row r="2272" spans="1:9" ht="69.95" customHeight="1" x14ac:dyDescent="0.2">
      <c r="A2272" s="828"/>
      <c r="B2272" s="782"/>
      <c r="C2272" s="327"/>
      <c r="D2272" s="319"/>
      <c r="E2272" s="443"/>
      <c r="F2272" s="521"/>
      <c r="G2272" s="304"/>
      <c r="H2272" s="305"/>
      <c r="I2272" s="306"/>
    </row>
    <row r="2273" spans="1:9" ht="69.95" customHeight="1" x14ac:dyDescent="0.2">
      <c r="A2273" s="828"/>
      <c r="B2273" s="62"/>
      <c r="C2273" s="196" t="s">
        <v>17</v>
      </c>
      <c r="D2273" s="131"/>
      <c r="E2273" s="449"/>
      <c r="F2273" s="515"/>
      <c r="G2273" s="233"/>
      <c r="H2273" s="233"/>
      <c r="I2273" s="234"/>
    </row>
    <row r="2274" spans="1:9" ht="69.95" customHeight="1" x14ac:dyDescent="0.2">
      <c r="A2274" s="828"/>
      <c r="B2274" s="782" t="s">
        <v>8</v>
      </c>
      <c r="C2274" s="328"/>
      <c r="D2274" s="321"/>
      <c r="E2274" s="470"/>
      <c r="F2274" s="353"/>
      <c r="G2274" s="304"/>
      <c r="H2274" s="304"/>
      <c r="I2274" s="306"/>
    </row>
    <row r="2275" spans="1:9" ht="69.95" customHeight="1" thickBot="1" x14ac:dyDescent="0.25">
      <c r="A2275" s="829"/>
      <c r="B2275" s="783"/>
      <c r="C2275" s="329"/>
      <c r="D2275" s="311"/>
      <c r="E2275" s="471"/>
      <c r="F2275" s="334"/>
      <c r="G2275" s="313"/>
      <c r="H2275" s="312"/>
      <c r="I2275" s="314"/>
    </row>
    <row r="2276" spans="1:9" ht="69.95" customHeight="1" thickTop="1" x14ac:dyDescent="0.2">
      <c r="A2276" s="830">
        <f>+A2270+1</f>
        <v>43463</v>
      </c>
      <c r="B2276" s="61"/>
      <c r="C2276" s="168" t="s">
        <v>13</v>
      </c>
      <c r="D2276" s="169" t="s">
        <v>16</v>
      </c>
      <c r="E2276" s="435" t="s">
        <v>18</v>
      </c>
      <c r="F2276" s="518"/>
      <c r="G2276" s="242"/>
      <c r="H2276" s="243"/>
      <c r="I2276" s="244"/>
    </row>
    <row r="2277" spans="1:9" ht="69.95" customHeight="1" x14ac:dyDescent="0.2">
      <c r="A2277" s="831"/>
      <c r="B2277" s="782" t="s">
        <v>8</v>
      </c>
      <c r="C2277" s="315"/>
      <c r="D2277" s="316"/>
      <c r="E2277" s="443"/>
      <c r="F2277" s="273"/>
      <c r="G2277" s="304"/>
      <c r="H2277" s="305"/>
      <c r="I2277" s="306"/>
    </row>
    <row r="2278" spans="1:9" ht="69.95" customHeight="1" x14ac:dyDescent="0.2">
      <c r="A2278" s="831"/>
      <c r="B2278" s="782"/>
      <c r="C2278" s="330"/>
      <c r="D2278" s="331"/>
      <c r="E2278" s="443"/>
      <c r="F2278" s="521"/>
      <c r="G2278" s="304"/>
      <c r="H2278" s="305"/>
      <c r="I2278" s="306"/>
    </row>
    <row r="2279" spans="1:9" ht="69.95" customHeight="1" x14ac:dyDescent="0.2">
      <c r="A2279" s="831"/>
      <c r="B2279" s="62"/>
      <c r="C2279" s="185" t="s">
        <v>19</v>
      </c>
      <c r="D2279" s="209"/>
      <c r="E2279" s="449"/>
      <c r="F2279" s="515"/>
      <c r="G2279" s="233"/>
      <c r="H2279" s="233"/>
      <c r="I2279" s="234"/>
    </row>
    <row r="2280" spans="1:9" ht="69.95" customHeight="1" x14ac:dyDescent="0.2">
      <c r="A2280" s="831"/>
      <c r="B2280" s="782" t="s">
        <v>8</v>
      </c>
      <c r="C2280" s="320"/>
      <c r="D2280" s="332"/>
      <c r="E2280" s="470"/>
      <c r="F2280" s="353"/>
      <c r="G2280" s="304"/>
      <c r="H2280" s="304"/>
      <c r="I2280" s="306"/>
    </row>
    <row r="2281" spans="1:9" ht="69.95" customHeight="1" thickBot="1" x14ac:dyDescent="0.25">
      <c r="A2281" s="832"/>
      <c r="B2281" s="783"/>
      <c r="C2281" s="333"/>
      <c r="D2281" s="334"/>
      <c r="E2281" s="471"/>
      <c r="F2281" s="334"/>
      <c r="G2281" s="313"/>
      <c r="H2281" s="312"/>
      <c r="I2281" s="314"/>
    </row>
    <row r="2282" spans="1:9" ht="69.95" customHeight="1" thickTop="1" x14ac:dyDescent="0.2">
      <c r="A2282" s="850">
        <f>+A2276+1</f>
        <v>43464</v>
      </c>
      <c r="B2282" s="61"/>
      <c r="C2282" s="168"/>
      <c r="D2282" s="169"/>
      <c r="E2282" s="435"/>
      <c r="F2282" s="518"/>
      <c r="G2282" s="242"/>
      <c r="H2282" s="243"/>
      <c r="I2282" s="244"/>
    </row>
    <row r="2283" spans="1:9" ht="69.95" customHeight="1" x14ac:dyDescent="0.2">
      <c r="A2283" s="851"/>
      <c r="B2283" s="782" t="s">
        <v>8</v>
      </c>
      <c r="C2283" s="315"/>
      <c r="D2283" s="316"/>
      <c r="E2283" s="443"/>
      <c r="F2283" s="273"/>
      <c r="G2283" s="304"/>
      <c r="H2283" s="305"/>
      <c r="I2283" s="306"/>
    </row>
    <row r="2284" spans="1:9" ht="69.95" customHeight="1" x14ac:dyDescent="0.2">
      <c r="A2284" s="851"/>
      <c r="B2284" s="782"/>
      <c r="C2284" s="330"/>
      <c r="D2284" s="331"/>
      <c r="E2284" s="443"/>
      <c r="F2284" s="521"/>
      <c r="G2284" s="304"/>
      <c r="H2284" s="305"/>
      <c r="I2284" s="306"/>
    </row>
    <row r="2285" spans="1:9" ht="69.95" customHeight="1" x14ac:dyDescent="0.2">
      <c r="A2285" s="851"/>
      <c r="B2285" s="62"/>
      <c r="C2285" s="185"/>
      <c r="D2285" s="209"/>
      <c r="E2285" s="449"/>
      <c r="F2285" s="515"/>
      <c r="G2285" s="233"/>
      <c r="H2285" s="233"/>
      <c r="I2285" s="234"/>
    </row>
    <row r="2286" spans="1:9" ht="69.95" customHeight="1" x14ac:dyDescent="0.2">
      <c r="A2286" s="851"/>
      <c r="B2286" s="782" t="s">
        <v>8</v>
      </c>
      <c r="C2286" s="320"/>
      <c r="D2286" s="332"/>
      <c r="E2286" s="470"/>
      <c r="F2286" s="353"/>
      <c r="G2286" s="304"/>
      <c r="H2286" s="304"/>
      <c r="I2286" s="306"/>
    </row>
    <row r="2287" spans="1:9" ht="69.95" customHeight="1" thickBot="1" x14ac:dyDescent="0.25">
      <c r="A2287" s="852"/>
      <c r="B2287" s="783"/>
      <c r="C2287" s="333"/>
      <c r="D2287" s="334"/>
      <c r="E2287" s="471"/>
      <c r="F2287" s="334"/>
      <c r="G2287" s="313"/>
      <c r="H2287" s="312"/>
      <c r="I2287" s="314"/>
    </row>
    <row r="2288" spans="1:9" ht="69.95" hidden="1" customHeight="1" thickTop="1" x14ac:dyDescent="0.2">
      <c r="A2288" s="391"/>
      <c r="B2288" s="64"/>
      <c r="C2288" s="240">
        <f>COUNTA(C2279,C2276,C2273,C2270,C2267,C2264,C2261,C2258,C2255,C2252,C2249,C2246)</f>
        <v>12</v>
      </c>
      <c r="D2288" s="240">
        <f t="shared" ref="D2288:H2288" si="68">COUNTA(D2279,D2276,D2273,D2270,D2267,D2264,D2261,D2258,D2255,D2252,D2249,D2246)</f>
        <v>6</v>
      </c>
      <c r="E2288" s="450">
        <f t="shared" si="68"/>
        <v>3</v>
      </c>
      <c r="F2288" s="517">
        <f t="shared" si="68"/>
        <v>0</v>
      </c>
      <c r="G2288" s="240">
        <f t="shared" si="68"/>
        <v>0</v>
      </c>
      <c r="H2288" s="240">
        <f t="shared" si="68"/>
        <v>4</v>
      </c>
      <c r="I2288" s="240">
        <f>COUNTA(I2246:I2281)</f>
        <v>0</v>
      </c>
    </row>
    <row r="2289" spans="1:9" ht="99.95" customHeight="1" thickTop="1" thickBot="1" x14ac:dyDescent="0.25">
      <c r="A2289" s="393" t="s">
        <v>99</v>
      </c>
      <c r="B2289" s="390">
        <f>WEEKNUM(A2290,2)</f>
        <v>53</v>
      </c>
      <c r="C2289" s="824" t="s">
        <v>0</v>
      </c>
      <c r="D2289" s="825"/>
      <c r="E2289" s="496" t="s">
        <v>1</v>
      </c>
      <c r="F2289" s="81" t="s">
        <v>2</v>
      </c>
      <c r="G2289" s="218" t="s">
        <v>3</v>
      </c>
      <c r="H2289" s="219" t="s">
        <v>4</v>
      </c>
      <c r="I2289" s="388" t="s">
        <v>5</v>
      </c>
    </row>
    <row r="2290" spans="1:9" ht="69.95" customHeight="1" thickTop="1" x14ac:dyDescent="0.2">
      <c r="A2290" s="827">
        <f>A2276+2</f>
        <v>43465</v>
      </c>
      <c r="B2290" s="59"/>
      <c r="C2290" s="170">
        <v>4114</v>
      </c>
      <c r="D2290" s="220"/>
      <c r="E2290" s="435" t="s">
        <v>6</v>
      </c>
      <c r="F2290" s="518"/>
      <c r="G2290" s="242"/>
      <c r="H2290" s="243"/>
      <c r="I2290" s="244"/>
    </row>
    <row r="2291" spans="1:9" ht="69.95" customHeight="1" x14ac:dyDescent="0.2">
      <c r="A2291" s="828"/>
      <c r="B2291" s="784" t="s">
        <v>8</v>
      </c>
      <c r="C2291" s="326"/>
      <c r="D2291" s="335"/>
      <c r="E2291" s="443"/>
      <c r="F2291" s="273"/>
      <c r="G2291" s="304"/>
      <c r="H2291" s="305"/>
      <c r="I2291" s="306"/>
    </row>
    <row r="2292" spans="1:9" ht="69.95" customHeight="1" x14ac:dyDescent="0.2">
      <c r="A2292" s="828"/>
      <c r="B2292" s="784"/>
      <c r="C2292" s="327"/>
      <c r="D2292" s="336"/>
      <c r="E2292" s="443"/>
      <c r="F2292" s="521"/>
      <c r="G2292" s="304"/>
      <c r="H2292" s="305"/>
      <c r="I2292" s="306"/>
    </row>
    <row r="2293" spans="1:9" ht="69.95" customHeight="1" x14ac:dyDescent="0.2">
      <c r="A2293" s="828"/>
      <c r="B2293" s="60"/>
      <c r="C2293" s="130">
        <v>4111</v>
      </c>
      <c r="D2293" s="227">
        <v>4112</v>
      </c>
      <c r="E2293" s="449"/>
      <c r="F2293" s="515"/>
      <c r="G2293" s="233"/>
      <c r="H2293" s="233"/>
      <c r="I2293" s="234"/>
    </row>
    <row r="2294" spans="1:9" ht="69.95" customHeight="1" x14ac:dyDescent="0.2">
      <c r="A2294" s="828"/>
      <c r="B2294" s="784" t="s">
        <v>8</v>
      </c>
      <c r="C2294" s="328"/>
      <c r="D2294" s="337"/>
      <c r="E2294" s="470"/>
      <c r="F2294" s="353"/>
      <c r="G2294" s="304"/>
      <c r="H2294" s="304"/>
      <c r="I2294" s="306"/>
    </row>
    <row r="2295" spans="1:9" ht="69.95" customHeight="1" thickBot="1" x14ac:dyDescent="0.25">
      <c r="A2295" s="829"/>
      <c r="B2295" s="785"/>
      <c r="C2295" s="329"/>
      <c r="D2295" s="338"/>
      <c r="E2295" s="471"/>
      <c r="F2295" s="334"/>
      <c r="G2295" s="313"/>
      <c r="H2295" s="312"/>
      <c r="I2295" s="314"/>
    </row>
    <row r="2296" spans="1:9" ht="69.95" customHeight="1" thickTop="1" x14ac:dyDescent="0.2">
      <c r="A2296" s="830">
        <f>+A2290+1</f>
        <v>43466</v>
      </c>
      <c r="B2296" s="61"/>
      <c r="C2296" s="170">
        <v>4110</v>
      </c>
      <c r="D2296" s="231">
        <v>4109</v>
      </c>
      <c r="E2296" s="452"/>
      <c r="F2296" s="518"/>
      <c r="G2296" s="242"/>
      <c r="H2296" s="243"/>
      <c r="I2296" s="244"/>
    </row>
    <row r="2297" spans="1:9" ht="69.95" customHeight="1" x14ac:dyDescent="0.2">
      <c r="A2297" s="831"/>
      <c r="B2297" s="782" t="s">
        <v>8</v>
      </c>
      <c r="C2297" s="326"/>
      <c r="D2297" s="303"/>
      <c r="E2297" s="443"/>
      <c r="F2297" s="273"/>
      <c r="G2297" s="304"/>
      <c r="H2297" s="305"/>
      <c r="I2297" s="306"/>
    </row>
    <row r="2298" spans="1:9" ht="69.95" customHeight="1" x14ac:dyDescent="0.2">
      <c r="A2298" s="831"/>
      <c r="B2298" s="782"/>
      <c r="C2298" s="327"/>
      <c r="D2298" s="319"/>
      <c r="E2298" s="443"/>
      <c r="F2298" s="521"/>
      <c r="G2298" s="304"/>
      <c r="H2298" s="305"/>
      <c r="I2298" s="306"/>
    </row>
    <row r="2299" spans="1:9" ht="69.95" customHeight="1" x14ac:dyDescent="0.2">
      <c r="A2299" s="831"/>
      <c r="B2299" s="62"/>
      <c r="C2299" s="130">
        <v>4108</v>
      </c>
      <c r="D2299" s="131"/>
      <c r="E2299" s="449"/>
      <c r="F2299" s="515"/>
      <c r="G2299" s="233"/>
      <c r="H2299" s="233"/>
      <c r="I2299" s="234"/>
    </row>
    <row r="2300" spans="1:9" ht="69.95" customHeight="1" x14ac:dyDescent="0.2">
      <c r="A2300" s="831"/>
      <c r="B2300" s="782" t="s">
        <v>8</v>
      </c>
      <c r="C2300" s="328"/>
      <c r="D2300" s="321"/>
      <c r="E2300" s="470"/>
      <c r="F2300" s="353"/>
      <c r="G2300" s="304"/>
      <c r="H2300" s="304"/>
      <c r="I2300" s="306"/>
    </row>
    <row r="2301" spans="1:9" ht="69.95" customHeight="1" thickBot="1" x14ac:dyDescent="0.25">
      <c r="A2301" s="832"/>
      <c r="B2301" s="783"/>
      <c r="C2301" s="329"/>
      <c r="D2301" s="311"/>
      <c r="E2301" s="471"/>
      <c r="F2301" s="334"/>
      <c r="G2301" s="313"/>
      <c r="H2301" s="312"/>
      <c r="I2301" s="314"/>
    </row>
    <row r="2302" spans="1:9" ht="69.95" customHeight="1" thickTop="1" x14ac:dyDescent="0.2">
      <c r="A2302" s="827">
        <f>+A2296+1</f>
        <v>43467</v>
      </c>
      <c r="B2302" s="61"/>
      <c r="C2302" s="232">
        <v>4107</v>
      </c>
      <c r="D2302" s="231">
        <v>4104</v>
      </c>
      <c r="E2302" s="452"/>
      <c r="F2302" s="518"/>
      <c r="G2302" s="242"/>
      <c r="H2302" s="243"/>
      <c r="I2302" s="244"/>
    </row>
    <row r="2303" spans="1:9" ht="69.95" customHeight="1" x14ac:dyDescent="0.2">
      <c r="A2303" s="828"/>
      <c r="B2303" s="782" t="s">
        <v>8</v>
      </c>
      <c r="C2303" s="302"/>
      <c r="D2303" s="303"/>
      <c r="E2303" s="443"/>
      <c r="F2303" s="273"/>
      <c r="G2303" s="304"/>
      <c r="H2303" s="305"/>
      <c r="I2303" s="306"/>
    </row>
    <row r="2304" spans="1:9" ht="69.95" customHeight="1" x14ac:dyDescent="0.2">
      <c r="A2304" s="828"/>
      <c r="B2304" s="782"/>
      <c r="C2304" s="302"/>
      <c r="D2304" s="303"/>
      <c r="E2304" s="443"/>
      <c r="F2304" s="521"/>
      <c r="G2304" s="304"/>
      <c r="H2304" s="305"/>
      <c r="I2304" s="306"/>
    </row>
    <row r="2305" spans="1:9" ht="69.95" customHeight="1" x14ac:dyDescent="0.2">
      <c r="A2305" s="828"/>
      <c r="B2305" s="62"/>
      <c r="C2305" s="141">
        <v>4101</v>
      </c>
      <c r="D2305" s="142"/>
      <c r="E2305" s="449"/>
      <c r="F2305" s="515"/>
      <c r="G2305" s="233"/>
      <c r="H2305" s="233"/>
      <c r="I2305" s="234"/>
    </row>
    <row r="2306" spans="1:9" ht="69.95" customHeight="1" x14ac:dyDescent="0.2">
      <c r="A2306" s="828"/>
      <c r="B2306" s="782" t="s">
        <v>8</v>
      </c>
      <c r="C2306" s="307"/>
      <c r="D2306" s="308"/>
      <c r="E2306" s="470"/>
      <c r="F2306" s="353"/>
      <c r="G2306" s="304"/>
      <c r="H2306" s="304"/>
      <c r="I2306" s="306"/>
    </row>
    <row r="2307" spans="1:9" ht="69.95" customHeight="1" thickBot="1" x14ac:dyDescent="0.25">
      <c r="A2307" s="829"/>
      <c r="B2307" s="783"/>
      <c r="C2307" s="310"/>
      <c r="D2307" s="311"/>
      <c r="E2307" s="471"/>
      <c r="F2307" s="334"/>
      <c r="G2307" s="313"/>
      <c r="H2307" s="312"/>
      <c r="I2307" s="314"/>
    </row>
    <row r="2308" spans="1:9" ht="69.95" customHeight="1" thickTop="1" x14ac:dyDescent="0.2">
      <c r="A2308" s="830">
        <f>+A2302+1</f>
        <v>43468</v>
      </c>
      <c r="B2308" s="61"/>
      <c r="C2308" s="168" t="s">
        <v>7</v>
      </c>
      <c r="D2308" s="169" t="s">
        <v>11</v>
      </c>
      <c r="E2308" s="452"/>
      <c r="F2308" s="518"/>
      <c r="G2308" s="242"/>
      <c r="H2308" s="243"/>
      <c r="I2308" s="244"/>
    </row>
    <row r="2309" spans="1:9" ht="69.95" customHeight="1" x14ac:dyDescent="0.2">
      <c r="A2309" s="831"/>
      <c r="B2309" s="782" t="s">
        <v>8</v>
      </c>
      <c r="C2309" s="315"/>
      <c r="D2309" s="316"/>
      <c r="E2309" s="443"/>
      <c r="F2309" s="273"/>
      <c r="G2309" s="304"/>
      <c r="H2309" s="305"/>
      <c r="I2309" s="306"/>
    </row>
    <row r="2310" spans="1:9" ht="69.95" customHeight="1" x14ac:dyDescent="0.2">
      <c r="A2310" s="831"/>
      <c r="B2310" s="782"/>
      <c r="C2310" s="318"/>
      <c r="D2310" s="319"/>
      <c r="E2310" s="443"/>
      <c r="F2310" s="521"/>
      <c r="G2310" s="304"/>
      <c r="H2310" s="305"/>
      <c r="I2310" s="306"/>
    </row>
    <row r="2311" spans="1:9" ht="69.95" customHeight="1" x14ac:dyDescent="0.2">
      <c r="A2311" s="831"/>
      <c r="B2311" s="62"/>
      <c r="C2311" s="185" t="s">
        <v>12</v>
      </c>
      <c r="D2311" s="131"/>
      <c r="E2311" s="449"/>
      <c r="F2311" s="515"/>
      <c r="G2311" s="233"/>
      <c r="H2311" s="233"/>
      <c r="I2311" s="234"/>
    </row>
    <row r="2312" spans="1:9" ht="69.95" customHeight="1" x14ac:dyDescent="0.2">
      <c r="A2312" s="831"/>
      <c r="B2312" s="782" t="s">
        <v>8</v>
      </c>
      <c r="C2312" s="320"/>
      <c r="D2312" s="321"/>
      <c r="E2312" s="470"/>
      <c r="F2312" s="353"/>
      <c r="G2312" s="304"/>
      <c r="H2312" s="304"/>
      <c r="I2312" s="306"/>
    </row>
    <row r="2313" spans="1:9" ht="69.95" customHeight="1" thickBot="1" x14ac:dyDescent="0.25">
      <c r="A2313" s="832"/>
      <c r="B2313" s="783"/>
      <c r="C2313" s="310"/>
      <c r="D2313" s="311"/>
      <c r="E2313" s="471"/>
      <c r="F2313" s="334"/>
      <c r="G2313" s="313"/>
      <c r="H2313" s="312"/>
      <c r="I2313" s="314"/>
    </row>
    <row r="2314" spans="1:9" ht="69.95" customHeight="1" thickTop="1" x14ac:dyDescent="0.2">
      <c r="A2314" s="827">
        <f>+A2308+1</f>
        <v>43469</v>
      </c>
      <c r="B2314" s="61"/>
      <c r="C2314" s="170" t="s">
        <v>14</v>
      </c>
      <c r="D2314" s="192" t="s">
        <v>15</v>
      </c>
      <c r="E2314" s="452"/>
      <c r="F2314" s="518"/>
      <c r="G2314" s="242"/>
      <c r="H2314" s="243"/>
      <c r="I2314" s="244"/>
    </row>
    <row r="2315" spans="1:9" ht="69.95" customHeight="1" x14ac:dyDescent="0.2">
      <c r="A2315" s="828"/>
      <c r="B2315" s="782" t="s">
        <v>8</v>
      </c>
      <c r="C2315" s="326"/>
      <c r="D2315" s="303"/>
      <c r="E2315" s="443"/>
      <c r="F2315" s="273"/>
      <c r="G2315" s="304"/>
      <c r="H2315" s="305"/>
      <c r="I2315" s="306"/>
    </row>
    <row r="2316" spans="1:9" ht="69.95" customHeight="1" x14ac:dyDescent="0.2">
      <c r="A2316" s="828"/>
      <c r="B2316" s="782"/>
      <c r="C2316" s="327"/>
      <c r="D2316" s="319"/>
      <c r="E2316" s="443"/>
      <c r="F2316" s="521"/>
      <c r="G2316" s="304"/>
      <c r="H2316" s="305"/>
      <c r="I2316" s="306"/>
    </row>
    <row r="2317" spans="1:9" ht="69.95" customHeight="1" x14ac:dyDescent="0.2">
      <c r="A2317" s="828"/>
      <c r="B2317" s="62"/>
      <c r="C2317" s="196" t="s">
        <v>17</v>
      </c>
      <c r="D2317" s="131"/>
      <c r="E2317" s="449"/>
      <c r="F2317" s="515"/>
      <c r="G2317" s="233"/>
      <c r="H2317" s="233"/>
      <c r="I2317" s="234"/>
    </row>
    <row r="2318" spans="1:9" ht="69.95" customHeight="1" x14ac:dyDescent="0.2">
      <c r="A2318" s="828"/>
      <c r="B2318" s="782" t="s">
        <v>8</v>
      </c>
      <c r="C2318" s="328"/>
      <c r="D2318" s="321"/>
      <c r="E2318" s="470"/>
      <c r="F2318" s="353"/>
      <c r="G2318" s="304"/>
      <c r="H2318" s="304"/>
      <c r="I2318" s="306"/>
    </row>
    <row r="2319" spans="1:9" ht="69.95" customHeight="1" thickBot="1" x14ac:dyDescent="0.25">
      <c r="A2319" s="829"/>
      <c r="B2319" s="783"/>
      <c r="C2319" s="329"/>
      <c r="D2319" s="311"/>
      <c r="E2319" s="471"/>
      <c r="F2319" s="334"/>
      <c r="G2319" s="313"/>
      <c r="H2319" s="312"/>
      <c r="I2319" s="314"/>
    </row>
    <row r="2320" spans="1:9" ht="69.95" customHeight="1" thickTop="1" x14ac:dyDescent="0.2">
      <c r="A2320" s="830">
        <f>+A2314+1</f>
        <v>43470</v>
      </c>
      <c r="B2320" s="61"/>
      <c r="C2320" s="168" t="s">
        <v>13</v>
      </c>
      <c r="D2320" s="169" t="s">
        <v>16</v>
      </c>
      <c r="E2320" s="435" t="s">
        <v>18</v>
      </c>
      <c r="F2320" s="518"/>
      <c r="G2320" s="242"/>
      <c r="H2320" s="243"/>
      <c r="I2320" s="244"/>
    </row>
    <row r="2321" spans="1:9" ht="69.95" customHeight="1" x14ac:dyDescent="0.2">
      <c r="A2321" s="831"/>
      <c r="B2321" s="782" t="s">
        <v>8</v>
      </c>
      <c r="C2321" s="315"/>
      <c r="D2321" s="316"/>
      <c r="E2321" s="443"/>
      <c r="F2321" s="273"/>
      <c r="G2321" s="304"/>
      <c r="H2321" s="305"/>
      <c r="I2321" s="306"/>
    </row>
    <row r="2322" spans="1:9" ht="69.95" customHeight="1" x14ac:dyDescent="0.2">
      <c r="A2322" s="831"/>
      <c r="B2322" s="782"/>
      <c r="C2322" s="330"/>
      <c r="D2322" s="331"/>
      <c r="E2322" s="443"/>
      <c r="F2322" s="521"/>
      <c r="G2322" s="304"/>
      <c r="H2322" s="305"/>
      <c r="I2322" s="306"/>
    </row>
    <row r="2323" spans="1:9" ht="69.95" customHeight="1" x14ac:dyDescent="0.2">
      <c r="A2323" s="831"/>
      <c r="B2323" s="62"/>
      <c r="C2323" s="185" t="s">
        <v>19</v>
      </c>
      <c r="D2323" s="209" t="s">
        <v>82</v>
      </c>
      <c r="E2323" s="449"/>
      <c r="F2323" s="515"/>
      <c r="G2323" s="233"/>
      <c r="H2323" s="233"/>
      <c r="I2323" s="234"/>
    </row>
    <row r="2324" spans="1:9" ht="69.95" customHeight="1" x14ac:dyDescent="0.2">
      <c r="A2324" s="831"/>
      <c r="B2324" s="782" t="s">
        <v>8</v>
      </c>
      <c r="C2324" s="320"/>
      <c r="D2324" s="332"/>
      <c r="E2324" s="470"/>
      <c r="F2324" s="353"/>
      <c r="G2324" s="304"/>
      <c r="H2324" s="304"/>
      <c r="I2324" s="306"/>
    </row>
    <row r="2325" spans="1:9" ht="69.95" customHeight="1" thickBot="1" x14ac:dyDescent="0.25">
      <c r="A2325" s="832"/>
      <c r="B2325" s="783"/>
      <c r="C2325" s="333"/>
      <c r="D2325" s="334"/>
      <c r="E2325" s="471"/>
      <c r="F2325" s="334"/>
      <c r="G2325" s="313"/>
      <c r="H2325" s="312"/>
      <c r="I2325" s="314"/>
    </row>
    <row r="2326" spans="1:9" ht="69.95" customHeight="1" thickTop="1" x14ac:dyDescent="0.2">
      <c r="A2326" s="850">
        <f>+A2320+1</f>
        <v>43471</v>
      </c>
      <c r="B2326" s="61"/>
      <c r="C2326" s="168"/>
      <c r="D2326" s="169"/>
      <c r="E2326" s="435"/>
      <c r="F2326" s="518"/>
      <c r="G2326" s="242"/>
      <c r="H2326" s="243"/>
      <c r="I2326" s="244"/>
    </row>
    <row r="2327" spans="1:9" ht="69.95" customHeight="1" x14ac:dyDescent="0.2">
      <c r="A2327" s="851"/>
      <c r="B2327" s="782" t="s">
        <v>8</v>
      </c>
      <c r="C2327" s="315"/>
      <c r="D2327" s="316"/>
      <c r="E2327" s="443"/>
      <c r="F2327" s="273"/>
      <c r="G2327" s="304"/>
      <c r="H2327" s="305"/>
      <c r="I2327" s="306"/>
    </row>
    <row r="2328" spans="1:9" ht="69.95" customHeight="1" x14ac:dyDescent="0.2">
      <c r="A2328" s="851"/>
      <c r="B2328" s="782"/>
      <c r="C2328" s="330"/>
      <c r="D2328" s="331"/>
      <c r="E2328" s="443"/>
      <c r="F2328" s="521"/>
      <c r="G2328" s="304"/>
      <c r="H2328" s="305"/>
      <c r="I2328" s="306"/>
    </row>
    <row r="2329" spans="1:9" ht="69.95" customHeight="1" x14ac:dyDescent="0.2">
      <c r="A2329" s="851"/>
      <c r="B2329" s="62"/>
      <c r="C2329" s="185"/>
      <c r="D2329" s="209"/>
      <c r="E2329" s="449"/>
      <c r="F2329" s="515"/>
      <c r="G2329" s="233"/>
      <c r="H2329" s="233"/>
      <c r="I2329" s="234"/>
    </row>
    <row r="2330" spans="1:9" ht="69.95" customHeight="1" x14ac:dyDescent="0.2">
      <c r="A2330" s="851"/>
      <c r="B2330" s="782" t="s">
        <v>8</v>
      </c>
      <c r="C2330" s="320"/>
      <c r="D2330" s="332"/>
      <c r="E2330" s="470"/>
      <c r="F2330" s="353"/>
      <c r="G2330" s="304"/>
      <c r="H2330" s="304"/>
      <c r="I2330" s="306"/>
    </row>
    <row r="2331" spans="1:9" ht="69.95" customHeight="1" thickBot="1" x14ac:dyDescent="0.25">
      <c r="A2331" s="852"/>
      <c r="B2331" s="783"/>
      <c r="C2331" s="333"/>
      <c r="D2331" s="334"/>
      <c r="E2331" s="471"/>
      <c r="F2331" s="334"/>
      <c r="G2331" s="313"/>
      <c r="H2331" s="312"/>
      <c r="I2331" s="314"/>
    </row>
    <row r="2332" spans="1:9" ht="69.95" hidden="1" customHeight="1" thickTop="1" x14ac:dyDescent="0.55000000000000004">
      <c r="C2332" s="69">
        <f>COUNTA(C2323,C2320,C2317,C2314,C2311,C2308,C2305,C2302,C2299,C2296,C2293,C2290)</f>
        <v>12</v>
      </c>
      <c r="D2332" s="69">
        <f t="shared" ref="D2332:H2332" si="69">COUNTA(D2323,D2320,D2317,D2314,D2311,D2308,D2305,D2302,D2299,D2296,D2293,D2290)</f>
        <v>7</v>
      </c>
      <c r="E2332" s="481">
        <f t="shared" si="69"/>
        <v>2</v>
      </c>
      <c r="F2332" s="69">
        <f t="shared" si="69"/>
        <v>0</v>
      </c>
      <c r="G2332" s="69">
        <f t="shared" si="69"/>
        <v>0</v>
      </c>
      <c r="H2332" s="69">
        <f t="shared" si="69"/>
        <v>0</v>
      </c>
      <c r="I2332" s="69">
        <f>COUNTA(I)</f>
        <v>1</v>
      </c>
    </row>
    <row r="2333" spans="1:9" ht="69.95" hidden="1" customHeight="1" x14ac:dyDescent="0.55000000000000004">
      <c r="C2333" s="69"/>
      <c r="D2333" s="69"/>
      <c r="E2333" s="481"/>
      <c r="F2333" s="69"/>
      <c r="G2333" s="69"/>
      <c r="H2333" s="69"/>
      <c r="I2333" s="69"/>
    </row>
    <row r="2334" spans="1:9" ht="69.95" hidden="1" customHeight="1" x14ac:dyDescent="0.55000000000000004">
      <c r="C2334" s="70">
        <f t="shared" ref="C2334:I2334" si="70">C2332+C2288+C2244+C2200+C2156+C2112+C2068+C2024+C1980+C1936+C1892+C1848+C1804+C1760+C1716+C1672+C1628+C1584+C1540+C1496+C1452+C1408+C1364+C1320+C1276+C1232+C1188+C1144+C1100+C1056+C1012+C968+C924+C880+C836+C792+C748+C704+C660+C616+C572+C528+C484+C440+C396+C352+C308+C264+C220+C176+C132+C88+C44</f>
        <v>635</v>
      </c>
      <c r="D2334" s="70">
        <f t="shared" si="70"/>
        <v>347</v>
      </c>
      <c r="E2334" s="859">
        <f t="shared" si="70"/>
        <v>300</v>
      </c>
      <c r="F2334" s="843">
        <f t="shared" si="70"/>
        <v>8</v>
      </c>
      <c r="G2334" s="843">
        <f t="shared" si="70"/>
        <v>194</v>
      </c>
      <c r="H2334" s="843">
        <f t="shared" si="70"/>
        <v>199</v>
      </c>
      <c r="I2334" s="843">
        <f t="shared" si="70"/>
        <v>1</v>
      </c>
    </row>
    <row r="2335" spans="1:9" ht="69.95" hidden="1" customHeight="1" x14ac:dyDescent="0.55000000000000004">
      <c r="C2335" s="70"/>
      <c r="D2335" s="70"/>
      <c r="E2335" s="859"/>
      <c r="F2335" s="843"/>
      <c r="G2335" s="843"/>
      <c r="H2335" s="843"/>
      <c r="I2335" s="843"/>
    </row>
    <row r="2336" spans="1:9" ht="69.95" hidden="1" customHeight="1" x14ac:dyDescent="0.2">
      <c r="A2336" s="860" t="s">
        <v>85</v>
      </c>
      <c r="B2336" s="860"/>
      <c r="C2336" s="846">
        <f>C2334+D2334</f>
        <v>982</v>
      </c>
      <c r="D2336" s="846"/>
      <c r="E2336" s="859"/>
      <c r="F2336" s="843"/>
      <c r="G2336" s="843"/>
      <c r="H2336" s="843"/>
      <c r="I2336" s="843"/>
    </row>
    <row r="2337" spans="1:9" ht="69.95" hidden="1" customHeight="1" x14ac:dyDescent="0.2">
      <c r="A2337" s="860"/>
      <c r="B2337" s="860"/>
      <c r="C2337" s="846"/>
      <c r="D2337" s="846"/>
      <c r="E2337" s="859"/>
      <c r="F2337" s="843"/>
      <c r="G2337" s="843"/>
      <c r="H2337" s="843"/>
      <c r="I2337" s="843"/>
    </row>
    <row r="2338" spans="1:9" ht="34.5" hidden="1" customHeight="1" x14ac:dyDescent="0.2">
      <c r="A2338" s="860"/>
      <c r="B2338" s="860"/>
      <c r="C2338" s="846"/>
      <c r="D2338" s="846"/>
      <c r="E2338" s="859"/>
      <c r="F2338" s="843"/>
      <c r="G2338" s="843"/>
      <c r="H2338" s="843"/>
      <c r="I2338" s="843"/>
    </row>
    <row r="2339" spans="1:9" ht="34.5" hidden="1" customHeight="1" x14ac:dyDescent="0.2">
      <c r="A2339" s="489"/>
      <c r="B2339" s="489"/>
      <c r="C2339" s="490"/>
      <c r="D2339" s="490"/>
      <c r="E2339" s="487"/>
      <c r="F2339" s="488"/>
      <c r="G2339" s="488"/>
      <c r="H2339" s="488"/>
      <c r="I2339" s="488"/>
    </row>
    <row r="2340" spans="1:9" ht="34.5" hidden="1" customHeight="1" x14ac:dyDescent="0.2">
      <c r="A2340" s="860" t="s">
        <v>84</v>
      </c>
      <c r="B2340" s="860"/>
      <c r="C2340" s="843">
        <f>'LISTE DU PERSONNEL'!F64</f>
        <v>48</v>
      </c>
      <c r="D2340" s="843"/>
      <c r="E2340" s="843"/>
    </row>
    <row r="2341" spans="1:9" ht="34.5" hidden="1" customHeight="1" x14ac:dyDescent="0.2">
      <c r="A2341" s="860"/>
      <c r="B2341" s="860"/>
      <c r="C2341" s="843"/>
      <c r="D2341" s="843"/>
      <c r="E2341" s="843"/>
    </row>
    <row r="2342" spans="1:9" ht="34.5" hidden="1" customHeight="1" x14ac:dyDescent="0.2">
      <c r="A2342" s="860"/>
      <c r="B2342" s="860"/>
      <c r="C2342" s="843"/>
      <c r="D2342" s="843"/>
      <c r="E2342" s="843"/>
    </row>
    <row r="2343" spans="1:9" ht="34.5" hidden="1" customHeight="1" x14ac:dyDescent="0.2">
      <c r="A2343" s="860"/>
      <c r="B2343" s="860"/>
      <c r="C2343" s="843"/>
      <c r="D2343" s="843"/>
      <c r="E2343" s="843"/>
    </row>
    <row r="2344" spans="1:9" ht="34.5" hidden="1" customHeight="1" x14ac:dyDescent="0.2">
      <c r="A2344" s="860"/>
      <c r="B2344" s="860"/>
      <c r="C2344" s="843"/>
      <c r="D2344" s="843"/>
      <c r="E2344" s="843"/>
    </row>
    <row r="2345" spans="1:9" ht="34.5" hidden="1" customHeight="1" x14ac:dyDescent="0.2">
      <c r="A2345" s="489"/>
      <c r="B2345" s="489"/>
      <c r="C2345" s="488"/>
      <c r="D2345" s="488"/>
      <c r="E2345" s="488"/>
    </row>
    <row r="2346" spans="1:9" ht="69.95" hidden="1" customHeight="1" x14ac:dyDescent="0.35">
      <c r="A2346" s="845" t="s">
        <v>86</v>
      </c>
      <c r="B2346" s="845"/>
      <c r="C2346" s="844">
        <f>C2336/C2340</f>
        <v>20.458333333333332</v>
      </c>
      <c r="D2346" s="844"/>
      <c r="E2346" s="482">
        <f>E2334/C2340</f>
        <v>6.25</v>
      </c>
      <c r="F2346" s="71">
        <f>E2334/'LISTE DU PERSONNEL'!G64</f>
        <v>25</v>
      </c>
      <c r="G2346" s="68">
        <f>G2334/'LISTE DU PERSONNEL'!G64</f>
        <v>16.166666666666668</v>
      </c>
      <c r="H2346" s="68">
        <f>H2334/'LISTE DU PERSONNEL'!F64</f>
        <v>4.145833333333333</v>
      </c>
    </row>
    <row r="2347" spans="1:9" ht="68.25" customHeight="1" thickTop="1" x14ac:dyDescent="0.45"/>
  </sheetData>
  <customSheetViews>
    <customSheetView guid="{DF4911F3-2F4F-4B50-83A2-B7C33E13824E}" scale="50" showGridLines="0" showRowCol="0" hiddenRows="1">
      <pane ySplit="1" topLeftCell="A1374" activePane="bottomLeft" state="frozen"/>
      <selection pane="bottomLeft" activeCell="I1359" sqref="I1359"/>
      <rowBreaks count="52" manualBreakCount="52">
        <brk id="43" max="16383" man="1"/>
        <brk id="87" max="16383" man="1"/>
        <brk id="132" max="16383" man="1"/>
        <brk id="176" max="16383" man="1"/>
        <brk id="220" max="16383" man="1"/>
        <brk id="264" max="16383" man="1"/>
        <brk id="308" max="16383" man="1"/>
        <brk id="351" max="16383" man="1"/>
        <brk id="396" max="16383" man="1"/>
        <brk id="440" max="16383" man="1"/>
        <brk id="484" max="16383" man="1"/>
        <brk id="528" max="16383" man="1"/>
        <brk id="572" max="16383" man="1"/>
        <brk id="616" max="16383" man="1"/>
        <brk id="660" max="16383" man="1"/>
        <brk id="704" max="16383" man="1"/>
        <brk id="748" max="16383" man="1"/>
        <brk id="792" max="16383" man="1"/>
        <brk id="836" max="16383" man="1"/>
        <brk id="880" max="16383" man="1"/>
        <brk id="924" max="16383" man="1"/>
        <brk id="968" max="16383" man="1"/>
        <brk id="1012" max="16383" man="1"/>
        <brk id="1056" max="16383" man="1"/>
        <brk id="1100" max="16383" man="1"/>
        <brk id="1144" max="16383" man="1"/>
        <brk id="1187" max="16383" man="1"/>
        <brk id="1231" max="16383" man="1"/>
        <brk id="1275" max="16383" man="1"/>
        <brk id="1320" max="16383" man="1"/>
        <brk id="1364" max="16383" man="1"/>
        <brk id="1408" max="16383" man="1"/>
        <brk id="1451" max="16383" man="1"/>
        <brk id="1495" max="16383" man="1"/>
        <brk id="1539" max="16383" man="1"/>
        <brk id="1583" max="16383" man="1"/>
        <brk id="1628" max="16383" man="1"/>
        <brk id="1671" max="16383" man="1"/>
        <brk id="1715" max="16383" man="1"/>
        <brk id="1760" max="16383" man="1"/>
        <brk id="1804" max="16383" man="1"/>
        <brk id="1848" max="16383" man="1"/>
        <brk id="1891" max="16383" man="1"/>
        <brk id="1936" max="16383" man="1"/>
        <brk id="1979" max="16383" man="1"/>
        <brk id="2024" max="16383" man="1"/>
        <brk id="2067" max="16383" man="1"/>
        <brk id="2112" max="16383" man="1"/>
        <brk id="2156" max="16383" man="1"/>
        <brk id="2199" max="16383" man="1"/>
        <brk id="2243" max="16383" man="1"/>
        <brk id="2288" max="16383" man="1"/>
      </rowBreaks>
      <pageMargins left="0" right="0" top="0" bottom="0" header="0" footer="0"/>
      <printOptions horizontalCentered="1" verticalCentered="1"/>
      <pageSetup paperSize="9" scale="26" orientation="portrait" cellComments="atEnd" r:id="rId1"/>
      <headerFooter alignWithMargins="0"/>
    </customSheetView>
  </customSheetViews>
  <mergeCells count="1177">
    <mergeCell ref="B2242:B2243"/>
    <mergeCell ref="B2277:B2278"/>
    <mergeCell ref="B2280:B2281"/>
    <mergeCell ref="B2130:B2131"/>
    <mergeCell ref="A2132:A2137"/>
    <mergeCell ref="B2133:B2134"/>
    <mergeCell ref="B2136:B2137"/>
    <mergeCell ref="B2227:B2228"/>
    <mergeCell ref="B2230:B2231"/>
    <mergeCell ref="A2232:A2237"/>
    <mergeCell ref="B2233:B2234"/>
    <mergeCell ref="B2236:B2237"/>
    <mergeCell ref="B1778:B1779"/>
    <mergeCell ref="A1906:A1911"/>
    <mergeCell ref="B1907:B1908"/>
    <mergeCell ref="B1910:B1911"/>
    <mergeCell ref="A1806:A1811"/>
    <mergeCell ref="B1807:B1808"/>
    <mergeCell ref="B1810:B1811"/>
    <mergeCell ref="A1812:A1817"/>
    <mergeCell ref="B1813:B1814"/>
    <mergeCell ref="A1842:A1847"/>
    <mergeCell ref="B1843:B1844"/>
    <mergeCell ref="B1846:B1847"/>
    <mergeCell ref="A2170:A2175"/>
    <mergeCell ref="B2171:B2172"/>
    <mergeCell ref="B2174:B2175"/>
    <mergeCell ref="A2188:A2193"/>
    <mergeCell ref="B2189:B2190"/>
    <mergeCell ref="B2192:B2193"/>
    <mergeCell ref="A2176:A2181"/>
    <mergeCell ref="B2177:B2178"/>
    <mergeCell ref="A2326:A2331"/>
    <mergeCell ref="B2327:B2328"/>
    <mergeCell ref="B2330:B2331"/>
    <mergeCell ref="A2018:A2023"/>
    <mergeCell ref="B2019:B2020"/>
    <mergeCell ref="B2022:B2023"/>
    <mergeCell ref="A2062:A2067"/>
    <mergeCell ref="B2063:B2064"/>
    <mergeCell ref="B2066:B2067"/>
    <mergeCell ref="A2106:A2111"/>
    <mergeCell ref="B2107:B2108"/>
    <mergeCell ref="B2110:B2111"/>
    <mergeCell ref="A2150:A2155"/>
    <mergeCell ref="B2151:B2152"/>
    <mergeCell ref="B2154:B2155"/>
    <mergeCell ref="A2194:A2199"/>
    <mergeCell ref="B2195:B2196"/>
    <mergeCell ref="B2198:B2199"/>
    <mergeCell ref="A2238:A2243"/>
    <mergeCell ref="B2239:B2240"/>
    <mergeCell ref="A2182:A2187"/>
    <mergeCell ref="B2183:B2184"/>
    <mergeCell ref="B2186:B2187"/>
    <mergeCell ref="A2214:A2219"/>
    <mergeCell ref="B2215:B2216"/>
    <mergeCell ref="B2218:B2219"/>
    <mergeCell ref="A2220:A2225"/>
    <mergeCell ref="B2221:B2222"/>
    <mergeCell ref="B2224:B2225"/>
    <mergeCell ref="A2164:A2169"/>
    <mergeCell ref="B2165:B2166"/>
    <mergeCell ref="B2168:B2169"/>
    <mergeCell ref="A1396:A1401"/>
    <mergeCell ref="B1388:B1389"/>
    <mergeCell ref="B1391:B1392"/>
    <mergeCell ref="B1394:B1395"/>
    <mergeCell ref="B1397:B1398"/>
    <mergeCell ref="A1384:A1389"/>
    <mergeCell ref="A1390:A1395"/>
    <mergeCell ref="B1488:B1489"/>
    <mergeCell ref="A1484:A1489"/>
    <mergeCell ref="B1373:B1374"/>
    <mergeCell ref="B1470:B1471"/>
    <mergeCell ref="B1473:B1474"/>
    <mergeCell ref="A1454:A1459"/>
    <mergeCell ref="B1458:B1459"/>
    <mergeCell ref="A1886:A1891"/>
    <mergeCell ref="B1887:B1888"/>
    <mergeCell ref="B1890:B1891"/>
    <mergeCell ref="B1840:B1841"/>
    <mergeCell ref="A1836:A1841"/>
    <mergeCell ref="B1828:B1829"/>
    <mergeCell ref="B1831:B1832"/>
    <mergeCell ref="B1834:B1835"/>
    <mergeCell ref="B1837:B1838"/>
    <mergeCell ref="A1824:A1829"/>
    <mergeCell ref="A1830:A1835"/>
    <mergeCell ref="B1816:B1817"/>
    <mergeCell ref="B1819:B1820"/>
    <mergeCell ref="B1822:B1823"/>
    <mergeCell ref="B1825:B1826"/>
    <mergeCell ref="B1617:B1618"/>
    <mergeCell ref="B1620:B1621"/>
    <mergeCell ref="A1598:A1603"/>
    <mergeCell ref="A1094:A1099"/>
    <mergeCell ref="B1095:B1096"/>
    <mergeCell ref="B1098:B1099"/>
    <mergeCell ref="A1138:A1143"/>
    <mergeCell ref="B1139:B1140"/>
    <mergeCell ref="B1142:B1143"/>
    <mergeCell ref="A1182:A1187"/>
    <mergeCell ref="B1183:B1184"/>
    <mergeCell ref="B1186:B1187"/>
    <mergeCell ref="A1226:A1231"/>
    <mergeCell ref="B1227:B1228"/>
    <mergeCell ref="B1230:B1231"/>
    <mergeCell ref="A1270:A1275"/>
    <mergeCell ref="B1271:B1272"/>
    <mergeCell ref="B1274:B1275"/>
    <mergeCell ref="A1314:A1319"/>
    <mergeCell ref="B1315:B1316"/>
    <mergeCell ref="B1318:B1319"/>
    <mergeCell ref="A1246:A1251"/>
    <mergeCell ref="A1252:A1257"/>
    <mergeCell ref="B1244:B1245"/>
    <mergeCell ref="B1247:B1248"/>
    <mergeCell ref="A1278:A1283"/>
    <mergeCell ref="B1279:B1280"/>
    <mergeCell ref="B1282:B1283"/>
    <mergeCell ref="A1284:A1289"/>
    <mergeCell ref="B1285:B1286"/>
    <mergeCell ref="B1288:B1289"/>
    <mergeCell ref="B1291:B1292"/>
    <mergeCell ref="B1294:B1295"/>
    <mergeCell ref="A1290:A1295"/>
    <mergeCell ref="A1234:A1239"/>
    <mergeCell ref="A830:A835"/>
    <mergeCell ref="B831:B832"/>
    <mergeCell ref="B834:B835"/>
    <mergeCell ref="A874:A879"/>
    <mergeCell ref="B875:B876"/>
    <mergeCell ref="B878:B879"/>
    <mergeCell ref="A918:A923"/>
    <mergeCell ref="B919:B920"/>
    <mergeCell ref="B922:B923"/>
    <mergeCell ref="A962:A967"/>
    <mergeCell ref="B963:B964"/>
    <mergeCell ref="B966:B967"/>
    <mergeCell ref="A1006:A1011"/>
    <mergeCell ref="B1007:B1008"/>
    <mergeCell ref="B1010:B1011"/>
    <mergeCell ref="A1050:A1055"/>
    <mergeCell ref="B1051:B1052"/>
    <mergeCell ref="B1054:B1055"/>
    <mergeCell ref="A1014:A1019"/>
    <mergeCell ref="B1015:B1016"/>
    <mergeCell ref="B1018:B1019"/>
    <mergeCell ref="A1020:A1025"/>
    <mergeCell ref="B1021:B1022"/>
    <mergeCell ref="B1024:B1025"/>
    <mergeCell ref="A1032:A1037"/>
    <mergeCell ref="B1033:B1034"/>
    <mergeCell ref="B1036:B1037"/>
    <mergeCell ref="A1038:A1043"/>
    <mergeCell ref="B1039:B1040"/>
    <mergeCell ref="B1042:B1043"/>
    <mergeCell ref="A1026:A1031"/>
    <mergeCell ref="B1027:B1028"/>
    <mergeCell ref="A742:A747"/>
    <mergeCell ref="B743:B744"/>
    <mergeCell ref="B746:B747"/>
    <mergeCell ref="A786:A791"/>
    <mergeCell ref="B787:B788"/>
    <mergeCell ref="B790:B791"/>
    <mergeCell ref="B772:B773"/>
    <mergeCell ref="B775:B776"/>
    <mergeCell ref="A762:A767"/>
    <mergeCell ref="A768:A773"/>
    <mergeCell ref="A724:A729"/>
    <mergeCell ref="A730:A735"/>
    <mergeCell ref="B716:B717"/>
    <mergeCell ref="B719:B720"/>
    <mergeCell ref="B722:B723"/>
    <mergeCell ref="B725:B726"/>
    <mergeCell ref="A712:A717"/>
    <mergeCell ref="A718:A723"/>
    <mergeCell ref="B728:B729"/>
    <mergeCell ref="B731:B732"/>
    <mergeCell ref="A82:A87"/>
    <mergeCell ref="B83:B84"/>
    <mergeCell ref="B86:B87"/>
    <mergeCell ref="A126:A131"/>
    <mergeCell ref="B127:B128"/>
    <mergeCell ref="B130:B131"/>
    <mergeCell ref="A170:A175"/>
    <mergeCell ref="B171:B172"/>
    <mergeCell ref="B174:B175"/>
    <mergeCell ref="A214:A219"/>
    <mergeCell ref="B215:B216"/>
    <mergeCell ref="B218:B219"/>
    <mergeCell ref="A258:A263"/>
    <mergeCell ref="B259:B260"/>
    <mergeCell ref="B262:B263"/>
    <mergeCell ref="E2334:E2338"/>
    <mergeCell ref="C2340:E2344"/>
    <mergeCell ref="A2314:A2319"/>
    <mergeCell ref="B2315:B2316"/>
    <mergeCell ref="B2318:B2319"/>
    <mergeCell ref="A2320:A2325"/>
    <mergeCell ref="B2321:B2322"/>
    <mergeCell ref="B2324:B2325"/>
    <mergeCell ref="A2302:A2307"/>
    <mergeCell ref="B2303:B2304"/>
    <mergeCell ref="B2306:B2307"/>
    <mergeCell ref="A2308:A2313"/>
    <mergeCell ref="B2309:B2310"/>
    <mergeCell ref="B2312:B2313"/>
    <mergeCell ref="A2336:B2338"/>
    <mergeCell ref="A2340:B2344"/>
    <mergeCell ref="A2276:A2281"/>
    <mergeCell ref="F2334:F2338"/>
    <mergeCell ref="A2264:A2269"/>
    <mergeCell ref="B2265:B2266"/>
    <mergeCell ref="B2268:B2269"/>
    <mergeCell ref="A2270:A2275"/>
    <mergeCell ref="B2271:B2272"/>
    <mergeCell ref="B2274:B2275"/>
    <mergeCell ref="A2252:A2257"/>
    <mergeCell ref="B2253:B2254"/>
    <mergeCell ref="B2256:B2257"/>
    <mergeCell ref="A2258:A2263"/>
    <mergeCell ref="B2259:B2260"/>
    <mergeCell ref="B2262:B2263"/>
    <mergeCell ref="A2290:A2295"/>
    <mergeCell ref="B2291:B2292"/>
    <mergeCell ref="B2294:B2295"/>
    <mergeCell ref="A2202:A2207"/>
    <mergeCell ref="B2203:B2204"/>
    <mergeCell ref="B2206:B2207"/>
    <mergeCell ref="A2208:A2213"/>
    <mergeCell ref="B2209:B2210"/>
    <mergeCell ref="B2212:B2213"/>
    <mergeCell ref="A2246:A2251"/>
    <mergeCell ref="B2247:B2248"/>
    <mergeCell ref="B2250:B2251"/>
    <mergeCell ref="A2226:A2231"/>
    <mergeCell ref="A2282:A2287"/>
    <mergeCell ref="B2283:B2284"/>
    <mergeCell ref="B2286:B2287"/>
    <mergeCell ref="A2296:A2301"/>
    <mergeCell ref="B2297:B2298"/>
    <mergeCell ref="B2300:B2301"/>
    <mergeCell ref="B2180:B2181"/>
    <mergeCell ref="A2088:A2093"/>
    <mergeCell ref="B2089:B2090"/>
    <mergeCell ref="B2092:B2093"/>
    <mergeCell ref="A2094:A2099"/>
    <mergeCell ref="B2095:B2096"/>
    <mergeCell ref="B2098:B2099"/>
    <mergeCell ref="A2076:A2081"/>
    <mergeCell ref="B2077:B2078"/>
    <mergeCell ref="B2080:B2081"/>
    <mergeCell ref="A2082:A2087"/>
    <mergeCell ref="B2083:B2084"/>
    <mergeCell ref="B2086:B2087"/>
    <mergeCell ref="A2158:A2163"/>
    <mergeCell ref="B2159:B2160"/>
    <mergeCell ref="B2162:B2163"/>
    <mergeCell ref="A2114:A2119"/>
    <mergeCell ref="B2115:B2116"/>
    <mergeCell ref="B2118:B2119"/>
    <mergeCell ref="A2120:A2125"/>
    <mergeCell ref="B2121:B2122"/>
    <mergeCell ref="B2124:B2125"/>
    <mergeCell ref="A2100:A2105"/>
    <mergeCell ref="B2101:B2102"/>
    <mergeCell ref="B2104:B2105"/>
    <mergeCell ref="A2138:A2143"/>
    <mergeCell ref="B2139:B2140"/>
    <mergeCell ref="B2142:B2143"/>
    <mergeCell ref="A2144:A2149"/>
    <mergeCell ref="B2145:B2146"/>
    <mergeCell ref="B2148:B2149"/>
    <mergeCell ref="A2126:A2131"/>
    <mergeCell ref="B2127:B2128"/>
    <mergeCell ref="A2038:A2043"/>
    <mergeCell ref="B2039:B2040"/>
    <mergeCell ref="B2042:B2043"/>
    <mergeCell ref="A2044:A2049"/>
    <mergeCell ref="B2045:B2046"/>
    <mergeCell ref="B2048:B2049"/>
    <mergeCell ref="A2026:A2031"/>
    <mergeCell ref="B2027:B2028"/>
    <mergeCell ref="B2030:B2031"/>
    <mergeCell ref="A2032:A2037"/>
    <mergeCell ref="B2033:B2034"/>
    <mergeCell ref="B2036:B2037"/>
    <mergeCell ref="A2070:A2075"/>
    <mergeCell ref="B2071:B2072"/>
    <mergeCell ref="B2074:B2075"/>
    <mergeCell ref="A2050:A2055"/>
    <mergeCell ref="B2051:B2052"/>
    <mergeCell ref="B2054:B2055"/>
    <mergeCell ref="A2056:A2061"/>
    <mergeCell ref="B2057:B2058"/>
    <mergeCell ref="B2060:B2061"/>
    <mergeCell ref="A1994:A1999"/>
    <mergeCell ref="B1995:B1996"/>
    <mergeCell ref="B1998:B1999"/>
    <mergeCell ref="A1982:A1987"/>
    <mergeCell ref="B1983:B1984"/>
    <mergeCell ref="B1986:B1987"/>
    <mergeCell ref="A2012:A2017"/>
    <mergeCell ref="B2013:B2014"/>
    <mergeCell ref="B2016:B2017"/>
    <mergeCell ref="A1938:A1943"/>
    <mergeCell ref="B1939:B1940"/>
    <mergeCell ref="A1944:A1949"/>
    <mergeCell ref="B1945:B1946"/>
    <mergeCell ref="B1948:B1949"/>
    <mergeCell ref="A1968:A1973"/>
    <mergeCell ref="B1969:B1970"/>
    <mergeCell ref="B1972:B1973"/>
    <mergeCell ref="A2000:A2005"/>
    <mergeCell ref="B2001:B2002"/>
    <mergeCell ref="B2004:B2005"/>
    <mergeCell ref="A2006:A2011"/>
    <mergeCell ref="B2007:B2008"/>
    <mergeCell ref="B2010:B2011"/>
    <mergeCell ref="A1962:A1967"/>
    <mergeCell ref="B1963:B1964"/>
    <mergeCell ref="B1966:B1967"/>
    <mergeCell ref="A1974:A1979"/>
    <mergeCell ref="B1975:B1976"/>
    <mergeCell ref="B1978:B1979"/>
    <mergeCell ref="A1950:A1955"/>
    <mergeCell ref="B1951:B1952"/>
    <mergeCell ref="B1954:B1955"/>
    <mergeCell ref="A1798:A1803"/>
    <mergeCell ref="B1799:B1800"/>
    <mergeCell ref="B1802:B1803"/>
    <mergeCell ref="A1988:A1993"/>
    <mergeCell ref="B1989:B1990"/>
    <mergeCell ref="B1992:B1993"/>
    <mergeCell ref="A1930:A1935"/>
    <mergeCell ref="B1931:B1932"/>
    <mergeCell ref="B1934:B1935"/>
    <mergeCell ref="A1894:A1899"/>
    <mergeCell ref="B1895:B1896"/>
    <mergeCell ref="A1900:A1905"/>
    <mergeCell ref="B1901:B1902"/>
    <mergeCell ref="B1904:B1905"/>
    <mergeCell ref="A1718:A1723"/>
    <mergeCell ref="B1719:B1720"/>
    <mergeCell ref="B1722:B1723"/>
    <mergeCell ref="A1724:A1729"/>
    <mergeCell ref="B1728:B1729"/>
    <mergeCell ref="A1748:A1753"/>
    <mergeCell ref="B1749:B1750"/>
    <mergeCell ref="B1752:B1753"/>
    <mergeCell ref="A1730:A1735"/>
    <mergeCell ref="B1731:B1732"/>
    <mergeCell ref="B1734:B1735"/>
    <mergeCell ref="B1725:B1726"/>
    <mergeCell ref="A1868:A1873"/>
    <mergeCell ref="B1863:B1864"/>
    <mergeCell ref="A1736:A1741"/>
    <mergeCell ref="B1737:B1738"/>
    <mergeCell ref="B1740:B1741"/>
    <mergeCell ref="A1742:A1747"/>
    <mergeCell ref="B1587:B1588"/>
    <mergeCell ref="B1590:B1591"/>
    <mergeCell ref="A1592:A1597"/>
    <mergeCell ref="A1654:A1659"/>
    <mergeCell ref="B1655:B1656"/>
    <mergeCell ref="B1690:B1691"/>
    <mergeCell ref="A1692:A1697"/>
    <mergeCell ref="B1693:B1694"/>
    <mergeCell ref="B1696:B1697"/>
    <mergeCell ref="A1674:A1679"/>
    <mergeCell ref="B1675:B1676"/>
    <mergeCell ref="B1652:B1653"/>
    <mergeCell ref="B1664:B1665"/>
    <mergeCell ref="A1648:A1653"/>
    <mergeCell ref="B1649:B1650"/>
    <mergeCell ref="A1710:A1715"/>
    <mergeCell ref="B1711:B1712"/>
    <mergeCell ref="B1714:B1715"/>
    <mergeCell ref="B1637:B1638"/>
    <mergeCell ref="A1698:A1703"/>
    <mergeCell ref="B1699:B1700"/>
    <mergeCell ref="B1702:B1703"/>
    <mergeCell ref="A1610:A1615"/>
    <mergeCell ref="B1611:B1612"/>
    <mergeCell ref="B1614:B1615"/>
    <mergeCell ref="B1599:B1600"/>
    <mergeCell ref="B1602:B1603"/>
    <mergeCell ref="A1604:A1609"/>
    <mergeCell ref="B1543:B1544"/>
    <mergeCell ref="B1678:B1679"/>
    <mergeCell ref="A1680:A1685"/>
    <mergeCell ref="B1684:B1685"/>
    <mergeCell ref="B1681:B1682"/>
    <mergeCell ref="A1660:A1665"/>
    <mergeCell ref="B1661:B1662"/>
    <mergeCell ref="B1643:B1644"/>
    <mergeCell ref="B1646:B1647"/>
    <mergeCell ref="B1626:B1627"/>
    <mergeCell ref="A1666:A1671"/>
    <mergeCell ref="B1667:B1668"/>
    <mergeCell ref="B1670:B1671"/>
    <mergeCell ref="B1658:B1659"/>
    <mergeCell ref="A1642:A1647"/>
    <mergeCell ref="B1532:B1533"/>
    <mergeCell ref="A1528:A1533"/>
    <mergeCell ref="A1560:A1565"/>
    <mergeCell ref="B1561:B1562"/>
    <mergeCell ref="B1564:B1565"/>
    <mergeCell ref="A1616:A1621"/>
    <mergeCell ref="B1546:B1547"/>
    <mergeCell ref="B1529:B1530"/>
    <mergeCell ref="A1566:A1571"/>
    <mergeCell ref="B1567:B1568"/>
    <mergeCell ref="B1570:B1571"/>
    <mergeCell ref="A1548:A1553"/>
    <mergeCell ref="B1549:B1550"/>
    <mergeCell ref="B1552:B1553"/>
    <mergeCell ref="A1554:A1559"/>
    <mergeCell ref="B1555:B1556"/>
    <mergeCell ref="A1586:A1591"/>
    <mergeCell ref="B1356:B1357"/>
    <mergeCell ref="B1332:B1333"/>
    <mergeCell ref="B1335:B1336"/>
    <mergeCell ref="B1376:B1377"/>
    <mergeCell ref="B1423:B1424"/>
    <mergeCell ref="B1400:B1401"/>
    <mergeCell ref="B1605:B1606"/>
    <mergeCell ref="B1608:B1609"/>
    <mergeCell ref="A1522:A1527"/>
    <mergeCell ref="B1526:B1527"/>
    <mergeCell ref="B1558:B1559"/>
    <mergeCell ref="B1514:B1515"/>
    <mergeCell ref="B1476:B1477"/>
    <mergeCell ref="B1479:B1480"/>
    <mergeCell ref="B1482:B1483"/>
    <mergeCell ref="B1485:B1486"/>
    <mergeCell ref="A1472:A1477"/>
    <mergeCell ref="A1478:A1483"/>
    <mergeCell ref="B1464:B1465"/>
    <mergeCell ref="B1467:B1468"/>
    <mergeCell ref="A1358:A1363"/>
    <mergeCell ref="B1359:B1360"/>
    <mergeCell ref="B1362:B1363"/>
    <mergeCell ref="A1402:A1407"/>
    <mergeCell ref="B1403:B1404"/>
    <mergeCell ref="B1406:B1407"/>
    <mergeCell ref="A1446:A1451"/>
    <mergeCell ref="B1447:B1448"/>
    <mergeCell ref="B1450:B1451"/>
    <mergeCell ref="A1490:A1495"/>
    <mergeCell ref="B1491:B1492"/>
    <mergeCell ref="B1494:B1495"/>
    <mergeCell ref="A1240:A1245"/>
    <mergeCell ref="B1241:B1242"/>
    <mergeCell ref="B1262:B1263"/>
    <mergeCell ref="B1265:B1266"/>
    <mergeCell ref="B1268:B1269"/>
    <mergeCell ref="A1258:A1263"/>
    <mergeCell ref="A1264:A1269"/>
    <mergeCell ref="B1250:B1251"/>
    <mergeCell ref="A1190:A1195"/>
    <mergeCell ref="B1191:B1192"/>
    <mergeCell ref="B1194:B1195"/>
    <mergeCell ref="A1196:A1201"/>
    <mergeCell ref="B1197:B1198"/>
    <mergeCell ref="B1212:B1213"/>
    <mergeCell ref="B1215:B1216"/>
    <mergeCell ref="B1218:B1219"/>
    <mergeCell ref="B1221:B1222"/>
    <mergeCell ref="A1208:A1213"/>
    <mergeCell ref="A1214:A1219"/>
    <mergeCell ref="B1200:B1201"/>
    <mergeCell ref="B1203:B1204"/>
    <mergeCell ref="B1206:B1207"/>
    <mergeCell ref="B1209:B1210"/>
    <mergeCell ref="A1202:A1207"/>
    <mergeCell ref="B1224:B1225"/>
    <mergeCell ref="B1235:B1236"/>
    <mergeCell ref="A1220:A1225"/>
    <mergeCell ref="B1253:B1254"/>
    <mergeCell ref="B1256:B1257"/>
    <mergeCell ref="B1259:B1260"/>
    <mergeCell ref="B1238:B1239"/>
    <mergeCell ref="B992:B993"/>
    <mergeCell ref="A926:A931"/>
    <mergeCell ref="B927:B928"/>
    <mergeCell ref="B930:B931"/>
    <mergeCell ref="A932:A937"/>
    <mergeCell ref="B933:B934"/>
    <mergeCell ref="B936:B937"/>
    <mergeCell ref="A944:A949"/>
    <mergeCell ref="B945:B946"/>
    <mergeCell ref="B948:B949"/>
    <mergeCell ref="A950:A955"/>
    <mergeCell ref="B954:B955"/>
    <mergeCell ref="A938:A943"/>
    <mergeCell ref="B939:B940"/>
    <mergeCell ref="B942:B943"/>
    <mergeCell ref="B951:B952"/>
    <mergeCell ref="A956:A961"/>
    <mergeCell ref="B957:B958"/>
    <mergeCell ref="B960:B961"/>
    <mergeCell ref="A982:A987"/>
    <mergeCell ref="B983:B984"/>
    <mergeCell ref="B986:B987"/>
    <mergeCell ref="B314:B315"/>
    <mergeCell ref="B845:B846"/>
    <mergeCell ref="B848:B849"/>
    <mergeCell ref="B828:B829"/>
    <mergeCell ref="A824:A829"/>
    <mergeCell ref="B798:B799"/>
    <mergeCell ref="B801:B802"/>
    <mergeCell ref="B810:B811"/>
    <mergeCell ref="B804:B805"/>
    <mergeCell ref="B807:B808"/>
    <mergeCell ref="A794:A799"/>
    <mergeCell ref="B795:B796"/>
    <mergeCell ref="B734:B735"/>
    <mergeCell ref="B737:B738"/>
    <mergeCell ref="B766:B767"/>
    <mergeCell ref="B769:B770"/>
    <mergeCell ref="A346:A351"/>
    <mergeCell ref="B347:B348"/>
    <mergeCell ref="B350:B351"/>
    <mergeCell ref="A390:A395"/>
    <mergeCell ref="B391:B392"/>
    <mergeCell ref="B394:B395"/>
    <mergeCell ref="A566:A571"/>
    <mergeCell ref="B567:B568"/>
    <mergeCell ref="B570:B571"/>
    <mergeCell ref="A610:A615"/>
    <mergeCell ref="B611:B612"/>
    <mergeCell ref="B614:B615"/>
    <mergeCell ref="A654:A659"/>
    <mergeCell ref="B655:B656"/>
    <mergeCell ref="B658:B659"/>
    <mergeCell ref="A698:A703"/>
    <mergeCell ref="A806:A811"/>
    <mergeCell ref="A812:A817"/>
    <mergeCell ref="A706:A711"/>
    <mergeCell ref="B707:B708"/>
    <mergeCell ref="B690:B691"/>
    <mergeCell ref="B693:B694"/>
    <mergeCell ref="B696:B697"/>
    <mergeCell ref="A686:A691"/>
    <mergeCell ref="A692:A697"/>
    <mergeCell ref="B760:B761"/>
    <mergeCell ref="B763:B764"/>
    <mergeCell ref="A750:A755"/>
    <mergeCell ref="B740:B741"/>
    <mergeCell ref="B687:B688"/>
    <mergeCell ref="A442:A447"/>
    <mergeCell ref="B443:B444"/>
    <mergeCell ref="A800:A805"/>
    <mergeCell ref="B713:B714"/>
    <mergeCell ref="B778:B779"/>
    <mergeCell ref="B781:B782"/>
    <mergeCell ref="B784:B785"/>
    <mergeCell ref="A774:A779"/>
    <mergeCell ref="A780:A785"/>
    <mergeCell ref="A486:A491"/>
    <mergeCell ref="B487:B488"/>
    <mergeCell ref="B490:B491"/>
    <mergeCell ref="A478:A483"/>
    <mergeCell ref="B479:B480"/>
    <mergeCell ref="B482:B483"/>
    <mergeCell ref="A736:A741"/>
    <mergeCell ref="B699:B700"/>
    <mergeCell ref="B702:B703"/>
    <mergeCell ref="A888:A893"/>
    <mergeCell ref="B889:B890"/>
    <mergeCell ref="B892:B893"/>
    <mergeCell ref="A850:A855"/>
    <mergeCell ref="A856:A861"/>
    <mergeCell ref="B842:B843"/>
    <mergeCell ref="B813:B814"/>
    <mergeCell ref="B857:B858"/>
    <mergeCell ref="B860:B861"/>
    <mergeCell ref="A1818:A1823"/>
    <mergeCell ref="B1881:B1882"/>
    <mergeCell ref="B1884:B1885"/>
    <mergeCell ref="A1874:A1879"/>
    <mergeCell ref="A1880:A1885"/>
    <mergeCell ref="B1866:B1867"/>
    <mergeCell ref="B1869:B1870"/>
    <mergeCell ref="B1872:B1873"/>
    <mergeCell ref="B1875:B1876"/>
    <mergeCell ref="A1862:A1867"/>
    <mergeCell ref="B816:B817"/>
    <mergeCell ref="B819:B820"/>
    <mergeCell ref="A818:A823"/>
    <mergeCell ref="B854:B855"/>
    <mergeCell ref="B851:B852"/>
    <mergeCell ref="A838:A843"/>
    <mergeCell ref="B839:B840"/>
    <mergeCell ref="A844:A849"/>
    <mergeCell ref="B822:B823"/>
    <mergeCell ref="B825:B826"/>
    <mergeCell ref="B980:B981"/>
    <mergeCell ref="A988:A993"/>
    <mergeCell ref="B989:B990"/>
    <mergeCell ref="A1956:A1961"/>
    <mergeCell ref="B1957:B1958"/>
    <mergeCell ref="B1960:B1961"/>
    <mergeCell ref="A1912:A1917"/>
    <mergeCell ref="B1913:B1914"/>
    <mergeCell ref="B1916:B1917"/>
    <mergeCell ref="A1918:A1923"/>
    <mergeCell ref="B1919:B1920"/>
    <mergeCell ref="B1922:B1923"/>
    <mergeCell ref="B1942:B1943"/>
    <mergeCell ref="A1924:A1929"/>
    <mergeCell ref="B1925:B1926"/>
    <mergeCell ref="B1928:B1929"/>
    <mergeCell ref="A1850:A1855"/>
    <mergeCell ref="B1851:B1852"/>
    <mergeCell ref="B1854:B1855"/>
    <mergeCell ref="A1856:A1861"/>
    <mergeCell ref="B1857:B1858"/>
    <mergeCell ref="B1898:B1899"/>
    <mergeCell ref="B1878:B1879"/>
    <mergeCell ref="B1860:B1861"/>
    <mergeCell ref="A1792:A1797"/>
    <mergeCell ref="B1793:B1794"/>
    <mergeCell ref="B1796:B1797"/>
    <mergeCell ref="A1762:A1767"/>
    <mergeCell ref="B1763:B1764"/>
    <mergeCell ref="B1766:B1767"/>
    <mergeCell ref="A1768:A1773"/>
    <mergeCell ref="B1769:B1770"/>
    <mergeCell ref="B1772:B1773"/>
    <mergeCell ref="A1754:A1759"/>
    <mergeCell ref="A1630:A1635"/>
    <mergeCell ref="B1631:B1632"/>
    <mergeCell ref="B1634:B1635"/>
    <mergeCell ref="A1636:A1641"/>
    <mergeCell ref="B1640:B1641"/>
    <mergeCell ref="A1622:A1627"/>
    <mergeCell ref="B1623:B1624"/>
    <mergeCell ref="B1758:B1759"/>
    <mergeCell ref="B1743:B1744"/>
    <mergeCell ref="B1746:B1747"/>
    <mergeCell ref="B1523:B1524"/>
    <mergeCell ref="A1534:A1539"/>
    <mergeCell ref="B1535:B1536"/>
    <mergeCell ref="B1538:B1539"/>
    <mergeCell ref="A1578:A1583"/>
    <mergeCell ref="B1579:B1580"/>
    <mergeCell ref="B1582:B1583"/>
    <mergeCell ref="A1498:A1503"/>
    <mergeCell ref="B1499:B1500"/>
    <mergeCell ref="B1502:B1503"/>
    <mergeCell ref="A1504:A1509"/>
    <mergeCell ref="B1505:B1506"/>
    <mergeCell ref="B1593:B1594"/>
    <mergeCell ref="A1572:A1577"/>
    <mergeCell ref="B1573:B1574"/>
    <mergeCell ref="B1576:B1577"/>
    <mergeCell ref="A1786:A1791"/>
    <mergeCell ref="B1787:B1788"/>
    <mergeCell ref="B1790:B1791"/>
    <mergeCell ref="A1774:A1779"/>
    <mergeCell ref="B1775:B1776"/>
    <mergeCell ref="B1755:B1756"/>
    <mergeCell ref="A1704:A1709"/>
    <mergeCell ref="B1705:B1706"/>
    <mergeCell ref="B1708:B1709"/>
    <mergeCell ref="A1686:A1691"/>
    <mergeCell ref="B1687:B1688"/>
    <mergeCell ref="B1596:B1597"/>
    <mergeCell ref="A1780:A1785"/>
    <mergeCell ref="B1781:B1782"/>
    <mergeCell ref="B1784:B1785"/>
    <mergeCell ref="A1542:A1547"/>
    <mergeCell ref="A1410:A1415"/>
    <mergeCell ref="B1411:B1412"/>
    <mergeCell ref="B1414:B1415"/>
    <mergeCell ref="A1416:A1421"/>
    <mergeCell ref="B1417:B1418"/>
    <mergeCell ref="B1455:B1456"/>
    <mergeCell ref="B1438:B1439"/>
    <mergeCell ref="B1441:B1442"/>
    <mergeCell ref="B1444:B1445"/>
    <mergeCell ref="A1434:A1439"/>
    <mergeCell ref="A1440:A1445"/>
    <mergeCell ref="B1426:B1427"/>
    <mergeCell ref="B1429:B1430"/>
    <mergeCell ref="B1432:B1433"/>
    <mergeCell ref="B1435:B1436"/>
    <mergeCell ref="A1422:A1427"/>
    <mergeCell ref="B1517:B1518"/>
    <mergeCell ref="A1510:A1515"/>
    <mergeCell ref="A1516:A1521"/>
    <mergeCell ref="B1508:B1509"/>
    <mergeCell ref="B1511:B1512"/>
    <mergeCell ref="A1428:A1433"/>
    <mergeCell ref="B1420:B1421"/>
    <mergeCell ref="A1460:A1465"/>
    <mergeCell ref="B1461:B1462"/>
    <mergeCell ref="A1466:A1471"/>
    <mergeCell ref="B1520:B1521"/>
    <mergeCell ref="B1379:B1380"/>
    <mergeCell ref="B1382:B1383"/>
    <mergeCell ref="B1385:B1386"/>
    <mergeCell ref="A1378:A1383"/>
    <mergeCell ref="B1300:B1301"/>
    <mergeCell ref="B1303:B1304"/>
    <mergeCell ref="B1306:B1307"/>
    <mergeCell ref="B1309:B1310"/>
    <mergeCell ref="A1296:A1301"/>
    <mergeCell ref="A1302:A1307"/>
    <mergeCell ref="B1297:B1298"/>
    <mergeCell ref="A1346:A1351"/>
    <mergeCell ref="A1352:A1357"/>
    <mergeCell ref="B1338:B1339"/>
    <mergeCell ref="B1341:B1342"/>
    <mergeCell ref="B1344:B1345"/>
    <mergeCell ref="B1347:B1348"/>
    <mergeCell ref="A1334:A1339"/>
    <mergeCell ref="A1340:A1345"/>
    <mergeCell ref="B1312:B1313"/>
    <mergeCell ref="A1308:A1313"/>
    <mergeCell ref="A1366:A1371"/>
    <mergeCell ref="B1367:B1368"/>
    <mergeCell ref="B1370:B1371"/>
    <mergeCell ref="A1372:A1377"/>
    <mergeCell ref="A1322:A1327"/>
    <mergeCell ref="B1323:B1324"/>
    <mergeCell ref="B1326:B1327"/>
    <mergeCell ref="A1328:A1333"/>
    <mergeCell ref="B1329:B1330"/>
    <mergeCell ref="B1350:B1351"/>
    <mergeCell ref="B1353:B1354"/>
    <mergeCell ref="B1159:B1160"/>
    <mergeCell ref="B1136:B1137"/>
    <mergeCell ref="A1132:A1137"/>
    <mergeCell ref="B1124:B1125"/>
    <mergeCell ref="B1127:B1128"/>
    <mergeCell ref="B1130:B1131"/>
    <mergeCell ref="B1133:B1134"/>
    <mergeCell ref="A1120:A1125"/>
    <mergeCell ref="A1126:A1131"/>
    <mergeCell ref="A1146:A1151"/>
    <mergeCell ref="B1147:B1148"/>
    <mergeCell ref="B1150:B1151"/>
    <mergeCell ref="A1152:A1157"/>
    <mergeCell ref="B1153:B1154"/>
    <mergeCell ref="B1174:B1175"/>
    <mergeCell ref="B1177:B1178"/>
    <mergeCell ref="B1180:B1181"/>
    <mergeCell ref="A1170:A1175"/>
    <mergeCell ref="A1176:A1181"/>
    <mergeCell ref="B1162:B1163"/>
    <mergeCell ref="B1165:B1166"/>
    <mergeCell ref="B1168:B1169"/>
    <mergeCell ref="B1171:B1172"/>
    <mergeCell ref="A1158:A1163"/>
    <mergeCell ref="A1164:A1169"/>
    <mergeCell ref="B1156:B1157"/>
    <mergeCell ref="B1112:B1113"/>
    <mergeCell ref="B1115:B1116"/>
    <mergeCell ref="B1118:B1119"/>
    <mergeCell ref="B1121:B1122"/>
    <mergeCell ref="A1108:A1113"/>
    <mergeCell ref="B1109:B1110"/>
    <mergeCell ref="A1114:A1119"/>
    <mergeCell ref="A1102:A1107"/>
    <mergeCell ref="B1103:B1104"/>
    <mergeCell ref="B1106:B1107"/>
    <mergeCell ref="A1082:A1087"/>
    <mergeCell ref="B1083:B1084"/>
    <mergeCell ref="B1086:B1087"/>
    <mergeCell ref="A1088:A1093"/>
    <mergeCell ref="B1089:B1090"/>
    <mergeCell ref="B1092:B1093"/>
    <mergeCell ref="A994:A999"/>
    <mergeCell ref="B995:B996"/>
    <mergeCell ref="B998:B999"/>
    <mergeCell ref="A1000:A1005"/>
    <mergeCell ref="B1001:B1002"/>
    <mergeCell ref="B1004:B1005"/>
    <mergeCell ref="A1070:A1075"/>
    <mergeCell ref="B1071:B1072"/>
    <mergeCell ref="B1074:B1075"/>
    <mergeCell ref="A1076:A1081"/>
    <mergeCell ref="B1077:B1078"/>
    <mergeCell ref="B1080:B1081"/>
    <mergeCell ref="A1044:A1049"/>
    <mergeCell ref="B1045:B1046"/>
    <mergeCell ref="B1048:B1049"/>
    <mergeCell ref="A1058:A1063"/>
    <mergeCell ref="B1059:B1060"/>
    <mergeCell ref="B1062:B1063"/>
    <mergeCell ref="A1064:A1069"/>
    <mergeCell ref="B1065:B1066"/>
    <mergeCell ref="B1068:B1069"/>
    <mergeCell ref="A894:A899"/>
    <mergeCell ref="B895:B896"/>
    <mergeCell ref="B898:B899"/>
    <mergeCell ref="A900:A905"/>
    <mergeCell ref="B901:B902"/>
    <mergeCell ref="B904:B905"/>
    <mergeCell ref="B866:B867"/>
    <mergeCell ref="B869:B870"/>
    <mergeCell ref="B872:B873"/>
    <mergeCell ref="A862:A867"/>
    <mergeCell ref="A868:A873"/>
    <mergeCell ref="B863:B864"/>
    <mergeCell ref="A906:A911"/>
    <mergeCell ref="B907:B908"/>
    <mergeCell ref="B910:B911"/>
    <mergeCell ref="A912:A917"/>
    <mergeCell ref="B913:B914"/>
    <mergeCell ref="B916:B917"/>
    <mergeCell ref="A882:A887"/>
    <mergeCell ref="B883:B884"/>
    <mergeCell ref="B886:B887"/>
    <mergeCell ref="B1030:B1031"/>
    <mergeCell ref="A970:A975"/>
    <mergeCell ref="B971:B972"/>
    <mergeCell ref="B974:B975"/>
    <mergeCell ref="A976:A981"/>
    <mergeCell ref="B977:B978"/>
    <mergeCell ref="A648:A653"/>
    <mergeCell ref="B649:B650"/>
    <mergeCell ref="B652:B653"/>
    <mergeCell ref="A630:A635"/>
    <mergeCell ref="B631:B632"/>
    <mergeCell ref="B634:B635"/>
    <mergeCell ref="A636:A641"/>
    <mergeCell ref="B637:B638"/>
    <mergeCell ref="B640:B641"/>
    <mergeCell ref="B710:B711"/>
    <mergeCell ref="B751:B752"/>
    <mergeCell ref="A756:A761"/>
    <mergeCell ref="A642:A647"/>
    <mergeCell ref="B643:B644"/>
    <mergeCell ref="B646:B647"/>
    <mergeCell ref="B464:B465"/>
    <mergeCell ref="A554:A559"/>
    <mergeCell ref="A504:A509"/>
    <mergeCell ref="B505:B506"/>
    <mergeCell ref="B508:B509"/>
    <mergeCell ref="A510:A515"/>
    <mergeCell ref="B511:B512"/>
    <mergeCell ref="B514:B515"/>
    <mergeCell ref="B605:B606"/>
    <mergeCell ref="B608:B609"/>
    <mergeCell ref="A586:A591"/>
    <mergeCell ref="B587:B588"/>
    <mergeCell ref="B590:B591"/>
    <mergeCell ref="A592:A597"/>
    <mergeCell ref="B593:B594"/>
    <mergeCell ref="B596:B597"/>
    <mergeCell ref="A574:A579"/>
    <mergeCell ref="A604:A609"/>
    <mergeCell ref="A114:A119"/>
    <mergeCell ref="B115:B116"/>
    <mergeCell ref="B118:B119"/>
    <mergeCell ref="B358:B359"/>
    <mergeCell ref="A334:A339"/>
    <mergeCell ref="B335:B336"/>
    <mergeCell ref="B338:B339"/>
    <mergeCell ref="A340:A345"/>
    <mergeCell ref="B341:B342"/>
    <mergeCell ref="B300:B301"/>
    <mergeCell ref="B458:B459"/>
    <mergeCell ref="A134:A139"/>
    <mergeCell ref="B135:B136"/>
    <mergeCell ref="A146:A151"/>
    <mergeCell ref="B147:B148"/>
    <mergeCell ref="B150:B151"/>
    <mergeCell ref="A152:A157"/>
    <mergeCell ref="A272:A277"/>
    <mergeCell ref="B273:B274"/>
    <mergeCell ref="B276:B277"/>
    <mergeCell ref="A278:A283"/>
    <mergeCell ref="B279:B280"/>
    <mergeCell ref="B282:B283"/>
    <mergeCell ref="A302:A307"/>
    <mergeCell ref="B303:B304"/>
    <mergeCell ref="B306:B307"/>
    <mergeCell ref="A434:A439"/>
    <mergeCell ref="B435:B436"/>
    <mergeCell ref="B438:B439"/>
    <mergeCell ref="A522:A527"/>
    <mergeCell ref="B523:B524"/>
    <mergeCell ref="B112:B113"/>
    <mergeCell ref="B297:B298"/>
    <mergeCell ref="A354:A359"/>
    <mergeCell ref="B355:B356"/>
    <mergeCell ref="B226:B227"/>
    <mergeCell ref="A228:A233"/>
    <mergeCell ref="A140:A145"/>
    <mergeCell ref="B141:B142"/>
    <mergeCell ref="B144:B145"/>
    <mergeCell ref="B575:B576"/>
    <mergeCell ref="B578:B579"/>
    <mergeCell ref="A580:A585"/>
    <mergeCell ref="B581:B582"/>
    <mergeCell ref="B584:B585"/>
    <mergeCell ref="A542:A547"/>
    <mergeCell ref="B543:B544"/>
    <mergeCell ref="B546:B547"/>
    <mergeCell ref="A548:A553"/>
    <mergeCell ref="B549:B550"/>
    <mergeCell ref="B552:B553"/>
    <mergeCell ref="B526:B527"/>
    <mergeCell ref="A398:A403"/>
    <mergeCell ref="B399:B400"/>
    <mergeCell ref="B402:B403"/>
    <mergeCell ref="A404:A409"/>
    <mergeCell ref="B405:B406"/>
    <mergeCell ref="B408:B409"/>
    <mergeCell ref="B414:B415"/>
    <mergeCell ref="A416:A421"/>
    <mergeCell ref="B417:B418"/>
    <mergeCell ref="B420:B421"/>
    <mergeCell ref="B493:B494"/>
    <mergeCell ref="B68:B69"/>
    <mergeCell ref="B27:B28"/>
    <mergeCell ref="B30:B31"/>
    <mergeCell ref="A32:A37"/>
    <mergeCell ref="B33:B34"/>
    <mergeCell ref="B36:B37"/>
    <mergeCell ref="A46:A51"/>
    <mergeCell ref="B47:B48"/>
    <mergeCell ref="B50:B51"/>
    <mergeCell ref="B153:B154"/>
    <mergeCell ref="A120:A125"/>
    <mergeCell ref="B138:B139"/>
    <mergeCell ref="B388:B389"/>
    <mergeCell ref="B185:B186"/>
    <mergeCell ref="B188:B189"/>
    <mergeCell ref="A190:A195"/>
    <mergeCell ref="B191:B192"/>
    <mergeCell ref="B194:B195"/>
    <mergeCell ref="A196:A201"/>
    <mergeCell ref="B197:B198"/>
    <mergeCell ref="B200:B201"/>
    <mergeCell ref="A202:A207"/>
    <mergeCell ref="B203:B204"/>
    <mergeCell ref="B206:B207"/>
    <mergeCell ref="A96:A101"/>
    <mergeCell ref="B97:B98"/>
    <mergeCell ref="B100:B101"/>
    <mergeCell ref="A102:A107"/>
    <mergeCell ref="B103:B104"/>
    <mergeCell ref="B106:B107"/>
    <mergeCell ref="A108:A113"/>
    <mergeCell ref="B109:B110"/>
    <mergeCell ref="C1:D1"/>
    <mergeCell ref="B3:B4"/>
    <mergeCell ref="B6:B7"/>
    <mergeCell ref="A8:A13"/>
    <mergeCell ref="B9:B10"/>
    <mergeCell ref="B12:B13"/>
    <mergeCell ref="A14:A19"/>
    <mergeCell ref="B15:B16"/>
    <mergeCell ref="B18:B19"/>
    <mergeCell ref="A20:A25"/>
    <mergeCell ref="B21:B22"/>
    <mergeCell ref="B24:B25"/>
    <mergeCell ref="C45:D45"/>
    <mergeCell ref="B39:B40"/>
    <mergeCell ref="A38:A43"/>
    <mergeCell ref="B42:B43"/>
    <mergeCell ref="C89:D89"/>
    <mergeCell ref="A26:A31"/>
    <mergeCell ref="A70:A75"/>
    <mergeCell ref="B71:B72"/>
    <mergeCell ref="B74:B75"/>
    <mergeCell ref="A76:A81"/>
    <mergeCell ref="B77:B78"/>
    <mergeCell ref="B80:B81"/>
    <mergeCell ref="A52:A57"/>
    <mergeCell ref="B53:B54"/>
    <mergeCell ref="B56:B57"/>
    <mergeCell ref="A58:A63"/>
    <mergeCell ref="B59:B60"/>
    <mergeCell ref="B62:B63"/>
    <mergeCell ref="A64:A69"/>
    <mergeCell ref="B65:B66"/>
    <mergeCell ref="C133:D133"/>
    <mergeCell ref="B385:B386"/>
    <mergeCell ref="A360:A365"/>
    <mergeCell ref="B361:B362"/>
    <mergeCell ref="B364:B365"/>
    <mergeCell ref="A366:A371"/>
    <mergeCell ref="A234:A239"/>
    <mergeCell ref="B235:B236"/>
    <mergeCell ref="B238:B239"/>
    <mergeCell ref="A372:A377"/>
    <mergeCell ref="B373:B374"/>
    <mergeCell ref="B376:B377"/>
    <mergeCell ref="B121:B122"/>
    <mergeCell ref="B124:B125"/>
    <mergeCell ref="A90:A95"/>
    <mergeCell ref="B91:B92"/>
    <mergeCell ref="B94:B95"/>
    <mergeCell ref="A266:A271"/>
    <mergeCell ref="B156:B157"/>
    <mergeCell ref="B232:B233"/>
    <mergeCell ref="B367:B368"/>
    <mergeCell ref="B370:B371"/>
    <mergeCell ref="A164:A169"/>
    <mergeCell ref="B165:B166"/>
    <mergeCell ref="B168:B169"/>
    <mergeCell ref="A158:A163"/>
    <mergeCell ref="B159:B160"/>
    <mergeCell ref="B162:B163"/>
    <mergeCell ref="B241:B242"/>
    <mergeCell ref="B244:B245"/>
    <mergeCell ref="C265:D265"/>
    <mergeCell ref="B223:B224"/>
    <mergeCell ref="G2334:G2338"/>
    <mergeCell ref="A460:A465"/>
    <mergeCell ref="A492:A497"/>
    <mergeCell ref="B267:B268"/>
    <mergeCell ref="B270:B271"/>
    <mergeCell ref="A246:A251"/>
    <mergeCell ref="B247:B248"/>
    <mergeCell ref="B250:B251"/>
    <mergeCell ref="A252:A257"/>
    <mergeCell ref="B253:B254"/>
    <mergeCell ref="B256:B257"/>
    <mergeCell ref="B555:B556"/>
    <mergeCell ref="B558:B559"/>
    <mergeCell ref="A560:A565"/>
    <mergeCell ref="B561:B562"/>
    <mergeCell ref="B564:B565"/>
    <mergeCell ref="B496:B497"/>
    <mergeCell ref="A498:A503"/>
    <mergeCell ref="A466:A471"/>
    <mergeCell ref="B467:B468"/>
    <mergeCell ref="B470:B471"/>
    <mergeCell ref="C1541:D1541"/>
    <mergeCell ref="C1585:D1585"/>
    <mergeCell ref="C1629:D1629"/>
    <mergeCell ref="C1673:D1673"/>
    <mergeCell ref="C1717:D1717"/>
    <mergeCell ref="C1761:D1761"/>
    <mergeCell ref="C1805:D1805"/>
    <mergeCell ref="C1849:D1849"/>
    <mergeCell ref="C1893:D1893"/>
    <mergeCell ref="C1937:D1937"/>
    <mergeCell ref="C1981:D1981"/>
    <mergeCell ref="I2334:I2338"/>
    <mergeCell ref="C2346:D2346"/>
    <mergeCell ref="A2346:B2346"/>
    <mergeCell ref="C2336:D2338"/>
    <mergeCell ref="A208:A213"/>
    <mergeCell ref="B209:B210"/>
    <mergeCell ref="B212:B213"/>
    <mergeCell ref="A240:A245"/>
    <mergeCell ref="A328:A333"/>
    <mergeCell ref="B329:B330"/>
    <mergeCell ref="B332:B333"/>
    <mergeCell ref="A316:A321"/>
    <mergeCell ref="B317:B318"/>
    <mergeCell ref="B320:B321"/>
    <mergeCell ref="A284:A289"/>
    <mergeCell ref="B285:B286"/>
    <mergeCell ref="B288:B289"/>
    <mergeCell ref="A290:A295"/>
    <mergeCell ref="B291:B292"/>
    <mergeCell ref="B294:B295"/>
    <mergeCell ref="A296:A301"/>
    <mergeCell ref="H2334:H2338"/>
    <mergeCell ref="B499:B500"/>
    <mergeCell ref="B502:B503"/>
    <mergeCell ref="A530:A535"/>
    <mergeCell ref="B531:B532"/>
    <mergeCell ref="B534:B535"/>
    <mergeCell ref="A536:A541"/>
    <mergeCell ref="B537:B538"/>
    <mergeCell ref="B540:B541"/>
    <mergeCell ref="A516:A521"/>
    <mergeCell ref="B517:B518"/>
    <mergeCell ref="C529:D529"/>
    <mergeCell ref="C573:D573"/>
    <mergeCell ref="C617:D617"/>
    <mergeCell ref="C661:D661"/>
    <mergeCell ref="C705:D705"/>
    <mergeCell ref="C749:D749"/>
    <mergeCell ref="C793:D793"/>
    <mergeCell ref="C837:D837"/>
    <mergeCell ref="B520:B521"/>
    <mergeCell ref="A618:A623"/>
    <mergeCell ref="B619:B620"/>
    <mergeCell ref="B622:B623"/>
    <mergeCell ref="A624:A629"/>
    <mergeCell ref="B625:B626"/>
    <mergeCell ref="B628:B629"/>
    <mergeCell ref="A674:A679"/>
    <mergeCell ref="A680:A685"/>
    <mergeCell ref="B666:B667"/>
    <mergeCell ref="B669:B670"/>
    <mergeCell ref="B672:B673"/>
    <mergeCell ref="B675:B676"/>
    <mergeCell ref="A662:A667"/>
    <mergeCell ref="B663:B664"/>
    <mergeCell ref="A668:A673"/>
    <mergeCell ref="B678:B679"/>
    <mergeCell ref="B681:B682"/>
    <mergeCell ref="B684:B685"/>
    <mergeCell ref="B754:B755"/>
    <mergeCell ref="B757:B758"/>
    <mergeCell ref="A598:A603"/>
    <mergeCell ref="B599:B600"/>
    <mergeCell ref="B602:B603"/>
    <mergeCell ref="B182:B183"/>
    <mergeCell ref="A184:A189"/>
    <mergeCell ref="C309:D309"/>
    <mergeCell ref="C397:D397"/>
    <mergeCell ref="C441:D441"/>
    <mergeCell ref="C485:D485"/>
    <mergeCell ref="A472:A477"/>
    <mergeCell ref="B473:B474"/>
    <mergeCell ref="B476:B477"/>
    <mergeCell ref="A454:A459"/>
    <mergeCell ref="B455:B456"/>
    <mergeCell ref="C221:D221"/>
    <mergeCell ref="B461:B462"/>
    <mergeCell ref="B229:B230"/>
    <mergeCell ref="B344:B345"/>
    <mergeCell ref="A322:A327"/>
    <mergeCell ref="B323:B324"/>
    <mergeCell ref="B326:B327"/>
    <mergeCell ref="A422:A427"/>
    <mergeCell ref="B423:B424"/>
    <mergeCell ref="B426:B427"/>
    <mergeCell ref="A428:A433"/>
    <mergeCell ref="B429:B430"/>
    <mergeCell ref="B432:B433"/>
    <mergeCell ref="A410:A415"/>
    <mergeCell ref="A448:A453"/>
    <mergeCell ref="B449:B450"/>
    <mergeCell ref="B452:B453"/>
    <mergeCell ref="B411:B412"/>
    <mergeCell ref="B446:B447"/>
    <mergeCell ref="A310:A315"/>
    <mergeCell ref="B311:B312"/>
    <mergeCell ref="A2:A7"/>
    <mergeCell ref="C2025:D2025"/>
    <mergeCell ref="C2069:D2069"/>
    <mergeCell ref="C2289:D2289"/>
    <mergeCell ref="C2113:D2113"/>
    <mergeCell ref="C2157:D2157"/>
    <mergeCell ref="C2201:D2201"/>
    <mergeCell ref="C2245:D2245"/>
    <mergeCell ref="C881:D881"/>
    <mergeCell ref="C925:D925"/>
    <mergeCell ref="C969:D969"/>
    <mergeCell ref="C1013:D1013"/>
    <mergeCell ref="C1057:D1057"/>
    <mergeCell ref="C1101:D1101"/>
    <mergeCell ref="C1145:D1145"/>
    <mergeCell ref="C1189:D1189"/>
    <mergeCell ref="C1233:D1233"/>
    <mergeCell ref="C1277:D1277"/>
    <mergeCell ref="C1321:D1321"/>
    <mergeCell ref="C1365:D1365"/>
    <mergeCell ref="C1409:D1409"/>
    <mergeCell ref="C1453:D1453"/>
    <mergeCell ref="C1497:D1497"/>
    <mergeCell ref="C177:D177"/>
    <mergeCell ref="C353:D353"/>
    <mergeCell ref="A378:A383"/>
    <mergeCell ref="B379:B380"/>
    <mergeCell ref="B382:B383"/>
    <mergeCell ref="A384:A389"/>
    <mergeCell ref="A222:A227"/>
    <mergeCell ref="A178:A183"/>
    <mergeCell ref="B179:B180"/>
  </mergeCells>
  <printOptions horizontalCentered="1" verticalCentered="1"/>
  <pageMargins left="0" right="0" top="0" bottom="0" header="0" footer="0"/>
  <pageSetup paperSize="9" scale="26" orientation="portrait" cellComments="atEnd" r:id="rId2"/>
  <headerFooter alignWithMargins="0"/>
  <rowBreaks count="52" manualBreakCount="52">
    <brk id="43" max="16383" man="1"/>
    <brk id="87" max="16383" man="1"/>
    <brk id="132" max="16383" man="1"/>
    <brk id="176" max="16383" man="1"/>
    <brk id="220" max="16383" man="1"/>
    <brk id="264" max="16383" man="1"/>
    <brk id="308" max="16383" man="1"/>
    <brk id="351" max="16383" man="1"/>
    <brk id="396" max="16383" man="1"/>
    <brk id="440" max="16383" man="1"/>
    <brk id="484" max="16383" man="1"/>
    <brk id="528" max="16383" man="1"/>
    <brk id="572" max="16383" man="1"/>
    <brk id="616" max="16383" man="1"/>
    <brk id="660" max="16383" man="1"/>
    <brk id="704" max="16383" man="1"/>
    <brk id="748" max="16383" man="1"/>
    <brk id="792" max="16383" man="1"/>
    <brk id="836" max="16383" man="1"/>
    <brk id="880" max="16383" man="1"/>
    <brk id="924" max="16383" man="1"/>
    <brk id="968" max="16383" man="1"/>
    <brk id="1012" max="16383" man="1"/>
    <brk id="1056" max="16383" man="1"/>
    <brk id="1100" max="16383" man="1"/>
    <brk id="1144" max="16383" man="1"/>
    <brk id="1187" max="16383" man="1"/>
    <brk id="1231" max="16383" man="1"/>
    <brk id="1275" max="16383" man="1"/>
    <brk id="1320" max="16383" man="1"/>
    <brk id="1364" max="16383" man="1"/>
    <brk id="1408" max="16383" man="1"/>
    <brk id="1451" max="16383" man="1"/>
    <brk id="1495" max="16383" man="1"/>
    <brk id="1539" max="16383" man="1"/>
    <brk id="1583" max="16383" man="1"/>
    <brk id="1628" max="16383" man="1"/>
    <brk id="1671" max="16383" man="1"/>
    <brk id="1715" max="16383" man="1"/>
    <brk id="1760" max="16383" man="1"/>
    <brk id="1804" max="16383" man="1"/>
    <brk id="1848" max="16383" man="1"/>
    <brk id="1891" max="16383" man="1"/>
    <brk id="1936" max="16383" man="1"/>
    <brk id="1979" max="16383" man="1"/>
    <brk id="2024" max="16383" man="1"/>
    <brk id="2067" max="16383" man="1"/>
    <brk id="2112" max="16383" man="1"/>
    <brk id="2156" max="16383" man="1"/>
    <brk id="2199" max="16383" man="1"/>
    <brk id="2243" max="16383" man="1"/>
    <brk id="2288" max="16383" man="1"/>
  </rowBreaks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M53"/>
  <sheetViews>
    <sheetView zoomScale="71" zoomScaleNormal="71" workbookViewId="0">
      <pane xSplit="1" ySplit="4" topLeftCell="B26" activePane="bottomRight" state="frozenSplit"/>
      <selection pane="bottomLeft" activeCell="A26" sqref="A26"/>
      <selection pane="topRight" activeCell="B1" sqref="B1"/>
      <selection pane="bottomRight" activeCell="H32" sqref="H32"/>
    </sheetView>
  </sheetViews>
  <sheetFormatPr baseColWidth="10" defaultColWidth="11.42578125" defaultRowHeight="12.75" x14ac:dyDescent="0.2"/>
  <cols>
    <col min="1" max="1" width="26.85546875" style="1" customWidth="1"/>
    <col min="2" max="2" width="23.85546875" style="1" customWidth="1"/>
    <col min="3" max="3" width="13.42578125" style="1" customWidth="1"/>
    <col min="4" max="4" width="17.42578125" style="1" customWidth="1"/>
    <col min="5" max="5" width="13.7109375" style="1" customWidth="1"/>
    <col min="6" max="6" width="20.28515625" style="1" customWidth="1"/>
    <col min="7" max="7" width="13.7109375" style="1" customWidth="1"/>
    <col min="8" max="8" width="16.85546875" style="1" customWidth="1"/>
    <col min="9" max="9" width="13.7109375" style="1" customWidth="1"/>
    <col min="10" max="10" width="13" style="1" customWidth="1"/>
    <col min="11" max="11" width="13.7109375" style="1" customWidth="1"/>
    <col min="12" max="12" width="24.5703125" style="1" customWidth="1"/>
    <col min="13" max="13" width="11.42578125" style="1" customWidth="1"/>
    <col min="14" max="16384" width="11.42578125" style="1"/>
  </cols>
  <sheetData>
    <row r="1" spans="1:13" ht="13.5" thickBot="1" x14ac:dyDescent="0.25"/>
    <row r="2" spans="1:13" ht="35.25" thickBot="1" x14ac:dyDescent="0.45">
      <c r="B2" s="865" t="s">
        <v>78</v>
      </c>
      <c r="C2" s="866"/>
      <c r="D2" s="866"/>
      <c r="E2" s="866"/>
      <c r="F2" s="866"/>
      <c r="G2" s="867">
        <f>'REPARTITION DES TACHES'!A32</f>
        <v>43106</v>
      </c>
      <c r="H2" s="868"/>
      <c r="I2" s="868"/>
      <c r="J2" s="868"/>
      <c r="K2" s="868"/>
      <c r="L2" s="868"/>
      <c r="M2" s="869"/>
    </row>
    <row r="3" spans="1:13" ht="13.5" thickBot="1" x14ac:dyDescent="0.25"/>
    <row r="4" spans="1:13" ht="69.75" customHeight="1" thickBot="1" x14ac:dyDescent="0.25">
      <c r="B4" s="21" t="s">
        <v>74</v>
      </c>
      <c r="C4" s="22" t="s">
        <v>79</v>
      </c>
      <c r="D4" s="23" t="s">
        <v>75</v>
      </c>
      <c r="E4" s="22" t="s">
        <v>79</v>
      </c>
      <c r="F4" s="24" t="s">
        <v>76</v>
      </c>
      <c r="G4" s="22" t="s">
        <v>79</v>
      </c>
      <c r="H4" s="25" t="s">
        <v>3</v>
      </c>
      <c r="I4" s="26" t="s">
        <v>79</v>
      </c>
      <c r="J4" s="27" t="s">
        <v>4</v>
      </c>
      <c r="K4" s="26" t="s">
        <v>79</v>
      </c>
      <c r="L4" s="28" t="s">
        <v>5</v>
      </c>
      <c r="M4" s="29" t="s">
        <v>79</v>
      </c>
    </row>
    <row r="5" spans="1:13" ht="30" x14ac:dyDescent="0.35">
      <c r="A5" s="30" t="s">
        <v>9</v>
      </c>
      <c r="B5" s="14">
        <f>COUNTIF('REPARTITION DES TACHES'!C3:D2325,"AKILI")</f>
        <v>0</v>
      </c>
      <c r="C5" s="46">
        <f>B5/'REPARTITION DES TACHES'!$C$2346</f>
        <v>0</v>
      </c>
      <c r="D5" s="47">
        <f>COUNTIF('REPARTITION DES TACHES'!E3:E2325,"AKILI")</f>
        <v>0</v>
      </c>
      <c r="E5" s="46">
        <f>D5/'REPARTITION DES TACHES'!$E$2346</f>
        <v>0</v>
      </c>
      <c r="F5" s="48">
        <f>COUNTIF('REPARTITION DES TACHES'!F2:F2325,"AKILI")</f>
        <v>0</v>
      </c>
      <c r="G5" s="49">
        <f>F5/'REPARTITION DES TACHES'!$F$2346</f>
        <v>0</v>
      </c>
      <c r="H5" s="48">
        <f>COUNTIF('REPARTITION DES TACHES'!G3:G2325,"AKILI")</f>
        <v>0</v>
      </c>
      <c r="I5" s="49">
        <f>H5/'REPARTITION DES TACHES'!$G$2346</f>
        <v>0</v>
      </c>
      <c r="J5" s="47">
        <f>COUNTIF('REPARTITION DES TACHES'!H3:H2325,"AKILI")</f>
        <v>0</v>
      </c>
      <c r="K5" s="46">
        <f>J5/'REPARTITION DES TACHES'!$H$2346</f>
        <v>0</v>
      </c>
      <c r="L5" s="47">
        <f>COUNTIF('REPARTITION DES TACHES'!I3:J2325,"AKILI")</f>
        <v>0</v>
      </c>
      <c r="M5" s="17">
        <f>$L5/'LISTE DU PERSONNEL'!$F$64</f>
        <v>0</v>
      </c>
    </row>
    <row r="6" spans="1:13" ht="30" x14ac:dyDescent="0.35">
      <c r="A6" s="31" t="s">
        <v>34</v>
      </c>
      <c r="B6" s="15">
        <f>COUNTIF('REPARTITION DES TACHES'!C3:D2325,"ANTIC")</f>
        <v>0</v>
      </c>
      <c r="C6" s="42">
        <f>B6/'REPARTITION DES TACHES'!$C$2346</f>
        <v>0</v>
      </c>
      <c r="D6" s="41">
        <f>COUNTIF('REPARTITION DES TACHES'!E2:E2325,"ANTIC")</f>
        <v>0</v>
      </c>
      <c r="E6" s="42">
        <f>D6/'REPARTITION DES TACHES'!$E$2346</f>
        <v>0</v>
      </c>
      <c r="F6" s="43">
        <f>COUNTIF('REPARTITION DES TACHES'!F2:F2325,"ANTIC")</f>
        <v>0</v>
      </c>
      <c r="G6" s="44">
        <f>F6/'REPARTITION DES TACHES'!$F$2346</f>
        <v>0</v>
      </c>
      <c r="H6" s="43">
        <f>COUNTIF('REPARTITION DES TACHES'!G2:G2325,"ANTIC")</f>
        <v>0</v>
      </c>
      <c r="I6" s="44">
        <f>H6/'REPARTITION DES TACHES'!$G$2346</f>
        <v>0</v>
      </c>
      <c r="J6" s="41">
        <f>COUNTIF('REPARTITION DES TACHES'!H2:H2325,"ANTIC")</f>
        <v>0</v>
      </c>
      <c r="K6" s="42">
        <f>J6/'REPARTITION DES TACHES'!$H$2346</f>
        <v>0</v>
      </c>
      <c r="L6" s="41">
        <f>COUNTIF('REPARTITION DES TACHES'!J2:J2325,"ANTIC")</f>
        <v>0</v>
      </c>
      <c r="M6" s="18">
        <f>$L6/'LISTE DU PERSONNEL'!$F$64</f>
        <v>0</v>
      </c>
    </row>
    <row r="7" spans="1:13" ht="30" x14ac:dyDescent="0.35">
      <c r="A7" s="31" t="s">
        <v>22</v>
      </c>
      <c r="B7" s="15">
        <f>COUNTIF('REPARTITION DES TACHES'!C2:D2325,"BABLEE")</f>
        <v>0</v>
      </c>
      <c r="C7" s="42">
        <f>B7/'REPARTITION DES TACHES'!$C$2346</f>
        <v>0</v>
      </c>
      <c r="D7" s="41">
        <f>COUNTIF('REPARTITION DES TACHES'!E2:E2325,"BABLEE")</f>
        <v>0</v>
      </c>
      <c r="E7" s="42">
        <f>D7/'REPARTITION DES TACHES'!$E$2346</f>
        <v>0</v>
      </c>
      <c r="F7" s="43">
        <f>COUNTIF('REPARTITION DES TACHES'!F2:F2325,"BABLEE")</f>
        <v>0</v>
      </c>
      <c r="G7" s="44">
        <f>F7/'REPARTITION DES TACHES'!$F$2346</f>
        <v>0</v>
      </c>
      <c r="H7" s="43">
        <f>COUNTIF('REPARTITION DES TACHES'!G2:G2325,"BABLEE")</f>
        <v>0</v>
      </c>
      <c r="I7" s="44">
        <f>H7/'REPARTITION DES TACHES'!$G$2346</f>
        <v>0</v>
      </c>
      <c r="J7" s="41">
        <f>COUNTIF('REPARTITION DES TACHES'!H2:H2325,"BABLEE")</f>
        <v>0</v>
      </c>
      <c r="K7" s="42">
        <f>J7/'REPARTITION DES TACHES'!$H$2346</f>
        <v>0</v>
      </c>
      <c r="L7" s="41">
        <f>COUNTIF('REPARTITION DES TACHES'!I2:I2325,"BABLEE")</f>
        <v>0</v>
      </c>
      <c r="M7" s="18">
        <f>$L7/'LISTE DU PERSONNEL'!$F$64</f>
        <v>0</v>
      </c>
    </row>
    <row r="8" spans="1:13" ht="30" x14ac:dyDescent="0.35">
      <c r="A8" s="31" t="s">
        <v>35</v>
      </c>
      <c r="B8" s="15">
        <f>COUNTIF('REPARTITION DES TACHES'!C2:D2325,"BOISSIERE")</f>
        <v>0</v>
      </c>
      <c r="C8" s="42">
        <f>B8/'REPARTITION DES TACHES'!$C$2346</f>
        <v>0</v>
      </c>
      <c r="D8" s="41">
        <f>COUNTIF('REPARTITION DES TACHES'!E2:E2325,"BOISSIERE")</f>
        <v>0</v>
      </c>
      <c r="E8" s="42">
        <f>D8/'REPARTITION DES TACHES'!$E$2346</f>
        <v>0</v>
      </c>
      <c r="F8" s="45">
        <f>COUNTIF('REPARTITION DES TACHES'!F2:F2325,"BOISSIERE")</f>
        <v>0</v>
      </c>
      <c r="G8" s="44">
        <f>F8/'REPARTITION DES TACHES'!$F$2346</f>
        <v>0</v>
      </c>
      <c r="H8" s="41">
        <f>COUNTIF('REPARTITION DES TACHES'!G2:G2325,"BOISSIERE")</f>
        <v>0</v>
      </c>
      <c r="I8" s="44">
        <f>H8/'REPARTITION DES TACHES'!$G$2346</f>
        <v>0</v>
      </c>
      <c r="J8" s="41">
        <f>COUNTIF('REPARTITION DES TACHES'!H2:H2325,"BOISSIERE")</f>
        <v>0</v>
      </c>
      <c r="K8" s="42">
        <f>J8/'REPARTITION DES TACHES'!$H$2346</f>
        <v>0</v>
      </c>
      <c r="L8" s="41">
        <f>COUNTIF('REPARTITION DES TACHES'!I2:I2325,"BOISSIERE")</f>
        <v>0</v>
      </c>
      <c r="M8" s="18">
        <f>$L8/'LISTE DU PERSONNEL'!$F$64</f>
        <v>0</v>
      </c>
    </row>
    <row r="9" spans="1:13" ht="30" x14ac:dyDescent="0.35">
      <c r="A9" s="31" t="s">
        <v>36</v>
      </c>
      <c r="B9" s="15">
        <f>COUNTIF('REPARTITION DES TACHES'!C2:D2325,"CHARBONNIER")</f>
        <v>0</v>
      </c>
      <c r="C9" s="42">
        <f>B9/'REPARTITION DES TACHES'!$C$2346</f>
        <v>0</v>
      </c>
      <c r="D9" s="41">
        <f>COUNTIF('REPARTITION DES TACHES'!E2:E2325,"CHARBONNIER")</f>
        <v>0</v>
      </c>
      <c r="E9" s="42">
        <f>D9/'REPARTITION DES TACHES'!$E$2346</f>
        <v>0</v>
      </c>
      <c r="F9" s="45">
        <f>COUNTIF('REPARTITION DES TACHES'!F2:F2325,"CHARBONNIER")</f>
        <v>0</v>
      </c>
      <c r="G9" s="44">
        <f>F9/'REPARTITION DES TACHES'!$F$2346</f>
        <v>0</v>
      </c>
      <c r="H9" s="41">
        <f>COUNTIF('REPARTITION DES TACHES'!G2:G2325,"CHARBONNIER")</f>
        <v>0</v>
      </c>
      <c r="I9" s="44">
        <f>H9/'REPARTITION DES TACHES'!$G$2346</f>
        <v>0</v>
      </c>
      <c r="J9" s="41">
        <f>COUNTIF('REPARTITION DES TACHES'!H2:H2325,"CHARBONNIER")</f>
        <v>0</v>
      </c>
      <c r="K9" s="42">
        <f>J9/'REPARTITION DES TACHES'!$H$2346</f>
        <v>0</v>
      </c>
      <c r="L9" s="41">
        <f>COUNTIF('REPARTITION DES TACHES'!I2:I2325,"CHARBONNIER")</f>
        <v>0</v>
      </c>
      <c r="M9" s="18">
        <f>$L9/'LISTE DU PERSONNEL'!$F$64</f>
        <v>0</v>
      </c>
    </row>
    <row r="10" spans="1:13" ht="30" x14ac:dyDescent="0.35">
      <c r="A10" s="31" t="s">
        <v>37</v>
      </c>
      <c r="B10" s="15">
        <f>COUNTIF('REPARTITION DES TACHES'!C2:D2325,"COULIBALY")</f>
        <v>0</v>
      </c>
      <c r="C10" s="42">
        <f>B10/'REPARTITION DES TACHES'!$C$2346</f>
        <v>0</v>
      </c>
      <c r="D10" s="41">
        <f>COUNTIF('REPARTITION DES TACHES'!E2:E2325,"COULIBALY")</f>
        <v>0</v>
      </c>
      <c r="E10" s="42">
        <f>D10/'REPARTITION DES TACHES'!$E$2346</f>
        <v>0</v>
      </c>
      <c r="F10" s="43">
        <f>COUNTIF('REPARTITION DES TACHES'!F2:F2325,"COULIBALY")</f>
        <v>0</v>
      </c>
      <c r="G10" s="44">
        <f>F10/'REPARTITION DES TACHES'!$F$2346</f>
        <v>0</v>
      </c>
      <c r="H10" s="43">
        <f>COUNTIF('REPARTITION DES TACHES'!G2:G2325,"COULIBALY")</f>
        <v>0</v>
      </c>
      <c r="I10" s="44">
        <f>H10/'REPARTITION DES TACHES'!$G$2346</f>
        <v>0</v>
      </c>
      <c r="J10" s="41">
        <f>COUNTIF('REPARTITION DES TACHES'!H2:H2325,"COULIBALY")</f>
        <v>0</v>
      </c>
      <c r="K10" s="42">
        <f>J10/'REPARTITION DES TACHES'!$H$2346</f>
        <v>0</v>
      </c>
      <c r="L10" s="41">
        <f>COUNTIF('REPARTITION DES TACHES'!I2:I2325,"COULIBALY")</f>
        <v>0</v>
      </c>
      <c r="M10" s="18">
        <f>$L10/'LISTE DU PERSONNEL'!$F$64</f>
        <v>0</v>
      </c>
    </row>
    <row r="11" spans="1:13" ht="30" x14ac:dyDescent="0.35">
      <c r="A11" s="31" t="s">
        <v>38</v>
      </c>
      <c r="B11" s="15">
        <f>COUNTIF('REPARTITION DES TACHES'!C2:D2325,"D'AVOLIO")</f>
        <v>0</v>
      </c>
      <c r="C11" s="42">
        <f>B11/'REPARTITION DES TACHES'!$C$2346</f>
        <v>0</v>
      </c>
      <c r="D11" s="41">
        <f>COUNTIF('REPARTITION DES TACHES'!E2:E2325,"D'AVOLIO")</f>
        <v>0</v>
      </c>
      <c r="E11" s="42">
        <f>D11/'REPARTITION DES TACHES'!$E$2346</f>
        <v>0</v>
      </c>
      <c r="F11" s="41">
        <f>COUNTIF('REPARTITION DES TACHES'!F2:F2325,"D'AVOLIO")</f>
        <v>0</v>
      </c>
      <c r="G11" s="44">
        <f>F11/'REPARTITION DES TACHES'!$F$2346</f>
        <v>0</v>
      </c>
      <c r="H11" s="41">
        <f>COUNTIF('REPARTITION DES TACHES'!G2:G2325,"D'AVOLIO")</f>
        <v>0</v>
      </c>
      <c r="I11" s="44">
        <f>H11/'REPARTITION DES TACHES'!$G$2346</f>
        <v>0</v>
      </c>
      <c r="J11" s="41">
        <f>COUNTIF('REPARTITION DES TACHES'!H2:H2325,"D'AVOLIO")</f>
        <v>0</v>
      </c>
      <c r="K11" s="42">
        <f>J11/'REPARTITION DES TACHES'!$H$2346</f>
        <v>0</v>
      </c>
      <c r="L11" s="41">
        <f>COUNTIF('REPARTITION DES TACHES'!I2:I2325,"D'AVOLIO")</f>
        <v>0</v>
      </c>
      <c r="M11" s="18">
        <f>$L11/'LISTE DU PERSONNEL'!$F$64</f>
        <v>0</v>
      </c>
    </row>
    <row r="12" spans="1:13" ht="30" x14ac:dyDescent="0.35">
      <c r="A12" s="31" t="s">
        <v>39</v>
      </c>
      <c r="B12" s="15">
        <f>COUNTIF('REPARTITION DES TACHES'!C2:D2325,"DECOURCELLE")</f>
        <v>0</v>
      </c>
      <c r="C12" s="42">
        <f>B12/'REPARTITION DES TACHES'!$C$2346</f>
        <v>0</v>
      </c>
      <c r="D12" s="41">
        <f>COUNTIF('REPARTITION DES TACHES'!E2:E2325,"DECOURCELLE")</f>
        <v>0</v>
      </c>
      <c r="E12" s="42">
        <f>D12/'REPARTITION DES TACHES'!$E$2346</f>
        <v>0</v>
      </c>
      <c r="F12" s="43">
        <f>COUNTIF('REPARTITION DES TACHES'!F2:F2325,"DECOURCELLE")</f>
        <v>0</v>
      </c>
      <c r="G12" s="44">
        <f>F12/'REPARTITION DES TACHES'!$F$2346</f>
        <v>0</v>
      </c>
      <c r="H12" s="43">
        <f>COUNTIF('REPARTITION DES TACHES'!G2:G2325,"DECOURCELLE")</f>
        <v>0</v>
      </c>
      <c r="I12" s="44">
        <f>H12/'REPARTITION DES TACHES'!$G$2346</f>
        <v>0</v>
      </c>
      <c r="J12" s="41">
        <f>COUNTIF('REPARTITION DES TACHES'!H2:H2325,"DECOURCELLE")</f>
        <v>0</v>
      </c>
      <c r="K12" s="42">
        <f>J12/'REPARTITION DES TACHES'!$H$2346</f>
        <v>0</v>
      </c>
      <c r="L12" s="41">
        <f>COUNTIF('REPARTITION DES TACHES'!I2:I2325,"DECOURCELLE")</f>
        <v>0</v>
      </c>
      <c r="M12" s="18">
        <f>$L12/'LISTE DU PERSONNEL'!$F$64</f>
        <v>0</v>
      </c>
    </row>
    <row r="13" spans="1:13" ht="30" x14ac:dyDescent="0.35">
      <c r="A13" s="31" t="s">
        <v>40</v>
      </c>
      <c r="B13" s="15">
        <f>COUNTIF('REPARTITION DES TACHES'!C2:D2325,"DELORME")</f>
        <v>0</v>
      </c>
      <c r="C13" s="42">
        <f>B13/'REPARTITION DES TACHES'!$C$2346</f>
        <v>0</v>
      </c>
      <c r="D13" s="41">
        <f>COUNTIF('REPARTITION DES TACHES'!E2:E2325,"DELORME")</f>
        <v>0</v>
      </c>
      <c r="E13" s="42">
        <f>D13/'REPARTITION DES TACHES'!$E$2346</f>
        <v>0</v>
      </c>
      <c r="F13" s="43">
        <f>COUNTIF('REPARTITION DES TACHES'!F2:F2325,"DELORME")</f>
        <v>0</v>
      </c>
      <c r="G13" s="44">
        <f>F13/'REPARTITION DES TACHES'!$F$2346</f>
        <v>0</v>
      </c>
      <c r="H13" s="43">
        <f>COUNTIF('REPARTITION DES TACHES'!G2:G2325,"DELORME")</f>
        <v>0</v>
      </c>
      <c r="I13" s="44">
        <f>H13/'REPARTITION DES TACHES'!$G$2346</f>
        <v>0</v>
      </c>
      <c r="J13" s="41">
        <f>COUNTIF('REPARTITION DES TACHES'!H2:H2325,"DELORME")</f>
        <v>0</v>
      </c>
      <c r="K13" s="42">
        <f>J13/'REPARTITION DES TACHES'!$H$2346</f>
        <v>0</v>
      </c>
      <c r="L13" s="41">
        <f>COUNTIF('REPARTITION DES TACHES'!I2:I2325,"DELORME")</f>
        <v>0</v>
      </c>
      <c r="M13" s="18">
        <f>$L13/'LISTE DU PERSONNEL'!$F$64</f>
        <v>0</v>
      </c>
    </row>
    <row r="14" spans="1:13" ht="30" x14ac:dyDescent="0.35">
      <c r="A14" s="31" t="s">
        <v>41</v>
      </c>
      <c r="B14" s="15">
        <f>COUNTIF('REPARTITION DES TACHES'!C2:D2325,"DUPUIS")</f>
        <v>0</v>
      </c>
      <c r="C14" s="42">
        <f>B14/'REPARTITION DES TACHES'!$C$2346</f>
        <v>0</v>
      </c>
      <c r="D14" s="41">
        <f>COUNTIF('REPARTITION DES TACHES'!E2:E2325,"DUPUIS")</f>
        <v>0</v>
      </c>
      <c r="E14" s="42">
        <f>D14/'REPARTITION DES TACHES'!$E$2346</f>
        <v>0</v>
      </c>
      <c r="F14" s="43">
        <f>COUNTIF('REPARTITION DES TACHES'!F2:F2325,"DUPUIS")</f>
        <v>0</v>
      </c>
      <c r="G14" s="44">
        <f>F14/'REPARTITION DES TACHES'!$F$2346</f>
        <v>0</v>
      </c>
      <c r="H14" s="43">
        <f>COUNTIF('REPARTITION DES TACHES'!G2:G2325,"DUPUIS")</f>
        <v>0</v>
      </c>
      <c r="I14" s="44">
        <f>H14/'REPARTITION DES TACHES'!$G$2346</f>
        <v>0</v>
      </c>
      <c r="J14" s="41">
        <f>COUNTIF('REPARTITION DES TACHES'!H2:H2325,"DUPUIS")</f>
        <v>0</v>
      </c>
      <c r="K14" s="42">
        <f>J14/'REPARTITION DES TACHES'!$H$2346</f>
        <v>0</v>
      </c>
      <c r="L14" s="41">
        <f>COUNTIF('REPARTITION DES TACHES'!I2:I2325,"DUPUIS")</f>
        <v>0</v>
      </c>
      <c r="M14" s="18">
        <f>$L14/'LISTE DU PERSONNEL'!$F$64</f>
        <v>0</v>
      </c>
    </row>
    <row r="15" spans="1:13" ht="30" x14ac:dyDescent="0.35">
      <c r="A15" s="31" t="s">
        <v>42</v>
      </c>
      <c r="B15" s="15">
        <f>COUNTIF('REPARTITION DES TACHES'!C2:D2325,"ELEDO")</f>
        <v>0</v>
      </c>
      <c r="C15" s="42">
        <f>B15/'REPARTITION DES TACHES'!$C$2346</f>
        <v>0</v>
      </c>
      <c r="D15" s="41">
        <f>COUNTIF('REPARTITION DES TACHES'!E2:E2325,"ELEDO")</f>
        <v>0</v>
      </c>
      <c r="E15" s="42">
        <f>D15/'REPARTITION DES TACHES'!$E$2346</f>
        <v>0</v>
      </c>
      <c r="F15" s="41">
        <f>COUNTIF('REPARTITION DES TACHES'!F2:F2325,"ELEDO")</f>
        <v>0</v>
      </c>
      <c r="G15" s="44">
        <f>F15/'REPARTITION DES TACHES'!$F$2346</f>
        <v>0</v>
      </c>
      <c r="H15" s="41">
        <f>COUNTIF('REPARTITION DES TACHES'!G2:G2325,"ELEDO")</f>
        <v>0</v>
      </c>
      <c r="I15" s="44">
        <f>H15/'REPARTITION DES TACHES'!$G$2346</f>
        <v>0</v>
      </c>
      <c r="J15" s="41">
        <f>COUNTIF('REPARTITION DES TACHES'!H2:H2325,"ELEDO")</f>
        <v>0</v>
      </c>
      <c r="K15" s="42">
        <f>J15/'REPARTITION DES TACHES'!$H$2346</f>
        <v>0</v>
      </c>
      <c r="L15" s="41">
        <f>COUNTIF('REPARTITION DES TACHES'!I2:I2325,"ELEDO")</f>
        <v>0</v>
      </c>
      <c r="M15" s="18">
        <f>$L15/'LISTE DU PERSONNEL'!$F$64</f>
        <v>0</v>
      </c>
    </row>
    <row r="16" spans="1:13" ht="30" x14ac:dyDescent="0.35">
      <c r="A16" s="31" t="s">
        <v>43</v>
      </c>
      <c r="B16" s="15">
        <f>COUNTIF('REPARTITION DES TACHES'!C2:D2325,"FORESTIER")</f>
        <v>0</v>
      </c>
      <c r="C16" s="42">
        <f>B16/'REPARTITION DES TACHES'!$C$2346</f>
        <v>0</v>
      </c>
      <c r="D16" s="41">
        <f>COUNTIF('REPARTITION DES TACHES'!E2:E2325,"FORESTIER")</f>
        <v>0</v>
      </c>
      <c r="E16" s="42">
        <f>D16/'REPARTITION DES TACHES'!$E$2346</f>
        <v>0</v>
      </c>
      <c r="F16" s="43">
        <f>COUNTIF('REPARTITION DES TACHES'!F2:F2325,"FORESTIER")</f>
        <v>0</v>
      </c>
      <c r="G16" s="44">
        <f>F16/'REPARTITION DES TACHES'!$F$2346</f>
        <v>0</v>
      </c>
      <c r="H16" s="43">
        <f>COUNTIF('REPARTITION DES TACHES'!G2:G2325,"FORESTIER")</f>
        <v>0</v>
      </c>
      <c r="I16" s="44">
        <f>H16/'REPARTITION DES TACHES'!$G$2346</f>
        <v>0</v>
      </c>
      <c r="J16" s="41">
        <f>COUNTIF('REPARTITION DES TACHES'!H2:H2325,"FORESTIER")</f>
        <v>0</v>
      </c>
      <c r="K16" s="42">
        <f>J16/'REPARTITION DES TACHES'!$H$2346</f>
        <v>0</v>
      </c>
      <c r="L16" s="41">
        <f>COUNTIF('REPARTITION DES TACHES'!I2:I2325,"FORESTIER")</f>
        <v>0</v>
      </c>
      <c r="M16" s="18">
        <f>$L16/'LISTE DU PERSONNEL'!$F$64</f>
        <v>0</v>
      </c>
    </row>
    <row r="17" spans="1:13" ht="30" x14ac:dyDescent="0.35">
      <c r="A17" s="31" t="s">
        <v>44</v>
      </c>
      <c r="B17" s="15">
        <f>COUNTIF('REPARTITION DES TACHES'!C2:D2325,"GUILBAUD")</f>
        <v>0</v>
      </c>
      <c r="C17" s="42">
        <f>B17/'REPARTITION DES TACHES'!$C$2346</f>
        <v>0</v>
      </c>
      <c r="D17" s="41">
        <f>COUNTIF('REPARTITION DES TACHES'!E2:E2325,"GUILBAUD")</f>
        <v>0</v>
      </c>
      <c r="E17" s="42">
        <f>D17/'REPARTITION DES TACHES'!$E$2346</f>
        <v>0</v>
      </c>
      <c r="F17" s="43">
        <f>COUNTIF('REPARTITION DES TACHES'!F2:F2325,"GUILBAUD")</f>
        <v>0</v>
      </c>
      <c r="G17" s="44">
        <f>F17/'REPARTITION DES TACHES'!$F$2346</f>
        <v>0</v>
      </c>
      <c r="H17" s="43">
        <f>COUNTIF('REPARTITION DES TACHES'!G2:G2325,"GUILBAUD")</f>
        <v>0</v>
      </c>
      <c r="I17" s="44">
        <f>H17/'REPARTITION DES TACHES'!$G$2346</f>
        <v>0</v>
      </c>
      <c r="J17" s="41">
        <f>COUNTIF('REPARTITION DES TACHES'!H2:H2325,"GUILBAUD")</f>
        <v>0</v>
      </c>
      <c r="K17" s="42">
        <f>J17/'REPARTITION DES TACHES'!$H$2346</f>
        <v>0</v>
      </c>
      <c r="L17" s="41">
        <f>COUNTIF('REPARTITION DES TACHES'!I2:I2325,"GUILBAUD")</f>
        <v>0</v>
      </c>
      <c r="M17" s="18">
        <f>$L17/'LISTE DU PERSONNEL'!$F$64</f>
        <v>0</v>
      </c>
    </row>
    <row r="18" spans="1:13" ht="30" x14ac:dyDescent="0.35">
      <c r="A18" s="31" t="s">
        <v>45</v>
      </c>
      <c r="B18" s="15">
        <f>COUNTIF('REPARTITION DES TACHES'!C2:D2325,"HOARAU")</f>
        <v>0</v>
      </c>
      <c r="C18" s="42">
        <f>B18/'REPARTITION DES TACHES'!$C$2346</f>
        <v>0</v>
      </c>
      <c r="D18" s="41">
        <f>COUNTIF('REPARTITION DES TACHES'!E2:E2325,"HOARAU")</f>
        <v>0</v>
      </c>
      <c r="E18" s="42">
        <f>D18/'REPARTITION DES TACHES'!$E$2346</f>
        <v>0</v>
      </c>
      <c r="F18" s="43">
        <f>COUNTIF('REPARTITION DES TACHES'!F2:F2325,"HOARAU")</f>
        <v>0</v>
      </c>
      <c r="G18" s="44">
        <f>F18/'REPARTITION DES TACHES'!$F$2346</f>
        <v>0</v>
      </c>
      <c r="H18" s="43">
        <f>COUNTIF('REPARTITION DES TACHES'!G2:G2325,"HOARAU")</f>
        <v>0</v>
      </c>
      <c r="I18" s="44">
        <f>H18/'REPARTITION DES TACHES'!$G$2346</f>
        <v>0</v>
      </c>
      <c r="J18" s="41">
        <f>COUNTIF('REPARTITION DES TACHES'!H2:H2325,"HOARAU")</f>
        <v>0</v>
      </c>
      <c r="K18" s="42">
        <f>J18/'REPARTITION DES TACHES'!$H$2346</f>
        <v>0</v>
      </c>
      <c r="L18" s="41">
        <f>COUNTIF('REPARTITION DES TACHES'!I2:I2325,"HOARAU")</f>
        <v>0</v>
      </c>
      <c r="M18" s="18">
        <f>$L18/'LISTE DU PERSONNEL'!$F$64</f>
        <v>0</v>
      </c>
    </row>
    <row r="19" spans="1:13" ht="30" x14ac:dyDescent="0.35">
      <c r="A19" s="31" t="s">
        <v>46</v>
      </c>
      <c r="B19" s="15">
        <f>COUNTIF('REPARTITION DES TACHES'!C2:D2325,"ILCI")</f>
        <v>0</v>
      </c>
      <c r="C19" s="42">
        <f>B19/'REPARTITION DES TACHES'!$C$2346</f>
        <v>0</v>
      </c>
      <c r="D19" s="41">
        <f>COUNTIF('REPARTITION DES TACHES'!E2:E2325,"ILCI")</f>
        <v>0</v>
      </c>
      <c r="E19" s="42">
        <f>D19/'REPARTITION DES TACHES'!$E$2346</f>
        <v>0</v>
      </c>
      <c r="F19" s="43">
        <f>COUNTIF('REPARTITION DES TACHES'!F2:F2325,"ILCI")</f>
        <v>0</v>
      </c>
      <c r="G19" s="44">
        <f>F19/'REPARTITION DES TACHES'!$F$2346</f>
        <v>0</v>
      </c>
      <c r="H19" s="43">
        <f>COUNTIF('REPARTITION DES TACHES'!G2:G2325,"ILCI")</f>
        <v>0</v>
      </c>
      <c r="I19" s="44">
        <f>H19/'REPARTITION DES TACHES'!$G$2346</f>
        <v>0</v>
      </c>
      <c r="J19" s="41">
        <f>COUNTIF('REPARTITION DES TACHES'!H2:H2325,"ILCI")</f>
        <v>0</v>
      </c>
      <c r="K19" s="42">
        <f>J19/'REPARTITION DES TACHES'!$H$2346</f>
        <v>0</v>
      </c>
      <c r="L19" s="41">
        <f>COUNTIF('REPARTITION DES TACHES'!I2:I2325,"ILCI")</f>
        <v>0</v>
      </c>
      <c r="M19" s="18">
        <f>$L19/'LISTE DU PERSONNEL'!$F$64</f>
        <v>0</v>
      </c>
    </row>
    <row r="20" spans="1:13" ht="30" x14ac:dyDescent="0.35">
      <c r="A20" s="31" t="s">
        <v>47</v>
      </c>
      <c r="B20" s="15">
        <f>COUNTIF('REPARTITION DES TACHES'!C2:D2325,"LABEAU")</f>
        <v>0</v>
      </c>
      <c r="C20" s="42">
        <f>B20/'REPARTITION DES TACHES'!$C$2346</f>
        <v>0</v>
      </c>
      <c r="D20" s="41">
        <f>COUNTIF('REPARTITION DES TACHES'!E2:E2325,"LABEAU")</f>
        <v>0</v>
      </c>
      <c r="E20" s="42">
        <f>D20/'REPARTITION DES TACHES'!$E$2346</f>
        <v>0</v>
      </c>
      <c r="F20" s="41">
        <f>COUNTIF('REPARTITION DES TACHES'!F2:F2325,"LABEAU")</f>
        <v>0</v>
      </c>
      <c r="G20" s="44">
        <f>F20/'REPARTITION DES TACHES'!$F$2346</f>
        <v>0</v>
      </c>
      <c r="H20" s="41">
        <f>COUNTIF('REPARTITION DES TACHES'!G2:G2325,"LABEAU")</f>
        <v>0</v>
      </c>
      <c r="I20" s="44">
        <f>H20/'REPARTITION DES TACHES'!$G$2346</f>
        <v>0</v>
      </c>
      <c r="J20" s="41">
        <f>COUNTIF('REPARTITION DES TACHES'!H2:H2325,"LABEAU")</f>
        <v>0</v>
      </c>
      <c r="K20" s="42">
        <f>J20/'REPARTITION DES TACHES'!$H$2346</f>
        <v>0</v>
      </c>
      <c r="L20" s="41">
        <f>COUNTIF('REPARTITION DES TACHES'!I2:I2325,"LABEAU")</f>
        <v>0</v>
      </c>
      <c r="M20" s="18">
        <f>$L20/'LISTE DU PERSONNEL'!$F$64</f>
        <v>0</v>
      </c>
    </row>
    <row r="21" spans="1:13" ht="30" x14ac:dyDescent="0.35">
      <c r="A21" s="31" t="s">
        <v>48</v>
      </c>
      <c r="B21" s="15">
        <f>COUNTIF('REPARTITION DES TACHES'!C2:D2325,"LE GOUYEN")</f>
        <v>0</v>
      </c>
      <c r="C21" s="42">
        <f>B21/'REPARTITION DES TACHES'!$C$2346</f>
        <v>0</v>
      </c>
      <c r="D21" s="41">
        <f>COUNTIF('REPARTITION DES TACHES'!E2:E2325,"LE GOUYEN")</f>
        <v>0</v>
      </c>
      <c r="E21" s="42">
        <f>D21/'REPARTITION DES TACHES'!$E$2346</f>
        <v>0</v>
      </c>
      <c r="F21" s="45">
        <f>COUNTIF('REPARTITION DES TACHES'!F2:F2325,"LE GOUYEN")</f>
        <v>0</v>
      </c>
      <c r="G21" s="44">
        <f>F21/'REPARTITION DES TACHES'!$F$2346</f>
        <v>0</v>
      </c>
      <c r="H21" s="41">
        <f>COUNTIF('REPARTITION DES TACHES'!G2:G2325,"LE GOUYEN")</f>
        <v>0</v>
      </c>
      <c r="I21" s="44">
        <f>H21/'REPARTITION DES TACHES'!$G$2346</f>
        <v>0</v>
      </c>
      <c r="J21" s="41">
        <f>COUNTIF('REPARTITION DES TACHES'!H2:H2325,"LE GOUYEN")</f>
        <v>0</v>
      </c>
      <c r="K21" s="42">
        <f>J21/'REPARTITION DES TACHES'!$H$2346</f>
        <v>0</v>
      </c>
      <c r="L21" s="41">
        <f>COUNTIF('REPARTITION DES TACHES'!I2:I2325,"LE GOUYEN")</f>
        <v>0</v>
      </c>
      <c r="M21" s="18">
        <f>$L21/'LISTE DU PERSONNEL'!$F$64</f>
        <v>0</v>
      </c>
    </row>
    <row r="22" spans="1:13" ht="30" x14ac:dyDescent="0.35">
      <c r="A22" s="31" t="s">
        <v>49</v>
      </c>
      <c r="B22" s="15">
        <f>COUNTIF('REPARTITION DES TACHES'!C2:D2325,"LUTCHMAN")</f>
        <v>0</v>
      </c>
      <c r="C22" s="42">
        <f>B22/'REPARTITION DES TACHES'!$C$2346</f>
        <v>0</v>
      </c>
      <c r="D22" s="41">
        <f>COUNTIF('REPARTITION DES TACHES'!E2:E2325,"LUTCHMAN")</f>
        <v>0</v>
      </c>
      <c r="E22" s="42">
        <f>D22/'REPARTITION DES TACHES'!$E$2346</f>
        <v>0</v>
      </c>
      <c r="F22" s="43">
        <f>COUNTIF('REPARTITION DES TACHES'!F2:F2325,"LUTCHMAN")</f>
        <v>0</v>
      </c>
      <c r="G22" s="44">
        <f>F22/'REPARTITION DES TACHES'!$F$2346</f>
        <v>0</v>
      </c>
      <c r="H22" s="43">
        <f>COUNTIF('REPARTITION DES TACHES'!G2:G2325,"LUTCHMAN")</f>
        <v>0</v>
      </c>
      <c r="I22" s="44">
        <f>H22/'REPARTITION DES TACHES'!$G$2346</f>
        <v>0</v>
      </c>
      <c r="J22" s="41">
        <f>COUNTIF('REPARTITION DES TACHES'!H2:H2325,"LUTCHMAN")</f>
        <v>0</v>
      </c>
      <c r="K22" s="42">
        <f>J22/'REPARTITION DES TACHES'!$H$2346</f>
        <v>0</v>
      </c>
      <c r="L22" s="41">
        <f>COUNTIF('REPARTITION DES TACHES'!I2:I2325,"LUTCHMAN")</f>
        <v>0</v>
      </c>
      <c r="M22" s="18">
        <f>$L22/'LISTE DU PERSONNEL'!$F$64</f>
        <v>0</v>
      </c>
    </row>
    <row r="23" spans="1:13" ht="30" x14ac:dyDescent="0.35">
      <c r="A23" s="31" t="s">
        <v>50</v>
      </c>
      <c r="B23" s="15">
        <f>COUNTIF('REPARTITION DES TACHES'!C2:D2325,"MALINCONICO")</f>
        <v>0</v>
      </c>
      <c r="C23" s="42">
        <f>B23/'REPARTITION DES TACHES'!$C$2346</f>
        <v>0</v>
      </c>
      <c r="D23" s="41">
        <f>COUNTIF('REPARTITION DES TACHES'!E2:E2325,"MALINCONICO")</f>
        <v>0</v>
      </c>
      <c r="E23" s="42">
        <f>D23/'REPARTITION DES TACHES'!$E$2346</f>
        <v>0</v>
      </c>
      <c r="F23" s="43">
        <f>COUNTIF('REPARTITION DES TACHES'!F2:F2325,"MALINCONICO")</f>
        <v>0</v>
      </c>
      <c r="G23" s="44">
        <f>F23/'REPARTITION DES TACHES'!$F$2346</f>
        <v>0</v>
      </c>
      <c r="H23" s="43">
        <f>COUNTIF('REPARTITION DES TACHES'!G2:G2325,"MALINCONICO")</f>
        <v>0</v>
      </c>
      <c r="I23" s="44">
        <f>H23/'REPARTITION DES TACHES'!$G$2346</f>
        <v>0</v>
      </c>
      <c r="J23" s="41">
        <f>COUNTIF('REPARTITION DES TACHES'!H2:H2325,"MALINCONICO")</f>
        <v>0</v>
      </c>
      <c r="K23" s="42">
        <f>J23/'REPARTITION DES TACHES'!$H$2346</f>
        <v>0</v>
      </c>
      <c r="L23" s="41">
        <f>COUNTIF('REPARTITION DES TACHES'!I2:I2325,"MALINCONICO")</f>
        <v>0</v>
      </c>
      <c r="M23" s="18">
        <f>$L23/'LISTE DU PERSONNEL'!$F$64</f>
        <v>0</v>
      </c>
    </row>
    <row r="24" spans="1:13" ht="30" x14ac:dyDescent="0.35">
      <c r="A24" s="31" t="s">
        <v>51</v>
      </c>
      <c r="B24" s="15">
        <f>COUNTIF('REPARTITION DES TACHES'!C2:D2325,"MARCHWIAK")</f>
        <v>0</v>
      </c>
      <c r="C24" s="42">
        <f>B24/'REPARTITION DES TACHES'!$C$2346</f>
        <v>0</v>
      </c>
      <c r="D24" s="41">
        <f>COUNTIF('REPARTITION DES TACHES'!E2:E2325,"MARCHWIAK")</f>
        <v>0</v>
      </c>
      <c r="E24" s="42">
        <f>D24/'REPARTITION DES TACHES'!$E$2346</f>
        <v>0</v>
      </c>
      <c r="F24" s="43">
        <f>COUNTIF('REPARTITION DES TACHES'!F2:F2325,"MARCHWIAK")</f>
        <v>0</v>
      </c>
      <c r="G24" s="44">
        <f>F24/'REPARTITION DES TACHES'!$F$2346</f>
        <v>0</v>
      </c>
      <c r="H24" s="43">
        <f>COUNTIF('REPARTITION DES TACHES'!G2:G2325,"MARCHWIAK")</f>
        <v>0</v>
      </c>
      <c r="I24" s="44">
        <f>H24/'REPARTITION DES TACHES'!$G$2346</f>
        <v>0</v>
      </c>
      <c r="J24" s="41">
        <f>COUNTIF('REPARTITION DES TACHES'!H2:H2325,"MARCHWIAK")</f>
        <v>0</v>
      </c>
      <c r="K24" s="42">
        <f>J24/'REPARTITION DES TACHES'!$H$2346</f>
        <v>0</v>
      </c>
      <c r="L24" s="41">
        <f>COUNTIF('REPARTITION DES TACHES'!I2:I2325,"MARCHWIAK")</f>
        <v>0</v>
      </c>
      <c r="M24" s="18">
        <f>$L24/'LISTE DU PERSONNEL'!$F$64</f>
        <v>0</v>
      </c>
    </row>
    <row r="25" spans="1:13" ht="30" x14ac:dyDescent="0.35">
      <c r="A25" s="31" t="s">
        <v>52</v>
      </c>
      <c r="B25" s="15">
        <f>COUNTIF('REPARTITION DES TACHES'!C2:D2325,"MOREL")</f>
        <v>0</v>
      </c>
      <c r="C25" s="42">
        <f>B25/'REPARTITION DES TACHES'!$C$2346</f>
        <v>0</v>
      </c>
      <c r="D25" s="41">
        <f>COUNTIF('REPARTITION DES TACHES'!E2:E2325,"MOREL")</f>
        <v>0</v>
      </c>
      <c r="E25" s="42">
        <f>D25/'REPARTITION DES TACHES'!$E$2346</f>
        <v>0</v>
      </c>
      <c r="F25" s="41">
        <f>COUNTIF('REPARTITION DES TACHES'!F2:F2325,"MOREL")</f>
        <v>0</v>
      </c>
      <c r="G25" s="44">
        <f>F25/'REPARTITION DES TACHES'!$F$2346</f>
        <v>0</v>
      </c>
      <c r="H25" s="41">
        <f>COUNTIF('REPARTITION DES TACHES'!G2:G2325,"MOREL")</f>
        <v>0</v>
      </c>
      <c r="I25" s="44">
        <f>H25/'REPARTITION DES TACHES'!$G$2346</f>
        <v>0</v>
      </c>
      <c r="J25" s="41">
        <f>COUNTIF('REPARTITION DES TACHES'!H2:H2325,"MOREL")</f>
        <v>0</v>
      </c>
      <c r="K25" s="42">
        <f>J25/'REPARTITION DES TACHES'!$H$2346</f>
        <v>0</v>
      </c>
      <c r="L25" s="41">
        <f>COUNTIF('REPARTITION DES TACHES'!I2:I2325,"MOREL")</f>
        <v>0</v>
      </c>
      <c r="M25" s="18">
        <f>$L25/'LISTE DU PERSONNEL'!$F$64</f>
        <v>0</v>
      </c>
    </row>
    <row r="26" spans="1:13" ht="30" x14ac:dyDescent="0.35">
      <c r="A26" s="31" t="s">
        <v>53</v>
      </c>
      <c r="B26" s="15">
        <f>COUNTIF('REPARTITION DES TACHES'!C2:D2325,"NAKAI")</f>
        <v>0</v>
      </c>
      <c r="C26" s="42">
        <f>B26/'REPARTITION DES TACHES'!$C$2346</f>
        <v>0</v>
      </c>
      <c r="D26" s="41">
        <f>COUNTIF('REPARTITION DES TACHES'!E2:E2325,"NAKAI")</f>
        <v>0</v>
      </c>
      <c r="E26" s="42">
        <f>D26/'REPARTITION DES TACHES'!$E$2346</f>
        <v>0</v>
      </c>
      <c r="F26" s="43">
        <f>COUNTIF('REPARTITION DES TACHES'!F2:F2325,"NAKAI")</f>
        <v>0</v>
      </c>
      <c r="G26" s="44">
        <f>F26/'REPARTITION DES TACHES'!$F$2346</f>
        <v>0</v>
      </c>
      <c r="H26" s="43">
        <f>COUNTIF('REPARTITION DES TACHES'!G2:G2325,"NAKAI")</f>
        <v>0</v>
      </c>
      <c r="I26" s="44">
        <f>H26/'REPARTITION DES TACHES'!$G$2346</f>
        <v>0</v>
      </c>
      <c r="J26" s="41">
        <f>COUNTIF('REPARTITION DES TACHES'!H2:H2325,"NAKAI")</f>
        <v>0</v>
      </c>
      <c r="K26" s="42">
        <f>J26/'REPARTITION DES TACHES'!$H$2346</f>
        <v>0</v>
      </c>
      <c r="L26" s="41">
        <f>COUNTIF('REPARTITION DES TACHES'!I2:I2325,"NAKAI")</f>
        <v>0</v>
      </c>
      <c r="M26" s="18">
        <f>$L26/'LISTE DU PERSONNEL'!$F$64</f>
        <v>0</v>
      </c>
    </row>
    <row r="27" spans="1:13" ht="30" x14ac:dyDescent="0.35">
      <c r="A27" s="31" t="s">
        <v>54</v>
      </c>
      <c r="B27" s="15">
        <f>COUNTIF('REPARTITION DES TACHES'!C2:D2325,"POPULIER")</f>
        <v>0</v>
      </c>
      <c r="C27" s="42">
        <f>B27/'REPARTITION DES TACHES'!$C$2346</f>
        <v>0</v>
      </c>
      <c r="D27" s="41">
        <f>COUNTIF('REPARTITION DES TACHES'!E2:E2325,"POPULIER")</f>
        <v>0</v>
      </c>
      <c r="E27" s="42">
        <f>D27/'REPARTITION DES TACHES'!$E$2346</f>
        <v>0</v>
      </c>
      <c r="F27" s="43">
        <f>COUNTIF('REPARTITION DES TACHES'!F2:F2325,"POPULIER")</f>
        <v>0</v>
      </c>
      <c r="G27" s="44">
        <f>F27/'REPARTITION DES TACHES'!$F$2346</f>
        <v>0</v>
      </c>
      <c r="H27" s="43">
        <f>COUNTIF('REPARTITION DES TACHES'!G2:G2325,"POPULIER")</f>
        <v>0</v>
      </c>
      <c r="I27" s="44">
        <f>H27/'REPARTITION DES TACHES'!$G$2346</f>
        <v>0</v>
      </c>
      <c r="J27" s="41">
        <f>COUNTIF('REPARTITION DES TACHES'!H2:H2325,"POPULIER")</f>
        <v>0</v>
      </c>
      <c r="K27" s="42">
        <f>J27/'REPARTITION DES TACHES'!$H$2346</f>
        <v>0</v>
      </c>
      <c r="L27" s="41">
        <f>COUNTIF('REPARTITION DES TACHES'!I2:I2325,"POPULIER")</f>
        <v>0</v>
      </c>
      <c r="M27" s="18">
        <f>$L27/'LISTE DU PERSONNEL'!$F$64</f>
        <v>0</v>
      </c>
    </row>
    <row r="28" spans="1:13" ht="30" x14ac:dyDescent="0.35">
      <c r="A28" s="31" t="s">
        <v>32</v>
      </c>
      <c r="B28" s="15">
        <f>COUNTIF('REPARTITION DES TACHES'!C2:D2325,"RETOUR")</f>
        <v>0</v>
      </c>
      <c r="C28" s="42">
        <f>B28/'REPARTITION DES TACHES'!$C$2346</f>
        <v>0</v>
      </c>
      <c r="D28" s="41">
        <f>COUNTIF('REPARTITION DES TACHES'!E2:E2325,"RETOUR")</f>
        <v>0</v>
      </c>
      <c r="E28" s="42">
        <f>D28/'REPARTITION DES TACHES'!$E$2346</f>
        <v>0</v>
      </c>
      <c r="F28" s="43">
        <f>COUNTIF('REPARTITION DES TACHES'!F2:F2325,"RETOUR")</f>
        <v>0</v>
      </c>
      <c r="G28" s="44">
        <f>F28/'REPARTITION DES TACHES'!$F$2346</f>
        <v>0</v>
      </c>
      <c r="H28" s="43">
        <f>COUNTIF('REPARTITION DES TACHES'!G2:G2325,"RETOUR")</f>
        <v>0</v>
      </c>
      <c r="I28" s="44">
        <f>H28/'REPARTITION DES TACHES'!$G$2346</f>
        <v>0</v>
      </c>
      <c r="J28" s="41">
        <f>COUNTIF('REPARTITION DES TACHES'!H2:H2325,"RETOUR")</f>
        <v>0</v>
      </c>
      <c r="K28" s="42">
        <f>J28/'REPARTITION DES TACHES'!$H$2346</f>
        <v>0</v>
      </c>
      <c r="L28" s="41">
        <f>COUNTIF('REPARTITION DES TACHES'!I2:I2325,"RETOUR")</f>
        <v>0</v>
      </c>
      <c r="M28" s="18">
        <f>$L28/'LISTE DU PERSONNEL'!$F$64</f>
        <v>0</v>
      </c>
    </row>
    <row r="29" spans="1:13" ht="30" x14ac:dyDescent="0.35">
      <c r="A29" s="484" t="s">
        <v>55</v>
      </c>
      <c r="B29" s="15">
        <f>COUNTIF('REPARTITION DES TACHES'!C2:D2325,"RICHOUX")</f>
        <v>0</v>
      </c>
      <c r="C29" s="42">
        <f>B29/'REPARTITION DES TACHES'!$C$2346</f>
        <v>0</v>
      </c>
      <c r="D29" s="41">
        <f>COUNTIF('REPARTITION DES TACHES'!E2:E2325,"RICHOUX")</f>
        <v>0</v>
      </c>
      <c r="E29" s="42">
        <f>D29/'REPARTITION DES TACHES'!$E$2346</f>
        <v>0</v>
      </c>
      <c r="F29" s="43">
        <f>COUNTIF('REPARTITION DES TACHES'!F2:F2325,"RICHOUX")</f>
        <v>0</v>
      </c>
      <c r="G29" s="44">
        <f>F29/'REPARTITION DES TACHES'!$F$2346</f>
        <v>0</v>
      </c>
      <c r="H29" s="43">
        <f>COUNTIF('REPARTITION DES TACHES'!G2:G2325,"RICHOUX")</f>
        <v>0</v>
      </c>
      <c r="I29" s="44">
        <f>H29/'REPARTITION DES TACHES'!$G$2346</f>
        <v>0</v>
      </c>
      <c r="J29" s="41">
        <f>COUNTIF('REPARTITION DES TACHES'!H2:H2325,"RICHOUX")</f>
        <v>0</v>
      </c>
      <c r="K29" s="42">
        <f>J29/'REPARTITION DES TACHES'!$H$2346</f>
        <v>0</v>
      </c>
      <c r="L29" s="41">
        <f>COUNTIF('REPARTITION DES TACHES'!I2:I2325,"RICHOUX")</f>
        <v>0</v>
      </c>
      <c r="M29" s="18">
        <f>$L29/'LISTE DU PERSONNEL'!$F$64</f>
        <v>0</v>
      </c>
    </row>
    <row r="30" spans="1:13" ht="30" x14ac:dyDescent="0.35">
      <c r="A30" s="484" t="s">
        <v>56</v>
      </c>
      <c r="B30" s="15">
        <f>COUNTIF('REPARTITION DES TACHES'!C2:D2325,"RIGOLET")</f>
        <v>0</v>
      </c>
      <c r="C30" s="42">
        <f>B30/'REPARTITION DES TACHES'!$C$2346</f>
        <v>0</v>
      </c>
      <c r="D30" s="41">
        <f>COUNTIF('REPARTITION DES TACHES'!E2:E2325,"RIGOLET")</f>
        <v>0</v>
      </c>
      <c r="E30" s="42">
        <f>D30/'REPARTITION DES TACHES'!$E$2346</f>
        <v>0</v>
      </c>
      <c r="F30" s="41">
        <f>COUNTIF('REPARTITION DES TACHES'!F2:F2325,"RIGOLET")</f>
        <v>0</v>
      </c>
      <c r="G30" s="44">
        <f>F30/'REPARTITION DES TACHES'!$F$2346</f>
        <v>0</v>
      </c>
      <c r="H30" s="41">
        <f>COUNTIF('REPARTITION DES TACHES'!G2:G2325,"RIGOLET")</f>
        <v>0</v>
      </c>
      <c r="I30" s="44">
        <f>H30/'REPARTITION DES TACHES'!$G$2346</f>
        <v>0</v>
      </c>
      <c r="J30" s="41">
        <f>COUNTIF('REPARTITION DES TACHES'!H2:H2325,"RIGOLET")</f>
        <v>0</v>
      </c>
      <c r="K30" s="42">
        <f>J30/'REPARTITION DES TACHES'!$H$2346</f>
        <v>0</v>
      </c>
      <c r="L30" s="41">
        <f>COUNTIF('REPARTITION DES TACHES'!I2:I2325,"RIGOLET")</f>
        <v>0</v>
      </c>
      <c r="M30" s="18">
        <f>$L30/'LISTE DU PERSONNEL'!$F$64</f>
        <v>0</v>
      </c>
    </row>
    <row r="31" spans="1:13" ht="30" x14ac:dyDescent="0.35">
      <c r="A31" s="484" t="s">
        <v>57</v>
      </c>
      <c r="B31" s="15">
        <f>COUNTIF('REPARTITION DES TACHES'!C2:D2325,"RIVIERE")</f>
        <v>0</v>
      </c>
      <c r="C31" s="42">
        <f>B31/'REPARTITION DES TACHES'!$C$2346</f>
        <v>0</v>
      </c>
      <c r="D31" s="41">
        <f>COUNTIF('REPARTITION DES TACHES'!E2:E2325,"RIVIERE")</f>
        <v>0</v>
      </c>
      <c r="E31" s="42">
        <f>D31/'REPARTITION DES TACHES'!$E$2346</f>
        <v>0</v>
      </c>
      <c r="F31" s="43">
        <f>COUNTIF('REPARTITION DES TACHES'!F2:F2325,"RIVIERE")</f>
        <v>0</v>
      </c>
      <c r="G31" s="44">
        <f>F31/'REPARTITION DES TACHES'!$F$2346</f>
        <v>0</v>
      </c>
      <c r="H31" s="43">
        <f>COUNTIF('REPARTITION DES TACHES'!G2:G2325,"RIVIERE")</f>
        <v>0</v>
      </c>
      <c r="I31" s="44">
        <f>H31/'REPARTITION DES TACHES'!$G$2346</f>
        <v>0</v>
      </c>
      <c r="J31" s="41">
        <f>COUNTIF('REPARTITION DES TACHES'!H2:H2325,"RIVIERE")</f>
        <v>0</v>
      </c>
      <c r="K31" s="42">
        <f>J31/'REPARTITION DES TACHES'!$H$2346</f>
        <v>0</v>
      </c>
      <c r="L31" s="41">
        <f>COUNTIF('REPARTITION DES TACHES'!I2:I2325,"RIVIERE")</f>
        <v>0</v>
      </c>
      <c r="M31" s="18">
        <f>$L31/'LISTE DU PERSONNEL'!$F$64</f>
        <v>0</v>
      </c>
    </row>
    <row r="32" spans="1:13" ht="30" x14ac:dyDescent="0.35">
      <c r="A32" s="484" t="s">
        <v>58</v>
      </c>
      <c r="B32" s="15">
        <f>COUNTIF('REPARTITION DES TACHES'!C2:D2325,"ROUSSEAU")</f>
        <v>0</v>
      </c>
      <c r="C32" s="42">
        <f>B32/'REPARTITION DES TACHES'!$C$2346</f>
        <v>0</v>
      </c>
      <c r="D32" s="41">
        <f>COUNTIF('REPARTITION DES TACHES'!E2:E2325,"ROUSSEAU")</f>
        <v>0</v>
      </c>
      <c r="E32" s="42">
        <f>D32/'REPARTITION DES TACHES'!$E$2346</f>
        <v>0</v>
      </c>
      <c r="F32" s="41">
        <f>COUNTIF('REPARTITION DES TACHES'!F2:F2325,"ROUSSEAU")</f>
        <v>0</v>
      </c>
      <c r="G32" s="44">
        <f>F32/'REPARTITION DES TACHES'!$F$2346</f>
        <v>0</v>
      </c>
      <c r="H32" s="41">
        <f>COUNTIF('REPARTITION DES TACHES'!G2:G2325,"ROUSSEAU")</f>
        <v>0</v>
      </c>
      <c r="I32" s="44">
        <f>H32/'REPARTITION DES TACHES'!$G$2346</f>
        <v>0</v>
      </c>
      <c r="J32" s="41">
        <f>COUNTIF('REPARTITION DES TACHES'!H2:H2325,"ROUSSEAU")</f>
        <v>0</v>
      </c>
      <c r="K32" s="42">
        <f>J32/'REPARTITION DES TACHES'!$H$2346</f>
        <v>0</v>
      </c>
      <c r="L32" s="41">
        <f>COUNTIF('REPARTITION DES TACHES'!I2:I2325,"ROUSSEAU")</f>
        <v>0</v>
      </c>
      <c r="M32" s="18">
        <f>$L32/'LISTE DU PERSONNEL'!$F$64</f>
        <v>0</v>
      </c>
    </row>
    <row r="33" spans="1:13" ht="30" x14ac:dyDescent="0.35">
      <c r="A33" s="484" t="s">
        <v>77</v>
      </c>
      <c r="B33" s="15">
        <f>COUNTIF('REPARTITION DES TACHES'!C2:D2325,"SCHUSTER")</f>
        <v>0</v>
      </c>
      <c r="C33" s="42">
        <f>B33/'REPARTITION DES TACHES'!$C$2346</f>
        <v>0</v>
      </c>
      <c r="D33" s="41">
        <f>COUNTIF('REPARTITION DES TACHES'!E2:E2325,"SCHUSTER")</f>
        <v>0</v>
      </c>
      <c r="E33" s="42">
        <f>D33/'REPARTITION DES TACHES'!$E$2346</f>
        <v>0</v>
      </c>
      <c r="F33" s="43">
        <f>COUNTIF('REPARTITION DES TACHES'!F2:F2325,"SCHUSTER")</f>
        <v>0</v>
      </c>
      <c r="G33" s="44">
        <f>F33/'REPARTITION DES TACHES'!$F$2346</f>
        <v>0</v>
      </c>
      <c r="H33" s="43">
        <f>COUNTIF('REPARTITION DES TACHES'!G2:G2325,"SCHUSTER")</f>
        <v>0</v>
      </c>
      <c r="I33" s="44">
        <f>H33/'REPARTITION DES TACHES'!$G$2346</f>
        <v>0</v>
      </c>
      <c r="J33" s="41">
        <f>COUNTIF('REPARTITION DES TACHES'!H2:H2325,"SCHUSTER")</f>
        <v>0</v>
      </c>
      <c r="K33" s="42">
        <f>J33/'REPARTITION DES TACHES'!$H$2346</f>
        <v>0</v>
      </c>
      <c r="L33" s="41">
        <f>COUNTIF('REPARTITION DES TACHES'!I2:I2325,"SCHUSTER")</f>
        <v>0</v>
      </c>
      <c r="M33" s="18">
        <f>$L33/'LISTE DU PERSONNEL'!$F$64</f>
        <v>0</v>
      </c>
    </row>
    <row r="34" spans="1:13" ht="30" x14ac:dyDescent="0.35">
      <c r="A34" s="484" t="s">
        <v>60</v>
      </c>
      <c r="B34" s="15">
        <f>COUNTIF('REPARTITION DES TACHES'!C2:D2325,"SILVESTRO")</f>
        <v>0</v>
      </c>
      <c r="C34" s="42">
        <f>B34/'REPARTITION DES TACHES'!$C$2346</f>
        <v>0</v>
      </c>
      <c r="D34" s="41">
        <f>COUNTIF('REPARTITION DES TACHES'!E2:E2325,"SILVESTRO")</f>
        <v>0</v>
      </c>
      <c r="E34" s="42">
        <f>D34/'REPARTITION DES TACHES'!$E$2346</f>
        <v>0</v>
      </c>
      <c r="F34" s="43">
        <f>COUNTIF('REPARTITION DES TACHES'!F2:F2325,"SILVESTRO")</f>
        <v>0</v>
      </c>
      <c r="G34" s="44">
        <f>F34/'REPARTITION DES TACHES'!$F$2346</f>
        <v>0</v>
      </c>
      <c r="H34" s="43">
        <f>COUNTIF('REPARTITION DES TACHES'!G2:G2325,"SILVESTRO")</f>
        <v>0</v>
      </c>
      <c r="I34" s="44">
        <f>H34/'REPARTITION DES TACHES'!$G$2346</f>
        <v>0</v>
      </c>
      <c r="J34" s="41">
        <f>COUNTIF('REPARTITION DES TACHES'!H2:H2325,"SILVESTRO")</f>
        <v>0</v>
      </c>
      <c r="K34" s="42">
        <f>J34/'REPARTITION DES TACHES'!$H$2346</f>
        <v>0</v>
      </c>
      <c r="L34" s="41">
        <f>COUNTIF('REPARTITION DES TACHES'!I2:I2325,"SILVESTRO")</f>
        <v>0</v>
      </c>
      <c r="M34" s="18">
        <f>$L34/'LISTE DU PERSONNEL'!$F$64</f>
        <v>0</v>
      </c>
    </row>
    <row r="35" spans="1:13" ht="30" x14ac:dyDescent="0.35">
      <c r="A35" s="484" t="s">
        <v>61</v>
      </c>
      <c r="B35" s="15">
        <f>COUNTIF('REPARTITION DES TACHES'!C2:D2325,"STEPANOV")</f>
        <v>0</v>
      </c>
      <c r="C35" s="42">
        <f>B35/'REPARTITION DES TACHES'!$C$2346</f>
        <v>0</v>
      </c>
      <c r="D35" s="41">
        <f>COUNTIF('REPARTITION DES TACHES'!E2:E2325,"STEPANOV")</f>
        <v>0</v>
      </c>
      <c r="E35" s="42">
        <f>D35/'REPARTITION DES TACHES'!$E$2346</f>
        <v>0</v>
      </c>
      <c r="F35" s="41">
        <f>COUNTIF('REPARTITION DES TACHES'!F2:F2325,"STEPANOV")</f>
        <v>0</v>
      </c>
      <c r="G35" s="44">
        <f>F35/'REPARTITION DES TACHES'!$F$2346</f>
        <v>0</v>
      </c>
      <c r="H35" s="41">
        <f>COUNTIF('REPARTITION DES TACHES'!G2:G2325,"STEPANOV")</f>
        <v>0</v>
      </c>
      <c r="I35" s="44">
        <f>H35/'REPARTITION DES TACHES'!$G$2346</f>
        <v>0</v>
      </c>
      <c r="J35" s="41">
        <f>COUNTIF('REPARTITION DES TACHES'!H2:H2325,"STEPANOV")</f>
        <v>0</v>
      </c>
      <c r="K35" s="42">
        <f>J35/'REPARTITION DES TACHES'!$H$2346</f>
        <v>0</v>
      </c>
      <c r="L35" s="41">
        <f>COUNTIF('REPARTITION DES TACHES'!I2:I2325,"STEPANOV")</f>
        <v>0</v>
      </c>
      <c r="M35" s="18">
        <f>$L35/'LISTE DU PERSONNEL'!$F$64</f>
        <v>0</v>
      </c>
    </row>
    <row r="36" spans="1:13" ht="30" x14ac:dyDescent="0.35">
      <c r="A36" s="484" t="s">
        <v>62</v>
      </c>
      <c r="B36" s="15">
        <f>COUNTIF('REPARTITION DES TACHES'!C2:D2325,"SZATNY")</f>
        <v>0</v>
      </c>
      <c r="C36" s="42">
        <f>B36/'REPARTITION DES TACHES'!$C$2346</f>
        <v>0</v>
      </c>
      <c r="D36" s="41">
        <f>COUNTIF('REPARTITION DES TACHES'!E2:E2325,"SZATNY")</f>
        <v>0</v>
      </c>
      <c r="E36" s="42">
        <f>D36/'REPARTITION DES TACHES'!$E$2346</f>
        <v>0</v>
      </c>
      <c r="F36" s="41">
        <f>COUNTIF('REPARTITION DES TACHES'!F2:F2325,"SZATNY")</f>
        <v>0</v>
      </c>
      <c r="G36" s="44">
        <f>F36/'REPARTITION DES TACHES'!$F$2346</f>
        <v>0</v>
      </c>
      <c r="H36" s="41">
        <f>COUNTIF('REPARTITION DES TACHES'!G2:G2325,"SZATNY")</f>
        <v>0</v>
      </c>
      <c r="I36" s="44">
        <f>H36/'REPARTITION DES TACHES'!$G$2346</f>
        <v>0</v>
      </c>
      <c r="J36" s="41">
        <f>COUNTIF('REPARTITION DES TACHES'!H2:H2325,"SZATNY")</f>
        <v>0</v>
      </c>
      <c r="K36" s="42">
        <f>J36/'REPARTITION DES TACHES'!$H$2346</f>
        <v>0</v>
      </c>
      <c r="L36" s="41">
        <f>COUNTIF('REPARTITION DES TACHES'!I2:I2325,"SZATNY")</f>
        <v>0</v>
      </c>
      <c r="M36" s="18">
        <f>$L36/'LISTE DU PERSONNEL'!$F$64</f>
        <v>0</v>
      </c>
    </row>
    <row r="37" spans="1:13" ht="30" x14ac:dyDescent="0.35">
      <c r="A37" s="484" t="s">
        <v>63</v>
      </c>
      <c r="B37" s="15">
        <f>COUNTIF('REPARTITION DES TACHES'!C2:D2325,"VANDENKOORNHUYSE")</f>
        <v>0</v>
      </c>
      <c r="C37" s="42">
        <f>B37/'REPARTITION DES TACHES'!$C$2346</f>
        <v>0</v>
      </c>
      <c r="D37" s="41">
        <f>COUNTIF('REPARTITION DES TACHES'!E2:E2325,"VANDENKOORNHUYSE")</f>
        <v>0</v>
      </c>
      <c r="E37" s="42">
        <f>D37/'REPARTITION DES TACHES'!$E$2346</f>
        <v>0</v>
      </c>
      <c r="F37" s="41">
        <f>COUNTIF('REPARTITION DES TACHES'!F2:F2325,"VANDENKOORNHUYSE")</f>
        <v>0</v>
      </c>
      <c r="G37" s="44">
        <f>F37/'REPARTITION DES TACHES'!$F$2346</f>
        <v>0</v>
      </c>
      <c r="H37" s="41">
        <f>COUNTIF('REPARTITION DES TACHES'!G2:G2325,"VANDENKOORNHUYSE")</f>
        <v>0</v>
      </c>
      <c r="I37" s="44">
        <f>H37/'REPARTITION DES TACHES'!$G$2346</f>
        <v>0</v>
      </c>
      <c r="J37" s="41">
        <f>COUNTIF('REPARTITION DES TACHES'!H2:H2325,"VANDENKOORNHUYSE")</f>
        <v>0</v>
      </c>
      <c r="K37" s="42">
        <f>J37/'REPARTITION DES TACHES'!$H$2346</f>
        <v>0</v>
      </c>
      <c r="L37" s="41">
        <f>COUNTIF('REPARTITION DES TACHES'!I2:I2325,"VANDENKOORNHUYSE")</f>
        <v>0</v>
      </c>
      <c r="M37" s="18">
        <f>$L37/'LISTE DU PERSONNEL'!$F$64</f>
        <v>0</v>
      </c>
    </row>
    <row r="38" spans="1:13" ht="30" x14ac:dyDescent="0.35">
      <c r="A38" s="484" t="s">
        <v>64</v>
      </c>
      <c r="B38" s="15">
        <f>COUNTIF('REPARTITION DES TACHES'!C2:D2325,"ZERIZER")</f>
        <v>0</v>
      </c>
      <c r="C38" s="42">
        <f>B38/'REPARTITION DES TACHES'!$C$2346</f>
        <v>0</v>
      </c>
      <c r="D38" s="41">
        <f>COUNTIF('REPARTITION DES TACHES'!E2:E2325,"ZERIZER")</f>
        <v>0</v>
      </c>
      <c r="E38" s="42">
        <f>D38/'REPARTITION DES TACHES'!$E$2346</f>
        <v>0</v>
      </c>
      <c r="F38" s="43">
        <f>COUNTIF('REPARTITION DES TACHES'!F2:F2325,"ZERIZER")</f>
        <v>0</v>
      </c>
      <c r="G38" s="44">
        <f>F38/'REPARTITION DES TACHES'!$F$2346</f>
        <v>0</v>
      </c>
      <c r="H38" s="43">
        <f>COUNTIF('REPARTITION DES TACHES'!G2:G2325,"ZERIZER")</f>
        <v>0</v>
      </c>
      <c r="I38" s="44">
        <f>H38/'REPARTITION DES TACHES'!$G$2346</f>
        <v>0</v>
      </c>
      <c r="J38" s="41">
        <f>COUNTIF('REPARTITION DES TACHES'!H2:H2325,"ZERIZER")</f>
        <v>0</v>
      </c>
      <c r="K38" s="42">
        <f>J38/'REPARTITION DES TACHES'!$H$2346</f>
        <v>0</v>
      </c>
      <c r="L38" s="41">
        <f>COUNTIF('REPARTITION DES TACHES'!I2:I2325,"ZERIZER")</f>
        <v>0</v>
      </c>
      <c r="M38" s="18">
        <f>$L38/'LISTE DU PERSONNEL'!$F$64</f>
        <v>0</v>
      </c>
    </row>
    <row r="39" spans="1:13" ht="30" x14ac:dyDescent="0.35">
      <c r="A39" s="484"/>
      <c r="B39" s="15"/>
      <c r="C39" s="42">
        <f>B39/'REPARTITION DES TACHES'!$C$2346</f>
        <v>0</v>
      </c>
      <c r="D39" s="41"/>
      <c r="E39" s="42">
        <f>D39/'REPARTITION DES TACHES'!$E$2346</f>
        <v>0</v>
      </c>
      <c r="F39" s="41"/>
      <c r="G39" s="44">
        <f>F39/'REPARTITION DES TACHES'!$F$2346</f>
        <v>0</v>
      </c>
      <c r="H39" s="41"/>
      <c r="I39" s="44">
        <f>H39/'REPARTITION DES TACHES'!$G$2346</f>
        <v>0</v>
      </c>
      <c r="J39" s="41"/>
      <c r="K39" s="42">
        <f>J39/'REPARTITION DES TACHES'!$H$2346</f>
        <v>0</v>
      </c>
      <c r="L39" s="41"/>
      <c r="M39" s="18">
        <f>$L39/'LISTE DU PERSONNEL'!$F$64</f>
        <v>0</v>
      </c>
    </row>
    <row r="40" spans="1:13" ht="30" x14ac:dyDescent="0.35">
      <c r="A40" s="485" t="s">
        <v>65</v>
      </c>
      <c r="B40" s="15">
        <f>COUNTIF('REPARTITION DES TACHES'!$C$2:$D$2325,"BOUABID")</f>
        <v>0</v>
      </c>
      <c r="C40" s="42">
        <f>B40/'REPARTITION DES TACHES'!$C$2346</f>
        <v>0</v>
      </c>
      <c r="D40" s="41">
        <f>COUNTIF('REPARTITION DES TACHES'!E2:E2325,"BOUABID")</f>
        <v>0</v>
      </c>
      <c r="E40" s="42">
        <f>D40/'REPARTITION DES TACHES'!$E$2346</f>
        <v>0</v>
      </c>
      <c r="F40" s="43">
        <f>COUNTIF('REPARTITION DES TACHES'!F2:F2325,"BOUABID")</f>
        <v>0</v>
      </c>
      <c r="G40" s="44">
        <f>F40/'REPARTITION DES TACHES'!$F$2346</f>
        <v>0</v>
      </c>
      <c r="H40" s="43">
        <f>COUNTIF('REPARTITION DES TACHES'!G2:G2325,"BOUABID")</f>
        <v>0</v>
      </c>
      <c r="I40" s="44">
        <f>H40/'REPARTITION DES TACHES'!$G$2346</f>
        <v>0</v>
      </c>
      <c r="J40" s="41">
        <f>COUNTIF('REPARTITION DES TACHES'!H2:H2325,"BOUABID")</f>
        <v>0</v>
      </c>
      <c r="K40" s="42">
        <f>J40/'REPARTITION DES TACHES'!$H$2346</f>
        <v>0</v>
      </c>
      <c r="L40" s="41">
        <f>COUNTIF('REPARTITION DES TACHES'!I2:I2325,"BOUABID")</f>
        <v>0</v>
      </c>
      <c r="M40" s="18">
        <f>$L40/'LISTE DU PERSONNEL'!$F$64</f>
        <v>0</v>
      </c>
    </row>
    <row r="41" spans="1:13" ht="30" x14ac:dyDescent="0.35">
      <c r="A41" s="485" t="s">
        <v>66</v>
      </c>
      <c r="B41" s="15">
        <f>COUNTIF('REPARTITION DES TACHES'!$C$2:$D$2325,"gerardo campos")</f>
        <v>0</v>
      </c>
      <c r="C41" s="42">
        <f>B41/'REPARTITION DES TACHES'!$C$2346</f>
        <v>0</v>
      </c>
      <c r="D41" s="41">
        <f>COUNTIF('REPARTITION DES TACHES'!E2:E2325,"GERARDO")</f>
        <v>0</v>
      </c>
      <c r="E41" s="42">
        <f>D41/'REPARTITION DES TACHES'!$E$2346</f>
        <v>0</v>
      </c>
      <c r="F41" s="43">
        <f>COUNTIF('REPARTITION DES TACHES'!F2:F2325,"GERARDO")</f>
        <v>0</v>
      </c>
      <c r="G41" s="44">
        <f>F41/'REPARTITION DES TACHES'!$F$2346</f>
        <v>0</v>
      </c>
      <c r="H41" s="43">
        <f>COUNTIF('REPARTITION DES TACHES'!G2:G2325,"GERARDO")</f>
        <v>0</v>
      </c>
      <c r="I41" s="44">
        <f>H41/'REPARTITION DES TACHES'!$G$2346</f>
        <v>0</v>
      </c>
      <c r="J41" s="41">
        <f>COUNTIF('REPARTITION DES TACHES'!H2:H2325,"GERARDO")</f>
        <v>0</v>
      </c>
      <c r="K41" s="42">
        <f>J41/'REPARTITION DES TACHES'!$H$2346</f>
        <v>0</v>
      </c>
      <c r="L41" s="41">
        <f>COUNTIF('REPARTITION DES TACHES'!I2:I2325,"GERARDO")</f>
        <v>0</v>
      </c>
      <c r="M41" s="18">
        <f>$L41/'LISTE DU PERSONNEL'!$F$64</f>
        <v>0</v>
      </c>
    </row>
    <row r="42" spans="1:13" ht="30" x14ac:dyDescent="0.35">
      <c r="A42" s="485" t="s">
        <v>67</v>
      </c>
      <c r="B42" s="15">
        <f>COUNTIF('REPARTITION DES TACHES'!$C$2:$D$2325,"saminadin")</f>
        <v>0</v>
      </c>
      <c r="C42" s="42">
        <f>B42/'REPARTITION DES TACHES'!$C$2346</f>
        <v>0</v>
      </c>
      <c r="D42" s="41">
        <f>COUNTIF('REPARTITION DES TACHES'!E2:E2325,"SAMINADIN")</f>
        <v>0</v>
      </c>
      <c r="E42" s="42">
        <f>D42/'REPARTITION DES TACHES'!$E$2346</f>
        <v>0</v>
      </c>
      <c r="F42" s="43">
        <f>COUNTIF('REPARTITION DES TACHES'!F2:F2325,"SAMINADIN")</f>
        <v>0</v>
      </c>
      <c r="G42" s="44">
        <f>F42/'REPARTITION DES TACHES'!$F$2346</f>
        <v>0</v>
      </c>
      <c r="H42" s="43">
        <f>COUNTIF('REPARTITION DES TACHES'!G2:G2325,"SAMINADIN")</f>
        <v>0</v>
      </c>
      <c r="I42" s="44">
        <f>H42/'REPARTITION DES TACHES'!$G$2346</f>
        <v>0</v>
      </c>
      <c r="J42" s="41">
        <f>COUNTIF('REPARTITION DES TACHES'!H2:H2325,"SAMINADIN")</f>
        <v>0</v>
      </c>
      <c r="K42" s="42">
        <f>J42/'REPARTITION DES TACHES'!$H$2346</f>
        <v>0</v>
      </c>
      <c r="L42" s="41">
        <f>COUNTIF('REPARTITION DES TACHES'!I2:I2325,"SAMINADIN")</f>
        <v>0</v>
      </c>
      <c r="M42" s="18">
        <f>$L42/'LISTE DU PERSONNEL'!$F$64</f>
        <v>0</v>
      </c>
    </row>
    <row r="43" spans="1:13" ht="30" x14ac:dyDescent="0.35">
      <c r="A43" s="485" t="s">
        <v>68</v>
      </c>
      <c r="B43" s="15">
        <f>COUNTIF('REPARTITION DES TACHES'!$C$2:$D$2325,"belkaci")</f>
        <v>0</v>
      </c>
      <c r="C43" s="42">
        <f>B43/'REPARTITION DES TACHES'!$C$2346</f>
        <v>0</v>
      </c>
      <c r="D43" s="41">
        <f>COUNTIF('REPARTITION DES TACHES'!E2:E2325,"BELKACI")</f>
        <v>0</v>
      </c>
      <c r="E43" s="42">
        <f>D43/'REPARTITION DES TACHES'!$E$2346</f>
        <v>0</v>
      </c>
      <c r="F43" s="43">
        <f>COUNTIF('REPARTITION DES TACHES'!F2:F2325,"BELKACI")</f>
        <v>0</v>
      </c>
      <c r="G43" s="44">
        <f>F43/'REPARTITION DES TACHES'!$F$2346</f>
        <v>0</v>
      </c>
      <c r="H43" s="43">
        <f>COUNTIF('REPARTITION DES TACHES'!G2:G2325,"BELKACI")</f>
        <v>0</v>
      </c>
      <c r="I43" s="44">
        <f>H43/'REPARTITION DES TACHES'!$G$2346</f>
        <v>0</v>
      </c>
      <c r="J43" s="41">
        <f>COUNTIF('REPARTITION DES TACHES'!H2:H2325,"BELKACI")</f>
        <v>0</v>
      </c>
      <c r="K43" s="42">
        <f>J43/'REPARTITION DES TACHES'!$H$2346</f>
        <v>0</v>
      </c>
      <c r="L43" s="41">
        <f>COUNTIF('REPARTITION DES TACHES'!I2:I2325,"BELKACI")</f>
        <v>0</v>
      </c>
      <c r="M43" s="18">
        <f>$L43/'LISTE DU PERSONNEL'!$F$64</f>
        <v>0</v>
      </c>
    </row>
    <row r="44" spans="1:13" ht="30" x14ac:dyDescent="0.35">
      <c r="A44" s="485" t="s">
        <v>69</v>
      </c>
      <c r="B44" s="15">
        <f>COUNTIF('REPARTITION DES TACHES'!$C$2:$D$2325,"parreira")</f>
        <v>0</v>
      </c>
      <c r="C44" s="42">
        <f>B44/'REPARTITION DES TACHES'!$C$2346</f>
        <v>0</v>
      </c>
      <c r="D44" s="41">
        <f>COUNTIF('REPARTITION DES TACHES'!E2:E2325,"PARREIRA")</f>
        <v>0</v>
      </c>
      <c r="E44" s="42">
        <f>D44/'REPARTITION DES TACHES'!$E$2346</f>
        <v>0</v>
      </c>
      <c r="F44" s="43">
        <f>COUNTIF('REPARTITION DES TACHES'!F2:F2325,"PARREIRA")</f>
        <v>0</v>
      </c>
      <c r="G44" s="44">
        <f>F44/'REPARTITION DES TACHES'!$F$2346</f>
        <v>0</v>
      </c>
      <c r="H44" s="43">
        <f>COUNTIF('REPARTITION DES TACHES'!G2:G2325,"PARREIRA")</f>
        <v>0</v>
      </c>
      <c r="I44" s="44">
        <f>H44/'REPARTITION DES TACHES'!$G$2346</f>
        <v>0</v>
      </c>
      <c r="J44" s="41">
        <f>COUNTIF('REPARTITION DES TACHES'!H2:H2325,"PARREIRA")</f>
        <v>0</v>
      </c>
      <c r="K44" s="42">
        <f>J44/'REPARTITION DES TACHES'!$H$2346</f>
        <v>0</v>
      </c>
      <c r="L44" s="41">
        <f>COUNTIF('REPARTITION DES TACHES'!I2:I2325,"PARREIRA")</f>
        <v>0</v>
      </c>
      <c r="M44" s="18">
        <f>$L44/'LISTE DU PERSONNEL'!$F$64</f>
        <v>0</v>
      </c>
    </row>
    <row r="45" spans="1:13" ht="30" x14ac:dyDescent="0.35">
      <c r="A45" s="485" t="s">
        <v>70</v>
      </c>
      <c r="B45" s="15">
        <f>COUNTIF('REPARTITION DES TACHES'!$C$2:$D$2325,"thomas")</f>
        <v>0</v>
      </c>
      <c r="C45" s="42">
        <f>B45/'REPARTITION DES TACHES'!$C$2346</f>
        <v>0</v>
      </c>
      <c r="D45" s="41">
        <f>COUNTIF('REPARTITION DES TACHES'!E2:E2325,"THOMAS")</f>
        <v>0</v>
      </c>
      <c r="E45" s="42">
        <f>D45/'REPARTITION DES TACHES'!$E$2346</f>
        <v>0</v>
      </c>
      <c r="F45" s="43">
        <f>COUNTIF('REPARTITION DES TACHES'!F2:F2325,"THOMAS")</f>
        <v>0</v>
      </c>
      <c r="G45" s="44">
        <f>F45/'REPARTITION DES TACHES'!$F$2346</f>
        <v>0</v>
      </c>
      <c r="H45" s="43">
        <f>COUNTIF('REPARTITION DES TACHES'!G2:G2325,"THOMAS")</f>
        <v>0</v>
      </c>
      <c r="I45" s="44">
        <f>H45/'REPARTITION DES TACHES'!$G$2346</f>
        <v>0</v>
      </c>
      <c r="J45" s="41">
        <f>COUNTIF('REPARTITION DES TACHES'!H2:H2325,"THOMAS")</f>
        <v>0</v>
      </c>
      <c r="K45" s="42">
        <f>J45/'REPARTITION DES TACHES'!$H$2346</f>
        <v>0</v>
      </c>
      <c r="L45" s="41">
        <f>COUNTIF('REPARTITION DES TACHES'!I2:I2325,"THOMAS")</f>
        <v>0</v>
      </c>
      <c r="M45" s="18">
        <f>$L45/'LISTE DU PERSONNEL'!$F$64</f>
        <v>0</v>
      </c>
    </row>
    <row r="46" spans="1:13" ht="30" x14ac:dyDescent="0.35">
      <c r="A46" s="485" t="s">
        <v>71</v>
      </c>
      <c r="B46" s="15">
        <f>COUNTIF('REPARTITION DES TACHES'!$C$2:$D$2325,"vicente")</f>
        <v>0</v>
      </c>
      <c r="C46" s="42">
        <f>B46/'REPARTITION DES TACHES'!$C$2346</f>
        <v>0</v>
      </c>
      <c r="D46" s="41">
        <f>COUNTIF('REPARTITION DES TACHES'!E2:E2325,"VICENTE")</f>
        <v>0</v>
      </c>
      <c r="E46" s="42">
        <f>D46/'REPARTITION DES TACHES'!$E$2346</f>
        <v>0</v>
      </c>
      <c r="F46" s="43">
        <f>COUNTIF('REPARTITION DES TACHES'!F2:F2325,"VICENTE")</f>
        <v>0</v>
      </c>
      <c r="G46" s="44">
        <f>F46/'REPARTITION DES TACHES'!$F$2346</f>
        <v>0</v>
      </c>
      <c r="H46" s="43">
        <f>COUNTIF('REPARTITION DES TACHES'!G2:G2325,"VICENTE")</f>
        <v>0</v>
      </c>
      <c r="I46" s="44">
        <f>H46/'REPARTITION DES TACHES'!$G$2346</f>
        <v>0</v>
      </c>
      <c r="J46" s="41">
        <f>COUNTIF('REPARTITION DES TACHES'!H2:H2325,"VICENTE")</f>
        <v>0</v>
      </c>
      <c r="K46" s="42">
        <f>J46/'REPARTITION DES TACHES'!$H$2346</f>
        <v>0</v>
      </c>
      <c r="L46" s="41">
        <f>COUNTIF('REPARTITION DES TACHES'!I2:I2325,"VICENTE")</f>
        <v>0</v>
      </c>
      <c r="M46" s="18">
        <f>$L46/'LISTE DU PERSONNEL'!$F$64</f>
        <v>0</v>
      </c>
    </row>
    <row r="47" spans="1:13" ht="30" x14ac:dyDescent="0.35">
      <c r="A47" s="485" t="s">
        <v>72</v>
      </c>
      <c r="B47" s="15">
        <f>COUNTIF('REPARTITION DES TACHES'!$C$2:$D$2325,"yessad")</f>
        <v>0</v>
      </c>
      <c r="C47" s="42">
        <f>B47/'REPARTITION DES TACHES'!$C$2346</f>
        <v>0</v>
      </c>
      <c r="D47" s="41">
        <f>COUNTIF('REPARTITION DES TACHES'!E2:E2325,"YESSAD")</f>
        <v>0</v>
      </c>
      <c r="E47" s="42">
        <f>D47/'REPARTITION DES TACHES'!$E$2346</f>
        <v>0</v>
      </c>
      <c r="F47" s="43">
        <f>COUNTIF('REPARTITION DES TACHES'!F2:F2325,"YESSAD")</f>
        <v>0</v>
      </c>
      <c r="G47" s="44">
        <f>F47/'REPARTITION DES TACHES'!$F$2346</f>
        <v>0</v>
      </c>
      <c r="H47" s="43">
        <f>COUNTIF('REPARTITION DES TACHES'!G2:G2325,"YESSAD")</f>
        <v>0</v>
      </c>
      <c r="I47" s="44">
        <f>H47/'REPARTITION DES TACHES'!$G$2346</f>
        <v>0</v>
      </c>
      <c r="J47" s="41">
        <f>COUNTIF('REPARTITION DES TACHES'!H2:H2325,"YESSAD")</f>
        <v>0</v>
      </c>
      <c r="K47" s="42">
        <f>J47/'REPARTITION DES TACHES'!$H$2346</f>
        <v>0</v>
      </c>
      <c r="L47" s="41">
        <f>COUNTIF('REPARTITION DES TACHES'!I2:I2325,"YESSAD")</f>
        <v>0</v>
      </c>
      <c r="M47" s="18">
        <f>$L47/'LISTE DU PERSONNEL'!$F$64</f>
        <v>0</v>
      </c>
    </row>
    <row r="48" spans="1:13" ht="30" x14ac:dyDescent="0.35">
      <c r="A48" s="485" t="s">
        <v>73</v>
      </c>
      <c r="B48" s="15">
        <f>COUNTIF('REPARTITION DES TACHES'!$C$2:$D$2325,"behillil")</f>
        <v>0</v>
      </c>
      <c r="C48" s="42">
        <f>B48/'REPARTITION DES TACHES'!$C$2346</f>
        <v>0</v>
      </c>
      <c r="D48" s="41">
        <f>COUNTIF('REPARTITION DES TACHES'!E2:E2325,"BEHILLIL")</f>
        <v>0</v>
      </c>
      <c r="E48" s="42">
        <f>D48/'REPARTITION DES TACHES'!$E$2346</f>
        <v>0</v>
      </c>
      <c r="F48" s="43">
        <f>COUNTIF('REPARTITION DES TACHES'!F2:F2325,"BEHILLIL")</f>
        <v>0</v>
      </c>
      <c r="G48" s="44">
        <f>F48/'REPARTITION DES TACHES'!$F$2346</f>
        <v>0</v>
      </c>
      <c r="H48" s="43">
        <f>COUNTIF('REPARTITION DES TACHES'!G2:G2325,"BEHILLIL")</f>
        <v>0</v>
      </c>
      <c r="I48" s="44">
        <f>H48/'REPARTITION DES TACHES'!$G$2346</f>
        <v>0</v>
      </c>
      <c r="J48" s="41">
        <f>COUNTIF('REPARTITION DES TACHES'!H2:H2325,"BEHILLIL")</f>
        <v>0</v>
      </c>
      <c r="K48" s="42">
        <f>J48/'REPARTITION DES TACHES'!$H$2346</f>
        <v>0</v>
      </c>
      <c r="L48" s="41">
        <f>COUNTIF('REPARTITION DES TACHES'!I2:I2325,"BEHILLIL")</f>
        <v>0</v>
      </c>
      <c r="M48" s="18">
        <f>$L48/'LISTE DU PERSONNEL'!$F$64</f>
        <v>0</v>
      </c>
    </row>
    <row r="49" spans="1:13" ht="30" x14ac:dyDescent="0.35">
      <c r="A49" s="485"/>
      <c r="B49" s="15">
        <f>COUNTIF('REPARTITION DES TACHES'!$C$2:$D$2325,"gerardo campos")</f>
        <v>0</v>
      </c>
      <c r="C49" s="42">
        <f>B49/'REPARTITION DES TACHES'!$C$2346</f>
        <v>0</v>
      </c>
      <c r="D49" s="41">
        <f>COUNTIF('REPARTITION DES TACHES'!E3:E2332,"BEHILLIL")</f>
        <v>0</v>
      </c>
      <c r="E49" s="42">
        <f>D49/'REPARTITION DES TACHES'!$E$2346</f>
        <v>0</v>
      </c>
      <c r="F49" s="41"/>
      <c r="G49" s="44">
        <f>F49/'REPARTITION DES TACHES'!$F$2346</f>
        <v>0</v>
      </c>
      <c r="H49" s="43">
        <f>COUNTIF('REPARTITION DES TACHES'!G3:G2332,"BEHILLIL")</f>
        <v>0</v>
      </c>
      <c r="I49" s="44">
        <f>H49/'REPARTITION DES TACHES'!$G$2346</f>
        <v>0</v>
      </c>
      <c r="J49" s="41"/>
      <c r="K49" s="42">
        <f>J49/'REPARTITION DES TACHES'!$H$2346</f>
        <v>0</v>
      </c>
      <c r="L49" s="41"/>
      <c r="M49" s="18">
        <f>$L49/'LISTE DU PERSONNEL'!$F$64</f>
        <v>0</v>
      </c>
    </row>
    <row r="50" spans="1:13" ht="30.75" thickBot="1" x14ac:dyDescent="0.4">
      <c r="A50" s="486" t="s">
        <v>95</v>
      </c>
      <c r="B50" s="16">
        <f>COUNTIF('REPARTITION DES TACHES'!$C$2:$D$2325,"GARAGE")</f>
        <v>0</v>
      </c>
      <c r="C50" s="50">
        <f>B50/'REPARTITION DES TACHES'!$C$2346</f>
        <v>0</v>
      </c>
      <c r="D50" s="41">
        <f>COUNTIF('REPARTITION DES TACHES'!E3:E2325,"GARAGE")</f>
        <v>0</v>
      </c>
      <c r="E50" s="50">
        <f>D50/'REPARTITION DES TACHES'!$E$2346</f>
        <v>0</v>
      </c>
      <c r="F50" s="51"/>
      <c r="G50" s="52">
        <f>F50/'REPARTITION DES TACHES'!$F$2346</f>
        <v>0</v>
      </c>
      <c r="H50" s="43">
        <f>COUNTIF('REPARTITION DES TACHES'!G2:G2325,"GARAGE")</f>
        <v>0</v>
      </c>
      <c r="I50" s="52">
        <f>H50/'REPARTITION DES TACHES'!$G$2346</f>
        <v>0</v>
      </c>
      <c r="J50" s="51"/>
      <c r="K50" s="50">
        <f>J50/'REPARTITION DES TACHES'!$H$2346</f>
        <v>0</v>
      </c>
      <c r="L50" s="51"/>
      <c r="M50" s="19">
        <f>$L50/'LISTE DU PERSONNEL'!$F$64</f>
        <v>0</v>
      </c>
    </row>
    <row r="51" spans="1:13" x14ac:dyDescent="0.2">
      <c r="A51" s="870"/>
    </row>
    <row r="52" spans="1:13" x14ac:dyDescent="0.2">
      <c r="A52" s="764"/>
    </row>
    <row r="53" spans="1:13" x14ac:dyDescent="0.2">
      <c r="A53" s="764"/>
    </row>
  </sheetData>
  <sheetProtection algorithmName="SHA-512" hashValue="WQtCNud0OSRP2qJnf/npUzQXD8t+hgonORkzWtvjlxLUx1JyZZ4g0T9KBIJqpkacvGce5ammDr57U6bo3iV1UA==" saltValue="/2/zPURnsFGWbCpvhhVrRA==" spinCount="100000" sheet="1" objects="1" scenarios="1"/>
  <customSheetViews>
    <customSheetView guid="{DF4911F3-2F4F-4B50-83A2-B7C33E13824E}" scale="71">
      <pane xSplit="1" ySplit="4" topLeftCell="B5" activePane="bottomRight" state="frozenSplit"/>
      <selection pane="bottomRight" activeCell="H32" sqref="H32"/>
      <pageMargins left="0.7" right="0.7" top="0.75" bottom="0.75" header="0.3" footer="0.3"/>
      <pageSetup paperSize="8" scale="50" orientation="portrait" r:id="rId1"/>
    </customSheetView>
  </customSheetViews>
  <mergeCells count="3">
    <mergeCell ref="B2:F2"/>
    <mergeCell ref="G2:M2"/>
    <mergeCell ref="A51:A53"/>
  </mergeCells>
  <pageMargins left="0.7" right="0.7" top="0.75" bottom="0.75" header="0.3" footer="0.3"/>
  <pageSetup paperSize="8" scale="50" orientation="portrait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FF00"/>
  </sheetPr>
  <dimension ref="A1:D196"/>
  <sheetViews>
    <sheetView showGridLines="0" topLeftCell="A34" workbookViewId="0">
      <selection activeCell="D41" sqref="D41"/>
    </sheetView>
  </sheetViews>
  <sheetFormatPr baseColWidth="10" defaultColWidth="11" defaultRowHeight="10.5" x14ac:dyDescent="0.15"/>
  <cols>
    <col min="1" max="1" width="46" style="407" customWidth="1"/>
    <col min="2" max="2" width="4.85546875" style="76" customWidth="1"/>
    <col min="3" max="3" width="15" style="76" bestFit="1" customWidth="1"/>
    <col min="4" max="256" width="11" style="76"/>
    <col min="257" max="257" width="23.7109375" style="76" bestFit="1" customWidth="1"/>
    <col min="258" max="258" width="4.85546875" style="76" customWidth="1"/>
    <col min="259" max="259" width="15" style="76" bestFit="1" customWidth="1"/>
    <col min="260" max="512" width="11" style="76"/>
    <col min="513" max="513" width="23.7109375" style="76" bestFit="1" customWidth="1"/>
    <col min="514" max="514" width="4.85546875" style="76" customWidth="1"/>
    <col min="515" max="515" width="15" style="76" bestFit="1" customWidth="1"/>
    <col min="516" max="768" width="11" style="76"/>
    <col min="769" max="769" width="23.7109375" style="76" bestFit="1" customWidth="1"/>
    <col min="770" max="770" width="4.85546875" style="76" customWidth="1"/>
    <col min="771" max="771" width="15" style="76" bestFit="1" customWidth="1"/>
    <col min="772" max="1024" width="11" style="76"/>
    <col min="1025" max="1025" width="23.7109375" style="76" bestFit="1" customWidth="1"/>
    <col min="1026" max="1026" width="4.85546875" style="76" customWidth="1"/>
    <col min="1027" max="1027" width="15" style="76" bestFit="1" customWidth="1"/>
    <col min="1028" max="1280" width="11" style="76"/>
    <col min="1281" max="1281" width="23.7109375" style="76" bestFit="1" customWidth="1"/>
    <col min="1282" max="1282" width="4.85546875" style="76" customWidth="1"/>
    <col min="1283" max="1283" width="15" style="76" bestFit="1" customWidth="1"/>
    <col min="1284" max="1536" width="11" style="76"/>
    <col min="1537" max="1537" width="23.7109375" style="76" bestFit="1" customWidth="1"/>
    <col min="1538" max="1538" width="4.85546875" style="76" customWidth="1"/>
    <col min="1539" max="1539" width="15" style="76" bestFit="1" customWidth="1"/>
    <col min="1540" max="1792" width="11" style="76"/>
    <col min="1793" max="1793" width="23.7109375" style="76" bestFit="1" customWidth="1"/>
    <col min="1794" max="1794" width="4.85546875" style="76" customWidth="1"/>
    <col min="1795" max="1795" width="15" style="76" bestFit="1" customWidth="1"/>
    <col min="1796" max="2048" width="11" style="76"/>
    <col min="2049" max="2049" width="23.7109375" style="76" bestFit="1" customWidth="1"/>
    <col min="2050" max="2050" width="4.85546875" style="76" customWidth="1"/>
    <col min="2051" max="2051" width="15" style="76" bestFit="1" customWidth="1"/>
    <col min="2052" max="2304" width="11" style="76"/>
    <col min="2305" max="2305" width="23.7109375" style="76" bestFit="1" customWidth="1"/>
    <col min="2306" max="2306" width="4.85546875" style="76" customWidth="1"/>
    <col min="2307" max="2307" width="15" style="76" bestFit="1" customWidth="1"/>
    <col min="2308" max="2560" width="11" style="76"/>
    <col min="2561" max="2561" width="23.7109375" style="76" bestFit="1" customWidth="1"/>
    <col min="2562" max="2562" width="4.85546875" style="76" customWidth="1"/>
    <col min="2563" max="2563" width="15" style="76" bestFit="1" customWidth="1"/>
    <col min="2564" max="2816" width="11" style="76"/>
    <col min="2817" max="2817" width="23.7109375" style="76" bestFit="1" customWidth="1"/>
    <col min="2818" max="2818" width="4.85546875" style="76" customWidth="1"/>
    <col min="2819" max="2819" width="15" style="76" bestFit="1" customWidth="1"/>
    <col min="2820" max="3072" width="11" style="76"/>
    <col min="3073" max="3073" width="23.7109375" style="76" bestFit="1" customWidth="1"/>
    <col min="3074" max="3074" width="4.85546875" style="76" customWidth="1"/>
    <col min="3075" max="3075" width="15" style="76" bestFit="1" customWidth="1"/>
    <col min="3076" max="3328" width="11" style="76"/>
    <col min="3329" max="3329" width="23.7109375" style="76" bestFit="1" customWidth="1"/>
    <col min="3330" max="3330" width="4.85546875" style="76" customWidth="1"/>
    <col min="3331" max="3331" width="15" style="76" bestFit="1" customWidth="1"/>
    <col min="3332" max="3584" width="11" style="76"/>
    <col min="3585" max="3585" width="23.7109375" style="76" bestFit="1" customWidth="1"/>
    <col min="3586" max="3586" width="4.85546875" style="76" customWidth="1"/>
    <col min="3587" max="3587" width="15" style="76" bestFit="1" customWidth="1"/>
    <col min="3588" max="3840" width="11" style="76"/>
    <col min="3841" max="3841" width="23.7109375" style="76" bestFit="1" customWidth="1"/>
    <col min="3842" max="3842" width="4.85546875" style="76" customWidth="1"/>
    <col min="3843" max="3843" width="15" style="76" bestFit="1" customWidth="1"/>
    <col min="3844" max="4096" width="11" style="76"/>
    <col min="4097" max="4097" width="23.7109375" style="76" bestFit="1" customWidth="1"/>
    <col min="4098" max="4098" width="4.85546875" style="76" customWidth="1"/>
    <col min="4099" max="4099" width="15" style="76" bestFit="1" customWidth="1"/>
    <col min="4100" max="4352" width="11" style="76"/>
    <col min="4353" max="4353" width="23.7109375" style="76" bestFit="1" customWidth="1"/>
    <col min="4354" max="4354" width="4.85546875" style="76" customWidth="1"/>
    <col min="4355" max="4355" width="15" style="76" bestFit="1" customWidth="1"/>
    <col min="4356" max="4608" width="11" style="76"/>
    <col min="4609" max="4609" width="23.7109375" style="76" bestFit="1" customWidth="1"/>
    <col min="4610" max="4610" width="4.85546875" style="76" customWidth="1"/>
    <col min="4611" max="4611" width="15" style="76" bestFit="1" customWidth="1"/>
    <col min="4612" max="4864" width="11" style="76"/>
    <col min="4865" max="4865" width="23.7109375" style="76" bestFit="1" customWidth="1"/>
    <col min="4866" max="4866" width="4.85546875" style="76" customWidth="1"/>
    <col min="4867" max="4867" width="15" style="76" bestFit="1" customWidth="1"/>
    <col min="4868" max="5120" width="11" style="76"/>
    <col min="5121" max="5121" width="23.7109375" style="76" bestFit="1" customWidth="1"/>
    <col min="5122" max="5122" width="4.85546875" style="76" customWidth="1"/>
    <col min="5123" max="5123" width="15" style="76" bestFit="1" customWidth="1"/>
    <col min="5124" max="5376" width="11" style="76"/>
    <col min="5377" max="5377" width="23.7109375" style="76" bestFit="1" customWidth="1"/>
    <col min="5378" max="5378" width="4.85546875" style="76" customWidth="1"/>
    <col min="5379" max="5379" width="15" style="76" bestFit="1" customWidth="1"/>
    <col min="5380" max="5632" width="11" style="76"/>
    <col min="5633" max="5633" width="23.7109375" style="76" bestFit="1" customWidth="1"/>
    <col min="5634" max="5634" width="4.85546875" style="76" customWidth="1"/>
    <col min="5635" max="5635" width="15" style="76" bestFit="1" customWidth="1"/>
    <col min="5636" max="5888" width="11" style="76"/>
    <col min="5889" max="5889" width="23.7109375" style="76" bestFit="1" customWidth="1"/>
    <col min="5890" max="5890" width="4.85546875" style="76" customWidth="1"/>
    <col min="5891" max="5891" width="15" style="76" bestFit="1" customWidth="1"/>
    <col min="5892" max="6144" width="11" style="76"/>
    <col min="6145" max="6145" width="23.7109375" style="76" bestFit="1" customWidth="1"/>
    <col min="6146" max="6146" width="4.85546875" style="76" customWidth="1"/>
    <col min="6147" max="6147" width="15" style="76" bestFit="1" customWidth="1"/>
    <col min="6148" max="6400" width="11" style="76"/>
    <col min="6401" max="6401" width="23.7109375" style="76" bestFit="1" customWidth="1"/>
    <col min="6402" max="6402" width="4.85546875" style="76" customWidth="1"/>
    <col min="6403" max="6403" width="15" style="76" bestFit="1" customWidth="1"/>
    <col min="6404" max="6656" width="11" style="76"/>
    <col min="6657" max="6657" width="23.7109375" style="76" bestFit="1" customWidth="1"/>
    <col min="6658" max="6658" width="4.85546875" style="76" customWidth="1"/>
    <col min="6659" max="6659" width="15" style="76" bestFit="1" customWidth="1"/>
    <col min="6660" max="6912" width="11" style="76"/>
    <col min="6913" max="6913" width="23.7109375" style="76" bestFit="1" customWidth="1"/>
    <col min="6914" max="6914" width="4.85546875" style="76" customWidth="1"/>
    <col min="6915" max="6915" width="15" style="76" bestFit="1" customWidth="1"/>
    <col min="6916" max="7168" width="11" style="76"/>
    <col min="7169" max="7169" width="23.7109375" style="76" bestFit="1" customWidth="1"/>
    <col min="7170" max="7170" width="4.85546875" style="76" customWidth="1"/>
    <col min="7171" max="7171" width="15" style="76" bestFit="1" customWidth="1"/>
    <col min="7172" max="7424" width="11" style="76"/>
    <col min="7425" max="7425" width="23.7109375" style="76" bestFit="1" customWidth="1"/>
    <col min="7426" max="7426" width="4.85546875" style="76" customWidth="1"/>
    <col min="7427" max="7427" width="15" style="76" bestFit="1" customWidth="1"/>
    <col min="7428" max="7680" width="11" style="76"/>
    <col min="7681" max="7681" width="23.7109375" style="76" bestFit="1" customWidth="1"/>
    <col min="7682" max="7682" width="4.85546875" style="76" customWidth="1"/>
    <col min="7683" max="7683" width="15" style="76" bestFit="1" customWidth="1"/>
    <col min="7684" max="7936" width="11" style="76"/>
    <col min="7937" max="7937" width="23.7109375" style="76" bestFit="1" customWidth="1"/>
    <col min="7938" max="7938" width="4.85546875" style="76" customWidth="1"/>
    <col min="7939" max="7939" width="15" style="76" bestFit="1" customWidth="1"/>
    <col min="7940" max="8192" width="11" style="76"/>
    <col min="8193" max="8193" width="23.7109375" style="76" bestFit="1" customWidth="1"/>
    <col min="8194" max="8194" width="4.85546875" style="76" customWidth="1"/>
    <col min="8195" max="8195" width="15" style="76" bestFit="1" customWidth="1"/>
    <col min="8196" max="8448" width="11" style="76"/>
    <col min="8449" max="8449" width="23.7109375" style="76" bestFit="1" customWidth="1"/>
    <col min="8450" max="8450" width="4.85546875" style="76" customWidth="1"/>
    <col min="8451" max="8451" width="15" style="76" bestFit="1" customWidth="1"/>
    <col min="8452" max="8704" width="11" style="76"/>
    <col min="8705" max="8705" width="23.7109375" style="76" bestFit="1" customWidth="1"/>
    <col min="8706" max="8706" width="4.85546875" style="76" customWidth="1"/>
    <col min="8707" max="8707" width="15" style="76" bestFit="1" customWidth="1"/>
    <col min="8708" max="8960" width="11" style="76"/>
    <col min="8961" max="8961" width="23.7109375" style="76" bestFit="1" customWidth="1"/>
    <col min="8962" max="8962" width="4.85546875" style="76" customWidth="1"/>
    <col min="8963" max="8963" width="15" style="76" bestFit="1" customWidth="1"/>
    <col min="8964" max="9216" width="11" style="76"/>
    <col min="9217" max="9217" width="23.7109375" style="76" bestFit="1" customWidth="1"/>
    <col min="9218" max="9218" width="4.85546875" style="76" customWidth="1"/>
    <col min="9219" max="9219" width="15" style="76" bestFit="1" customWidth="1"/>
    <col min="9220" max="9472" width="11" style="76"/>
    <col min="9473" max="9473" width="23.7109375" style="76" bestFit="1" customWidth="1"/>
    <col min="9474" max="9474" width="4.85546875" style="76" customWidth="1"/>
    <col min="9475" max="9475" width="15" style="76" bestFit="1" customWidth="1"/>
    <col min="9476" max="9728" width="11" style="76"/>
    <col min="9729" max="9729" width="23.7109375" style="76" bestFit="1" customWidth="1"/>
    <col min="9730" max="9730" width="4.85546875" style="76" customWidth="1"/>
    <col min="9731" max="9731" width="15" style="76" bestFit="1" customWidth="1"/>
    <col min="9732" max="9984" width="11" style="76"/>
    <col min="9985" max="9985" width="23.7109375" style="76" bestFit="1" customWidth="1"/>
    <col min="9986" max="9986" width="4.85546875" style="76" customWidth="1"/>
    <col min="9987" max="9987" width="15" style="76" bestFit="1" customWidth="1"/>
    <col min="9988" max="10240" width="11" style="76"/>
    <col min="10241" max="10241" width="23.7109375" style="76" bestFit="1" customWidth="1"/>
    <col min="10242" max="10242" width="4.85546875" style="76" customWidth="1"/>
    <col min="10243" max="10243" width="15" style="76" bestFit="1" customWidth="1"/>
    <col min="10244" max="10496" width="11" style="76"/>
    <col min="10497" max="10497" width="23.7109375" style="76" bestFit="1" customWidth="1"/>
    <col min="10498" max="10498" width="4.85546875" style="76" customWidth="1"/>
    <col min="10499" max="10499" width="15" style="76" bestFit="1" customWidth="1"/>
    <col min="10500" max="10752" width="11" style="76"/>
    <col min="10753" max="10753" width="23.7109375" style="76" bestFit="1" customWidth="1"/>
    <col min="10754" max="10754" width="4.85546875" style="76" customWidth="1"/>
    <col min="10755" max="10755" width="15" style="76" bestFit="1" customWidth="1"/>
    <col min="10756" max="11008" width="11" style="76"/>
    <col min="11009" max="11009" width="23.7109375" style="76" bestFit="1" customWidth="1"/>
    <col min="11010" max="11010" width="4.85546875" style="76" customWidth="1"/>
    <col min="11011" max="11011" width="15" style="76" bestFit="1" customWidth="1"/>
    <col min="11012" max="11264" width="11" style="76"/>
    <col min="11265" max="11265" width="23.7109375" style="76" bestFit="1" customWidth="1"/>
    <col min="11266" max="11266" width="4.85546875" style="76" customWidth="1"/>
    <col min="11267" max="11267" width="15" style="76" bestFit="1" customWidth="1"/>
    <col min="11268" max="11520" width="11" style="76"/>
    <col min="11521" max="11521" width="23.7109375" style="76" bestFit="1" customWidth="1"/>
    <col min="11522" max="11522" width="4.85546875" style="76" customWidth="1"/>
    <col min="11523" max="11523" width="15" style="76" bestFit="1" customWidth="1"/>
    <col min="11524" max="11776" width="11" style="76"/>
    <col min="11777" max="11777" width="23.7109375" style="76" bestFit="1" customWidth="1"/>
    <col min="11778" max="11778" width="4.85546875" style="76" customWidth="1"/>
    <col min="11779" max="11779" width="15" style="76" bestFit="1" customWidth="1"/>
    <col min="11780" max="12032" width="11" style="76"/>
    <col min="12033" max="12033" width="23.7109375" style="76" bestFit="1" customWidth="1"/>
    <col min="12034" max="12034" width="4.85546875" style="76" customWidth="1"/>
    <col min="12035" max="12035" width="15" style="76" bestFit="1" customWidth="1"/>
    <col min="12036" max="12288" width="11" style="76"/>
    <col min="12289" max="12289" width="23.7109375" style="76" bestFit="1" customWidth="1"/>
    <col min="12290" max="12290" width="4.85546875" style="76" customWidth="1"/>
    <col min="12291" max="12291" width="15" style="76" bestFit="1" customWidth="1"/>
    <col min="12292" max="12544" width="11" style="76"/>
    <col min="12545" max="12545" width="23.7109375" style="76" bestFit="1" customWidth="1"/>
    <col min="12546" max="12546" width="4.85546875" style="76" customWidth="1"/>
    <col min="12547" max="12547" width="15" style="76" bestFit="1" customWidth="1"/>
    <col min="12548" max="12800" width="11" style="76"/>
    <col min="12801" max="12801" width="23.7109375" style="76" bestFit="1" customWidth="1"/>
    <col min="12802" max="12802" width="4.85546875" style="76" customWidth="1"/>
    <col min="12803" max="12803" width="15" style="76" bestFit="1" customWidth="1"/>
    <col min="12804" max="13056" width="11" style="76"/>
    <col min="13057" max="13057" width="23.7109375" style="76" bestFit="1" customWidth="1"/>
    <col min="13058" max="13058" width="4.85546875" style="76" customWidth="1"/>
    <col min="13059" max="13059" width="15" style="76" bestFit="1" customWidth="1"/>
    <col min="13060" max="13312" width="11" style="76"/>
    <col min="13313" max="13313" width="23.7109375" style="76" bestFit="1" customWidth="1"/>
    <col min="13314" max="13314" width="4.85546875" style="76" customWidth="1"/>
    <col min="13315" max="13315" width="15" style="76" bestFit="1" customWidth="1"/>
    <col min="13316" max="13568" width="11" style="76"/>
    <col min="13569" max="13569" width="23.7109375" style="76" bestFit="1" customWidth="1"/>
    <col min="13570" max="13570" width="4.85546875" style="76" customWidth="1"/>
    <col min="13571" max="13571" width="15" style="76" bestFit="1" customWidth="1"/>
    <col min="13572" max="13824" width="11" style="76"/>
    <col min="13825" max="13825" width="23.7109375" style="76" bestFit="1" customWidth="1"/>
    <col min="13826" max="13826" width="4.85546875" style="76" customWidth="1"/>
    <col min="13827" max="13827" width="15" style="76" bestFit="1" customWidth="1"/>
    <col min="13828" max="14080" width="11" style="76"/>
    <col min="14081" max="14081" width="23.7109375" style="76" bestFit="1" customWidth="1"/>
    <col min="14082" max="14082" width="4.85546875" style="76" customWidth="1"/>
    <col min="14083" max="14083" width="15" style="76" bestFit="1" customWidth="1"/>
    <col min="14084" max="14336" width="11" style="76"/>
    <col min="14337" max="14337" width="23.7109375" style="76" bestFit="1" customWidth="1"/>
    <col min="14338" max="14338" width="4.85546875" style="76" customWidth="1"/>
    <col min="14339" max="14339" width="15" style="76" bestFit="1" customWidth="1"/>
    <col min="14340" max="14592" width="11" style="76"/>
    <col min="14593" max="14593" width="23.7109375" style="76" bestFit="1" customWidth="1"/>
    <col min="14594" max="14594" width="4.85546875" style="76" customWidth="1"/>
    <col min="14595" max="14595" width="15" style="76" bestFit="1" customWidth="1"/>
    <col min="14596" max="14848" width="11" style="76"/>
    <col min="14849" max="14849" width="23.7109375" style="76" bestFit="1" customWidth="1"/>
    <col min="14850" max="14850" width="4.85546875" style="76" customWidth="1"/>
    <col min="14851" max="14851" width="15" style="76" bestFit="1" customWidth="1"/>
    <col min="14852" max="15104" width="11" style="76"/>
    <col min="15105" max="15105" width="23.7109375" style="76" bestFit="1" customWidth="1"/>
    <col min="15106" max="15106" width="4.85546875" style="76" customWidth="1"/>
    <col min="15107" max="15107" width="15" style="76" bestFit="1" customWidth="1"/>
    <col min="15108" max="15360" width="11" style="76"/>
    <col min="15361" max="15361" width="23.7109375" style="76" bestFit="1" customWidth="1"/>
    <col min="15362" max="15362" width="4.85546875" style="76" customWidth="1"/>
    <col min="15363" max="15363" width="15" style="76" bestFit="1" customWidth="1"/>
    <col min="15364" max="15616" width="11" style="76"/>
    <col min="15617" max="15617" width="23.7109375" style="76" bestFit="1" customWidth="1"/>
    <col min="15618" max="15618" width="4.85546875" style="76" customWidth="1"/>
    <col min="15619" max="15619" width="15" style="76" bestFit="1" customWidth="1"/>
    <col min="15620" max="15872" width="11" style="76"/>
    <col min="15873" max="15873" width="23.7109375" style="76" bestFit="1" customWidth="1"/>
    <col min="15874" max="15874" width="4.85546875" style="76" customWidth="1"/>
    <col min="15875" max="15875" width="15" style="76" bestFit="1" customWidth="1"/>
    <col min="15876" max="16128" width="11" style="76"/>
    <col min="16129" max="16129" width="23.7109375" style="76" bestFit="1" customWidth="1"/>
    <col min="16130" max="16130" width="4.85546875" style="76" customWidth="1"/>
    <col min="16131" max="16131" width="15" style="76" bestFit="1" customWidth="1"/>
    <col min="16132" max="16384" width="11" style="76"/>
  </cols>
  <sheetData>
    <row r="1" spans="1:4" ht="30" customHeight="1" thickBot="1" x14ac:dyDescent="0.2">
      <c r="A1" s="398" t="s">
        <v>94</v>
      </c>
      <c r="C1" s="74" t="s">
        <v>91</v>
      </c>
    </row>
    <row r="2" spans="1:4" s="75" customFormat="1" ht="30" x14ac:dyDescent="0.2">
      <c r="A2" s="399" t="s">
        <v>9</v>
      </c>
      <c r="B2" s="73"/>
      <c r="C2" s="77" t="s">
        <v>92</v>
      </c>
      <c r="D2" s="77" t="s">
        <v>93</v>
      </c>
    </row>
    <row r="3" spans="1:4" ht="30" x14ac:dyDescent="0.4">
      <c r="A3" s="400" t="s">
        <v>22</v>
      </c>
    </row>
    <row r="4" spans="1:4" ht="30" x14ac:dyDescent="0.4">
      <c r="A4" s="401" t="s">
        <v>73</v>
      </c>
    </row>
    <row r="5" spans="1:4" ht="30" x14ac:dyDescent="0.4">
      <c r="A5" s="401" t="s">
        <v>68</v>
      </c>
    </row>
    <row r="6" spans="1:4" ht="30" x14ac:dyDescent="0.4">
      <c r="A6" s="402" t="s">
        <v>35</v>
      </c>
    </row>
    <row r="7" spans="1:4" ht="30" x14ac:dyDescent="0.4">
      <c r="A7" s="401" t="s">
        <v>65</v>
      </c>
    </row>
    <row r="8" spans="1:4" ht="30" x14ac:dyDescent="0.4">
      <c r="A8" s="402" t="s">
        <v>36</v>
      </c>
    </row>
    <row r="9" spans="1:4" ht="30" x14ac:dyDescent="0.4">
      <c r="A9" s="402" t="s">
        <v>37</v>
      </c>
    </row>
    <row r="10" spans="1:4" ht="30" x14ac:dyDescent="0.4">
      <c r="A10" s="403" t="s">
        <v>38</v>
      </c>
    </row>
    <row r="11" spans="1:4" ht="30" x14ac:dyDescent="0.4">
      <c r="A11" s="402" t="s">
        <v>39</v>
      </c>
    </row>
    <row r="12" spans="1:4" ht="30" x14ac:dyDescent="0.4">
      <c r="A12" s="402" t="s">
        <v>40</v>
      </c>
    </row>
    <row r="13" spans="1:4" ht="30" x14ac:dyDescent="0.4">
      <c r="A13" s="402" t="s">
        <v>41</v>
      </c>
    </row>
    <row r="14" spans="1:4" ht="30" x14ac:dyDescent="0.4">
      <c r="A14" s="403" t="s">
        <v>42</v>
      </c>
    </row>
    <row r="15" spans="1:4" ht="30" x14ac:dyDescent="0.4">
      <c r="A15" s="402" t="s">
        <v>43</v>
      </c>
    </row>
    <row r="16" spans="1:4" ht="30" x14ac:dyDescent="0.4">
      <c r="A16" s="400" t="s">
        <v>95</v>
      </c>
    </row>
    <row r="17" spans="1:1" ht="30" x14ac:dyDescent="0.4">
      <c r="A17" s="401" t="s">
        <v>66</v>
      </c>
    </row>
    <row r="18" spans="1:1" ht="30" x14ac:dyDescent="0.4">
      <c r="A18" s="402" t="s">
        <v>44</v>
      </c>
    </row>
    <row r="19" spans="1:1" ht="30" x14ac:dyDescent="0.4">
      <c r="A19" s="402" t="s">
        <v>45</v>
      </c>
    </row>
    <row r="20" spans="1:1" ht="30" x14ac:dyDescent="0.4">
      <c r="A20" s="402" t="s">
        <v>46</v>
      </c>
    </row>
    <row r="21" spans="1:1" ht="30" x14ac:dyDescent="0.4">
      <c r="A21" s="402" t="s">
        <v>47</v>
      </c>
    </row>
    <row r="22" spans="1:1" ht="30" x14ac:dyDescent="0.4">
      <c r="A22" s="403" t="s">
        <v>48</v>
      </c>
    </row>
    <row r="23" spans="1:1" ht="30" x14ac:dyDescent="0.4">
      <c r="A23" s="402" t="s">
        <v>49</v>
      </c>
    </row>
    <row r="24" spans="1:1" ht="30" x14ac:dyDescent="0.4">
      <c r="A24" s="401" t="s">
        <v>89</v>
      </c>
    </row>
    <row r="25" spans="1:1" ht="30" x14ac:dyDescent="0.4">
      <c r="A25" s="402" t="s">
        <v>50</v>
      </c>
    </row>
    <row r="26" spans="1:1" ht="30" x14ac:dyDescent="0.4">
      <c r="A26" s="402" t="s">
        <v>51</v>
      </c>
    </row>
    <row r="27" spans="1:1" ht="30" x14ac:dyDescent="0.4">
      <c r="A27" s="404" t="s">
        <v>90</v>
      </c>
    </row>
    <row r="28" spans="1:1" ht="30" x14ac:dyDescent="0.4">
      <c r="A28" s="403" t="s">
        <v>52</v>
      </c>
    </row>
    <row r="29" spans="1:1" ht="30" x14ac:dyDescent="0.4">
      <c r="A29" s="402" t="s">
        <v>53</v>
      </c>
    </row>
    <row r="30" spans="1:1" ht="30" x14ac:dyDescent="0.4">
      <c r="A30" s="400" t="s">
        <v>69</v>
      </c>
    </row>
    <row r="31" spans="1:1" ht="30" x14ac:dyDescent="0.4">
      <c r="A31" s="401" t="s">
        <v>97</v>
      </c>
    </row>
    <row r="32" spans="1:1" ht="30" x14ac:dyDescent="0.4">
      <c r="A32" s="402" t="s">
        <v>54</v>
      </c>
    </row>
    <row r="33" spans="1:1" ht="30" x14ac:dyDescent="0.4">
      <c r="A33" s="402" t="s">
        <v>32</v>
      </c>
    </row>
    <row r="34" spans="1:1" ht="30" x14ac:dyDescent="0.4">
      <c r="A34" s="402" t="s">
        <v>55</v>
      </c>
    </row>
    <row r="35" spans="1:1" ht="30" x14ac:dyDescent="0.4">
      <c r="A35" s="402" t="s">
        <v>56</v>
      </c>
    </row>
    <row r="36" spans="1:1" ht="30" x14ac:dyDescent="0.4">
      <c r="A36" s="402" t="s">
        <v>57</v>
      </c>
    </row>
    <row r="37" spans="1:1" ht="30" x14ac:dyDescent="0.4">
      <c r="A37" s="403" t="s">
        <v>58</v>
      </c>
    </row>
    <row r="38" spans="1:1" ht="30" x14ac:dyDescent="0.4">
      <c r="A38" s="401" t="s">
        <v>67</v>
      </c>
    </row>
    <row r="39" spans="1:1" ht="30" x14ac:dyDescent="0.4">
      <c r="A39" s="402" t="s">
        <v>77</v>
      </c>
    </row>
    <row r="40" spans="1:1" ht="30" x14ac:dyDescent="0.4">
      <c r="A40" s="402" t="s">
        <v>60</v>
      </c>
    </row>
    <row r="41" spans="1:1" ht="30" x14ac:dyDescent="0.4">
      <c r="A41" s="403" t="s">
        <v>61</v>
      </c>
    </row>
    <row r="42" spans="1:1" ht="30" x14ac:dyDescent="0.4">
      <c r="A42" s="402" t="s">
        <v>62</v>
      </c>
    </row>
    <row r="43" spans="1:1" ht="30" x14ac:dyDescent="0.4">
      <c r="A43" s="401" t="s">
        <v>70</v>
      </c>
    </row>
    <row r="44" spans="1:1" ht="30" x14ac:dyDescent="0.4">
      <c r="A44" s="402" t="s">
        <v>63</v>
      </c>
    </row>
    <row r="45" spans="1:1" ht="30" x14ac:dyDescent="0.4">
      <c r="A45" s="401" t="s">
        <v>71</v>
      </c>
    </row>
    <row r="46" spans="1:1" ht="30" x14ac:dyDescent="0.4">
      <c r="A46" s="401" t="s">
        <v>72</v>
      </c>
    </row>
    <row r="47" spans="1:1" ht="30" x14ac:dyDescent="0.4">
      <c r="A47" s="402" t="s">
        <v>64</v>
      </c>
    </row>
    <row r="48" spans="1:1" ht="30" x14ac:dyDescent="0.4">
      <c r="A48" s="400" t="s">
        <v>102</v>
      </c>
    </row>
    <row r="49" spans="1:1" ht="30" x14ac:dyDescent="0.4">
      <c r="A49" s="400"/>
    </row>
    <row r="50" spans="1:1" ht="30" x14ac:dyDescent="0.4">
      <c r="A50" s="400"/>
    </row>
    <row r="51" spans="1:1" ht="30" x14ac:dyDescent="0.4">
      <c r="A51" s="400"/>
    </row>
    <row r="52" spans="1:1" ht="30" x14ac:dyDescent="0.4">
      <c r="A52" s="400"/>
    </row>
    <row r="53" spans="1:1" ht="30" x14ac:dyDescent="0.4">
      <c r="A53" s="400"/>
    </row>
    <row r="54" spans="1:1" ht="30" x14ac:dyDescent="0.4">
      <c r="A54" s="400"/>
    </row>
    <row r="55" spans="1:1" ht="30" x14ac:dyDescent="0.4">
      <c r="A55" s="400"/>
    </row>
    <row r="56" spans="1:1" ht="30" x14ac:dyDescent="0.4">
      <c r="A56" s="400"/>
    </row>
    <row r="57" spans="1:1" ht="30.75" thickBot="1" x14ac:dyDescent="0.45">
      <c r="A57" s="405"/>
    </row>
    <row r="58" spans="1:1" ht="11.25" x14ac:dyDescent="0.2">
      <c r="A58" s="406"/>
    </row>
    <row r="59" spans="1:1" ht="11.25" x14ac:dyDescent="0.2">
      <c r="A59" s="406"/>
    </row>
    <row r="60" spans="1:1" ht="11.25" x14ac:dyDescent="0.2">
      <c r="A60" s="406"/>
    </row>
    <row r="61" spans="1:1" ht="11.25" x14ac:dyDescent="0.2">
      <c r="A61" s="406"/>
    </row>
    <row r="62" spans="1:1" ht="11.25" x14ac:dyDescent="0.2">
      <c r="A62" s="406"/>
    </row>
    <row r="63" spans="1:1" ht="11.25" x14ac:dyDescent="0.2">
      <c r="A63" s="406"/>
    </row>
    <row r="64" spans="1:1" ht="11.25" x14ac:dyDescent="0.2">
      <c r="A64" s="406"/>
    </row>
    <row r="65" spans="1:1" ht="11.25" x14ac:dyDescent="0.2">
      <c r="A65" s="406"/>
    </row>
    <row r="66" spans="1:1" ht="11.25" x14ac:dyDescent="0.2">
      <c r="A66" s="406"/>
    </row>
    <row r="67" spans="1:1" ht="11.25" x14ac:dyDescent="0.2">
      <c r="A67" s="406"/>
    </row>
    <row r="68" spans="1:1" ht="11.25" x14ac:dyDescent="0.2">
      <c r="A68" s="406"/>
    </row>
    <row r="69" spans="1:1" ht="11.25" x14ac:dyDescent="0.2">
      <c r="A69" s="406"/>
    </row>
    <row r="70" spans="1:1" ht="11.25" x14ac:dyDescent="0.2">
      <c r="A70" s="406"/>
    </row>
    <row r="71" spans="1:1" ht="11.25" x14ac:dyDescent="0.2">
      <c r="A71" s="406"/>
    </row>
    <row r="72" spans="1:1" ht="11.25" x14ac:dyDescent="0.2">
      <c r="A72" s="406"/>
    </row>
    <row r="73" spans="1:1" ht="11.25" x14ac:dyDescent="0.2">
      <c r="A73" s="406"/>
    </row>
    <row r="74" spans="1:1" ht="11.25" x14ac:dyDescent="0.2">
      <c r="A74" s="406"/>
    </row>
    <row r="75" spans="1:1" ht="11.25" x14ac:dyDescent="0.2">
      <c r="A75" s="406"/>
    </row>
    <row r="76" spans="1:1" ht="11.25" x14ac:dyDescent="0.2">
      <c r="A76" s="406"/>
    </row>
    <row r="77" spans="1:1" ht="11.25" x14ac:dyDescent="0.2">
      <c r="A77" s="406"/>
    </row>
    <row r="78" spans="1:1" ht="11.25" x14ac:dyDescent="0.2">
      <c r="A78" s="406"/>
    </row>
    <row r="79" spans="1:1" ht="11.25" x14ac:dyDescent="0.2">
      <c r="A79" s="406"/>
    </row>
    <row r="80" spans="1:1" ht="11.25" x14ac:dyDescent="0.2">
      <c r="A80" s="406"/>
    </row>
    <row r="81" spans="1:1" ht="11.25" x14ac:dyDescent="0.2">
      <c r="A81" s="406"/>
    </row>
    <row r="82" spans="1:1" ht="11.25" x14ac:dyDescent="0.2">
      <c r="A82" s="406"/>
    </row>
    <row r="83" spans="1:1" ht="11.25" x14ac:dyDescent="0.2">
      <c r="A83" s="406"/>
    </row>
    <row r="84" spans="1:1" ht="11.25" x14ac:dyDescent="0.2">
      <c r="A84" s="406"/>
    </row>
    <row r="85" spans="1:1" ht="11.25" x14ac:dyDescent="0.2">
      <c r="A85" s="406"/>
    </row>
    <row r="86" spans="1:1" ht="11.25" x14ac:dyDescent="0.2">
      <c r="A86" s="406"/>
    </row>
    <row r="87" spans="1:1" ht="11.25" x14ac:dyDescent="0.2">
      <c r="A87" s="406"/>
    </row>
    <row r="88" spans="1:1" ht="11.25" x14ac:dyDescent="0.2">
      <c r="A88" s="406"/>
    </row>
    <row r="89" spans="1:1" ht="11.25" x14ac:dyDescent="0.2">
      <c r="A89" s="406"/>
    </row>
    <row r="90" spans="1:1" ht="11.25" x14ac:dyDescent="0.2">
      <c r="A90" s="406"/>
    </row>
    <row r="91" spans="1:1" ht="11.25" x14ac:dyDescent="0.2">
      <c r="A91" s="406"/>
    </row>
    <row r="92" spans="1:1" ht="11.25" x14ac:dyDescent="0.2">
      <c r="A92" s="406"/>
    </row>
    <row r="93" spans="1:1" ht="11.25" x14ac:dyDescent="0.2">
      <c r="A93" s="406"/>
    </row>
    <row r="94" spans="1:1" ht="11.25" x14ac:dyDescent="0.2">
      <c r="A94" s="406"/>
    </row>
    <row r="95" spans="1:1" ht="11.25" x14ac:dyDescent="0.2">
      <c r="A95" s="406"/>
    </row>
    <row r="96" spans="1:1" ht="11.25" x14ac:dyDescent="0.2">
      <c r="A96" s="406"/>
    </row>
    <row r="97" spans="1:1" ht="11.25" x14ac:dyDescent="0.2">
      <c r="A97" s="406"/>
    </row>
    <row r="98" spans="1:1" ht="11.25" x14ac:dyDescent="0.2">
      <c r="A98" s="406"/>
    </row>
    <row r="99" spans="1:1" ht="11.25" x14ac:dyDescent="0.2">
      <c r="A99" s="406"/>
    </row>
    <row r="100" spans="1:1" ht="11.25" x14ac:dyDescent="0.2">
      <c r="A100" s="406"/>
    </row>
    <row r="101" spans="1:1" ht="11.25" x14ac:dyDescent="0.2">
      <c r="A101" s="406"/>
    </row>
    <row r="102" spans="1:1" ht="11.25" x14ac:dyDescent="0.2">
      <c r="A102" s="406"/>
    </row>
    <row r="103" spans="1:1" ht="11.25" x14ac:dyDescent="0.2">
      <c r="A103" s="406"/>
    </row>
    <row r="104" spans="1:1" ht="11.25" x14ac:dyDescent="0.2">
      <c r="A104" s="406"/>
    </row>
    <row r="105" spans="1:1" ht="11.25" x14ac:dyDescent="0.2">
      <c r="A105" s="406"/>
    </row>
    <row r="106" spans="1:1" ht="11.25" x14ac:dyDescent="0.2">
      <c r="A106" s="406"/>
    </row>
    <row r="107" spans="1:1" ht="11.25" x14ac:dyDescent="0.2">
      <c r="A107" s="406"/>
    </row>
    <row r="108" spans="1:1" ht="11.25" x14ac:dyDescent="0.2">
      <c r="A108" s="406"/>
    </row>
    <row r="109" spans="1:1" ht="11.25" x14ac:dyDescent="0.2">
      <c r="A109" s="406"/>
    </row>
    <row r="110" spans="1:1" ht="11.25" x14ac:dyDescent="0.2">
      <c r="A110" s="406"/>
    </row>
    <row r="111" spans="1:1" ht="11.25" x14ac:dyDescent="0.2">
      <c r="A111" s="406"/>
    </row>
    <row r="112" spans="1:1" ht="11.25" x14ac:dyDescent="0.2">
      <c r="A112" s="406"/>
    </row>
    <row r="113" spans="1:1" ht="11.25" x14ac:dyDescent="0.2">
      <c r="A113" s="406"/>
    </row>
    <row r="114" spans="1:1" ht="11.25" x14ac:dyDescent="0.2">
      <c r="A114" s="406"/>
    </row>
    <row r="115" spans="1:1" ht="11.25" x14ac:dyDescent="0.2">
      <c r="A115" s="406"/>
    </row>
    <row r="116" spans="1:1" ht="11.25" x14ac:dyDescent="0.2">
      <c r="A116" s="406"/>
    </row>
    <row r="117" spans="1:1" ht="11.25" x14ac:dyDescent="0.2">
      <c r="A117" s="406"/>
    </row>
    <row r="118" spans="1:1" ht="11.25" x14ac:dyDescent="0.2">
      <c r="A118" s="406"/>
    </row>
    <row r="119" spans="1:1" ht="11.25" x14ac:dyDescent="0.2">
      <c r="A119" s="406"/>
    </row>
    <row r="120" spans="1:1" ht="11.25" x14ac:dyDescent="0.2">
      <c r="A120" s="406"/>
    </row>
    <row r="121" spans="1:1" ht="11.25" x14ac:dyDescent="0.2">
      <c r="A121" s="406"/>
    </row>
    <row r="122" spans="1:1" ht="11.25" x14ac:dyDescent="0.2">
      <c r="A122" s="406"/>
    </row>
    <row r="123" spans="1:1" ht="11.25" x14ac:dyDescent="0.2">
      <c r="A123" s="406"/>
    </row>
    <row r="124" spans="1:1" ht="11.25" x14ac:dyDescent="0.2">
      <c r="A124" s="406"/>
    </row>
    <row r="125" spans="1:1" ht="11.25" x14ac:dyDescent="0.2">
      <c r="A125" s="406"/>
    </row>
    <row r="126" spans="1:1" ht="11.25" x14ac:dyDescent="0.2">
      <c r="A126" s="406"/>
    </row>
    <row r="127" spans="1:1" ht="11.25" x14ac:dyDescent="0.2">
      <c r="A127" s="406"/>
    </row>
    <row r="128" spans="1:1" ht="11.25" x14ac:dyDescent="0.2">
      <c r="A128" s="406"/>
    </row>
    <row r="129" spans="1:1" ht="11.25" x14ac:dyDescent="0.2">
      <c r="A129" s="406"/>
    </row>
    <row r="130" spans="1:1" ht="11.25" x14ac:dyDescent="0.2">
      <c r="A130" s="406"/>
    </row>
    <row r="131" spans="1:1" ht="11.25" x14ac:dyDescent="0.2">
      <c r="A131" s="406"/>
    </row>
    <row r="132" spans="1:1" ht="11.25" x14ac:dyDescent="0.2">
      <c r="A132" s="406"/>
    </row>
    <row r="133" spans="1:1" ht="11.25" x14ac:dyDescent="0.2">
      <c r="A133" s="406"/>
    </row>
    <row r="134" spans="1:1" ht="11.25" x14ac:dyDescent="0.2">
      <c r="A134" s="406"/>
    </row>
    <row r="135" spans="1:1" ht="11.25" x14ac:dyDescent="0.2">
      <c r="A135" s="406"/>
    </row>
    <row r="136" spans="1:1" ht="11.25" x14ac:dyDescent="0.2">
      <c r="A136" s="406"/>
    </row>
    <row r="137" spans="1:1" ht="11.25" x14ac:dyDescent="0.2">
      <c r="A137" s="406"/>
    </row>
    <row r="138" spans="1:1" ht="11.25" x14ac:dyDescent="0.2">
      <c r="A138" s="406"/>
    </row>
    <row r="139" spans="1:1" ht="11.25" x14ac:dyDescent="0.2">
      <c r="A139" s="406"/>
    </row>
    <row r="140" spans="1:1" ht="11.25" x14ac:dyDescent="0.2">
      <c r="A140" s="406"/>
    </row>
    <row r="141" spans="1:1" ht="11.25" x14ac:dyDescent="0.2">
      <c r="A141" s="406"/>
    </row>
    <row r="142" spans="1:1" ht="11.25" x14ac:dyDescent="0.2">
      <c r="A142" s="406"/>
    </row>
    <row r="143" spans="1:1" ht="11.25" x14ac:dyDescent="0.2">
      <c r="A143" s="406"/>
    </row>
    <row r="144" spans="1:1" ht="11.25" x14ac:dyDescent="0.2">
      <c r="A144" s="406"/>
    </row>
    <row r="145" spans="1:1" ht="11.25" x14ac:dyDescent="0.2">
      <c r="A145" s="406"/>
    </row>
    <row r="146" spans="1:1" ht="11.25" x14ac:dyDescent="0.2">
      <c r="A146" s="406"/>
    </row>
    <row r="147" spans="1:1" ht="11.25" x14ac:dyDescent="0.2">
      <c r="A147" s="406"/>
    </row>
    <row r="148" spans="1:1" ht="11.25" x14ac:dyDescent="0.2">
      <c r="A148" s="406"/>
    </row>
    <row r="149" spans="1:1" ht="11.25" x14ac:dyDescent="0.2">
      <c r="A149" s="406"/>
    </row>
    <row r="150" spans="1:1" ht="11.25" x14ac:dyDescent="0.2">
      <c r="A150" s="406"/>
    </row>
    <row r="151" spans="1:1" ht="11.25" x14ac:dyDescent="0.2">
      <c r="A151" s="406"/>
    </row>
    <row r="152" spans="1:1" ht="11.25" x14ac:dyDescent="0.2">
      <c r="A152" s="406"/>
    </row>
    <row r="153" spans="1:1" ht="11.25" x14ac:dyDescent="0.2">
      <c r="A153" s="406"/>
    </row>
    <row r="154" spans="1:1" ht="11.25" x14ac:dyDescent="0.2">
      <c r="A154" s="406"/>
    </row>
    <row r="155" spans="1:1" ht="11.25" x14ac:dyDescent="0.2">
      <c r="A155" s="406"/>
    </row>
    <row r="156" spans="1:1" ht="11.25" x14ac:dyDescent="0.2">
      <c r="A156" s="406"/>
    </row>
    <row r="157" spans="1:1" ht="11.25" x14ac:dyDescent="0.2">
      <c r="A157" s="406"/>
    </row>
    <row r="158" spans="1:1" ht="11.25" x14ac:dyDescent="0.2">
      <c r="A158" s="406"/>
    </row>
    <row r="159" spans="1:1" ht="11.25" x14ac:dyDescent="0.2">
      <c r="A159" s="406"/>
    </row>
    <row r="160" spans="1:1" ht="11.25" x14ac:dyDescent="0.2">
      <c r="A160" s="406"/>
    </row>
    <row r="161" spans="1:1" ht="11.25" x14ac:dyDescent="0.2">
      <c r="A161" s="406"/>
    </row>
    <row r="162" spans="1:1" ht="11.25" x14ac:dyDescent="0.2">
      <c r="A162" s="406"/>
    </row>
    <row r="163" spans="1:1" ht="11.25" x14ac:dyDescent="0.2">
      <c r="A163" s="406"/>
    </row>
    <row r="164" spans="1:1" ht="11.25" x14ac:dyDescent="0.2">
      <c r="A164" s="406"/>
    </row>
    <row r="165" spans="1:1" ht="11.25" x14ac:dyDescent="0.2">
      <c r="A165" s="406"/>
    </row>
    <row r="166" spans="1:1" ht="11.25" x14ac:dyDescent="0.2">
      <c r="A166" s="406"/>
    </row>
    <row r="167" spans="1:1" ht="11.25" x14ac:dyDescent="0.2">
      <c r="A167" s="406"/>
    </row>
    <row r="168" spans="1:1" ht="11.25" x14ac:dyDescent="0.2">
      <c r="A168" s="406"/>
    </row>
    <row r="169" spans="1:1" ht="11.25" x14ac:dyDescent="0.2">
      <c r="A169" s="406"/>
    </row>
    <row r="170" spans="1:1" ht="11.25" x14ac:dyDescent="0.2">
      <c r="A170" s="406"/>
    </row>
    <row r="171" spans="1:1" ht="11.25" x14ac:dyDescent="0.2">
      <c r="A171" s="406"/>
    </row>
    <row r="172" spans="1:1" ht="11.25" x14ac:dyDescent="0.2">
      <c r="A172" s="406"/>
    </row>
    <row r="173" spans="1:1" ht="11.25" x14ac:dyDescent="0.2">
      <c r="A173" s="406"/>
    </row>
    <row r="174" spans="1:1" ht="11.25" x14ac:dyDescent="0.2">
      <c r="A174" s="406"/>
    </row>
    <row r="175" spans="1:1" ht="11.25" x14ac:dyDescent="0.2">
      <c r="A175" s="406"/>
    </row>
    <row r="176" spans="1:1" ht="11.25" x14ac:dyDescent="0.2">
      <c r="A176" s="406"/>
    </row>
    <row r="177" spans="1:1" ht="11.25" x14ac:dyDescent="0.2">
      <c r="A177" s="406"/>
    </row>
    <row r="178" spans="1:1" ht="11.25" x14ac:dyDescent="0.2">
      <c r="A178" s="406"/>
    </row>
    <row r="179" spans="1:1" ht="11.25" x14ac:dyDescent="0.2">
      <c r="A179" s="406"/>
    </row>
    <row r="180" spans="1:1" ht="11.25" x14ac:dyDescent="0.2">
      <c r="A180" s="406"/>
    </row>
    <row r="181" spans="1:1" ht="11.25" x14ac:dyDescent="0.2">
      <c r="A181" s="406"/>
    </row>
    <row r="182" spans="1:1" ht="11.25" x14ac:dyDescent="0.2">
      <c r="A182" s="406"/>
    </row>
    <row r="183" spans="1:1" ht="11.25" x14ac:dyDescent="0.2">
      <c r="A183" s="406"/>
    </row>
    <row r="184" spans="1:1" ht="11.25" x14ac:dyDescent="0.2">
      <c r="A184" s="406"/>
    </row>
    <row r="185" spans="1:1" ht="11.25" x14ac:dyDescent="0.2">
      <c r="A185" s="406"/>
    </row>
    <row r="186" spans="1:1" ht="11.25" x14ac:dyDescent="0.2">
      <c r="A186" s="406"/>
    </row>
    <row r="187" spans="1:1" ht="11.25" x14ac:dyDescent="0.2">
      <c r="A187" s="406"/>
    </row>
    <row r="188" spans="1:1" ht="11.25" x14ac:dyDescent="0.2">
      <c r="A188" s="406"/>
    </row>
    <row r="189" spans="1:1" ht="11.25" x14ac:dyDescent="0.2">
      <c r="A189" s="406"/>
    </row>
    <row r="190" spans="1:1" ht="11.25" x14ac:dyDescent="0.2">
      <c r="A190" s="406"/>
    </row>
    <row r="191" spans="1:1" ht="11.25" x14ac:dyDescent="0.2">
      <c r="A191" s="406"/>
    </row>
    <row r="192" spans="1:1" ht="11.25" x14ac:dyDescent="0.2">
      <c r="A192" s="406"/>
    </row>
    <row r="193" spans="1:1" ht="11.25" x14ac:dyDescent="0.2">
      <c r="A193" s="406"/>
    </row>
    <row r="194" spans="1:1" ht="11.25" x14ac:dyDescent="0.2">
      <c r="A194" s="406"/>
    </row>
    <row r="195" spans="1:1" ht="11.25" x14ac:dyDescent="0.2">
      <c r="A195" s="406"/>
    </row>
    <row r="196" spans="1:1" ht="11.25" x14ac:dyDescent="0.2">
      <c r="A196" s="406"/>
    </row>
  </sheetData>
  <autoFilter ref="A1:A196">
    <sortState ref="A2:A196">
      <sortCondition ref="A1:A196"/>
    </sortState>
  </autoFilter>
  <customSheetViews>
    <customSheetView guid="{DF4911F3-2F4F-4B50-83A2-B7C33E13824E}" showGridLines="0" showAutoFilter="1" state="hidden" topLeftCell="A34">
      <selection activeCell="D41" sqref="D41"/>
      <pageMargins left="0.7" right="0.7" top="0.26" bottom="0.24" header="0.25" footer="0.3"/>
      <pageSetup paperSize="9" orientation="portrait" r:id="rId1"/>
      <autoFilter ref="A1:A196">
        <sortState ref="A2:A196">
          <sortCondition ref="A1:A196"/>
        </sortState>
      </autoFilter>
    </customSheetView>
  </customSheetViews>
  <pageMargins left="0.7" right="0.7" top="0.26" bottom="0.24" header="0.25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LISTE DU PERSONNEL</vt:lpstr>
      <vt:lpstr>Feuil1 (2)</vt:lpstr>
      <vt:lpstr>REPARTITION DES TACHES</vt:lpstr>
      <vt:lpstr>RECAPITULATIF</vt:lpstr>
      <vt:lpstr>BD</vt:lpstr>
      <vt:lpstr>F</vt:lpstr>
      <vt:lpstr>Liste</vt:lpstr>
      <vt:lpstr>'Feuil1 (2)'!Zone_d_impression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ELEDO Daniel</dc:creator>
  <cp:lastModifiedBy>ELEDO Daniel</cp:lastModifiedBy>
  <cp:lastPrinted>2018-08-12T04:19:04Z</cp:lastPrinted>
  <dcterms:created xsi:type="dcterms:W3CDTF">2018-03-02T13:33:27Z</dcterms:created>
  <dcterms:modified xsi:type="dcterms:W3CDTF">2018-08-16T03:26:48Z</dcterms:modified>
</cp:coreProperties>
</file>