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228"/>
  <workbookPr codeName="ThisWorkbook" defaultThemeVersion="166925"/>
  <mc:AlternateContent xmlns:mc="http://schemas.openxmlformats.org/markup-compatibility/2006">
    <mc:Choice Requires="x15">
      <x15ac:absPath xmlns:x15ac="http://schemas.microsoft.com/office/spreadsheetml/2010/11/ac" url="C:\Users\hugob\Downloads\"/>
    </mc:Choice>
  </mc:AlternateContent>
  <xr:revisionPtr revIDLastSave="0" documentId="13_ncr:1_{ABF30599-B786-4EAB-91CD-B9A4C4561264}" xr6:coauthVersionLast="34" xr6:coauthVersionMax="34" xr10:uidLastSave="{00000000-0000-0000-0000-000000000000}"/>
  <bookViews>
    <workbookView xWindow="0" yWindow="0" windowWidth="20490" windowHeight="6945" xr2:uid="{180BC55C-4A52-4980-B970-41C3DEE6652B}"/>
  </bookViews>
  <sheets>
    <sheet name="Tableau recap" sheetId="1" r:id="rId1"/>
    <sheet name="COEF" sheetId="2" r:id="rId2"/>
    <sheet name="SDP1" sheetId="3" r:id="rId3"/>
  </sheets>
  <externalReferences>
    <externalReference r:id="rId4"/>
  </externalReferences>
  <definedNames>
    <definedName name="AB">'[1]ETUDE TF'!$L$2</definedName>
    <definedName name="ce">[1]FDC!$C$7</definedName>
    <definedName name="FC">'[1]ETUDE TF'!$N$1</definedName>
    <definedName name="FFO">'[1]ETUDE TF'!$N$4</definedName>
    <definedName name="FGTP">'[1]ETUDE TF'!$N$2</definedName>
    <definedName name="FST">'[1]ETUDE TF'!$N$5</definedName>
    <definedName name="redg">'[1]ETUDE TF'!$L$3</definedName>
    <definedName name="TVA">[1]Données!$D$6</definedName>
  </definedNames>
  <calcPr calcId="179017"/>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49" i="3" l="1"/>
  <c r="G43" i="3"/>
  <c r="G36" i="3"/>
  <c r="G20" i="3"/>
  <c r="H5" i="3"/>
  <c r="H8" i="3"/>
  <c r="G8" i="3"/>
  <c r="C8" i="3"/>
  <c r="H60" i="3"/>
  <c r="H59" i="3"/>
  <c r="H58" i="3"/>
  <c r="C58" i="3"/>
  <c r="C57" i="3"/>
  <c r="H56" i="3"/>
  <c r="C56" i="3"/>
  <c r="H55" i="3"/>
  <c r="C55" i="3"/>
  <c r="D48" i="3"/>
  <c r="D47" i="3"/>
  <c r="D46" i="3"/>
  <c r="D33" i="3"/>
  <c r="D32" i="3"/>
  <c r="D31" i="3"/>
  <c r="D30" i="3"/>
  <c r="D29" i="3"/>
  <c r="D28" i="3"/>
  <c r="D27" i="3"/>
  <c r="D26" i="3"/>
  <c r="E24" i="3"/>
  <c r="D23" i="3"/>
  <c r="D16" i="3"/>
  <c r="E15" i="3"/>
  <c r="D15" i="3"/>
  <c r="D14" i="3"/>
  <c r="H9" i="3"/>
  <c r="C62" i="3"/>
  <c r="B30" i="1"/>
  <c r="F27" i="1"/>
  <c r="F26" i="1"/>
  <c r="F25" i="1"/>
  <c r="F24" i="1"/>
  <c r="F23" i="1"/>
  <c r="F22" i="1"/>
  <c r="F21" i="1"/>
  <c r="F20" i="1"/>
  <c r="F19" i="1"/>
  <c r="F18" i="1"/>
  <c r="F17" i="1"/>
  <c r="F16" i="1"/>
  <c r="F13" i="1"/>
  <c r="F14" i="1" s="1"/>
  <c r="F12" i="1"/>
  <c r="F11" i="1"/>
  <c r="F10" i="1"/>
  <c r="F2" i="1"/>
  <c r="D17" i="3" l="1"/>
  <c r="D19" i="3" s="1"/>
  <c r="F20" i="3" s="1"/>
  <c r="H20" i="3" s="1"/>
  <c r="D41" i="3"/>
  <c r="H61" i="3"/>
  <c r="D49" i="3"/>
  <c r="F49" i="3" s="1"/>
  <c r="H49" i="3" s="1"/>
  <c r="D42" i="3"/>
  <c r="D35" i="3"/>
  <c r="E23" i="3" s="1"/>
  <c r="F43" i="3" l="1"/>
  <c r="B24" i="3"/>
  <c r="B25" i="3"/>
  <c r="D25" i="3" s="1"/>
  <c r="H43" i="3"/>
  <c r="E16" i="3"/>
  <c r="E39" i="3"/>
  <c r="D24" i="3" l="1"/>
  <c r="E26" i="3"/>
  <c r="E27" i="3" l="1"/>
  <c r="D34" i="3"/>
  <c r="F36" i="3" s="1"/>
  <c r="H36" i="3" l="1"/>
  <c r="H51" i="3" s="1"/>
  <c r="E9" i="1" s="1"/>
  <c r="F9" i="1" s="1"/>
  <c r="F28" i="1" s="1"/>
  <c r="F29" i="1" s="1"/>
  <c r="F30" i="1" s="1"/>
  <c r="F31" i="1" s="1"/>
  <c r="F51" i="3"/>
</calcChain>
</file>

<file path=xl/sharedStrings.xml><?xml version="1.0" encoding="utf-8"?>
<sst xmlns="http://schemas.openxmlformats.org/spreadsheetml/2006/main" count="103" uniqueCount="64">
  <si>
    <t>DESCRIPTIONS</t>
  </si>
  <si>
    <t>UNIT.</t>
  </si>
  <si>
    <t>QUANTITÉ</t>
  </si>
  <si>
    <t>PRIX UNITAIRE</t>
  </si>
  <si>
    <t>MONTANT H.T.</t>
  </si>
  <si>
    <t/>
  </si>
  <si>
    <t>FOR</t>
  </si>
  <si>
    <t>U</t>
  </si>
  <si>
    <t>M2</t>
  </si>
  <si>
    <t>TOTAL OPTION</t>
  </si>
  <si>
    <t xml:space="preserve">TOTAL  GENERAL H.T. </t>
  </si>
  <si>
    <t>TOTAL TTC DE L'OPERATION</t>
  </si>
  <si>
    <t>sssssss</t>
  </si>
  <si>
    <t>FOURNITURES</t>
  </si>
  <si>
    <t>MATERIEL</t>
  </si>
  <si>
    <t>MO</t>
  </si>
  <si>
    <t>ST</t>
  </si>
  <si>
    <t>ETUDE DE PRIX</t>
  </si>
  <si>
    <t>Page :</t>
  </si>
  <si>
    <t>Etude  n° :</t>
  </si>
  <si>
    <t>Chantier :</t>
  </si>
  <si>
    <t>Date :</t>
  </si>
  <si>
    <t>Désignation :</t>
  </si>
  <si>
    <t>Unité:</t>
  </si>
  <si>
    <t>Prix  n° :</t>
  </si>
  <si>
    <t>Prix Sec en €</t>
  </si>
  <si>
    <t>Coefficient</t>
  </si>
  <si>
    <t>Prix de Vente en €</t>
  </si>
  <si>
    <t xml:space="preserve"> * Fournitures :</t>
  </si>
  <si>
    <t>Distance Evacuation</t>
  </si>
  <si>
    <t>Dépôt</t>
  </si>
  <si>
    <t>Nbre</t>
  </si>
  <si>
    <t>Prix unit</t>
  </si>
  <si>
    <t>Coût unitaire</t>
  </si>
  <si>
    <t>Nbre de Tr</t>
  </si>
  <si>
    <t>Recyclage</t>
  </si>
  <si>
    <t>agricol</t>
  </si>
  <si>
    <t>Coeff perte</t>
  </si>
  <si>
    <t xml:space="preserve"> * Matériel :</t>
  </si>
  <si>
    <t>Taux horaire</t>
  </si>
  <si>
    <t>Coût horaire</t>
  </si>
  <si>
    <t xml:space="preserve">Nbre d'heures </t>
  </si>
  <si>
    <t>Tracto benne</t>
  </si>
  <si>
    <t>Rendement</t>
  </si>
  <si>
    <t xml:space="preserve"> * Main d'oeuvre :</t>
  </si>
  <si>
    <t>CE</t>
  </si>
  <si>
    <t xml:space="preserve"> * Sous-traitance :</t>
  </si>
  <si>
    <t>Total :</t>
  </si>
  <si>
    <t>Rendement :</t>
  </si>
  <si>
    <t>Frais de chantier :</t>
  </si>
  <si>
    <t>Coefficients :</t>
  </si>
  <si>
    <t xml:space="preserve">  Sous-Traitance =</t>
  </si>
  <si>
    <t xml:space="preserve">  Fournitures       =</t>
  </si>
  <si>
    <t xml:space="preserve">  Frais Généraux  =</t>
  </si>
  <si>
    <t xml:space="preserve">  Frais Chantier    =</t>
  </si>
  <si>
    <t xml:space="preserve"> Aléas &amp; Bénéfice =</t>
  </si>
  <si>
    <t>stabilsation</t>
  </si>
  <si>
    <t>remblai</t>
  </si>
  <si>
    <t>Pelle</t>
  </si>
  <si>
    <t xml:space="preserve">Camion </t>
  </si>
  <si>
    <t>Bull</t>
  </si>
  <si>
    <t>n°</t>
  </si>
  <si>
    <t>Tableau récapitulatif</t>
  </si>
  <si>
    <t xml:space="preserve">Bonjour, voici un tableau récapitulatif qui me permet de faire des devis. Pour chaque ligne j'ai une description. Exemple ici : "Stabilisation". Pour cette ligne "stabilisation" je dois détailler le prix dans une feuille qui s'appelle "SDP" qui veut dire Sous détail de prix. Cette feuille me permettra de décrire en détail les travaux exact de cette tâche. Et donc pour chaque descriptions je dois refaire : un "Sous Detail de Prix", recopier le tableau SDP dans une nouvelle feuille, remettre le titre de chaque description. Bref ça me prend énormément de temps. Mon but est donc de faire une macro qui me permettrait d'ouvrir automatiquement une feuille "Sous détail de prix" quand j'ecris le titre de chaque descriptions.  Une decription= un sous détail de prix. Et il faudrait que quand je remplisse ma feuille sous détail de prix, la quantité, le prix unitaire et le montant H.T  puisse s'afficher dans mon tableau récap. De plus, dans la feuille "coef" je voudrais pouvoir changer c'est 4 coefs et qu'il change dans mes feuilles sous détail de prix.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</si>
</sst>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8" formatCode="#,##0.00\ &quot;€&quot;;[Red]\-#,##0.00\ &quot;€&quot;"/>
    <numFmt numFmtId="44" formatCode="_-* #,##0.00\ &quot;€&quot;_-;\-* #,##0.00\ &quot;€&quot;_-;_-* &quot;-&quot;??\ &quot;€&quot;_-;_-@_-"/>
    <numFmt numFmtId="43" formatCode="_-* #,##0.00\ _€_-;\-* #,##0.00\ _€_-;_-* &quot;-&quot;??\ _€_-;_-@_-"/>
    <numFmt numFmtId="164" formatCode="&quot;Le :  &quot;dd\-mmm\-yy"/>
    <numFmt numFmtId="165" formatCode="_-* #,##0.00\ [$€-40C]_-;\-* #,##0.00\ [$€-40C]_-;_-* &quot;-&quot;??\ [$€-40C]_-;_-@_-"/>
    <numFmt numFmtId="166" formatCode="#,##0.00&quot; €/Um&quot;"/>
    <numFmt numFmtId="167" formatCode="#,##0.00\ &quot;€&quot;"/>
    <numFmt numFmtId="168" formatCode="#,##0;[Red]\-#,##0"/>
    <numFmt numFmtId="169" formatCode="&quot;TVA &quot;#,##0.00&quot; %&quot;"/>
    <numFmt numFmtId="170" formatCode="dd/mm/yy;@"/>
    <numFmt numFmtId="171" formatCode="#,##0&quot; Um/J&quot;"/>
    <numFmt numFmtId="172" formatCode="#,##0.0&quot; jours&quot;"/>
    <numFmt numFmtId="173" formatCode="#,##0.00&quot; km&quot;"/>
    <numFmt numFmtId="174" formatCode="_-* #,##0.00\ [$€]_-;\-* #,##0.00\ [$€]_-;_-* &quot;-&quot;??\ [$€]_-;_-@_-"/>
    <numFmt numFmtId="175" formatCode="#,##0&quot; Tr/j&quot;"/>
    <numFmt numFmtId="176" formatCode="#,##0.00&quot;T/m3&quot;"/>
    <numFmt numFmtId="177" formatCode="#,##0&quot;T/jr&quot;"/>
    <numFmt numFmtId="178" formatCode="_-* #,##0.00\ [$€-81D]_-;\-* #,##0.00\ [$€-81D]_-;_-* &quot;-&quot;??\ [$€-81D]_-;_-@_-"/>
    <numFmt numFmtId="179" formatCode="#,##0&quot; h&quot;"/>
    <numFmt numFmtId="180" formatCode="#,##0.00&quot;M3/tr&quot;"/>
    <numFmt numFmtId="181" formatCode="#,##0.00&quot; m3/h&quot;"/>
    <numFmt numFmtId="182" formatCode="#,##0.00&quot; €/T&quot;"/>
    <numFmt numFmtId="183" formatCode="0.0"/>
    <numFmt numFmtId="184" formatCode="#,##0.00&quot; ml/h&quot;"/>
    <numFmt numFmtId="185" formatCode="#,##0.00&quot; m2/h&quot;"/>
    <numFmt numFmtId="186" formatCode="#,##0.00&quot; T/h&quot;"/>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1"/>
      <color rgb="FFFFFF00"/>
      <name val="Calibri"/>
      <family val="2"/>
      <scheme val="minor"/>
    </font>
    <font>
      <b/>
      <sz val="11"/>
      <color rgb="FFFF0000"/>
      <name val="Calibri"/>
      <family val="2"/>
      <scheme val="minor"/>
    </font>
    <font>
      <b/>
      <sz val="11"/>
      <name val="Calibri"/>
      <family val="2"/>
      <scheme val="minor"/>
    </font>
    <font>
      <b/>
      <sz val="9"/>
      <name val="Arial"/>
      <family val="2"/>
    </font>
    <font>
      <sz val="10"/>
      <name val="MS Sans Serif"/>
      <family val="2"/>
    </font>
    <font>
      <sz val="11"/>
      <name val="Calibri"/>
      <family val="2"/>
      <scheme val="minor"/>
    </font>
    <font>
      <sz val="9"/>
      <name val="Arial"/>
      <family val="2"/>
    </font>
    <font>
      <b/>
      <sz val="10"/>
      <name val="Times New Roman"/>
      <family val="1"/>
    </font>
    <font>
      <b/>
      <i/>
      <sz val="11"/>
      <color indexed="8"/>
      <name val="Calibri"/>
      <family val="2"/>
      <scheme val="minor"/>
    </font>
    <font>
      <sz val="10"/>
      <name val="Arial"/>
      <family val="2"/>
    </font>
    <font>
      <b/>
      <sz val="11"/>
      <color indexed="8"/>
      <name val="Calibri"/>
      <family val="2"/>
      <scheme val="minor"/>
    </font>
    <font>
      <sz val="10"/>
      <name val="Times New Roman"/>
      <family val="1"/>
    </font>
    <font>
      <u/>
      <sz val="10"/>
      <name val="Times New Roman"/>
      <family val="1"/>
    </font>
    <font>
      <u/>
      <sz val="10"/>
      <color rgb="FFC00000"/>
      <name val="Times New Roman"/>
      <family val="1"/>
    </font>
    <font>
      <b/>
      <u/>
      <sz val="10"/>
      <name val="Times New Roman"/>
      <family val="1"/>
    </font>
    <font>
      <b/>
      <u/>
      <sz val="12"/>
      <name val="Times New Roman"/>
      <family val="1"/>
    </font>
    <font>
      <sz val="8"/>
      <name val="Arial"/>
      <family val="2"/>
    </font>
    <font>
      <b/>
      <sz val="8"/>
      <name val="Arial"/>
      <family val="2"/>
    </font>
    <font>
      <b/>
      <sz val="8"/>
      <name val="Times New Roman"/>
      <family val="1"/>
    </font>
  </fonts>
  <fills count="9">
    <fill>
      <patternFill patternType="none"/>
    </fill>
    <fill>
      <patternFill patternType="gray125"/>
    </fill>
    <fill>
      <patternFill patternType="solid">
        <fgColor rgb="FFFF0000"/>
        <bgColor indexed="64"/>
      </patternFill>
    </fill>
    <fill>
      <patternFill patternType="solid">
        <fgColor theme="2" tint="-9.9978637043366805E-2"/>
        <bgColor indexed="64"/>
      </patternFill>
    </fill>
    <fill>
      <patternFill patternType="solid">
        <fgColor theme="4" tint="0.39994506668294322"/>
        <bgColor indexed="64"/>
      </patternFill>
    </fill>
    <fill>
      <patternFill patternType="solid">
        <fgColor indexed="13"/>
        <bgColor indexed="64"/>
      </patternFill>
    </fill>
    <fill>
      <patternFill patternType="solid">
        <fgColor theme="4" tint="0.39994506668294322"/>
        <bgColor indexed="31"/>
      </patternFill>
    </fill>
    <fill>
      <patternFill patternType="solid">
        <fgColor rgb="FFFFFF00"/>
        <bgColor indexed="64"/>
      </patternFill>
    </fill>
    <fill>
      <patternFill patternType="solid">
        <fgColor theme="9" tint="0.39997558519241921"/>
        <bgColor indexed="64"/>
      </patternFill>
    </fill>
  </fills>
  <borders count="36">
    <border>
      <left/>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thin">
        <color indexed="64"/>
      </top>
      <bottom style="thin">
        <color indexed="64"/>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bottom style="hair">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diagonal/>
    </border>
  </borders>
  <cellStyleXfs count="5">
    <xf numFmtId="0" fontId="0" fillId="0" borderId="0"/>
    <xf numFmtId="43" fontId="1" fillId="0" borderId="0" applyFont="0" applyFill="0" applyBorder="0" applyAlignment="0" applyProtection="0"/>
    <xf numFmtId="0" fontId="7" fillId="0" borderId="0"/>
    <xf numFmtId="40" fontId="7" fillId="0" borderId="0" applyFont="0" applyFill="0" applyBorder="0" applyAlignment="0" applyProtection="0"/>
    <xf numFmtId="174" fontId="12" fillId="0" borderId="0" applyFont="0" applyFill="0" applyBorder="0" applyAlignment="0" applyProtection="0"/>
  </cellStyleXfs>
  <cellXfs count="135">
    <xf numFmtId="0" fontId="0" fillId="0" borderId="0" xfId="0"/>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64" fontId="3" fillId="2" borderId="0" xfId="0" applyNumberFormat="1" applyFont="1" applyFill="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vertical="center"/>
    </xf>
    <xf numFmtId="0" fontId="4" fillId="0" borderId="0" xfId="0" applyFont="1" applyAlignment="1">
      <alignment horizontal="left" vertical="center"/>
    </xf>
    <xf numFmtId="0" fontId="5" fillId="0" borderId="1" xfId="0" applyFont="1" applyBorder="1" applyAlignment="1">
      <alignment horizontal="center" vertical="center"/>
    </xf>
    <xf numFmtId="0" fontId="5" fillId="0" borderId="2" xfId="0" applyFont="1" applyBorder="1" applyAlignment="1">
      <alignment horizontal="left" vertical="center" wrapText="1"/>
    </xf>
    <xf numFmtId="0" fontId="5" fillId="0" borderId="3" xfId="0" applyFont="1" applyBorder="1" applyAlignment="1">
      <alignment horizontal="center" vertical="center"/>
    </xf>
    <xf numFmtId="4" fontId="5" fillId="0" borderId="3" xfId="0" applyNumberFormat="1" applyFont="1" applyBorder="1" applyAlignment="1">
      <alignment horizontal="center" vertical="center"/>
    </xf>
    <xf numFmtId="4" fontId="5" fillId="0" borderId="3" xfId="0" applyNumberFormat="1" applyFont="1" applyBorder="1" applyAlignment="1">
      <alignment horizontal="center" vertical="center" wrapText="1"/>
    </xf>
    <xf numFmtId="4" fontId="5" fillId="0" borderId="4" xfId="0" applyNumberFormat="1" applyFont="1" applyBorder="1" applyAlignment="1">
      <alignment horizontal="center" vertical="center"/>
    </xf>
    <xf numFmtId="0" fontId="6" fillId="0" borderId="5" xfId="0" applyNumberFormat="1" applyFont="1" applyFill="1" applyBorder="1" applyAlignment="1" applyProtection="1">
      <alignment horizontal="left" vertical="top" wrapText="1"/>
    </xf>
    <xf numFmtId="4" fontId="6" fillId="0" borderId="6" xfId="0" applyNumberFormat="1" applyFont="1" applyFill="1" applyBorder="1" applyAlignment="1" applyProtection="1">
      <alignment horizontal="left" vertical="top" wrapText="1"/>
    </xf>
    <xf numFmtId="49" fontId="6" fillId="0" borderId="6" xfId="0" applyNumberFormat="1" applyFont="1" applyFill="1" applyBorder="1" applyAlignment="1" applyProtection="1">
      <alignment horizontal="center" vertical="top" wrapText="1"/>
    </xf>
    <xf numFmtId="4" fontId="6" fillId="0" borderId="6" xfId="0" applyNumberFormat="1" applyFont="1" applyFill="1" applyBorder="1" applyAlignment="1" applyProtection="1">
      <alignment vertical="top" wrapText="1"/>
    </xf>
    <xf numFmtId="165" fontId="2" fillId="0" borderId="7" xfId="0" applyNumberFormat="1" applyFont="1" applyBorder="1" applyAlignment="1">
      <alignment horizontal="center" vertical="center"/>
    </xf>
    <xf numFmtId="44" fontId="5" fillId="0" borderId="8" xfId="2" applyNumberFormat="1" applyFont="1" applyFill="1" applyBorder="1" applyAlignment="1">
      <alignment horizontal="center" vertical="center"/>
    </xf>
    <xf numFmtId="0" fontId="6" fillId="0" borderId="9" xfId="0" applyNumberFormat="1" applyFont="1" applyFill="1" applyBorder="1" applyAlignment="1" applyProtection="1">
      <alignment horizontal="left" vertical="top" wrapText="1"/>
    </xf>
    <xf numFmtId="4" fontId="6" fillId="0" borderId="0" xfId="0" applyNumberFormat="1" applyFont="1" applyFill="1" applyBorder="1" applyAlignment="1" applyProtection="1">
      <alignment horizontal="left" vertical="top" wrapText="1"/>
    </xf>
    <xf numFmtId="49" fontId="6" fillId="0" borderId="10" xfId="0" applyNumberFormat="1" applyFont="1" applyFill="1" applyBorder="1" applyAlignment="1" applyProtection="1">
      <alignment horizontal="center" vertical="top" wrapText="1"/>
    </xf>
    <xf numFmtId="4" fontId="6" fillId="0" borderId="10" xfId="0" applyNumberFormat="1" applyFont="1" applyFill="1" applyBorder="1" applyAlignment="1" applyProtection="1">
      <alignment vertical="top" wrapText="1"/>
    </xf>
    <xf numFmtId="165" fontId="1" fillId="0" borderId="7" xfId="0" applyNumberFormat="1" applyFont="1" applyBorder="1" applyAlignment="1">
      <alignment horizontal="center" vertical="center"/>
    </xf>
    <xf numFmtId="44" fontId="8" fillId="0" borderId="8" xfId="2" applyNumberFormat="1" applyFont="1" applyFill="1" applyBorder="1" applyAlignment="1">
      <alignment horizontal="center" vertical="center"/>
    </xf>
    <xf numFmtId="0" fontId="6" fillId="0" borderId="9" xfId="0" applyNumberFormat="1" applyFont="1" applyFill="1" applyBorder="1" applyAlignment="1" applyProtection="1">
      <alignment vertical="top" wrapText="1"/>
    </xf>
    <xf numFmtId="0" fontId="9" fillId="0" borderId="9" xfId="0" applyNumberFormat="1" applyFont="1" applyFill="1" applyBorder="1" applyAlignment="1" applyProtection="1">
      <alignment vertical="top" wrapText="1"/>
    </xf>
    <xf numFmtId="4" fontId="9" fillId="0" borderId="10" xfId="0" applyNumberFormat="1" applyFont="1" applyFill="1" applyBorder="1" applyAlignment="1" applyProtection="1">
      <alignment horizontal="left" vertical="top" wrapText="1"/>
    </xf>
    <xf numFmtId="0" fontId="6" fillId="0" borderId="10" xfId="0" applyNumberFormat="1" applyFont="1" applyFill="1" applyBorder="1" applyAlignment="1" applyProtection="1">
      <alignment horizontal="center" vertical="top" wrapText="1"/>
    </xf>
    <xf numFmtId="4" fontId="6" fillId="0" borderId="10" xfId="0" applyNumberFormat="1" applyFont="1" applyFill="1" applyBorder="1" applyAlignment="1" applyProtection="1">
      <alignment horizontal="left" vertical="top" wrapText="1"/>
    </xf>
    <xf numFmtId="166" fontId="10" fillId="0" borderId="11" xfId="0" applyNumberFormat="1" applyFont="1" applyBorder="1"/>
    <xf numFmtId="0" fontId="11" fillId="3" borderId="13" xfId="0" applyNumberFormat="1" applyFont="1" applyFill="1" applyBorder="1" applyAlignment="1">
      <alignment horizontal="center" vertical="center"/>
    </xf>
    <xf numFmtId="0" fontId="11" fillId="3" borderId="14" xfId="0" applyFont="1" applyFill="1" applyBorder="1" applyAlignment="1">
      <alignment horizontal="left" vertical="center"/>
    </xf>
    <xf numFmtId="168" fontId="11" fillId="3" borderId="16" xfId="1" applyNumberFormat="1" applyFont="1" applyFill="1" applyBorder="1" applyAlignment="1">
      <alignment horizontal="right" vertical="center"/>
    </xf>
    <xf numFmtId="165" fontId="11" fillId="3" borderId="16" xfId="1" applyNumberFormat="1" applyFont="1" applyFill="1" applyBorder="1" applyAlignment="1">
      <alignment horizontal="center" vertical="center"/>
    </xf>
    <xf numFmtId="0" fontId="11" fillId="3" borderId="15" xfId="0" applyFont="1" applyFill="1" applyBorder="1" applyAlignment="1">
      <alignment horizontal="center" vertical="center"/>
    </xf>
    <xf numFmtId="0" fontId="13" fillId="0" borderId="9" xfId="0" applyNumberFormat="1" applyFont="1" applyFill="1" applyBorder="1" applyAlignment="1">
      <alignment horizontal="center" vertical="center"/>
    </xf>
    <xf numFmtId="3" fontId="5" fillId="4" borderId="20" xfId="2" applyNumberFormat="1" applyFont="1" applyFill="1" applyBorder="1" applyAlignment="1">
      <alignment horizontal="left" vertical="center" wrapText="1"/>
    </xf>
    <xf numFmtId="0" fontId="2" fillId="0" borderId="21" xfId="0" applyFont="1" applyBorder="1" applyAlignment="1">
      <alignment horizontal="center" vertical="center"/>
    </xf>
    <xf numFmtId="0" fontId="2" fillId="0" borderId="21" xfId="0" applyFont="1" applyBorder="1" applyAlignment="1">
      <alignment vertical="center"/>
    </xf>
    <xf numFmtId="44" fontId="5" fillId="0" borderId="22" xfId="3" applyNumberFormat="1" applyFont="1" applyFill="1" applyBorder="1" applyAlignment="1">
      <alignment horizontal="center" vertical="center"/>
    </xf>
    <xf numFmtId="8" fontId="5" fillId="5" borderId="11" xfId="2" applyNumberFormat="1" applyFont="1" applyFill="1" applyBorder="1" applyAlignment="1">
      <alignment vertical="center"/>
    </xf>
    <xf numFmtId="169" fontId="5" fillId="6" borderId="23" xfId="0" applyNumberFormat="1" applyFont="1" applyFill="1" applyBorder="1" applyAlignment="1">
      <alignment horizontal="left" vertical="center"/>
    </xf>
    <xf numFmtId="0" fontId="2" fillId="0" borderId="7" xfId="0" applyFont="1" applyBorder="1" applyAlignment="1">
      <alignment horizontal="center" vertical="center"/>
    </xf>
    <xf numFmtId="0" fontId="2" fillId="0" borderId="7" xfId="0" applyFont="1" applyBorder="1" applyAlignment="1">
      <alignment vertical="center"/>
    </xf>
    <xf numFmtId="44" fontId="5" fillId="0" borderId="24" xfId="3" applyNumberFormat="1" applyFont="1" applyFill="1" applyBorder="1" applyAlignment="1">
      <alignment horizontal="center" vertical="center"/>
    </xf>
    <xf numFmtId="44" fontId="5" fillId="7" borderId="11" xfId="2" applyNumberFormat="1" applyFont="1" applyFill="1" applyBorder="1" applyAlignment="1">
      <alignment vertical="center"/>
    </xf>
    <xf numFmtId="0" fontId="5" fillId="6" borderId="23" xfId="0" applyFont="1" applyFill="1" applyBorder="1" applyAlignment="1">
      <alignment horizontal="left" vertical="center"/>
    </xf>
    <xf numFmtId="44" fontId="5" fillId="0" borderId="25" xfId="3" applyNumberFormat="1" applyFont="1" applyFill="1" applyBorder="1" applyAlignment="1">
      <alignment horizontal="center" vertical="center"/>
    </xf>
    <xf numFmtId="8" fontId="5" fillId="7" borderId="11" xfId="2" applyNumberFormat="1" applyFont="1" applyFill="1" applyBorder="1" applyAlignment="1">
      <alignment vertical="center"/>
    </xf>
    <xf numFmtId="44" fontId="11" fillId="3" borderId="17" xfId="1" applyNumberFormat="1" applyFont="1" applyFill="1" applyBorder="1" applyAlignment="1">
      <alignment horizontal="center" vertical="center"/>
    </xf>
    <xf numFmtId="0" fontId="0" fillId="7" borderId="0" xfId="0" applyFill="1"/>
    <xf numFmtId="0" fontId="14" fillId="0" borderId="26" xfId="0" applyFont="1" applyBorder="1"/>
    <xf numFmtId="0" fontId="14" fillId="0" borderId="27" xfId="0" applyFont="1" applyBorder="1"/>
    <xf numFmtId="0" fontId="14" fillId="0" borderId="28" xfId="0" applyFont="1" applyBorder="1"/>
    <xf numFmtId="0" fontId="10" fillId="0" borderId="29" xfId="0" applyFont="1" applyBorder="1"/>
    <xf numFmtId="0" fontId="14" fillId="0" borderId="0" xfId="0" applyFont="1" applyBorder="1"/>
    <xf numFmtId="0" fontId="14" fillId="0" borderId="11" xfId="0" applyFont="1" applyBorder="1" applyAlignment="1">
      <alignment horizontal="centerContinuous"/>
    </xf>
    <xf numFmtId="0" fontId="15" fillId="0" borderId="12" xfId="0" applyFont="1" applyBorder="1"/>
    <xf numFmtId="0" fontId="14" fillId="0" borderId="30" xfId="0" applyFont="1" applyBorder="1"/>
    <xf numFmtId="0" fontId="14" fillId="0" borderId="31" xfId="0" applyFont="1" applyBorder="1"/>
    <xf numFmtId="0" fontId="14" fillId="0" borderId="20" xfId="0" applyFont="1" applyBorder="1"/>
    <xf numFmtId="0" fontId="14" fillId="0" borderId="29" xfId="0" applyFont="1" applyBorder="1"/>
    <xf numFmtId="0" fontId="14" fillId="0" borderId="12" xfId="0" applyFont="1" applyBorder="1"/>
    <xf numFmtId="0" fontId="15" fillId="0" borderId="29" xfId="0" applyFont="1" applyBorder="1" applyAlignment="1">
      <alignment horizontal="center"/>
    </xf>
    <xf numFmtId="0" fontId="14" fillId="0" borderId="32" xfId="0" applyFont="1" applyBorder="1"/>
    <xf numFmtId="0" fontId="15" fillId="0" borderId="0" xfId="0" applyFont="1" applyBorder="1"/>
    <xf numFmtId="170" fontId="15" fillId="0" borderId="12" xfId="0" applyNumberFormat="1" applyFont="1" applyBorder="1"/>
    <xf numFmtId="4" fontId="17" fillId="0" borderId="12" xfId="0" applyNumberFormat="1" applyFont="1" applyBorder="1" applyAlignment="1">
      <alignment horizontal="center"/>
    </xf>
    <xf numFmtId="172" fontId="14" fillId="0" borderId="20" xfId="0" applyNumberFormat="1" applyFont="1" applyBorder="1"/>
    <xf numFmtId="0" fontId="18" fillId="0" borderId="29" xfId="0" applyFont="1" applyBorder="1"/>
    <xf numFmtId="0" fontId="14" fillId="0" borderId="10" xfId="0" applyFont="1" applyBorder="1"/>
    <xf numFmtId="2" fontId="14" fillId="0" borderId="29" xfId="0" applyNumberFormat="1" applyFont="1" applyBorder="1" applyAlignment="1">
      <alignment horizontal="right"/>
    </xf>
    <xf numFmtId="2" fontId="14" fillId="0" borderId="10" xfId="0" applyNumberFormat="1" applyFont="1" applyBorder="1" applyAlignment="1">
      <alignment horizontal="right"/>
    </xf>
    <xf numFmtId="2" fontId="14" fillId="0" borderId="12" xfId="0" applyNumberFormat="1" applyFont="1" applyBorder="1" applyAlignment="1">
      <alignment horizontal="right"/>
    </xf>
    <xf numFmtId="2" fontId="14" fillId="0" borderId="10" xfId="0" applyNumberFormat="1" applyFont="1" applyBorder="1"/>
    <xf numFmtId="2" fontId="14" fillId="0" borderId="12" xfId="0" applyNumberFormat="1" applyFont="1" applyBorder="1"/>
    <xf numFmtId="174" fontId="14" fillId="0" borderId="33" xfId="0" applyNumberFormat="1" applyFont="1" applyBorder="1"/>
    <xf numFmtId="10" fontId="14" fillId="0" borderId="0" xfId="0" applyNumberFormat="1" applyFont="1" applyBorder="1"/>
    <xf numFmtId="166" fontId="14" fillId="0" borderId="33" xfId="0" applyNumberFormat="1" applyFont="1" applyBorder="1"/>
    <xf numFmtId="178" fontId="10" fillId="0" borderId="11" xfId="0" applyNumberFormat="1" applyFont="1" applyBorder="1"/>
    <xf numFmtId="4" fontId="14" fillId="0" borderId="20" xfId="0" applyNumberFormat="1" applyFont="1" applyBorder="1" applyAlignment="1">
      <alignment horizontal="center"/>
    </xf>
    <xf numFmtId="179" fontId="14" fillId="0" borderId="12" xfId="0" applyNumberFormat="1" applyFont="1" applyBorder="1" applyAlignment="1">
      <alignment horizontal="center"/>
    </xf>
    <xf numFmtId="181" fontId="14" fillId="0" borderId="12" xfId="0" applyNumberFormat="1" applyFont="1" applyBorder="1"/>
    <xf numFmtId="4" fontId="14" fillId="0" borderId="0" xfId="0" applyNumberFormat="1" applyFont="1" applyBorder="1"/>
    <xf numFmtId="2" fontId="14" fillId="0" borderId="29" xfId="0" applyNumberFormat="1" applyFont="1" applyBorder="1"/>
    <xf numFmtId="178" fontId="10" fillId="0" borderId="34" xfId="0" applyNumberFormat="1" applyFont="1" applyBorder="1"/>
    <xf numFmtId="0" fontId="14" fillId="0" borderId="18" xfId="0" applyFont="1" applyBorder="1"/>
    <xf numFmtId="0" fontId="10" fillId="0" borderId="31" xfId="0" applyFont="1" applyBorder="1" applyAlignment="1">
      <alignment horizontal="center"/>
    </xf>
    <xf numFmtId="0" fontId="14" fillId="0" borderId="0" xfId="0" applyFont="1"/>
    <xf numFmtId="0" fontId="17" fillId="0" borderId="29" xfId="0" applyFont="1" applyBorder="1"/>
    <xf numFmtId="183" fontId="14" fillId="0" borderId="0" xfId="0" applyNumberFormat="1" applyFont="1" applyBorder="1"/>
    <xf numFmtId="10" fontId="10" fillId="0" borderId="12" xfId="0" applyNumberFormat="1" applyFont="1" applyBorder="1" applyAlignment="1">
      <alignment horizontal="center"/>
    </xf>
    <xf numFmtId="0" fontId="21" fillId="0" borderId="29" xfId="0" applyFont="1" applyBorder="1"/>
    <xf numFmtId="10" fontId="10" fillId="0" borderId="12" xfId="0" applyNumberFormat="1" applyFont="1" applyBorder="1"/>
    <xf numFmtId="184" fontId="14" fillId="0" borderId="12" xfId="0" applyNumberFormat="1" applyFont="1" applyBorder="1"/>
    <xf numFmtId="185" fontId="14" fillId="0" borderId="12" xfId="0" applyNumberFormat="1" applyFont="1" applyBorder="1"/>
    <xf numFmtId="186" fontId="14" fillId="0" borderId="12" xfId="0" applyNumberFormat="1" applyFont="1" applyBorder="1"/>
    <xf numFmtId="10" fontId="10" fillId="0" borderId="35" xfId="0" applyNumberFormat="1" applyFont="1" applyBorder="1"/>
    <xf numFmtId="4" fontId="10" fillId="0" borderId="11" xfId="0" applyNumberFormat="1" applyFont="1" applyBorder="1"/>
    <xf numFmtId="0" fontId="21" fillId="0" borderId="30" xfId="0" applyFont="1" applyBorder="1"/>
    <xf numFmtId="49" fontId="17" fillId="0" borderId="0" xfId="0" applyNumberFormat="1" applyFont="1" applyBorder="1" applyAlignment="1">
      <alignment horizontal="center"/>
    </xf>
    <xf numFmtId="171" fontId="16" fillId="8" borderId="12" xfId="0" applyNumberFormat="1" applyFont="1" applyFill="1" applyBorder="1" applyAlignment="1">
      <alignment horizontal="center"/>
    </xf>
    <xf numFmtId="0" fontId="19" fillId="8" borderId="29" xfId="0" applyFont="1" applyFill="1" applyBorder="1" applyAlignment="1">
      <alignment horizontal="left"/>
    </xf>
    <xf numFmtId="2" fontId="19" fillId="8" borderId="0" xfId="0" applyNumberFormat="1" applyFont="1" applyFill="1" applyBorder="1" applyAlignment="1">
      <alignment horizontal="center"/>
    </xf>
    <xf numFmtId="174" fontId="19" fillId="8" borderId="0" xfId="4" applyFont="1" applyFill="1" applyBorder="1" applyAlignment="1">
      <alignment horizontal="center"/>
    </xf>
    <xf numFmtId="176" fontId="20" fillId="8" borderId="0" xfId="0" applyNumberFormat="1" applyFont="1" applyFill="1" applyBorder="1" applyAlignment="1">
      <alignment horizontal="center"/>
    </xf>
    <xf numFmtId="10" fontId="19" fillId="8" borderId="29" xfId="0" applyNumberFormat="1" applyFont="1" applyFill="1" applyBorder="1" applyAlignment="1">
      <alignment horizontal="left"/>
    </xf>
    <xf numFmtId="167" fontId="19" fillId="8" borderId="0" xfId="4" applyNumberFormat="1" applyFont="1" applyFill="1" applyBorder="1" applyAlignment="1">
      <alignment horizontal="right"/>
    </xf>
    <xf numFmtId="4" fontId="19" fillId="8" borderId="29" xfId="0" applyNumberFormat="1" applyFont="1" applyFill="1" applyBorder="1" applyAlignment="1">
      <alignment horizontal="left"/>
    </xf>
    <xf numFmtId="4" fontId="19" fillId="8" borderId="0" xfId="0" applyNumberFormat="1" applyFont="1" applyFill="1" applyBorder="1" applyAlignment="1">
      <alignment horizontal="center"/>
    </xf>
    <xf numFmtId="167" fontId="19" fillId="8" borderId="0" xfId="0" applyNumberFormat="1" applyFont="1" applyFill="1" applyBorder="1" applyAlignment="1">
      <alignment horizontal="right"/>
    </xf>
    <xf numFmtId="4" fontId="20" fillId="8" borderId="0" xfId="0" applyNumberFormat="1" applyFont="1" applyFill="1" applyBorder="1" applyAlignment="1">
      <alignment horizontal="center"/>
    </xf>
    <xf numFmtId="175" fontId="14" fillId="8" borderId="12" xfId="0" applyNumberFormat="1" applyFont="1" applyFill="1" applyBorder="1" applyAlignment="1">
      <alignment horizontal="center"/>
    </xf>
    <xf numFmtId="173" fontId="14" fillId="8" borderId="12" xfId="0" applyNumberFormat="1" applyFont="1" applyFill="1" applyBorder="1"/>
    <xf numFmtId="177" fontId="14" fillId="8" borderId="12" xfId="0" applyNumberFormat="1" applyFont="1" applyFill="1" applyBorder="1"/>
    <xf numFmtId="173" fontId="14" fillId="8" borderId="12" xfId="0" applyNumberFormat="1" applyFont="1" applyFill="1" applyBorder="1" applyAlignment="1">
      <alignment horizontal="left"/>
    </xf>
    <xf numFmtId="179" fontId="14" fillId="8" borderId="12" xfId="0" applyNumberFormat="1" applyFont="1" applyFill="1" applyBorder="1" applyAlignment="1">
      <alignment horizontal="center"/>
    </xf>
    <xf numFmtId="180" fontId="14" fillId="8" borderId="12" xfId="0" applyNumberFormat="1" applyFont="1" applyFill="1" applyBorder="1" applyAlignment="1">
      <alignment horizontal="left"/>
    </xf>
    <xf numFmtId="181" fontId="14" fillId="8" borderId="12" xfId="0" applyNumberFormat="1" applyFont="1" applyFill="1" applyBorder="1"/>
    <xf numFmtId="182" fontId="14" fillId="8" borderId="12" xfId="0" applyNumberFormat="1" applyFont="1" applyFill="1" applyBorder="1"/>
    <xf numFmtId="0" fontId="14" fillId="8" borderId="12" xfId="0" applyFont="1" applyFill="1" applyBorder="1"/>
    <xf numFmtId="14" fontId="2" fillId="0" borderId="0" xfId="0" applyNumberFormat="1" applyFont="1" applyAlignment="1">
      <alignment horizontal="center" vertical="center"/>
    </xf>
    <xf numFmtId="0" fontId="0" fillId="0" borderId="0" xfId="0" applyAlignment="1">
      <alignment horizontal="center" vertical="top" wrapText="1"/>
    </xf>
    <xf numFmtId="4" fontId="10" fillId="0" borderId="0" xfId="0" applyNumberFormat="1" applyFont="1" applyBorder="1" applyAlignment="1"/>
    <xf numFmtId="0" fontId="0" fillId="0" borderId="0" xfId="0" applyNumberFormat="1" applyAlignment="1"/>
    <xf numFmtId="0" fontId="10" fillId="0" borderId="0" xfId="0" applyFont="1" applyBorder="1" applyAlignment="1"/>
    <xf numFmtId="0" fontId="0" fillId="0" borderId="0" xfId="0" applyAlignment="1"/>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0" fillId="0" borderId="0" xfId="0" applyFont="1" applyAlignment="1">
      <alignment horizontal="center" vertical="center"/>
    </xf>
  </cellXfs>
  <cellStyles count="5">
    <cellStyle name="Euro" xfId="4" xr:uid="{BDE91A22-36B6-4E66-8523-B56AB3F86F0F}"/>
    <cellStyle name="Milliers" xfId="1" builtinId="3"/>
    <cellStyle name="Milliers_PREPA" xfId="3" xr:uid="{09BDE9EB-7B54-407B-9660-42565DAA6B81}"/>
    <cellStyle name="Normal" xfId="0" builtinId="0"/>
    <cellStyle name="Normal_PREPA" xfId="2" xr:uid="{76ACB664-C56A-42B1-A286-C8CBBDA928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5</xdr:col>
      <xdr:colOff>9525</xdr:colOff>
      <xdr:row>56</xdr:row>
      <xdr:rowOff>95250</xdr:rowOff>
    </xdr:from>
    <xdr:to>
      <xdr:col>8</xdr:col>
      <xdr:colOff>9525</xdr:colOff>
      <xdr:row>56</xdr:row>
      <xdr:rowOff>95250</xdr:rowOff>
    </xdr:to>
    <xdr:sp macro="" textlink="">
      <xdr:nvSpPr>
        <xdr:cNvPr id="2" name="Line 2">
          <a:extLst>
            <a:ext uri="{FF2B5EF4-FFF2-40B4-BE49-F238E27FC236}">
              <a16:creationId xmlns:a16="http://schemas.microsoft.com/office/drawing/2014/main" id="{3FE6050B-BF58-442B-83F6-9615AC16B7F5}"/>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657225</xdr:colOff>
      <xdr:row>1</xdr:row>
      <xdr:rowOff>9525</xdr:rowOff>
    </xdr:from>
    <xdr:to>
      <xdr:col>7</xdr:col>
      <xdr:colOff>742950</xdr:colOff>
      <xdr:row>2</xdr:row>
      <xdr:rowOff>19050</xdr:rowOff>
    </xdr:to>
    <xdr:sp macro="" textlink="">
      <xdr:nvSpPr>
        <xdr:cNvPr id="3" name="Line 8">
          <a:extLst>
            <a:ext uri="{FF2B5EF4-FFF2-40B4-BE49-F238E27FC236}">
              <a16:creationId xmlns:a16="http://schemas.microsoft.com/office/drawing/2014/main" id="{2BB250AA-85F9-4189-B003-3CA44A4B6E9D}"/>
            </a:ext>
          </a:extLst>
        </xdr:cNvPr>
        <xdr:cNvSpPr>
          <a:spLocks noChangeShapeType="1"/>
        </xdr:cNvSpPr>
      </xdr:nvSpPr>
      <xdr:spPr bwMode="auto">
        <a:xfrm flipH="1">
          <a:off x="6629400" y="161925"/>
          <a:ext cx="85725" cy="180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5" name="Line 2">
          <a:extLst>
            <a:ext uri="{FF2B5EF4-FFF2-40B4-BE49-F238E27FC236}">
              <a16:creationId xmlns:a16="http://schemas.microsoft.com/office/drawing/2014/main" id="{97869299-6D20-4D9B-9903-8A6D975BB966}"/>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6" name="Line 2">
          <a:extLst>
            <a:ext uri="{FF2B5EF4-FFF2-40B4-BE49-F238E27FC236}">
              <a16:creationId xmlns:a16="http://schemas.microsoft.com/office/drawing/2014/main" id="{AB7B36CD-6324-415A-A3C7-F2162054DC96}"/>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7" name="Line 2">
          <a:extLst>
            <a:ext uri="{FF2B5EF4-FFF2-40B4-BE49-F238E27FC236}">
              <a16:creationId xmlns:a16="http://schemas.microsoft.com/office/drawing/2014/main" id="{AC9A8604-A0BE-44AC-951F-BFA616D81B93}"/>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8" name="Line 2">
          <a:extLst>
            <a:ext uri="{FF2B5EF4-FFF2-40B4-BE49-F238E27FC236}">
              <a16:creationId xmlns:a16="http://schemas.microsoft.com/office/drawing/2014/main" id="{6596326C-87AA-407B-BFF3-EB22AFC4F74B}"/>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9" name="Line 2">
          <a:extLst>
            <a:ext uri="{FF2B5EF4-FFF2-40B4-BE49-F238E27FC236}">
              <a16:creationId xmlns:a16="http://schemas.microsoft.com/office/drawing/2014/main" id="{BD44E881-73B8-4367-A8BA-599F3FD051DD}"/>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10" name="Line 2">
          <a:extLst>
            <a:ext uri="{FF2B5EF4-FFF2-40B4-BE49-F238E27FC236}">
              <a16:creationId xmlns:a16="http://schemas.microsoft.com/office/drawing/2014/main" id="{780DFB1F-E91B-48C0-BCCD-0F536DE3A244}"/>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11" name="Line 2">
          <a:extLst>
            <a:ext uri="{FF2B5EF4-FFF2-40B4-BE49-F238E27FC236}">
              <a16:creationId xmlns:a16="http://schemas.microsoft.com/office/drawing/2014/main" id="{06A79A02-1614-4D3E-B232-F861258E0DB2}"/>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657225</xdr:colOff>
      <xdr:row>1</xdr:row>
      <xdr:rowOff>9525</xdr:rowOff>
    </xdr:from>
    <xdr:to>
      <xdr:col>7</xdr:col>
      <xdr:colOff>742950</xdr:colOff>
      <xdr:row>2</xdr:row>
      <xdr:rowOff>19050</xdr:rowOff>
    </xdr:to>
    <xdr:sp macro="" textlink="">
      <xdr:nvSpPr>
        <xdr:cNvPr id="12" name="Line 8">
          <a:extLst>
            <a:ext uri="{FF2B5EF4-FFF2-40B4-BE49-F238E27FC236}">
              <a16:creationId xmlns:a16="http://schemas.microsoft.com/office/drawing/2014/main" id="{35FB0948-1961-4088-9AEB-0A06493BE5D6}"/>
            </a:ext>
          </a:extLst>
        </xdr:cNvPr>
        <xdr:cNvSpPr>
          <a:spLocks noChangeShapeType="1"/>
        </xdr:cNvSpPr>
      </xdr:nvSpPr>
      <xdr:spPr bwMode="auto">
        <a:xfrm flipH="1">
          <a:off x="6629400" y="161925"/>
          <a:ext cx="85725" cy="180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14" name="Line 2">
          <a:extLst>
            <a:ext uri="{FF2B5EF4-FFF2-40B4-BE49-F238E27FC236}">
              <a16:creationId xmlns:a16="http://schemas.microsoft.com/office/drawing/2014/main" id="{EEC45BDC-3173-4E13-8307-C2B2160C485C}"/>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15" name="Line 2">
          <a:extLst>
            <a:ext uri="{FF2B5EF4-FFF2-40B4-BE49-F238E27FC236}">
              <a16:creationId xmlns:a16="http://schemas.microsoft.com/office/drawing/2014/main" id="{F744C4BD-1EB3-497E-B53B-971B16E2E578}"/>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16" name="Line 2">
          <a:extLst>
            <a:ext uri="{FF2B5EF4-FFF2-40B4-BE49-F238E27FC236}">
              <a16:creationId xmlns:a16="http://schemas.microsoft.com/office/drawing/2014/main" id="{AF3FF5C4-40DD-4A1D-9874-FE03E796DD15}"/>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17" name="Line 2">
          <a:extLst>
            <a:ext uri="{FF2B5EF4-FFF2-40B4-BE49-F238E27FC236}">
              <a16:creationId xmlns:a16="http://schemas.microsoft.com/office/drawing/2014/main" id="{7CAAB575-D9D7-482A-A9F5-4C267055018C}"/>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18" name="Line 2">
          <a:extLst>
            <a:ext uri="{FF2B5EF4-FFF2-40B4-BE49-F238E27FC236}">
              <a16:creationId xmlns:a16="http://schemas.microsoft.com/office/drawing/2014/main" id="{5C28B507-5CFC-4618-8987-77C74FF6778A}"/>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56</xdr:row>
      <xdr:rowOff>95250</xdr:rowOff>
    </xdr:from>
    <xdr:to>
      <xdr:col>8</xdr:col>
      <xdr:colOff>9525</xdr:colOff>
      <xdr:row>56</xdr:row>
      <xdr:rowOff>95250</xdr:rowOff>
    </xdr:to>
    <xdr:sp macro="" textlink="">
      <xdr:nvSpPr>
        <xdr:cNvPr id="19" name="Line 2">
          <a:extLst>
            <a:ext uri="{FF2B5EF4-FFF2-40B4-BE49-F238E27FC236}">
              <a16:creationId xmlns:a16="http://schemas.microsoft.com/office/drawing/2014/main" id="{0EC6E39E-B75C-4747-926B-CD07ABB0C9F6}"/>
            </a:ext>
          </a:extLst>
        </xdr:cNvPr>
        <xdr:cNvSpPr>
          <a:spLocks noChangeShapeType="1"/>
        </xdr:cNvSpPr>
      </xdr:nvSpPr>
      <xdr:spPr bwMode="auto">
        <a:xfrm>
          <a:off x="4619625" y="9448800"/>
          <a:ext cx="2162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ETUDE%20-%20CHERBOURG%20-%20ZAC%20AGORA%20-%20LOT%201%20a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érif"/>
      <sheetName val="REVUE"/>
      <sheetName val="FDC"/>
      <sheetName val="DQE Base"/>
      <sheetName val="DQE Var"/>
      <sheetName val="ETUDE TF"/>
      <sheetName val="Métré"/>
      <sheetName val="SDP Reg"/>
      <sheetName val="SDP1"/>
      <sheetName val="SDP11"/>
      <sheetName val="SDP2"/>
      <sheetName val="SDP3"/>
      <sheetName val="SDP5"/>
      <sheetName val="SDP011"/>
      <sheetName val="SDP021"/>
      <sheetName val="SDP111"/>
      <sheetName val="SDP111a"/>
      <sheetName val="SDP112"/>
      <sheetName val="SDP121f"/>
      <sheetName val="SDP121a"/>
      <sheetName val="SDP121b"/>
      <sheetName val="SDP121c"/>
      <sheetName val="SDP121d"/>
      <sheetName val="SDP122"/>
      <sheetName val="SDP122a"/>
      <sheetName val="SDP122b"/>
      <sheetName val="SDP123"/>
      <sheetName val="SDP131"/>
      <sheetName val="SDP132"/>
      <sheetName val="SDP132a"/>
      <sheetName val="SDP141"/>
      <sheetName val="SDP151"/>
      <sheetName val="SDP152"/>
      <sheetName val="SDP211"/>
      <sheetName val="SDP212"/>
      <sheetName val="SDP221v1"/>
      <sheetName val="SDP221v"/>
      <sheetName val="SDP221"/>
      <sheetName val="SDP222"/>
      <sheetName val="SDP222a"/>
      <sheetName val="SDP231"/>
      <sheetName val="SDP232"/>
      <sheetName val="SDP233"/>
      <sheetName val="SDP234"/>
      <sheetName val="SDP235"/>
      <sheetName val="SDP241"/>
      <sheetName val="SDP242"/>
      <sheetName val="SDP243"/>
      <sheetName val="SDP251"/>
      <sheetName val="SDP261"/>
      <sheetName val="SDP262"/>
      <sheetName val="SDP263"/>
      <sheetName val="SDP272"/>
      <sheetName val="SDP271"/>
      <sheetName val="SDP2711"/>
      <sheetName val="SDP274"/>
      <sheetName val="SDP41"/>
      <sheetName val="SDP42"/>
      <sheetName val="SDP43"/>
      <sheetName val="SDP44"/>
      <sheetName val="SDP45"/>
      <sheetName val="SDP46"/>
      <sheetName val="SDP47"/>
      <sheetName val="SDP48"/>
      <sheetName val="SDP50"/>
      <sheetName val="SDP51"/>
      <sheetName val="SDP52"/>
      <sheetName val="SDP53"/>
      <sheetName val="SDP511"/>
      <sheetName val="SDP54"/>
      <sheetName val="SDP55"/>
      <sheetName val="SDP61"/>
      <sheetName val="SDP62"/>
      <sheetName val="SDP63"/>
      <sheetName val="SDP64"/>
      <sheetName val="SDP65"/>
      <sheetName val="SDP66"/>
      <sheetName val="SDP67"/>
      <sheetName val="SDP1311"/>
      <sheetName val="SDP13111"/>
      <sheetName val="SDP13112"/>
      <sheetName val="SDP13113"/>
      <sheetName val="SDP13114"/>
      <sheetName val="SDP13115"/>
      <sheetName val="SDP13116"/>
      <sheetName val="SDP1011"/>
      <sheetName val="SDP1012"/>
      <sheetName val="SDP1013"/>
      <sheetName val="SDP1014"/>
      <sheetName val="SDP1024"/>
      <sheetName val="SDP10224"/>
      <sheetName val="SDP1021"/>
      <sheetName val="SDP10221"/>
      <sheetName val="SDP1111"/>
      <sheetName val="SDP1112"/>
      <sheetName val="SDP1113"/>
      <sheetName val="SDP141b"/>
      <sheetName val="SDP1411"/>
      <sheetName val="SDP1412"/>
      <sheetName val="SDP1413"/>
      <sheetName val="SDP1414"/>
      <sheetName val="SDP1211"/>
      <sheetName val="SDP1212"/>
      <sheetName val="SDP1213"/>
      <sheetName val="SDP1214"/>
      <sheetName val="SDP12141"/>
      <sheetName val="SDP811"/>
      <sheetName val="SDP812"/>
      <sheetName val="SDPv23112"/>
      <sheetName val="SDP8211"/>
      <sheetName val="SDP822"/>
      <sheetName val="SDP8222"/>
      <sheetName val="SDP821"/>
      <sheetName val="SDP823"/>
      <sheetName val="SDP8231"/>
      <sheetName val="SDP824"/>
      <sheetName val="SDP825"/>
      <sheetName val="SDP826"/>
      <sheetName val="SDP827"/>
      <sheetName val="SDP8210"/>
      <sheetName val="SDP851"/>
      <sheetName val="SDP911"/>
      <sheetName val="SDP9121"/>
      <sheetName val="SDP912"/>
      <sheetName val="SDP913"/>
      <sheetName val="SDPv9111"/>
      <sheetName val="SDP914"/>
      <sheetName val="SDP921"/>
      <sheetName val="SDP931"/>
      <sheetName val="SDP841"/>
      <sheetName val="SDPv233111"/>
      <sheetName val="SDPv23311"/>
      <sheetName val="SDPv23312"/>
      <sheetName val="SDPv23313"/>
      <sheetName val="SDP871"/>
      <sheetName val="SDP872"/>
      <sheetName val="SDP873"/>
      <sheetName val="SDP874"/>
      <sheetName val="SDP875"/>
      <sheetName val="SDP321"/>
      <sheetName val="SDP322"/>
      <sheetName val="SDP311"/>
      <sheetName val="SDP312"/>
      <sheetName val="SPD313"/>
      <sheetName val="SDP331"/>
      <sheetName val="SDP2631"/>
      <sheetName val="SDP828"/>
      <sheetName val="SDP829"/>
      <sheetName val="SDP831"/>
      <sheetName val="SDP832"/>
      <sheetName val="SDP833"/>
      <sheetName val="SDP834"/>
      <sheetName val="SDP835"/>
      <sheetName val="SDP836"/>
      <sheetName val="SDP842"/>
      <sheetName val="SDP861"/>
      <sheetName val="SDP862"/>
      <sheetName val="SDP863"/>
      <sheetName val="SDP864"/>
      <sheetName val="SDP865a"/>
      <sheetName val="SPD865"/>
      <sheetName val="SDP866"/>
      <sheetName val="SDP867"/>
      <sheetName val="SD881"/>
      <sheetName val="SDPgeo"/>
      <sheetName val="SDPend"/>
      <sheetName val="SDPv2571"/>
      <sheetName val="SDP1062"/>
      <sheetName val="Commerce"/>
      <sheetName val="CALCUL"/>
      <sheetName val="Données"/>
      <sheetName val="Soustraitance"/>
      <sheetName val="TRANSP"/>
      <sheetName val="Répartition"/>
    </sheetNames>
    <sheetDataSet>
      <sheetData sheetId="0"/>
      <sheetData sheetId="1"/>
      <sheetData sheetId="2">
        <row r="7">
          <cell r="C7">
            <v>1</v>
          </cell>
        </row>
      </sheetData>
      <sheetData sheetId="3"/>
      <sheetData sheetId="4"/>
      <sheetData sheetId="5">
        <row r="1">
          <cell r="N1">
            <v>1.0027381969721667</v>
          </cell>
        </row>
        <row r="2">
          <cell r="L2">
            <v>0.02</v>
          </cell>
          <cell r="N2">
            <v>1.1724137931034484</v>
          </cell>
        </row>
        <row r="3">
          <cell r="L3">
            <v>0.13</v>
          </cell>
        </row>
        <row r="4">
          <cell r="N4">
            <v>1.1299999999999999</v>
          </cell>
        </row>
        <row r="5">
          <cell r="N5">
            <v>1.1299999999999999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6">
          <cell r="D6">
            <v>20</v>
          </cell>
        </row>
      </sheetData>
      <sheetData sheetId="171"/>
      <sheetData sheetId="172"/>
      <sheetData sheetId="17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B85DB-B524-4634-8200-0E5D249C971E}">
  <sheetPr codeName="Feuil1"/>
  <dimension ref="A1:L31"/>
  <sheetViews>
    <sheetView tabSelected="1" workbookViewId="0">
      <selection activeCell="H7" sqref="H7:L26"/>
    </sheetView>
  </sheetViews>
  <sheetFormatPr baseColWidth="10" defaultRowHeight="15" x14ac:dyDescent="0.25"/>
  <cols>
    <col min="1" max="1" width="7.28515625" bestFit="1" customWidth="1"/>
    <col min="2" max="2" width="36.28515625" customWidth="1"/>
    <col min="6" max="6" width="14.28515625" bestFit="1" customWidth="1"/>
  </cols>
  <sheetData>
    <row r="1" spans="1:12" x14ac:dyDescent="0.25">
      <c r="A1" s="1"/>
      <c r="B1" s="2"/>
      <c r="C1" s="1"/>
      <c r="D1" s="3"/>
      <c r="E1" s="1"/>
      <c r="F1" s="1"/>
    </row>
    <row r="2" spans="1:12" x14ac:dyDescent="0.25">
      <c r="A2" s="2"/>
      <c r="B2" s="134" t="s">
        <v>62</v>
      </c>
      <c r="C2" s="134"/>
      <c r="D2" s="134"/>
      <c r="E2" s="1"/>
      <c r="F2" s="4">
        <f ca="1">NOW()</f>
        <v>43301.362619675929</v>
      </c>
    </row>
    <row r="3" spans="1:12" x14ac:dyDescent="0.25">
      <c r="A3" s="5"/>
      <c r="B3" s="6"/>
      <c r="C3" s="5"/>
      <c r="D3" s="7"/>
      <c r="E3" s="5"/>
      <c r="F3" s="5"/>
    </row>
    <row r="4" spans="1:12" x14ac:dyDescent="0.25">
      <c r="A4" s="124"/>
      <c r="B4" s="124"/>
      <c r="C4" s="5"/>
      <c r="D4" s="7"/>
      <c r="E4" s="5"/>
      <c r="F4" s="5"/>
    </row>
    <row r="5" spans="1:12" x14ac:dyDescent="0.25">
      <c r="A5" s="5"/>
      <c r="B5" s="8"/>
      <c r="C5" s="5"/>
      <c r="D5" s="7"/>
      <c r="E5" s="5"/>
      <c r="F5" s="5"/>
    </row>
    <row r="6" spans="1:12" ht="15.75" thickBot="1" x14ac:dyDescent="0.3">
      <c r="A6" s="5"/>
      <c r="B6" s="6"/>
      <c r="C6" s="5"/>
      <c r="D6" s="7"/>
      <c r="E6" s="5"/>
      <c r="F6" s="5"/>
    </row>
    <row r="7" spans="1:12" ht="30.75" customHeight="1" thickBot="1" x14ac:dyDescent="0.3">
      <c r="A7" s="9" t="s">
        <v>61</v>
      </c>
      <c r="B7" s="10" t="s">
        <v>0</v>
      </c>
      <c r="C7" s="11" t="s">
        <v>1</v>
      </c>
      <c r="D7" s="12" t="s">
        <v>2</v>
      </c>
      <c r="E7" s="13" t="s">
        <v>3</v>
      </c>
      <c r="F7" s="14" t="s">
        <v>4</v>
      </c>
      <c r="H7" s="125" t="s">
        <v>63</v>
      </c>
      <c r="I7" s="125"/>
      <c r="J7" s="125"/>
      <c r="K7" s="125"/>
      <c r="L7" s="125"/>
    </row>
    <row r="8" spans="1:12" x14ac:dyDescent="0.25">
      <c r="A8" s="15"/>
      <c r="B8" s="16"/>
      <c r="C8" s="17" t="s">
        <v>5</v>
      </c>
      <c r="D8" s="18"/>
      <c r="E8" s="19"/>
      <c r="F8" s="20"/>
      <c r="H8" s="125"/>
      <c r="I8" s="125"/>
      <c r="J8" s="125"/>
      <c r="K8" s="125"/>
      <c r="L8" s="125"/>
    </row>
    <row r="9" spans="1:12" x14ac:dyDescent="0.25">
      <c r="A9" s="21">
        <v>1</v>
      </c>
      <c r="B9" s="22" t="s">
        <v>56</v>
      </c>
      <c r="C9" s="23" t="s">
        <v>6</v>
      </c>
      <c r="D9" s="24">
        <v>1</v>
      </c>
      <c r="E9" s="25">
        <f>+'SDP1'!H51</f>
        <v>6.0719999999999992</v>
      </c>
      <c r="F9" s="26">
        <f t="shared" ref="F9:F14" si="0">IF(D9="","",$E9*E9)</f>
        <v>36.86918399999999</v>
      </c>
      <c r="H9" s="125"/>
      <c r="I9" s="125"/>
      <c r="J9" s="125"/>
      <c r="K9" s="125"/>
      <c r="L9" s="125"/>
    </row>
    <row r="10" spans="1:12" x14ac:dyDescent="0.25">
      <c r="A10" s="21">
        <v>2</v>
      </c>
      <c r="B10" s="22" t="s">
        <v>57</v>
      </c>
      <c r="C10" s="23" t="s">
        <v>6</v>
      </c>
      <c r="D10" s="24">
        <v>1</v>
      </c>
      <c r="E10" s="25"/>
      <c r="F10" s="26">
        <f t="shared" si="0"/>
        <v>0</v>
      </c>
      <c r="H10" s="125"/>
      <c r="I10" s="125"/>
      <c r="J10" s="125"/>
      <c r="K10" s="125"/>
      <c r="L10" s="125"/>
    </row>
    <row r="11" spans="1:12" x14ac:dyDescent="0.25">
      <c r="A11" s="21">
        <v>3</v>
      </c>
      <c r="B11" s="22" t="s">
        <v>12</v>
      </c>
      <c r="C11" s="23" t="s">
        <v>7</v>
      </c>
      <c r="D11" s="24">
        <v>1</v>
      </c>
      <c r="E11" s="25"/>
      <c r="F11" s="26">
        <f t="shared" si="0"/>
        <v>0</v>
      </c>
      <c r="H11" s="125"/>
      <c r="I11" s="125"/>
      <c r="J11" s="125"/>
      <c r="K11" s="125"/>
      <c r="L11" s="125"/>
    </row>
    <row r="12" spans="1:12" x14ac:dyDescent="0.25">
      <c r="A12" s="21">
        <v>4</v>
      </c>
      <c r="B12" s="22" t="s">
        <v>12</v>
      </c>
      <c r="C12" s="23" t="s">
        <v>8</v>
      </c>
      <c r="D12" s="24">
        <v>1</v>
      </c>
      <c r="E12" s="25"/>
      <c r="F12" s="26">
        <f t="shared" si="0"/>
        <v>0</v>
      </c>
      <c r="H12" s="125"/>
      <c r="I12" s="125"/>
      <c r="J12" s="125"/>
      <c r="K12" s="125"/>
      <c r="L12" s="125"/>
    </row>
    <row r="13" spans="1:12" x14ac:dyDescent="0.25">
      <c r="A13" s="21">
        <v>5</v>
      </c>
      <c r="B13" s="22" t="s">
        <v>12</v>
      </c>
      <c r="C13" s="23" t="s">
        <v>8</v>
      </c>
      <c r="D13" s="24">
        <v>1</v>
      </c>
      <c r="E13" s="25"/>
      <c r="F13" s="26">
        <f t="shared" si="0"/>
        <v>0</v>
      </c>
      <c r="H13" s="125"/>
      <c r="I13" s="125"/>
      <c r="J13" s="125"/>
      <c r="K13" s="125"/>
      <c r="L13" s="125"/>
    </row>
    <row r="14" spans="1:12" x14ac:dyDescent="0.25">
      <c r="A14" s="21">
        <v>6</v>
      </c>
      <c r="B14" s="22" t="s">
        <v>12</v>
      </c>
      <c r="C14" s="23" t="s">
        <v>8</v>
      </c>
      <c r="D14" s="24">
        <v>1</v>
      </c>
      <c r="E14" s="25"/>
      <c r="F14" s="26">
        <f t="shared" si="0"/>
        <v>0</v>
      </c>
      <c r="H14" s="125"/>
      <c r="I14" s="125"/>
      <c r="J14" s="125"/>
      <c r="K14" s="125"/>
      <c r="L14" s="125"/>
    </row>
    <row r="15" spans="1:12" x14ac:dyDescent="0.25">
      <c r="A15" s="21">
        <v>7</v>
      </c>
      <c r="B15" s="22" t="s">
        <v>12</v>
      </c>
      <c r="C15" s="23" t="s">
        <v>8</v>
      </c>
      <c r="D15" s="24">
        <v>1</v>
      </c>
      <c r="E15" s="19"/>
      <c r="F15" s="20"/>
      <c r="H15" s="125"/>
      <c r="I15" s="125"/>
      <c r="J15" s="125"/>
      <c r="K15" s="125"/>
      <c r="L15" s="125"/>
    </row>
    <row r="16" spans="1:12" x14ac:dyDescent="0.25">
      <c r="A16" s="21">
        <v>8</v>
      </c>
      <c r="B16" s="22" t="s">
        <v>12</v>
      </c>
      <c r="C16" s="23" t="s">
        <v>8</v>
      </c>
      <c r="D16" s="24">
        <v>1</v>
      </c>
      <c r="E16" s="19"/>
      <c r="F16" s="26">
        <f t="shared" ref="F16:F21" si="1">IF(D16="","",$E16*E16)</f>
        <v>0</v>
      </c>
      <c r="H16" s="125"/>
      <c r="I16" s="125"/>
      <c r="J16" s="125"/>
      <c r="K16" s="125"/>
      <c r="L16" s="125"/>
    </row>
    <row r="17" spans="1:12" x14ac:dyDescent="0.25">
      <c r="A17" s="21">
        <v>9</v>
      </c>
      <c r="B17" s="22" t="s">
        <v>12</v>
      </c>
      <c r="C17" s="23" t="s">
        <v>8</v>
      </c>
      <c r="D17" s="24">
        <v>1</v>
      </c>
      <c r="E17" s="25"/>
      <c r="F17" s="26">
        <f t="shared" si="1"/>
        <v>0</v>
      </c>
      <c r="H17" s="125"/>
      <c r="I17" s="125"/>
      <c r="J17" s="125"/>
      <c r="K17" s="125"/>
      <c r="L17" s="125"/>
    </row>
    <row r="18" spans="1:12" x14ac:dyDescent="0.25">
      <c r="A18" s="21">
        <v>10</v>
      </c>
      <c r="B18" s="22" t="s">
        <v>12</v>
      </c>
      <c r="C18" s="23" t="s">
        <v>8</v>
      </c>
      <c r="D18" s="24">
        <v>1</v>
      </c>
      <c r="E18" s="19"/>
      <c r="F18" s="26">
        <f t="shared" si="1"/>
        <v>0</v>
      </c>
      <c r="H18" s="125"/>
      <c r="I18" s="125"/>
      <c r="J18" s="125"/>
      <c r="K18" s="125"/>
      <c r="L18" s="125"/>
    </row>
    <row r="19" spans="1:12" x14ac:dyDescent="0.25">
      <c r="A19" s="21">
        <v>11</v>
      </c>
      <c r="B19" s="22" t="s">
        <v>12</v>
      </c>
      <c r="C19" s="23" t="s">
        <v>8</v>
      </c>
      <c r="D19" s="24">
        <v>1</v>
      </c>
      <c r="E19" s="25"/>
      <c r="F19" s="26">
        <f t="shared" si="1"/>
        <v>0</v>
      </c>
      <c r="H19" s="125"/>
      <c r="I19" s="125"/>
      <c r="J19" s="125"/>
      <c r="K19" s="125"/>
      <c r="L19" s="125"/>
    </row>
    <row r="20" spans="1:12" x14ac:dyDescent="0.25">
      <c r="A20" s="21">
        <v>12</v>
      </c>
      <c r="B20" s="22" t="s">
        <v>12</v>
      </c>
      <c r="C20" s="23" t="s">
        <v>8</v>
      </c>
      <c r="D20" s="24">
        <v>1</v>
      </c>
      <c r="E20" s="19"/>
      <c r="F20" s="26">
        <f t="shared" si="1"/>
        <v>0</v>
      </c>
      <c r="H20" s="125"/>
      <c r="I20" s="125"/>
      <c r="J20" s="125"/>
      <c r="K20" s="125"/>
      <c r="L20" s="125"/>
    </row>
    <row r="21" spans="1:12" x14ac:dyDescent="0.25">
      <c r="A21" s="21">
        <v>13</v>
      </c>
      <c r="B21" s="22" t="s">
        <v>12</v>
      </c>
      <c r="C21" s="23" t="s">
        <v>8</v>
      </c>
      <c r="D21" s="24">
        <v>1</v>
      </c>
      <c r="E21" s="19"/>
      <c r="F21" s="26">
        <f t="shared" si="1"/>
        <v>0</v>
      </c>
      <c r="H21" s="125"/>
      <c r="I21" s="125"/>
      <c r="J21" s="125"/>
      <c r="K21" s="125"/>
      <c r="L21" s="125"/>
    </row>
    <row r="22" spans="1:12" x14ac:dyDescent="0.25">
      <c r="A22" s="21">
        <v>14</v>
      </c>
      <c r="B22" s="22" t="s">
        <v>12</v>
      </c>
      <c r="C22" s="23" t="s">
        <v>8</v>
      </c>
      <c r="D22" s="24">
        <v>1</v>
      </c>
      <c r="E22" s="25"/>
      <c r="F22" s="26">
        <f t="shared" ref="F22" si="2">IF(D22="","",$E22*E22)</f>
        <v>0</v>
      </c>
      <c r="H22" s="125"/>
      <c r="I22" s="125"/>
      <c r="J22" s="125"/>
      <c r="K22" s="125"/>
      <c r="L22" s="125"/>
    </row>
    <row r="23" spans="1:12" x14ac:dyDescent="0.25">
      <c r="A23" s="21">
        <v>15</v>
      </c>
      <c r="B23" s="22" t="s">
        <v>12</v>
      </c>
      <c r="C23" s="23" t="s">
        <v>8</v>
      </c>
      <c r="D23" s="24">
        <v>1</v>
      </c>
      <c r="E23" s="25"/>
      <c r="F23" s="26">
        <f>IF(D23="","",$E23*E23)</f>
        <v>0</v>
      </c>
      <c r="H23" s="125"/>
      <c r="I23" s="125"/>
      <c r="J23" s="125"/>
      <c r="K23" s="125"/>
      <c r="L23" s="125"/>
    </row>
    <row r="24" spans="1:12" x14ac:dyDescent="0.25">
      <c r="A24" s="21">
        <v>16</v>
      </c>
      <c r="B24" s="22" t="s">
        <v>12</v>
      </c>
      <c r="C24" s="23" t="s">
        <v>8</v>
      </c>
      <c r="D24" s="24">
        <v>2</v>
      </c>
      <c r="E24" s="25"/>
      <c r="F24" s="26">
        <f t="shared" ref="F24:F27" si="3">IF(D24="","",$E24*E24)</f>
        <v>0</v>
      </c>
      <c r="H24" s="125"/>
      <c r="I24" s="125"/>
      <c r="J24" s="125"/>
      <c r="K24" s="125"/>
      <c r="L24" s="125"/>
    </row>
    <row r="25" spans="1:12" x14ac:dyDescent="0.25">
      <c r="A25" s="27"/>
      <c r="B25" s="31"/>
      <c r="C25" s="30"/>
      <c r="D25" s="24"/>
      <c r="E25" s="25"/>
      <c r="F25" s="26" t="str">
        <f t="shared" si="3"/>
        <v/>
      </c>
      <c r="H25" s="125"/>
      <c r="I25" s="125"/>
      <c r="J25" s="125"/>
      <c r="K25" s="125"/>
      <c r="L25" s="125"/>
    </row>
    <row r="26" spans="1:12" x14ac:dyDescent="0.25">
      <c r="A26" s="27"/>
      <c r="B26" s="31"/>
      <c r="C26" s="30"/>
      <c r="D26" s="24"/>
      <c r="E26" s="25"/>
      <c r="F26" s="26" t="str">
        <f t="shared" si="3"/>
        <v/>
      </c>
      <c r="H26" s="125"/>
      <c r="I26" s="125"/>
      <c r="J26" s="125"/>
      <c r="K26" s="125"/>
      <c r="L26" s="125"/>
    </row>
    <row r="27" spans="1:12" x14ac:dyDescent="0.25">
      <c r="A27" s="28"/>
      <c r="B27" s="29"/>
      <c r="C27" s="30"/>
      <c r="D27" s="24"/>
      <c r="E27" s="19"/>
      <c r="F27" s="26" t="str">
        <f t="shared" si="3"/>
        <v/>
      </c>
    </row>
    <row r="28" spans="1:12" ht="15.75" thickBot="1" x14ac:dyDescent="0.3">
      <c r="A28" s="33"/>
      <c r="B28" s="34" t="s">
        <v>9</v>
      </c>
      <c r="C28" s="37"/>
      <c r="D28" s="35"/>
      <c r="E28" s="36"/>
      <c r="F28" s="52">
        <f>SUM(F8:F27)</f>
        <v>36.86918399999999</v>
      </c>
    </row>
    <row r="29" spans="1:12" ht="15.75" thickBot="1" x14ac:dyDescent="0.3">
      <c r="A29" s="38"/>
      <c r="B29" s="39" t="s">
        <v>10</v>
      </c>
      <c r="C29" s="40"/>
      <c r="D29" s="41"/>
      <c r="E29" s="42"/>
      <c r="F29" s="43" t="e">
        <f>F26+#REF!+F28</f>
        <v>#VALUE!</v>
      </c>
    </row>
    <row r="30" spans="1:12" ht="15.75" thickBot="1" x14ac:dyDescent="0.3">
      <c r="B30" s="44">
        <f>TVA</f>
        <v>20</v>
      </c>
      <c r="C30" s="45"/>
      <c r="D30" s="46"/>
      <c r="E30" s="47"/>
      <c r="F30" s="48" t="e">
        <f>F29*TVA/100</f>
        <v>#VALUE!</v>
      </c>
    </row>
    <row r="31" spans="1:12" ht="15.75" thickBot="1" x14ac:dyDescent="0.3">
      <c r="B31" s="49" t="s">
        <v>11</v>
      </c>
      <c r="C31" s="45"/>
      <c r="D31" s="46"/>
      <c r="E31" s="50"/>
      <c r="F31" s="51" t="e">
        <f>F29+F30</f>
        <v>#VALUE!</v>
      </c>
    </row>
  </sheetData>
  <protectedRanges>
    <protectedRange sqref="A25:A27" name="Plage1_1"/>
  </protectedRanges>
  <mergeCells count="3">
    <mergeCell ref="A4:B4"/>
    <mergeCell ref="B2:D2"/>
    <mergeCell ref="H7:L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ADFA8-B8EB-440F-8FC7-522EF03B7320}">
  <sheetPr codeName="Feuil2"/>
  <dimension ref="A3:B6"/>
  <sheetViews>
    <sheetView workbookViewId="0">
      <selection activeCell="D3" sqref="D3"/>
    </sheetView>
  </sheetViews>
  <sheetFormatPr baseColWidth="10" defaultRowHeight="15" x14ac:dyDescent="0.25"/>
  <cols>
    <col min="1" max="1" width="13.28515625" bestFit="1" customWidth="1"/>
  </cols>
  <sheetData>
    <row r="3" spans="1:2" x14ac:dyDescent="0.25">
      <c r="A3" t="s">
        <v>13</v>
      </c>
      <c r="B3" s="53">
        <v>1.1499999999999999</v>
      </c>
    </row>
    <row r="4" spans="1:2" x14ac:dyDescent="0.25">
      <c r="A4" t="s">
        <v>14</v>
      </c>
      <c r="B4" s="53">
        <v>1.1499999999999999</v>
      </c>
    </row>
    <row r="5" spans="1:2" x14ac:dyDescent="0.25">
      <c r="A5" t="s">
        <v>15</v>
      </c>
      <c r="B5" s="53">
        <v>1.1499999999999999</v>
      </c>
    </row>
    <row r="6" spans="1:2" x14ac:dyDescent="0.25">
      <c r="A6" t="s">
        <v>16</v>
      </c>
      <c r="B6" s="53">
        <v>1.1499999999999999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91261-9DB0-4780-B68A-CCFBBFA68D6E}">
  <sheetPr codeName="Feuil3"/>
  <dimension ref="A1:H62"/>
  <sheetViews>
    <sheetView topLeftCell="A15" workbookViewId="0">
      <selection activeCell="E41" sqref="E41"/>
    </sheetView>
  </sheetViews>
  <sheetFormatPr baseColWidth="10" defaultRowHeight="15" x14ac:dyDescent="0.25"/>
  <cols>
    <col min="1" max="1" width="18.5703125" style="91" customWidth="1"/>
    <col min="2" max="2" width="10.5703125" style="91" customWidth="1"/>
    <col min="3" max="3" width="11.140625" style="91" customWidth="1"/>
    <col min="4" max="4" width="16.85546875" style="91" customWidth="1"/>
    <col min="5" max="5" width="12" style="91" customWidth="1"/>
    <col min="6" max="6" width="10.7109375" style="91" customWidth="1"/>
    <col min="7" max="7" width="9.7109375" style="91" customWidth="1"/>
    <col min="8" max="8" width="12" style="91" customWidth="1"/>
    <col min="257" max="257" width="18.5703125" customWidth="1"/>
    <col min="258" max="258" width="10.5703125" customWidth="1"/>
    <col min="259" max="259" width="11.140625" customWidth="1"/>
    <col min="260" max="260" width="16.85546875" customWidth="1"/>
    <col min="261" max="261" width="12" customWidth="1"/>
    <col min="262" max="262" width="10.7109375" customWidth="1"/>
    <col min="263" max="263" width="9.7109375" customWidth="1"/>
    <col min="264" max="264" width="12" customWidth="1"/>
    <col min="513" max="513" width="18.5703125" customWidth="1"/>
    <col min="514" max="514" width="10.5703125" customWidth="1"/>
    <col min="515" max="515" width="11.140625" customWidth="1"/>
    <col min="516" max="516" width="16.85546875" customWidth="1"/>
    <col min="517" max="517" width="12" customWidth="1"/>
    <col min="518" max="518" width="10.7109375" customWidth="1"/>
    <col min="519" max="519" width="9.7109375" customWidth="1"/>
    <col min="520" max="520" width="12" customWidth="1"/>
    <col min="769" max="769" width="18.5703125" customWidth="1"/>
    <col min="770" max="770" width="10.5703125" customWidth="1"/>
    <col min="771" max="771" width="11.140625" customWidth="1"/>
    <col min="772" max="772" width="16.85546875" customWidth="1"/>
    <col min="773" max="773" width="12" customWidth="1"/>
    <col min="774" max="774" width="10.7109375" customWidth="1"/>
    <col min="775" max="775" width="9.7109375" customWidth="1"/>
    <col min="776" max="776" width="12" customWidth="1"/>
    <col min="1025" max="1025" width="18.5703125" customWidth="1"/>
    <col min="1026" max="1026" width="10.5703125" customWidth="1"/>
    <col min="1027" max="1027" width="11.140625" customWidth="1"/>
    <col min="1028" max="1028" width="16.85546875" customWidth="1"/>
    <col min="1029" max="1029" width="12" customWidth="1"/>
    <col min="1030" max="1030" width="10.7109375" customWidth="1"/>
    <col min="1031" max="1031" width="9.7109375" customWidth="1"/>
    <col min="1032" max="1032" width="12" customWidth="1"/>
    <col min="1281" max="1281" width="18.5703125" customWidth="1"/>
    <col min="1282" max="1282" width="10.5703125" customWidth="1"/>
    <col min="1283" max="1283" width="11.140625" customWidth="1"/>
    <col min="1284" max="1284" width="16.85546875" customWidth="1"/>
    <col min="1285" max="1285" width="12" customWidth="1"/>
    <col min="1286" max="1286" width="10.7109375" customWidth="1"/>
    <col min="1287" max="1287" width="9.7109375" customWidth="1"/>
    <col min="1288" max="1288" width="12" customWidth="1"/>
    <col min="1537" max="1537" width="18.5703125" customWidth="1"/>
    <col min="1538" max="1538" width="10.5703125" customWidth="1"/>
    <col min="1539" max="1539" width="11.140625" customWidth="1"/>
    <col min="1540" max="1540" width="16.85546875" customWidth="1"/>
    <col min="1541" max="1541" width="12" customWidth="1"/>
    <col min="1542" max="1542" width="10.7109375" customWidth="1"/>
    <col min="1543" max="1543" width="9.7109375" customWidth="1"/>
    <col min="1544" max="1544" width="12" customWidth="1"/>
    <col min="1793" max="1793" width="18.5703125" customWidth="1"/>
    <col min="1794" max="1794" width="10.5703125" customWidth="1"/>
    <col min="1795" max="1795" width="11.140625" customWidth="1"/>
    <col min="1796" max="1796" width="16.85546875" customWidth="1"/>
    <col min="1797" max="1797" width="12" customWidth="1"/>
    <col min="1798" max="1798" width="10.7109375" customWidth="1"/>
    <col min="1799" max="1799" width="9.7109375" customWidth="1"/>
    <col min="1800" max="1800" width="12" customWidth="1"/>
    <col min="2049" max="2049" width="18.5703125" customWidth="1"/>
    <col min="2050" max="2050" width="10.5703125" customWidth="1"/>
    <col min="2051" max="2051" width="11.140625" customWidth="1"/>
    <col min="2052" max="2052" width="16.85546875" customWidth="1"/>
    <col min="2053" max="2053" width="12" customWidth="1"/>
    <col min="2054" max="2054" width="10.7109375" customWidth="1"/>
    <col min="2055" max="2055" width="9.7109375" customWidth="1"/>
    <col min="2056" max="2056" width="12" customWidth="1"/>
    <col min="2305" max="2305" width="18.5703125" customWidth="1"/>
    <col min="2306" max="2306" width="10.5703125" customWidth="1"/>
    <col min="2307" max="2307" width="11.140625" customWidth="1"/>
    <col min="2308" max="2308" width="16.85546875" customWidth="1"/>
    <col min="2309" max="2309" width="12" customWidth="1"/>
    <col min="2310" max="2310" width="10.7109375" customWidth="1"/>
    <col min="2311" max="2311" width="9.7109375" customWidth="1"/>
    <col min="2312" max="2312" width="12" customWidth="1"/>
    <col min="2561" max="2561" width="18.5703125" customWidth="1"/>
    <col min="2562" max="2562" width="10.5703125" customWidth="1"/>
    <col min="2563" max="2563" width="11.140625" customWidth="1"/>
    <col min="2564" max="2564" width="16.85546875" customWidth="1"/>
    <col min="2565" max="2565" width="12" customWidth="1"/>
    <col min="2566" max="2566" width="10.7109375" customWidth="1"/>
    <col min="2567" max="2567" width="9.7109375" customWidth="1"/>
    <col min="2568" max="2568" width="12" customWidth="1"/>
    <col min="2817" max="2817" width="18.5703125" customWidth="1"/>
    <col min="2818" max="2818" width="10.5703125" customWidth="1"/>
    <col min="2819" max="2819" width="11.140625" customWidth="1"/>
    <col min="2820" max="2820" width="16.85546875" customWidth="1"/>
    <col min="2821" max="2821" width="12" customWidth="1"/>
    <col min="2822" max="2822" width="10.7109375" customWidth="1"/>
    <col min="2823" max="2823" width="9.7109375" customWidth="1"/>
    <col min="2824" max="2824" width="12" customWidth="1"/>
    <col min="3073" max="3073" width="18.5703125" customWidth="1"/>
    <col min="3074" max="3074" width="10.5703125" customWidth="1"/>
    <col min="3075" max="3075" width="11.140625" customWidth="1"/>
    <col min="3076" max="3076" width="16.85546875" customWidth="1"/>
    <col min="3077" max="3077" width="12" customWidth="1"/>
    <col min="3078" max="3078" width="10.7109375" customWidth="1"/>
    <col min="3079" max="3079" width="9.7109375" customWidth="1"/>
    <col min="3080" max="3080" width="12" customWidth="1"/>
    <col min="3329" max="3329" width="18.5703125" customWidth="1"/>
    <col min="3330" max="3330" width="10.5703125" customWidth="1"/>
    <col min="3331" max="3331" width="11.140625" customWidth="1"/>
    <col min="3332" max="3332" width="16.85546875" customWidth="1"/>
    <col min="3333" max="3333" width="12" customWidth="1"/>
    <col min="3334" max="3334" width="10.7109375" customWidth="1"/>
    <col min="3335" max="3335" width="9.7109375" customWidth="1"/>
    <col min="3336" max="3336" width="12" customWidth="1"/>
    <col min="3585" max="3585" width="18.5703125" customWidth="1"/>
    <col min="3586" max="3586" width="10.5703125" customWidth="1"/>
    <col min="3587" max="3587" width="11.140625" customWidth="1"/>
    <col min="3588" max="3588" width="16.85546875" customWidth="1"/>
    <col min="3589" max="3589" width="12" customWidth="1"/>
    <col min="3590" max="3590" width="10.7109375" customWidth="1"/>
    <col min="3591" max="3591" width="9.7109375" customWidth="1"/>
    <col min="3592" max="3592" width="12" customWidth="1"/>
    <col min="3841" max="3841" width="18.5703125" customWidth="1"/>
    <col min="3842" max="3842" width="10.5703125" customWidth="1"/>
    <col min="3843" max="3843" width="11.140625" customWidth="1"/>
    <col min="3844" max="3844" width="16.85546875" customWidth="1"/>
    <col min="3845" max="3845" width="12" customWidth="1"/>
    <col min="3846" max="3846" width="10.7109375" customWidth="1"/>
    <col min="3847" max="3847" width="9.7109375" customWidth="1"/>
    <col min="3848" max="3848" width="12" customWidth="1"/>
    <col min="4097" max="4097" width="18.5703125" customWidth="1"/>
    <col min="4098" max="4098" width="10.5703125" customWidth="1"/>
    <col min="4099" max="4099" width="11.140625" customWidth="1"/>
    <col min="4100" max="4100" width="16.85546875" customWidth="1"/>
    <col min="4101" max="4101" width="12" customWidth="1"/>
    <col min="4102" max="4102" width="10.7109375" customWidth="1"/>
    <col min="4103" max="4103" width="9.7109375" customWidth="1"/>
    <col min="4104" max="4104" width="12" customWidth="1"/>
    <col min="4353" max="4353" width="18.5703125" customWidth="1"/>
    <col min="4354" max="4354" width="10.5703125" customWidth="1"/>
    <col min="4355" max="4355" width="11.140625" customWidth="1"/>
    <col min="4356" max="4356" width="16.85546875" customWidth="1"/>
    <col min="4357" max="4357" width="12" customWidth="1"/>
    <col min="4358" max="4358" width="10.7109375" customWidth="1"/>
    <col min="4359" max="4359" width="9.7109375" customWidth="1"/>
    <col min="4360" max="4360" width="12" customWidth="1"/>
    <col min="4609" max="4609" width="18.5703125" customWidth="1"/>
    <col min="4610" max="4610" width="10.5703125" customWidth="1"/>
    <col min="4611" max="4611" width="11.140625" customWidth="1"/>
    <col min="4612" max="4612" width="16.85546875" customWidth="1"/>
    <col min="4613" max="4613" width="12" customWidth="1"/>
    <col min="4614" max="4614" width="10.7109375" customWidth="1"/>
    <col min="4615" max="4615" width="9.7109375" customWidth="1"/>
    <col min="4616" max="4616" width="12" customWidth="1"/>
    <col min="4865" max="4865" width="18.5703125" customWidth="1"/>
    <col min="4866" max="4866" width="10.5703125" customWidth="1"/>
    <col min="4867" max="4867" width="11.140625" customWidth="1"/>
    <col min="4868" max="4868" width="16.85546875" customWidth="1"/>
    <col min="4869" max="4869" width="12" customWidth="1"/>
    <col min="4870" max="4870" width="10.7109375" customWidth="1"/>
    <col min="4871" max="4871" width="9.7109375" customWidth="1"/>
    <col min="4872" max="4872" width="12" customWidth="1"/>
    <col min="5121" max="5121" width="18.5703125" customWidth="1"/>
    <col min="5122" max="5122" width="10.5703125" customWidth="1"/>
    <col min="5123" max="5123" width="11.140625" customWidth="1"/>
    <col min="5124" max="5124" width="16.85546875" customWidth="1"/>
    <col min="5125" max="5125" width="12" customWidth="1"/>
    <col min="5126" max="5126" width="10.7109375" customWidth="1"/>
    <col min="5127" max="5127" width="9.7109375" customWidth="1"/>
    <col min="5128" max="5128" width="12" customWidth="1"/>
    <col min="5377" max="5377" width="18.5703125" customWidth="1"/>
    <col min="5378" max="5378" width="10.5703125" customWidth="1"/>
    <col min="5379" max="5379" width="11.140625" customWidth="1"/>
    <col min="5380" max="5380" width="16.85546875" customWidth="1"/>
    <col min="5381" max="5381" width="12" customWidth="1"/>
    <col min="5382" max="5382" width="10.7109375" customWidth="1"/>
    <col min="5383" max="5383" width="9.7109375" customWidth="1"/>
    <col min="5384" max="5384" width="12" customWidth="1"/>
    <col min="5633" max="5633" width="18.5703125" customWidth="1"/>
    <col min="5634" max="5634" width="10.5703125" customWidth="1"/>
    <col min="5635" max="5635" width="11.140625" customWidth="1"/>
    <col min="5636" max="5636" width="16.85546875" customWidth="1"/>
    <col min="5637" max="5637" width="12" customWidth="1"/>
    <col min="5638" max="5638" width="10.7109375" customWidth="1"/>
    <col min="5639" max="5639" width="9.7109375" customWidth="1"/>
    <col min="5640" max="5640" width="12" customWidth="1"/>
    <col min="5889" max="5889" width="18.5703125" customWidth="1"/>
    <col min="5890" max="5890" width="10.5703125" customWidth="1"/>
    <col min="5891" max="5891" width="11.140625" customWidth="1"/>
    <col min="5892" max="5892" width="16.85546875" customWidth="1"/>
    <col min="5893" max="5893" width="12" customWidth="1"/>
    <col min="5894" max="5894" width="10.7109375" customWidth="1"/>
    <col min="5895" max="5895" width="9.7109375" customWidth="1"/>
    <col min="5896" max="5896" width="12" customWidth="1"/>
    <col min="6145" max="6145" width="18.5703125" customWidth="1"/>
    <col min="6146" max="6146" width="10.5703125" customWidth="1"/>
    <col min="6147" max="6147" width="11.140625" customWidth="1"/>
    <col min="6148" max="6148" width="16.85546875" customWidth="1"/>
    <col min="6149" max="6149" width="12" customWidth="1"/>
    <col min="6150" max="6150" width="10.7109375" customWidth="1"/>
    <col min="6151" max="6151" width="9.7109375" customWidth="1"/>
    <col min="6152" max="6152" width="12" customWidth="1"/>
    <col min="6401" max="6401" width="18.5703125" customWidth="1"/>
    <col min="6402" max="6402" width="10.5703125" customWidth="1"/>
    <col min="6403" max="6403" width="11.140625" customWidth="1"/>
    <col min="6404" max="6404" width="16.85546875" customWidth="1"/>
    <col min="6405" max="6405" width="12" customWidth="1"/>
    <col min="6406" max="6406" width="10.7109375" customWidth="1"/>
    <col min="6407" max="6407" width="9.7109375" customWidth="1"/>
    <col min="6408" max="6408" width="12" customWidth="1"/>
    <col min="6657" max="6657" width="18.5703125" customWidth="1"/>
    <col min="6658" max="6658" width="10.5703125" customWidth="1"/>
    <col min="6659" max="6659" width="11.140625" customWidth="1"/>
    <col min="6660" max="6660" width="16.85546875" customWidth="1"/>
    <col min="6661" max="6661" width="12" customWidth="1"/>
    <col min="6662" max="6662" width="10.7109375" customWidth="1"/>
    <col min="6663" max="6663" width="9.7109375" customWidth="1"/>
    <col min="6664" max="6664" width="12" customWidth="1"/>
    <col min="6913" max="6913" width="18.5703125" customWidth="1"/>
    <col min="6914" max="6914" width="10.5703125" customWidth="1"/>
    <col min="6915" max="6915" width="11.140625" customWidth="1"/>
    <col min="6916" max="6916" width="16.85546875" customWidth="1"/>
    <col min="6917" max="6917" width="12" customWidth="1"/>
    <col min="6918" max="6918" width="10.7109375" customWidth="1"/>
    <col min="6919" max="6919" width="9.7109375" customWidth="1"/>
    <col min="6920" max="6920" width="12" customWidth="1"/>
    <col min="7169" max="7169" width="18.5703125" customWidth="1"/>
    <col min="7170" max="7170" width="10.5703125" customWidth="1"/>
    <col min="7171" max="7171" width="11.140625" customWidth="1"/>
    <col min="7172" max="7172" width="16.85546875" customWidth="1"/>
    <col min="7173" max="7173" width="12" customWidth="1"/>
    <col min="7174" max="7174" width="10.7109375" customWidth="1"/>
    <col min="7175" max="7175" width="9.7109375" customWidth="1"/>
    <col min="7176" max="7176" width="12" customWidth="1"/>
    <col min="7425" max="7425" width="18.5703125" customWidth="1"/>
    <col min="7426" max="7426" width="10.5703125" customWidth="1"/>
    <col min="7427" max="7427" width="11.140625" customWidth="1"/>
    <col min="7428" max="7428" width="16.85546875" customWidth="1"/>
    <col min="7429" max="7429" width="12" customWidth="1"/>
    <col min="7430" max="7430" width="10.7109375" customWidth="1"/>
    <col min="7431" max="7431" width="9.7109375" customWidth="1"/>
    <col min="7432" max="7432" width="12" customWidth="1"/>
    <col min="7681" max="7681" width="18.5703125" customWidth="1"/>
    <col min="7682" max="7682" width="10.5703125" customWidth="1"/>
    <col min="7683" max="7683" width="11.140625" customWidth="1"/>
    <col min="7684" max="7684" width="16.85546875" customWidth="1"/>
    <col min="7685" max="7685" width="12" customWidth="1"/>
    <col min="7686" max="7686" width="10.7109375" customWidth="1"/>
    <col min="7687" max="7687" width="9.7109375" customWidth="1"/>
    <col min="7688" max="7688" width="12" customWidth="1"/>
    <col min="7937" max="7937" width="18.5703125" customWidth="1"/>
    <col min="7938" max="7938" width="10.5703125" customWidth="1"/>
    <col min="7939" max="7939" width="11.140625" customWidth="1"/>
    <col min="7940" max="7940" width="16.85546875" customWidth="1"/>
    <col min="7941" max="7941" width="12" customWidth="1"/>
    <col min="7942" max="7942" width="10.7109375" customWidth="1"/>
    <col min="7943" max="7943" width="9.7109375" customWidth="1"/>
    <col min="7944" max="7944" width="12" customWidth="1"/>
    <col min="8193" max="8193" width="18.5703125" customWidth="1"/>
    <col min="8194" max="8194" width="10.5703125" customWidth="1"/>
    <col min="8195" max="8195" width="11.140625" customWidth="1"/>
    <col min="8196" max="8196" width="16.85546875" customWidth="1"/>
    <col min="8197" max="8197" width="12" customWidth="1"/>
    <col min="8198" max="8198" width="10.7109375" customWidth="1"/>
    <col min="8199" max="8199" width="9.7109375" customWidth="1"/>
    <col min="8200" max="8200" width="12" customWidth="1"/>
    <col min="8449" max="8449" width="18.5703125" customWidth="1"/>
    <col min="8450" max="8450" width="10.5703125" customWidth="1"/>
    <col min="8451" max="8451" width="11.140625" customWidth="1"/>
    <col min="8452" max="8452" width="16.85546875" customWidth="1"/>
    <col min="8453" max="8453" width="12" customWidth="1"/>
    <col min="8454" max="8454" width="10.7109375" customWidth="1"/>
    <col min="8455" max="8455" width="9.7109375" customWidth="1"/>
    <col min="8456" max="8456" width="12" customWidth="1"/>
    <col min="8705" max="8705" width="18.5703125" customWidth="1"/>
    <col min="8706" max="8706" width="10.5703125" customWidth="1"/>
    <col min="8707" max="8707" width="11.140625" customWidth="1"/>
    <col min="8708" max="8708" width="16.85546875" customWidth="1"/>
    <col min="8709" max="8709" width="12" customWidth="1"/>
    <col min="8710" max="8710" width="10.7109375" customWidth="1"/>
    <col min="8711" max="8711" width="9.7109375" customWidth="1"/>
    <col min="8712" max="8712" width="12" customWidth="1"/>
    <col min="8961" max="8961" width="18.5703125" customWidth="1"/>
    <col min="8962" max="8962" width="10.5703125" customWidth="1"/>
    <col min="8963" max="8963" width="11.140625" customWidth="1"/>
    <col min="8964" max="8964" width="16.85546875" customWidth="1"/>
    <col min="8965" max="8965" width="12" customWidth="1"/>
    <col min="8966" max="8966" width="10.7109375" customWidth="1"/>
    <col min="8967" max="8967" width="9.7109375" customWidth="1"/>
    <col min="8968" max="8968" width="12" customWidth="1"/>
    <col min="9217" max="9217" width="18.5703125" customWidth="1"/>
    <col min="9218" max="9218" width="10.5703125" customWidth="1"/>
    <col min="9219" max="9219" width="11.140625" customWidth="1"/>
    <col min="9220" max="9220" width="16.85546875" customWidth="1"/>
    <col min="9221" max="9221" width="12" customWidth="1"/>
    <col min="9222" max="9222" width="10.7109375" customWidth="1"/>
    <col min="9223" max="9223" width="9.7109375" customWidth="1"/>
    <col min="9224" max="9224" width="12" customWidth="1"/>
    <col min="9473" max="9473" width="18.5703125" customWidth="1"/>
    <col min="9474" max="9474" width="10.5703125" customWidth="1"/>
    <col min="9475" max="9475" width="11.140625" customWidth="1"/>
    <col min="9476" max="9476" width="16.85546875" customWidth="1"/>
    <col min="9477" max="9477" width="12" customWidth="1"/>
    <col min="9478" max="9478" width="10.7109375" customWidth="1"/>
    <col min="9479" max="9479" width="9.7109375" customWidth="1"/>
    <col min="9480" max="9480" width="12" customWidth="1"/>
    <col min="9729" max="9729" width="18.5703125" customWidth="1"/>
    <col min="9730" max="9730" width="10.5703125" customWidth="1"/>
    <col min="9731" max="9731" width="11.140625" customWidth="1"/>
    <col min="9732" max="9732" width="16.85546875" customWidth="1"/>
    <col min="9733" max="9733" width="12" customWidth="1"/>
    <col min="9734" max="9734" width="10.7109375" customWidth="1"/>
    <col min="9735" max="9735" width="9.7109375" customWidth="1"/>
    <col min="9736" max="9736" width="12" customWidth="1"/>
    <col min="9985" max="9985" width="18.5703125" customWidth="1"/>
    <col min="9986" max="9986" width="10.5703125" customWidth="1"/>
    <col min="9987" max="9987" width="11.140625" customWidth="1"/>
    <col min="9988" max="9988" width="16.85546875" customWidth="1"/>
    <col min="9989" max="9989" width="12" customWidth="1"/>
    <col min="9990" max="9990" width="10.7109375" customWidth="1"/>
    <col min="9991" max="9991" width="9.7109375" customWidth="1"/>
    <col min="9992" max="9992" width="12" customWidth="1"/>
    <col min="10241" max="10241" width="18.5703125" customWidth="1"/>
    <col min="10242" max="10242" width="10.5703125" customWidth="1"/>
    <col min="10243" max="10243" width="11.140625" customWidth="1"/>
    <col min="10244" max="10244" width="16.85546875" customWidth="1"/>
    <col min="10245" max="10245" width="12" customWidth="1"/>
    <col min="10246" max="10246" width="10.7109375" customWidth="1"/>
    <col min="10247" max="10247" width="9.7109375" customWidth="1"/>
    <col min="10248" max="10248" width="12" customWidth="1"/>
    <col min="10497" max="10497" width="18.5703125" customWidth="1"/>
    <col min="10498" max="10498" width="10.5703125" customWidth="1"/>
    <col min="10499" max="10499" width="11.140625" customWidth="1"/>
    <col min="10500" max="10500" width="16.85546875" customWidth="1"/>
    <col min="10501" max="10501" width="12" customWidth="1"/>
    <col min="10502" max="10502" width="10.7109375" customWidth="1"/>
    <col min="10503" max="10503" width="9.7109375" customWidth="1"/>
    <col min="10504" max="10504" width="12" customWidth="1"/>
    <col min="10753" max="10753" width="18.5703125" customWidth="1"/>
    <col min="10754" max="10754" width="10.5703125" customWidth="1"/>
    <col min="10755" max="10755" width="11.140625" customWidth="1"/>
    <col min="10756" max="10756" width="16.85546875" customWidth="1"/>
    <col min="10757" max="10757" width="12" customWidth="1"/>
    <col min="10758" max="10758" width="10.7109375" customWidth="1"/>
    <col min="10759" max="10759" width="9.7109375" customWidth="1"/>
    <col min="10760" max="10760" width="12" customWidth="1"/>
    <col min="11009" max="11009" width="18.5703125" customWidth="1"/>
    <col min="11010" max="11010" width="10.5703125" customWidth="1"/>
    <col min="11011" max="11011" width="11.140625" customWidth="1"/>
    <col min="11012" max="11012" width="16.85546875" customWidth="1"/>
    <col min="11013" max="11013" width="12" customWidth="1"/>
    <col min="11014" max="11014" width="10.7109375" customWidth="1"/>
    <col min="11015" max="11015" width="9.7109375" customWidth="1"/>
    <col min="11016" max="11016" width="12" customWidth="1"/>
    <col min="11265" max="11265" width="18.5703125" customWidth="1"/>
    <col min="11266" max="11266" width="10.5703125" customWidth="1"/>
    <col min="11267" max="11267" width="11.140625" customWidth="1"/>
    <col min="11268" max="11268" width="16.85546875" customWidth="1"/>
    <col min="11269" max="11269" width="12" customWidth="1"/>
    <col min="11270" max="11270" width="10.7109375" customWidth="1"/>
    <col min="11271" max="11271" width="9.7109375" customWidth="1"/>
    <col min="11272" max="11272" width="12" customWidth="1"/>
    <col min="11521" max="11521" width="18.5703125" customWidth="1"/>
    <col min="11522" max="11522" width="10.5703125" customWidth="1"/>
    <col min="11523" max="11523" width="11.140625" customWidth="1"/>
    <col min="11524" max="11524" width="16.85546875" customWidth="1"/>
    <col min="11525" max="11525" width="12" customWidth="1"/>
    <col min="11526" max="11526" width="10.7109375" customWidth="1"/>
    <col min="11527" max="11527" width="9.7109375" customWidth="1"/>
    <col min="11528" max="11528" width="12" customWidth="1"/>
    <col min="11777" max="11777" width="18.5703125" customWidth="1"/>
    <col min="11778" max="11778" width="10.5703125" customWidth="1"/>
    <col min="11779" max="11779" width="11.140625" customWidth="1"/>
    <col min="11780" max="11780" width="16.85546875" customWidth="1"/>
    <col min="11781" max="11781" width="12" customWidth="1"/>
    <col min="11782" max="11782" width="10.7109375" customWidth="1"/>
    <col min="11783" max="11783" width="9.7109375" customWidth="1"/>
    <col min="11784" max="11784" width="12" customWidth="1"/>
    <col min="12033" max="12033" width="18.5703125" customWidth="1"/>
    <col min="12034" max="12034" width="10.5703125" customWidth="1"/>
    <col min="12035" max="12035" width="11.140625" customWidth="1"/>
    <col min="12036" max="12036" width="16.85546875" customWidth="1"/>
    <col min="12037" max="12037" width="12" customWidth="1"/>
    <col min="12038" max="12038" width="10.7109375" customWidth="1"/>
    <col min="12039" max="12039" width="9.7109375" customWidth="1"/>
    <col min="12040" max="12040" width="12" customWidth="1"/>
    <col min="12289" max="12289" width="18.5703125" customWidth="1"/>
    <col min="12290" max="12290" width="10.5703125" customWidth="1"/>
    <col min="12291" max="12291" width="11.140625" customWidth="1"/>
    <col min="12292" max="12292" width="16.85546875" customWidth="1"/>
    <col min="12293" max="12293" width="12" customWidth="1"/>
    <col min="12294" max="12294" width="10.7109375" customWidth="1"/>
    <col min="12295" max="12295" width="9.7109375" customWidth="1"/>
    <col min="12296" max="12296" width="12" customWidth="1"/>
    <col min="12545" max="12545" width="18.5703125" customWidth="1"/>
    <col min="12546" max="12546" width="10.5703125" customWidth="1"/>
    <col min="12547" max="12547" width="11.140625" customWidth="1"/>
    <col min="12548" max="12548" width="16.85546875" customWidth="1"/>
    <col min="12549" max="12549" width="12" customWidth="1"/>
    <col min="12550" max="12550" width="10.7109375" customWidth="1"/>
    <col min="12551" max="12551" width="9.7109375" customWidth="1"/>
    <col min="12552" max="12552" width="12" customWidth="1"/>
    <col min="12801" max="12801" width="18.5703125" customWidth="1"/>
    <col min="12802" max="12802" width="10.5703125" customWidth="1"/>
    <col min="12803" max="12803" width="11.140625" customWidth="1"/>
    <col min="12804" max="12804" width="16.85546875" customWidth="1"/>
    <col min="12805" max="12805" width="12" customWidth="1"/>
    <col min="12806" max="12806" width="10.7109375" customWidth="1"/>
    <col min="12807" max="12807" width="9.7109375" customWidth="1"/>
    <col min="12808" max="12808" width="12" customWidth="1"/>
    <col min="13057" max="13057" width="18.5703125" customWidth="1"/>
    <col min="13058" max="13058" width="10.5703125" customWidth="1"/>
    <col min="13059" max="13059" width="11.140625" customWidth="1"/>
    <col min="13060" max="13060" width="16.85546875" customWidth="1"/>
    <col min="13061" max="13061" width="12" customWidth="1"/>
    <col min="13062" max="13062" width="10.7109375" customWidth="1"/>
    <col min="13063" max="13063" width="9.7109375" customWidth="1"/>
    <col min="13064" max="13064" width="12" customWidth="1"/>
    <col min="13313" max="13313" width="18.5703125" customWidth="1"/>
    <col min="13314" max="13314" width="10.5703125" customWidth="1"/>
    <col min="13315" max="13315" width="11.140625" customWidth="1"/>
    <col min="13316" max="13316" width="16.85546875" customWidth="1"/>
    <col min="13317" max="13317" width="12" customWidth="1"/>
    <col min="13318" max="13318" width="10.7109375" customWidth="1"/>
    <col min="13319" max="13319" width="9.7109375" customWidth="1"/>
    <col min="13320" max="13320" width="12" customWidth="1"/>
    <col min="13569" max="13569" width="18.5703125" customWidth="1"/>
    <col min="13570" max="13570" width="10.5703125" customWidth="1"/>
    <col min="13571" max="13571" width="11.140625" customWidth="1"/>
    <col min="13572" max="13572" width="16.85546875" customWidth="1"/>
    <col min="13573" max="13573" width="12" customWidth="1"/>
    <col min="13574" max="13574" width="10.7109375" customWidth="1"/>
    <col min="13575" max="13575" width="9.7109375" customWidth="1"/>
    <col min="13576" max="13576" width="12" customWidth="1"/>
    <col min="13825" max="13825" width="18.5703125" customWidth="1"/>
    <col min="13826" max="13826" width="10.5703125" customWidth="1"/>
    <col min="13827" max="13827" width="11.140625" customWidth="1"/>
    <col min="13828" max="13828" width="16.85546875" customWidth="1"/>
    <col min="13829" max="13829" width="12" customWidth="1"/>
    <col min="13830" max="13830" width="10.7109375" customWidth="1"/>
    <col min="13831" max="13831" width="9.7109375" customWidth="1"/>
    <col min="13832" max="13832" width="12" customWidth="1"/>
    <col min="14081" max="14081" width="18.5703125" customWidth="1"/>
    <col min="14082" max="14082" width="10.5703125" customWidth="1"/>
    <col min="14083" max="14083" width="11.140625" customWidth="1"/>
    <col min="14084" max="14084" width="16.85546875" customWidth="1"/>
    <col min="14085" max="14085" width="12" customWidth="1"/>
    <col min="14086" max="14086" width="10.7109375" customWidth="1"/>
    <col min="14087" max="14087" width="9.7109375" customWidth="1"/>
    <col min="14088" max="14088" width="12" customWidth="1"/>
    <col min="14337" max="14337" width="18.5703125" customWidth="1"/>
    <col min="14338" max="14338" width="10.5703125" customWidth="1"/>
    <col min="14339" max="14339" width="11.140625" customWidth="1"/>
    <col min="14340" max="14340" width="16.85546875" customWidth="1"/>
    <col min="14341" max="14341" width="12" customWidth="1"/>
    <col min="14342" max="14342" width="10.7109375" customWidth="1"/>
    <col min="14343" max="14343" width="9.7109375" customWidth="1"/>
    <col min="14344" max="14344" width="12" customWidth="1"/>
    <col min="14593" max="14593" width="18.5703125" customWidth="1"/>
    <col min="14594" max="14594" width="10.5703125" customWidth="1"/>
    <col min="14595" max="14595" width="11.140625" customWidth="1"/>
    <col min="14596" max="14596" width="16.85546875" customWidth="1"/>
    <col min="14597" max="14597" width="12" customWidth="1"/>
    <col min="14598" max="14598" width="10.7109375" customWidth="1"/>
    <col min="14599" max="14599" width="9.7109375" customWidth="1"/>
    <col min="14600" max="14600" width="12" customWidth="1"/>
    <col min="14849" max="14849" width="18.5703125" customWidth="1"/>
    <col min="14850" max="14850" width="10.5703125" customWidth="1"/>
    <col min="14851" max="14851" width="11.140625" customWidth="1"/>
    <col min="14852" max="14852" width="16.85546875" customWidth="1"/>
    <col min="14853" max="14853" width="12" customWidth="1"/>
    <col min="14854" max="14854" width="10.7109375" customWidth="1"/>
    <col min="14855" max="14855" width="9.7109375" customWidth="1"/>
    <col min="14856" max="14856" width="12" customWidth="1"/>
    <col min="15105" max="15105" width="18.5703125" customWidth="1"/>
    <col min="15106" max="15106" width="10.5703125" customWidth="1"/>
    <col min="15107" max="15107" width="11.140625" customWidth="1"/>
    <col min="15108" max="15108" width="16.85546875" customWidth="1"/>
    <col min="15109" max="15109" width="12" customWidth="1"/>
    <col min="15110" max="15110" width="10.7109375" customWidth="1"/>
    <col min="15111" max="15111" width="9.7109375" customWidth="1"/>
    <col min="15112" max="15112" width="12" customWidth="1"/>
    <col min="15361" max="15361" width="18.5703125" customWidth="1"/>
    <col min="15362" max="15362" width="10.5703125" customWidth="1"/>
    <col min="15363" max="15363" width="11.140625" customWidth="1"/>
    <col min="15364" max="15364" width="16.85546875" customWidth="1"/>
    <col min="15365" max="15365" width="12" customWidth="1"/>
    <col min="15366" max="15366" width="10.7109375" customWidth="1"/>
    <col min="15367" max="15367" width="9.7109375" customWidth="1"/>
    <col min="15368" max="15368" width="12" customWidth="1"/>
    <col min="15617" max="15617" width="18.5703125" customWidth="1"/>
    <col min="15618" max="15618" width="10.5703125" customWidth="1"/>
    <col min="15619" max="15619" width="11.140625" customWidth="1"/>
    <col min="15620" max="15620" width="16.85546875" customWidth="1"/>
    <col min="15621" max="15621" width="12" customWidth="1"/>
    <col min="15622" max="15622" width="10.7109375" customWidth="1"/>
    <col min="15623" max="15623" width="9.7109375" customWidth="1"/>
    <col min="15624" max="15624" width="12" customWidth="1"/>
    <col min="15873" max="15873" width="18.5703125" customWidth="1"/>
    <col min="15874" max="15874" width="10.5703125" customWidth="1"/>
    <col min="15875" max="15875" width="11.140625" customWidth="1"/>
    <col min="15876" max="15876" width="16.85546875" customWidth="1"/>
    <col min="15877" max="15877" width="12" customWidth="1"/>
    <col min="15878" max="15878" width="10.7109375" customWidth="1"/>
    <col min="15879" max="15879" width="9.7109375" customWidth="1"/>
    <col min="15880" max="15880" width="12" customWidth="1"/>
    <col min="16129" max="16129" width="18.5703125" customWidth="1"/>
    <col min="16130" max="16130" width="10.5703125" customWidth="1"/>
    <col min="16131" max="16131" width="11.140625" customWidth="1"/>
    <col min="16132" max="16132" width="16.85546875" customWidth="1"/>
    <col min="16133" max="16133" width="12" customWidth="1"/>
    <col min="16134" max="16134" width="10.7109375" customWidth="1"/>
    <col min="16135" max="16135" width="9.7109375" customWidth="1"/>
    <col min="16136" max="16136" width="12" customWidth="1"/>
  </cols>
  <sheetData>
    <row r="1" spans="1:8" ht="12" customHeight="1" thickBot="1" x14ac:dyDescent="0.3">
      <c r="A1" s="54"/>
      <c r="B1" s="55"/>
      <c r="C1" s="55"/>
      <c r="D1" s="55"/>
      <c r="E1" s="55"/>
      <c r="F1" s="55"/>
      <c r="G1" s="55"/>
      <c r="H1" s="56"/>
    </row>
    <row r="2" spans="1:8" ht="15.75" thickBot="1" x14ac:dyDescent="0.3">
      <c r="A2" s="57"/>
      <c r="B2" s="58"/>
      <c r="C2" s="58"/>
      <c r="D2" s="59" t="s">
        <v>17</v>
      </c>
      <c r="E2" s="58"/>
      <c r="F2" s="58"/>
      <c r="G2" s="58"/>
      <c r="H2" s="60" t="s">
        <v>18</v>
      </c>
    </row>
    <row r="3" spans="1:8" x14ac:dyDescent="0.25">
      <c r="A3" s="61"/>
      <c r="B3" s="62"/>
      <c r="C3" s="62"/>
      <c r="D3" s="62"/>
      <c r="E3" s="62"/>
      <c r="F3" s="62"/>
      <c r="G3" s="62"/>
      <c r="H3" s="63"/>
    </row>
    <row r="4" spans="1:8" x14ac:dyDescent="0.25">
      <c r="A4" s="64"/>
      <c r="B4" s="58"/>
      <c r="C4" s="58"/>
      <c r="D4" s="58"/>
      <c r="E4" s="58"/>
      <c r="F4" s="58"/>
      <c r="G4" s="58"/>
      <c r="H4" s="65"/>
    </row>
    <row r="5" spans="1:8" x14ac:dyDescent="0.25">
      <c r="A5" s="66" t="s">
        <v>19</v>
      </c>
      <c r="B5" s="67"/>
      <c r="C5" s="68" t="s">
        <v>20</v>
      </c>
      <c r="D5" s="68"/>
      <c r="E5" s="67"/>
      <c r="F5" s="67"/>
      <c r="G5" s="68" t="s">
        <v>21</v>
      </c>
      <c r="H5" s="69">
        <f ca="1">+TODAY()</f>
        <v>43301</v>
      </c>
    </row>
    <row r="6" spans="1:8" x14ac:dyDescent="0.25">
      <c r="A6" s="61"/>
      <c r="B6" s="62"/>
      <c r="C6" s="62"/>
      <c r="D6" s="62"/>
      <c r="E6" s="62"/>
      <c r="F6" s="62"/>
      <c r="G6" s="62"/>
      <c r="H6" s="63"/>
    </row>
    <row r="7" spans="1:8" x14ac:dyDescent="0.25">
      <c r="A7" s="64"/>
      <c r="B7" s="58"/>
      <c r="C7" s="68"/>
      <c r="D7" s="68" t="s">
        <v>22</v>
      </c>
      <c r="E7" s="58"/>
      <c r="F7" s="58"/>
      <c r="G7" s="68" t="s">
        <v>23</v>
      </c>
      <c r="H7" s="104">
        <v>100</v>
      </c>
    </row>
    <row r="8" spans="1:8" x14ac:dyDescent="0.25">
      <c r="A8" s="66" t="s">
        <v>24</v>
      </c>
      <c r="B8" s="61"/>
      <c r="C8" s="126" t="str">
        <f>+'Tableau recap'!B9</f>
        <v>stabilsation</v>
      </c>
      <c r="D8" s="127"/>
      <c r="E8" s="127"/>
      <c r="F8" s="127"/>
      <c r="G8" s="103" t="str">
        <f>+'Tableau recap'!C9</f>
        <v>FOR</v>
      </c>
      <c r="H8" s="70">
        <f>+'Tableau recap'!D9</f>
        <v>1</v>
      </c>
    </row>
    <row r="9" spans="1:8" x14ac:dyDescent="0.25">
      <c r="A9" s="61"/>
      <c r="B9" s="62"/>
      <c r="C9" s="128"/>
      <c r="D9" s="129"/>
      <c r="E9" s="129"/>
      <c r="F9" s="129"/>
      <c r="G9" s="62"/>
      <c r="H9" s="71">
        <f>H8/H7</f>
        <v>0.01</v>
      </c>
    </row>
    <row r="10" spans="1:8" x14ac:dyDescent="0.25">
      <c r="A10" s="54"/>
      <c r="B10" s="55"/>
      <c r="C10" s="55"/>
      <c r="D10" s="55"/>
      <c r="E10" s="55"/>
      <c r="F10" s="130" t="s">
        <v>25</v>
      </c>
      <c r="G10" s="132" t="s">
        <v>26</v>
      </c>
      <c r="H10" s="130" t="s">
        <v>27</v>
      </c>
    </row>
    <row r="11" spans="1:8" x14ac:dyDescent="0.25">
      <c r="A11" s="61"/>
      <c r="B11" s="62"/>
      <c r="C11" s="62"/>
      <c r="D11" s="62"/>
      <c r="E11" s="62"/>
      <c r="F11" s="131"/>
      <c r="G11" s="133"/>
      <c r="H11" s="131"/>
    </row>
    <row r="12" spans="1:8" ht="15.75" x14ac:dyDescent="0.25">
      <c r="A12" s="72" t="s">
        <v>28</v>
      </c>
      <c r="B12" s="58"/>
      <c r="C12" s="58"/>
      <c r="D12" s="58" t="s">
        <v>29</v>
      </c>
      <c r="E12" s="118">
        <v>0.2</v>
      </c>
      <c r="F12" s="64"/>
      <c r="G12" s="73"/>
      <c r="H12" s="65"/>
    </row>
    <row r="13" spans="1:8" x14ac:dyDescent="0.25">
      <c r="A13" s="64" t="s">
        <v>30</v>
      </c>
      <c r="B13" s="58" t="s">
        <v>31</v>
      </c>
      <c r="C13" s="58" t="s">
        <v>32</v>
      </c>
      <c r="D13" s="58" t="s">
        <v>33</v>
      </c>
      <c r="E13" s="65" t="s">
        <v>34</v>
      </c>
      <c r="F13" s="74"/>
      <c r="G13" s="75"/>
      <c r="H13" s="76"/>
    </row>
    <row r="14" spans="1:8" x14ac:dyDescent="0.25">
      <c r="A14" s="105" t="s">
        <v>35</v>
      </c>
      <c r="B14" s="106">
        <v>1</v>
      </c>
      <c r="C14" s="107">
        <v>0</v>
      </c>
      <c r="D14" s="107">
        <f>B14*C14</f>
        <v>0</v>
      </c>
      <c r="E14" s="115">
        <v>35</v>
      </c>
      <c r="F14" s="74"/>
      <c r="G14" s="75"/>
      <c r="H14" s="76"/>
    </row>
    <row r="15" spans="1:8" x14ac:dyDescent="0.25">
      <c r="A15" s="105" t="s">
        <v>36</v>
      </c>
      <c r="B15" s="108">
        <v>1</v>
      </c>
      <c r="C15" s="107"/>
      <c r="D15" s="107">
        <f>B15*C15</f>
        <v>0</v>
      </c>
      <c r="E15" s="116">
        <f>E14*E12*2</f>
        <v>14</v>
      </c>
      <c r="F15" s="64"/>
      <c r="G15" s="77"/>
      <c r="H15" s="78"/>
    </row>
    <row r="16" spans="1:8" ht="15.75" thickBot="1" x14ac:dyDescent="0.3">
      <c r="A16" s="109">
        <v>0</v>
      </c>
      <c r="B16" s="106"/>
      <c r="C16" s="110"/>
      <c r="D16" s="107">
        <f>B16*C16</f>
        <v>0</v>
      </c>
      <c r="E16" s="117">
        <f>(B14)*B15*D42*8</f>
        <v>100</v>
      </c>
      <c r="F16" s="74"/>
      <c r="G16" s="75"/>
      <c r="H16" s="76"/>
    </row>
    <row r="17" spans="1:8" x14ac:dyDescent="0.25">
      <c r="A17" s="64"/>
      <c r="B17" s="58" t="s">
        <v>33</v>
      </c>
      <c r="C17" s="58"/>
      <c r="D17" s="79">
        <f>SUM(D14:D16)</f>
        <v>0</v>
      </c>
      <c r="E17" s="65"/>
      <c r="F17" s="64"/>
      <c r="G17" s="73"/>
      <c r="H17" s="65"/>
    </row>
    <row r="18" spans="1:8" ht="15.75" thickBot="1" x14ac:dyDescent="0.3">
      <c r="A18" s="64"/>
      <c r="B18" s="58" t="s">
        <v>37</v>
      </c>
      <c r="C18" s="80"/>
      <c r="D18" s="80">
        <v>0</v>
      </c>
      <c r="E18" s="65"/>
      <c r="F18" s="64"/>
      <c r="G18" s="77"/>
      <c r="H18" s="78"/>
    </row>
    <row r="19" spans="1:8" ht="15.75" thickBot="1" x14ac:dyDescent="0.3">
      <c r="A19" s="64"/>
      <c r="B19" s="58"/>
      <c r="C19" s="58"/>
      <c r="D19" s="81">
        <f>D17*(1+D18)</f>
        <v>0</v>
      </c>
      <c r="E19" s="65"/>
      <c r="F19" s="64"/>
      <c r="G19" s="73"/>
      <c r="H19" s="78"/>
    </row>
    <row r="20" spans="1:8" ht="15.75" thickBot="1" x14ac:dyDescent="0.3">
      <c r="A20" s="61"/>
      <c r="B20" s="62"/>
      <c r="C20" s="62"/>
      <c r="D20" s="62"/>
      <c r="E20" s="62"/>
      <c r="F20" s="82">
        <f>D19</f>
        <v>0</v>
      </c>
      <c r="G20" s="83">
        <f>+COEF!B3</f>
        <v>1.1499999999999999</v>
      </c>
      <c r="H20" s="82">
        <f>F20*G20</f>
        <v>0</v>
      </c>
    </row>
    <row r="21" spans="1:8" ht="15.75" x14ac:dyDescent="0.25">
      <c r="A21" s="72" t="s">
        <v>38</v>
      </c>
      <c r="B21" s="58"/>
      <c r="C21" s="58"/>
      <c r="D21" s="58"/>
      <c r="E21" s="65"/>
      <c r="F21" s="64"/>
      <c r="G21" s="73"/>
      <c r="H21" s="65"/>
    </row>
    <row r="22" spans="1:8" x14ac:dyDescent="0.25">
      <c r="A22" s="64"/>
      <c r="B22" s="58" t="s">
        <v>31</v>
      </c>
      <c r="C22" s="58" t="s">
        <v>39</v>
      </c>
      <c r="D22" s="58" t="s">
        <v>40</v>
      </c>
      <c r="E22" s="65" t="s">
        <v>41</v>
      </c>
      <c r="F22" s="64"/>
      <c r="G22" s="73"/>
      <c r="H22" s="65"/>
    </row>
    <row r="23" spans="1:8" x14ac:dyDescent="0.25">
      <c r="A23" s="111" t="s">
        <v>58</v>
      </c>
      <c r="B23" s="112">
        <v>1</v>
      </c>
      <c r="C23" s="113">
        <v>10</v>
      </c>
      <c r="D23" s="107">
        <f>B23*C23</f>
        <v>10</v>
      </c>
      <c r="E23" s="119">
        <f>B23*H$8/D$35</f>
        <v>0.08</v>
      </c>
      <c r="F23" s="64"/>
      <c r="G23" s="73"/>
      <c r="H23" s="65"/>
    </row>
    <row r="24" spans="1:8" x14ac:dyDescent="0.25">
      <c r="A24" s="111" t="s">
        <v>42</v>
      </c>
      <c r="B24" s="114">
        <f>ROUNDUP((D$35*8)*B$14/(E24*E$14),0)</f>
        <v>1</v>
      </c>
      <c r="C24" s="113">
        <v>10</v>
      </c>
      <c r="D24" s="107">
        <f>B24*C24</f>
        <v>10</v>
      </c>
      <c r="E24" s="120">
        <f>16/B15</f>
        <v>16</v>
      </c>
      <c r="F24" s="64"/>
      <c r="G24" s="73"/>
      <c r="H24" s="65"/>
    </row>
    <row r="25" spans="1:8" x14ac:dyDescent="0.25">
      <c r="A25" s="111" t="s">
        <v>59</v>
      </c>
      <c r="B25" s="114">
        <f>ROUNDUP((D$35*8)*B14/(E25*E$14),0)*0</f>
        <v>0</v>
      </c>
      <c r="C25" s="113">
        <v>10</v>
      </c>
      <c r="D25" s="107">
        <f>B25*C25</f>
        <v>0</v>
      </c>
      <c r="E25" s="120">
        <v>12</v>
      </c>
      <c r="F25" s="64"/>
      <c r="G25" s="73"/>
      <c r="H25" s="65"/>
    </row>
    <row r="26" spans="1:8" x14ac:dyDescent="0.25">
      <c r="A26" s="111" t="s">
        <v>60</v>
      </c>
      <c r="B26" s="112">
        <v>0</v>
      </c>
      <c r="C26" s="113">
        <v>10</v>
      </c>
      <c r="D26" s="107">
        <f>B26*C26</f>
        <v>0</v>
      </c>
      <c r="E26" s="121">
        <f>B24*E24+B25*E25</f>
        <v>16</v>
      </c>
      <c r="F26" s="64"/>
      <c r="G26" s="73"/>
      <c r="H26" s="65"/>
    </row>
    <row r="27" spans="1:8" x14ac:dyDescent="0.25">
      <c r="A27" s="111"/>
      <c r="B27" s="112">
        <v>1</v>
      </c>
      <c r="C27" s="113">
        <v>10</v>
      </c>
      <c r="D27" s="107">
        <f>B27*C27</f>
        <v>10</v>
      </c>
      <c r="E27" s="122">
        <f>(D24+D25)/(D35*B15)</f>
        <v>0.8</v>
      </c>
      <c r="F27" s="64"/>
      <c r="G27" s="73"/>
      <c r="H27" s="65"/>
    </row>
    <row r="28" spans="1:8" x14ac:dyDescent="0.25">
      <c r="A28" s="111"/>
      <c r="B28" s="112">
        <v>0</v>
      </c>
      <c r="C28" s="113">
        <v>10</v>
      </c>
      <c r="D28" s="107">
        <f t="shared" ref="D28:D33" si="0">B28*C28</f>
        <v>0</v>
      </c>
      <c r="E28" s="123"/>
      <c r="F28" s="64"/>
      <c r="G28" s="73"/>
      <c r="H28" s="65"/>
    </row>
    <row r="29" spans="1:8" x14ac:dyDescent="0.25">
      <c r="A29" s="111"/>
      <c r="B29" s="112">
        <v>0</v>
      </c>
      <c r="C29" s="110">
        <v>10</v>
      </c>
      <c r="D29" s="107">
        <f>B29*C29</f>
        <v>0</v>
      </c>
      <c r="E29" s="123"/>
      <c r="F29" s="64"/>
      <c r="G29" s="73"/>
      <c r="H29" s="65"/>
    </row>
    <row r="30" spans="1:8" x14ac:dyDescent="0.25">
      <c r="A30" s="111"/>
      <c r="B30" s="112">
        <v>1</v>
      </c>
      <c r="C30" s="110">
        <v>10</v>
      </c>
      <c r="D30" s="107">
        <f>B30*C30</f>
        <v>10</v>
      </c>
      <c r="E30" s="123"/>
      <c r="F30" s="64"/>
      <c r="G30" s="73"/>
      <c r="H30" s="65"/>
    </row>
    <row r="31" spans="1:8" x14ac:dyDescent="0.25">
      <c r="A31" s="111"/>
      <c r="B31" s="112">
        <v>0</v>
      </c>
      <c r="C31" s="113">
        <v>1</v>
      </c>
      <c r="D31" s="107">
        <f t="shared" si="0"/>
        <v>0</v>
      </c>
      <c r="E31" s="123"/>
      <c r="F31" s="64"/>
      <c r="G31" s="73"/>
      <c r="H31" s="65"/>
    </row>
    <row r="32" spans="1:8" x14ac:dyDescent="0.25">
      <c r="A32" s="111"/>
      <c r="B32" s="112">
        <v>0</v>
      </c>
      <c r="C32" s="113">
        <v>10</v>
      </c>
      <c r="D32" s="107">
        <f t="shared" si="0"/>
        <v>0</v>
      </c>
      <c r="E32" s="123"/>
      <c r="F32" s="64"/>
      <c r="G32" s="73"/>
      <c r="H32" s="65"/>
    </row>
    <row r="33" spans="1:8" ht="15.75" thickBot="1" x14ac:dyDescent="0.3">
      <c r="A33" s="111"/>
      <c r="B33" s="112">
        <v>1</v>
      </c>
      <c r="C33" s="113">
        <v>10</v>
      </c>
      <c r="D33" s="107">
        <f t="shared" si="0"/>
        <v>10</v>
      </c>
      <c r="E33" s="123"/>
      <c r="F33" s="64"/>
      <c r="G33" s="73"/>
      <c r="H33" s="65"/>
    </row>
    <row r="34" spans="1:8" x14ac:dyDescent="0.25">
      <c r="A34" s="64"/>
      <c r="B34" s="58" t="s">
        <v>40</v>
      </c>
      <c r="C34" s="58"/>
      <c r="D34" s="79">
        <f>SUM(D23:D33)</f>
        <v>50</v>
      </c>
      <c r="E34" s="65"/>
      <c r="F34" s="64"/>
      <c r="G34" s="73"/>
      <c r="H34" s="65"/>
    </row>
    <row r="35" spans="1:8" ht="15.75" thickBot="1" x14ac:dyDescent="0.3">
      <c r="A35" s="64"/>
      <c r="B35" s="58" t="s">
        <v>43</v>
      </c>
      <c r="C35" s="58"/>
      <c r="D35" s="86">
        <f>C$62</f>
        <v>12.5</v>
      </c>
      <c r="E35" s="65"/>
      <c r="F35" s="64"/>
      <c r="G35" s="73"/>
      <c r="H35" s="65"/>
    </row>
    <row r="36" spans="1:8" ht="15.75" thickBot="1" x14ac:dyDescent="0.3">
      <c r="A36" s="64"/>
      <c r="B36" s="58"/>
      <c r="C36" s="58"/>
      <c r="D36" s="58"/>
      <c r="E36" s="65"/>
      <c r="F36" s="82">
        <f>D34/D35</f>
        <v>4</v>
      </c>
      <c r="G36" s="83">
        <f>+COEF!B4</f>
        <v>1.1499999999999999</v>
      </c>
      <c r="H36" s="82">
        <f>F36*G36</f>
        <v>4.5999999999999996</v>
      </c>
    </row>
    <row r="37" spans="1:8" ht="15.75" x14ac:dyDescent="0.25">
      <c r="A37" s="72" t="s">
        <v>44</v>
      </c>
      <c r="B37" s="58"/>
      <c r="C37" s="58"/>
      <c r="D37" s="58"/>
      <c r="E37" s="65"/>
      <c r="F37" s="64"/>
      <c r="G37" s="73"/>
      <c r="H37" s="65"/>
    </row>
    <row r="38" spans="1:8" x14ac:dyDescent="0.25">
      <c r="A38" s="64"/>
      <c r="B38" s="58" t="s">
        <v>31</v>
      </c>
      <c r="C38" s="58" t="s">
        <v>39</v>
      </c>
      <c r="D38" s="58" t="s">
        <v>40</v>
      </c>
      <c r="E38" s="65" t="s">
        <v>41</v>
      </c>
      <c r="F38" s="87"/>
      <c r="G38" s="77"/>
      <c r="H38" s="78"/>
    </row>
    <row r="39" spans="1:8" x14ac:dyDescent="0.25">
      <c r="A39" s="105" t="s">
        <v>45</v>
      </c>
      <c r="B39" s="106">
        <v>1</v>
      </c>
      <c r="C39" s="107">
        <v>12</v>
      </c>
      <c r="D39" s="107">
        <v>8</v>
      </c>
      <c r="E39" s="84">
        <f>B39*H$8/D$42</f>
        <v>0.08</v>
      </c>
      <c r="F39" s="64"/>
      <c r="G39" s="73"/>
      <c r="H39" s="65"/>
    </row>
    <row r="40" spans="1:8" ht="15.75" thickBot="1" x14ac:dyDescent="0.3">
      <c r="A40" s="105" t="s">
        <v>15</v>
      </c>
      <c r="B40" s="106">
        <v>2</v>
      </c>
      <c r="C40" s="107">
        <v>12</v>
      </c>
      <c r="D40" s="107">
        <v>8</v>
      </c>
      <c r="E40" s="65"/>
      <c r="F40" s="64"/>
      <c r="G40" s="73"/>
      <c r="H40" s="65"/>
    </row>
    <row r="41" spans="1:8" x14ac:dyDescent="0.25">
      <c r="A41" s="64"/>
      <c r="B41" s="58" t="s">
        <v>40</v>
      </c>
      <c r="C41" s="58"/>
      <c r="D41" s="79">
        <f>SUM(D39:D40)</f>
        <v>16</v>
      </c>
      <c r="E41" s="65"/>
      <c r="F41" s="64"/>
      <c r="G41" s="73"/>
      <c r="H41" s="65"/>
    </row>
    <row r="42" spans="1:8" ht="15.75" thickBot="1" x14ac:dyDescent="0.3">
      <c r="A42" s="64"/>
      <c r="B42" s="58" t="s">
        <v>43</v>
      </c>
      <c r="C42" s="58"/>
      <c r="D42" s="86">
        <f>C$62</f>
        <v>12.5</v>
      </c>
      <c r="E42" s="65"/>
      <c r="F42" s="64"/>
      <c r="G42" s="73"/>
      <c r="H42" s="65"/>
    </row>
    <row r="43" spans="1:8" ht="15.75" thickBot="1" x14ac:dyDescent="0.3">
      <c r="A43" s="61"/>
      <c r="B43" s="62"/>
      <c r="C43" s="62"/>
      <c r="D43" s="62"/>
      <c r="E43" s="63"/>
      <c r="F43" s="88">
        <f>D41/D42</f>
        <v>1.28</v>
      </c>
      <c r="G43" s="83">
        <f>+COEF!B5</f>
        <v>1.1499999999999999</v>
      </c>
      <c r="H43" s="82">
        <f>F43*G43</f>
        <v>1.472</v>
      </c>
    </row>
    <row r="44" spans="1:8" ht="15.75" x14ac:dyDescent="0.25">
      <c r="A44" s="72" t="s">
        <v>46</v>
      </c>
      <c r="B44" s="58"/>
      <c r="C44" s="58"/>
      <c r="D44" s="58"/>
      <c r="E44" s="65"/>
      <c r="F44" s="64"/>
      <c r="G44" s="73"/>
      <c r="H44" s="65"/>
    </row>
    <row r="45" spans="1:8" x14ac:dyDescent="0.25">
      <c r="A45" s="64"/>
      <c r="B45" s="58" t="s">
        <v>31</v>
      </c>
      <c r="C45" s="58" t="s">
        <v>32</v>
      </c>
      <c r="D45" s="58" t="s">
        <v>33</v>
      </c>
      <c r="E45" s="65"/>
      <c r="F45" s="87"/>
      <c r="G45" s="77"/>
      <c r="H45" s="78"/>
    </row>
    <row r="46" spans="1:8" x14ac:dyDescent="0.25">
      <c r="A46" s="105"/>
      <c r="B46" s="106">
        <v>1</v>
      </c>
      <c r="C46" s="107">
        <v>0</v>
      </c>
      <c r="D46" s="107">
        <f>B46*C46</f>
        <v>0</v>
      </c>
      <c r="E46" s="65"/>
      <c r="F46" s="64"/>
      <c r="G46" s="73"/>
      <c r="H46" s="65"/>
    </row>
    <row r="47" spans="1:8" x14ac:dyDescent="0.25">
      <c r="A47" s="105"/>
      <c r="B47" s="106"/>
      <c r="C47" s="107"/>
      <c r="D47" s="107">
        <f>B47*C47</f>
        <v>0</v>
      </c>
      <c r="E47" s="65"/>
      <c r="F47" s="64"/>
      <c r="G47" s="73"/>
      <c r="H47" s="78"/>
    </row>
    <row r="48" spans="1:8" ht="15.75" thickBot="1" x14ac:dyDescent="0.3">
      <c r="A48" s="105"/>
      <c r="B48" s="106"/>
      <c r="C48" s="107"/>
      <c r="D48" s="107">
        <f>B48*C48</f>
        <v>0</v>
      </c>
      <c r="E48" s="65"/>
      <c r="F48" s="64"/>
      <c r="G48" s="73"/>
      <c r="H48" s="65"/>
    </row>
    <row r="49" spans="1:8" ht="15.75" thickBot="1" x14ac:dyDescent="0.3">
      <c r="A49" s="64"/>
      <c r="B49" s="58"/>
      <c r="C49" s="58"/>
      <c r="D49" s="81">
        <f>SUM(D46:D48)</f>
        <v>0</v>
      </c>
      <c r="E49" s="65"/>
      <c r="F49" s="88">
        <f>D49</f>
        <v>0</v>
      </c>
      <c r="G49" s="83">
        <f>+COEF!B6</f>
        <v>1.1499999999999999</v>
      </c>
      <c r="H49" s="82">
        <f>F49*G49</f>
        <v>0</v>
      </c>
    </row>
    <row r="50" spans="1:8" ht="15.75" thickBot="1" x14ac:dyDescent="0.3">
      <c r="A50" s="64"/>
      <c r="B50" s="58"/>
      <c r="C50" s="58"/>
      <c r="D50" s="58"/>
      <c r="E50" s="65"/>
      <c r="F50" s="73"/>
      <c r="G50" s="73"/>
      <c r="H50" s="89"/>
    </row>
    <row r="51" spans="1:8" ht="15.75" thickBot="1" x14ac:dyDescent="0.3">
      <c r="A51" s="61"/>
      <c r="B51" s="62"/>
      <c r="C51" s="62"/>
      <c r="D51" s="62"/>
      <c r="E51" s="90" t="s">
        <v>47</v>
      </c>
      <c r="F51" s="32">
        <f>F43+F36+F20+F49</f>
        <v>5.28</v>
      </c>
      <c r="H51" s="32">
        <f>H43+H36+H20+H49</f>
        <v>6.0719999999999992</v>
      </c>
    </row>
    <row r="52" spans="1:8" x14ac:dyDescent="0.25">
      <c r="A52" s="54"/>
      <c r="B52" s="55"/>
      <c r="C52" s="56"/>
      <c r="D52" s="54"/>
      <c r="E52" s="65"/>
      <c r="F52" s="54"/>
      <c r="G52" s="55"/>
      <c r="H52" s="56"/>
    </row>
    <row r="53" spans="1:8" x14ac:dyDescent="0.25">
      <c r="A53" s="92" t="s">
        <v>48</v>
      </c>
      <c r="B53" s="58"/>
      <c r="C53" s="65"/>
      <c r="D53" s="92" t="s">
        <v>49</v>
      </c>
      <c r="E53" s="65"/>
      <c r="F53" s="92" t="s">
        <v>50</v>
      </c>
      <c r="G53" s="58"/>
      <c r="H53" s="65"/>
    </row>
    <row r="54" spans="1:8" x14ac:dyDescent="0.25">
      <c r="A54" s="64"/>
      <c r="B54" s="58"/>
      <c r="C54" s="65"/>
      <c r="D54" s="64"/>
      <c r="E54" s="65"/>
      <c r="F54" s="64"/>
      <c r="G54" s="58"/>
      <c r="H54" s="65"/>
    </row>
    <row r="55" spans="1:8" x14ac:dyDescent="0.25">
      <c r="A55" s="64">
        <v>0</v>
      </c>
      <c r="B55" s="93">
        <v>30</v>
      </c>
      <c r="C55" s="85">
        <f>IF(A55="","",B55*A55)</f>
        <v>0</v>
      </c>
      <c r="D55" s="64"/>
      <c r="E55" s="94"/>
      <c r="F55" s="95" t="s">
        <v>51</v>
      </c>
      <c r="G55" s="58"/>
      <c r="H55" s="96">
        <f>FST-1</f>
        <v>0.12999999999999989</v>
      </c>
    </row>
    <row r="56" spans="1:8" x14ac:dyDescent="0.25">
      <c r="A56" s="64">
        <v>0</v>
      </c>
      <c r="B56" s="93">
        <v>50</v>
      </c>
      <c r="C56" s="97">
        <f>IF(A56="","",B56*A56)</f>
        <v>0</v>
      </c>
      <c r="D56" s="64"/>
      <c r="E56" s="65"/>
      <c r="F56" s="95" t="s">
        <v>52</v>
      </c>
      <c r="G56" s="58"/>
      <c r="H56" s="96">
        <f>FFO-1</f>
        <v>0.12999999999999989</v>
      </c>
    </row>
    <row r="57" spans="1:8" x14ac:dyDescent="0.25">
      <c r="A57" s="64">
        <v>1</v>
      </c>
      <c r="B57" s="93">
        <v>90</v>
      </c>
      <c r="C57" s="98">
        <f>IF(A57="","",B57*A57)</f>
        <v>90</v>
      </c>
      <c r="D57" s="64"/>
      <c r="E57" s="65"/>
      <c r="F57" s="95"/>
      <c r="G57" s="58"/>
      <c r="H57" s="65"/>
    </row>
    <row r="58" spans="1:8" x14ac:dyDescent="0.25">
      <c r="A58" s="64">
        <v>0</v>
      </c>
      <c r="B58" s="93">
        <v>20</v>
      </c>
      <c r="C58" s="99">
        <f>IF(A58="","",B58*A58)</f>
        <v>0</v>
      </c>
      <c r="D58" s="64"/>
      <c r="E58" s="65"/>
      <c r="F58" s="95" t="s">
        <v>53</v>
      </c>
      <c r="G58" s="58"/>
      <c r="H58" s="96">
        <f>redg</f>
        <v>0.13</v>
      </c>
    </row>
    <row r="59" spans="1:8" x14ac:dyDescent="0.25">
      <c r="A59" s="64"/>
      <c r="B59" s="58"/>
      <c r="C59" s="65"/>
      <c r="D59" s="64"/>
      <c r="E59" s="65"/>
      <c r="F59" s="95" t="s">
        <v>54</v>
      </c>
      <c r="G59" s="58"/>
      <c r="H59" s="96">
        <f>FC-1</f>
        <v>2.7381969721667065E-3</v>
      </c>
    </row>
    <row r="60" spans="1:8" ht="15.75" thickBot="1" x14ac:dyDescent="0.3">
      <c r="A60" s="64"/>
      <c r="B60" s="58"/>
      <c r="C60" s="65"/>
      <c r="D60" s="64"/>
      <c r="E60" s="65"/>
      <c r="F60" s="95" t="s">
        <v>55</v>
      </c>
      <c r="G60" s="58"/>
      <c r="H60" s="96">
        <f>AB</f>
        <v>0.02</v>
      </c>
    </row>
    <row r="61" spans="1:8" ht="15.75" thickBot="1" x14ac:dyDescent="0.3">
      <c r="A61" s="64"/>
      <c r="B61" s="58"/>
      <c r="C61" s="65"/>
      <c r="D61" s="64"/>
      <c r="E61" s="65"/>
      <c r="F61" s="95"/>
      <c r="G61" s="58"/>
      <c r="H61" s="100">
        <f>SUM(H58:H60)</f>
        <v>0.1527381969721667</v>
      </c>
    </row>
    <row r="62" spans="1:8" ht="15.75" thickBot="1" x14ac:dyDescent="0.3">
      <c r="A62" s="61"/>
      <c r="B62" s="62"/>
      <c r="C62" s="101">
        <f>H7/8</f>
        <v>12.5</v>
      </c>
      <c r="D62" s="61"/>
      <c r="E62" s="63"/>
      <c r="F62" s="102"/>
      <c r="G62" s="62"/>
      <c r="H62" s="63"/>
    </row>
  </sheetData>
  <mergeCells count="5">
    <mergeCell ref="C8:F8"/>
    <mergeCell ref="C9:F9"/>
    <mergeCell ref="F10:F11"/>
    <mergeCell ref="G10:G11"/>
    <mergeCell ref="H10:H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Tableau recap</vt:lpstr>
      <vt:lpstr>COEF</vt:lpstr>
      <vt:lpstr>SDP1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 CARLIER</dc:creator>
  <cp:lastModifiedBy>hugob</cp:lastModifiedBy>
  <dcterms:created xsi:type="dcterms:W3CDTF">2018-07-17T15:08:51Z</dcterms:created>
  <dcterms:modified xsi:type="dcterms:W3CDTF">2018-07-20T08:42:15Z</dcterms:modified>
</cp:coreProperties>
</file>