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1888" windowHeight="6096" tabRatio="822" firstSheet="3" activeTab="10"/>
  </bookViews>
  <sheets>
    <sheet name="Sachet" sheetId="6" r:id="rId1"/>
    <sheet name="Customs Nom" sheetId="11" r:id="rId2"/>
    <sheet name="Conversion Ct Gr Kg" sheetId="2" r:id="rId3"/>
    <sheet name="Source" sheetId="23" r:id="rId4"/>
    <sheet name="Article" sheetId="12" r:id="rId5"/>
    <sheet name="Fournisseur" sheetId="9" r:id="rId6"/>
    <sheet name="Tableau Croisé" sheetId="20" r:id="rId7"/>
    <sheet name="Récap" sheetId="27" r:id="rId8"/>
    <sheet name="Transfert de Données" sheetId="16" r:id="rId9"/>
    <sheet name="Réception" sheetId="22" r:id="rId10"/>
    <sheet name="Commande" sheetId="28" r:id="rId11"/>
    <sheet name="Transfert" sheetId="29" r:id="rId12"/>
    <sheet name="Récap Commande" sheetId="37" r:id="rId13"/>
    <sheet name="Feuil1" sheetId="32" r:id="rId14"/>
    <sheet name="Feuil2" sheetId="38" r:id="rId15"/>
  </sheets>
  <externalReferences>
    <externalReference r:id="rId16"/>
    <externalReference r:id="rId17"/>
    <externalReference r:id="rId18"/>
    <externalReference r:id="rId19"/>
  </externalReferences>
  <definedNames>
    <definedName name="_xlnm._FilterDatabase" localSheetId="5" hidden="1">Fournisseur!$A$3:$W$3</definedName>
    <definedName name="Clients">Fournisseur!$C$4:$C$53</definedName>
    <definedName name="Customs_Nomenclature">'Customs Nom'!$B$4:$B$100</definedName>
    <definedName name="Devise">Source!$L$3:$L$9</definedName>
    <definedName name="Famille">Source!$B$3:$B$8</definedName>
    <definedName name="FOB">[1]Liste!$B$28:$B$30</definedName>
    <definedName name="Fournisseur">Fournisseur!$B$4:$B$103</definedName>
    <definedName name="Incoterms">#REF!</definedName>
    <definedName name="Lieu_de_Stockage">Source!$I$3</definedName>
    <definedName name="ListePierres">[1]Liste!$C$28:$C$34</definedName>
    <definedName name="Nomenclature">#REF!</definedName>
    <definedName name="Nomenclature_Douanière">'[2]Nomenclature Douane'!$B$6:$B$102</definedName>
    <definedName name="Pack">OFFSET(#REF!,,,COUNTA(#REF!))</definedName>
    <definedName name="Pierres">#REF!</definedName>
    <definedName name="Produits">Article!$B$3:$B$102</definedName>
    <definedName name="Référence_Carton">#REF!</definedName>
    <definedName name="Titre_Commande">Source!$Q$3:$Q$4</definedName>
    <definedName name="Unité_Mesure">Source!$F$3:$F$7</definedName>
    <definedName name="_xlnm.Print_Area" localSheetId="10">Commande!$A$1:$I$59</definedName>
    <definedName name="_xlnm.Print_Area" localSheetId="9">Réception!$A$1:$M$42</definedName>
  </definedNames>
  <calcPr calcId="125725"/>
  <pivotCaches>
    <pivotCache cacheId="0" r:id="rId20"/>
  </pivotCaches>
</workbook>
</file>

<file path=xl/calcChain.xml><?xml version="1.0" encoding="utf-8"?>
<calcChain xmlns="http://schemas.openxmlformats.org/spreadsheetml/2006/main">
  <c r="C14" i="28" a="1"/>
  <c r="C14" s="1"/>
  <c r="B3" i="29" l="1"/>
  <c r="C3"/>
  <c r="D3"/>
  <c r="E3"/>
  <c r="G3" s="1"/>
  <c r="B4"/>
  <c r="C4"/>
  <c r="D4"/>
  <c r="E4"/>
  <c r="G4" s="1"/>
  <c r="B5"/>
  <c r="C5"/>
  <c r="D5"/>
  <c r="E5"/>
  <c r="G5" s="1"/>
  <c r="B6"/>
  <c r="C6"/>
  <c r="D6"/>
  <c r="E6"/>
  <c r="G6" s="1"/>
  <c r="B7"/>
  <c r="C7"/>
  <c r="D7"/>
  <c r="E7"/>
  <c r="G7" s="1"/>
  <c r="B8"/>
  <c r="C8"/>
  <c r="D8"/>
  <c r="E8"/>
  <c r="G8" s="1"/>
  <c r="B9"/>
  <c r="C9"/>
  <c r="D9"/>
  <c r="E9"/>
  <c r="G9" s="1"/>
  <c r="B10"/>
  <c r="C10"/>
  <c r="D10"/>
  <c r="E10"/>
  <c r="G10" s="1"/>
  <c r="B11"/>
  <c r="C11"/>
  <c r="D11"/>
  <c r="E11"/>
  <c r="G11" s="1"/>
  <c r="B12"/>
  <c r="C12"/>
  <c r="D12"/>
  <c r="E12"/>
  <c r="G12" s="1"/>
  <c r="B13"/>
  <c r="C13"/>
  <c r="D13"/>
  <c r="E13"/>
  <c r="G13" s="1"/>
  <c r="B14"/>
  <c r="C14"/>
  <c r="D14"/>
  <c r="E14"/>
  <c r="G14" s="1"/>
  <c r="B15"/>
  <c r="C15"/>
  <c r="D15"/>
  <c r="E15"/>
  <c r="G15" s="1"/>
  <c r="B16"/>
  <c r="C16"/>
  <c r="D16"/>
  <c r="E16"/>
  <c r="G16" s="1"/>
  <c r="B17"/>
  <c r="C17"/>
  <c r="D17"/>
  <c r="E17"/>
  <c r="G17" s="1"/>
  <c r="B18"/>
  <c r="C18"/>
  <c r="D18"/>
  <c r="E18"/>
  <c r="G18" s="1"/>
  <c r="B19"/>
  <c r="C19"/>
  <c r="D19"/>
  <c r="E19"/>
  <c r="G19" s="1"/>
  <c r="B20"/>
  <c r="C20"/>
  <c r="D20"/>
  <c r="E20"/>
  <c r="G20" s="1"/>
  <c r="B21"/>
  <c r="C21"/>
  <c r="D21"/>
  <c r="E21"/>
  <c r="G21" s="1"/>
  <c r="B22"/>
  <c r="C22"/>
  <c r="D22"/>
  <c r="E22"/>
  <c r="G22" s="1"/>
  <c r="B23"/>
  <c r="C23"/>
  <c r="D23"/>
  <c r="E23"/>
  <c r="G23" s="1"/>
  <c r="B24"/>
  <c r="C24"/>
  <c r="D24"/>
  <c r="E24"/>
  <c r="G24" s="1"/>
  <c r="B25"/>
  <c r="C25"/>
  <c r="D25"/>
  <c r="E25"/>
  <c r="G25" s="1"/>
  <c r="B26"/>
  <c r="C26"/>
  <c r="D26"/>
  <c r="E26"/>
  <c r="G26" s="1"/>
  <c r="B27"/>
  <c r="C27"/>
  <c r="D27"/>
  <c r="E27"/>
  <c r="G27" s="1"/>
  <c r="B28"/>
  <c r="C28"/>
  <c r="D28"/>
  <c r="E28"/>
  <c r="G28" s="1"/>
  <c r="B29"/>
  <c r="C29"/>
  <c r="D29"/>
  <c r="E29"/>
  <c r="G29" s="1"/>
  <c r="B30"/>
  <c r="C30"/>
  <c r="D30"/>
  <c r="E30"/>
  <c r="G30" s="1"/>
  <c r="B31"/>
  <c r="C31"/>
  <c r="D31"/>
  <c r="E31"/>
  <c r="G31" s="1"/>
  <c r="E2"/>
  <c r="G2" s="1"/>
  <c r="C2"/>
  <c r="B2"/>
  <c r="D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2"/>
  <c r="K23" i="28" l="1"/>
  <c r="K24"/>
  <c r="K25"/>
  <c r="I3"/>
  <c r="I17" l="1"/>
  <c r="B13"/>
  <c r="F6" l="1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3"/>
  <c r="F44"/>
  <c r="D36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6"/>
  <c r="C47"/>
  <c r="H44"/>
  <c r="H45"/>
  <c r="H46"/>
  <c r="H47"/>
  <c r="F45"/>
  <c r="F46"/>
  <c r="F47"/>
  <c r="D23"/>
  <c r="D24"/>
  <c r="D25"/>
  <c r="D26"/>
  <c r="D27"/>
  <c r="D28"/>
  <c r="D29"/>
  <c r="D30"/>
  <c r="D31"/>
  <c r="D32"/>
  <c r="D33"/>
  <c r="D34"/>
  <c r="D35"/>
  <c r="D37"/>
  <c r="D38"/>
  <c r="D39"/>
  <c r="D40"/>
  <c r="D41"/>
  <c r="D42"/>
  <c r="D43"/>
  <c r="D44"/>
  <c r="D45"/>
  <c r="D46"/>
  <c r="D47"/>
  <c r="D48"/>
  <c r="C48"/>
  <c r="F17"/>
  <c r="H13"/>
  <c r="D17"/>
  <c r="A51"/>
  <c r="H17"/>
  <c r="G17"/>
  <c r="E17"/>
  <c r="B14"/>
  <c r="G15"/>
  <c r="H15" l="1"/>
  <c r="F8"/>
  <c r="H6" i="22" a="1"/>
  <c r="H6" s="1"/>
  <c r="D15" i="28" l="1"/>
  <c r="E48"/>
  <c r="H3"/>
  <c r="I13"/>
  <c r="F11"/>
  <c r="F10"/>
  <c r="F9"/>
  <c r="F7"/>
  <c r="H3" i="22"/>
  <c r="B3" i="12"/>
  <c r="C13" i="28" l="1"/>
  <c r="Q4" i="22"/>
  <c r="O4"/>
  <c r="L11" l="1"/>
  <c r="I17" l="1"/>
  <c r="B4" i="12"/>
  <c r="D4"/>
  <c r="E4"/>
  <c r="F4"/>
  <c r="G4"/>
  <c r="H4"/>
  <c r="I4"/>
  <c r="B5"/>
  <c r="D5"/>
  <c r="E5"/>
  <c r="F5"/>
  <c r="G5"/>
  <c r="H5"/>
  <c r="I5"/>
  <c r="B6"/>
  <c r="D6"/>
  <c r="E6"/>
  <c r="F6"/>
  <c r="G6"/>
  <c r="H6"/>
  <c r="I6"/>
  <c r="B7"/>
  <c r="D7"/>
  <c r="E7"/>
  <c r="F7"/>
  <c r="G7"/>
  <c r="H7"/>
  <c r="I7"/>
  <c r="B8"/>
  <c r="D8"/>
  <c r="E8"/>
  <c r="F8"/>
  <c r="G8"/>
  <c r="H8"/>
  <c r="I8"/>
  <c r="B9"/>
  <c r="D9"/>
  <c r="E9"/>
  <c r="F9"/>
  <c r="G9"/>
  <c r="H9"/>
  <c r="I9"/>
  <c r="B10"/>
  <c r="D10"/>
  <c r="E10"/>
  <c r="F10"/>
  <c r="G10"/>
  <c r="H10"/>
  <c r="I10"/>
  <c r="B11"/>
  <c r="D11"/>
  <c r="E11"/>
  <c r="F11"/>
  <c r="G11"/>
  <c r="H11"/>
  <c r="I11"/>
  <c r="B12"/>
  <c r="D12"/>
  <c r="E12"/>
  <c r="F12"/>
  <c r="G12"/>
  <c r="H12"/>
  <c r="I12"/>
  <c r="B13"/>
  <c r="D13"/>
  <c r="E13"/>
  <c r="F13"/>
  <c r="G13"/>
  <c r="H13"/>
  <c r="I13"/>
  <c r="B14"/>
  <c r="D14"/>
  <c r="E14"/>
  <c r="F14"/>
  <c r="G14"/>
  <c r="H14"/>
  <c r="I14"/>
  <c r="B15"/>
  <c r="D15"/>
  <c r="E15"/>
  <c r="F15"/>
  <c r="G15"/>
  <c r="H15"/>
  <c r="I15"/>
  <c r="B16"/>
  <c r="D16"/>
  <c r="E16"/>
  <c r="F16"/>
  <c r="G16"/>
  <c r="H16"/>
  <c r="I16"/>
  <c r="B17"/>
  <c r="D17"/>
  <c r="E17"/>
  <c r="F17"/>
  <c r="G17"/>
  <c r="H17"/>
  <c r="I17"/>
  <c r="B18"/>
  <c r="D18"/>
  <c r="E18"/>
  <c r="F18"/>
  <c r="G18"/>
  <c r="H18"/>
  <c r="I18"/>
  <c r="B19"/>
  <c r="D19"/>
  <c r="E19"/>
  <c r="F19"/>
  <c r="G19"/>
  <c r="H19"/>
  <c r="I19"/>
  <c r="B20"/>
  <c r="D20"/>
  <c r="E20"/>
  <c r="F20"/>
  <c r="G20"/>
  <c r="H20"/>
  <c r="I20"/>
  <c r="B21"/>
  <c r="D21"/>
  <c r="E21"/>
  <c r="F21"/>
  <c r="G21"/>
  <c r="H21"/>
  <c r="I21"/>
  <c r="B22"/>
  <c r="D22"/>
  <c r="E22"/>
  <c r="F22"/>
  <c r="G22"/>
  <c r="H22"/>
  <c r="I22"/>
  <c r="B23"/>
  <c r="D23"/>
  <c r="E23"/>
  <c r="F23"/>
  <c r="G23"/>
  <c r="H23"/>
  <c r="I23"/>
  <c r="B24"/>
  <c r="D24"/>
  <c r="E24"/>
  <c r="F24"/>
  <c r="G24"/>
  <c r="H24"/>
  <c r="I24"/>
  <c r="B25"/>
  <c r="D25"/>
  <c r="E25"/>
  <c r="F25"/>
  <c r="G25"/>
  <c r="H25"/>
  <c r="I25"/>
  <c r="B26"/>
  <c r="D26"/>
  <c r="E26"/>
  <c r="F26"/>
  <c r="G26"/>
  <c r="H26"/>
  <c r="I26"/>
  <c r="B27"/>
  <c r="D27"/>
  <c r="E27"/>
  <c r="F27"/>
  <c r="G27"/>
  <c r="H27"/>
  <c r="I27"/>
  <c r="B28"/>
  <c r="D28"/>
  <c r="E28"/>
  <c r="F28"/>
  <c r="G28"/>
  <c r="H28"/>
  <c r="I28"/>
  <c r="B29"/>
  <c r="D29"/>
  <c r="E29"/>
  <c r="F29"/>
  <c r="G29"/>
  <c r="H29"/>
  <c r="I29"/>
  <c r="B30"/>
  <c r="D30"/>
  <c r="E30"/>
  <c r="F30"/>
  <c r="G30"/>
  <c r="H30"/>
  <c r="I30"/>
  <c r="B31"/>
  <c r="D31"/>
  <c r="E31"/>
  <c r="F31"/>
  <c r="G31"/>
  <c r="H31"/>
  <c r="I31"/>
  <c r="B32"/>
  <c r="D32"/>
  <c r="E32"/>
  <c r="F32"/>
  <c r="G32"/>
  <c r="H32"/>
  <c r="I32"/>
  <c r="B33"/>
  <c r="D33"/>
  <c r="E33"/>
  <c r="F33"/>
  <c r="G33"/>
  <c r="H33"/>
  <c r="I33"/>
  <c r="B34"/>
  <c r="D34"/>
  <c r="E34"/>
  <c r="F34"/>
  <c r="G34"/>
  <c r="H34"/>
  <c r="I34"/>
  <c r="B35"/>
  <c r="D35"/>
  <c r="E35"/>
  <c r="F35"/>
  <c r="G35"/>
  <c r="H35"/>
  <c r="I35"/>
  <c r="B36"/>
  <c r="D36"/>
  <c r="E36"/>
  <c r="F36"/>
  <c r="G36"/>
  <c r="H36"/>
  <c r="I36"/>
  <c r="B37"/>
  <c r="D37"/>
  <c r="E37"/>
  <c r="F37"/>
  <c r="G37"/>
  <c r="H37"/>
  <c r="I37"/>
  <c r="B38"/>
  <c r="D38"/>
  <c r="E38"/>
  <c r="F38"/>
  <c r="G38"/>
  <c r="H38"/>
  <c r="I38"/>
  <c r="B39"/>
  <c r="D39"/>
  <c r="E39"/>
  <c r="F39"/>
  <c r="G39"/>
  <c r="H39"/>
  <c r="I39"/>
  <c r="B40"/>
  <c r="D40"/>
  <c r="E40"/>
  <c r="F40"/>
  <c r="G40"/>
  <c r="H40"/>
  <c r="I40"/>
  <c r="B41"/>
  <c r="D41"/>
  <c r="E41"/>
  <c r="F41"/>
  <c r="G41"/>
  <c r="H41"/>
  <c r="I41"/>
  <c r="B42"/>
  <c r="D42"/>
  <c r="E42"/>
  <c r="F42"/>
  <c r="G42"/>
  <c r="H42"/>
  <c r="I42"/>
  <c r="B43"/>
  <c r="D43"/>
  <c r="E43"/>
  <c r="F43"/>
  <c r="G43"/>
  <c r="H43"/>
  <c r="I43"/>
  <c r="B44"/>
  <c r="D44"/>
  <c r="E44"/>
  <c r="F44"/>
  <c r="G44"/>
  <c r="H44"/>
  <c r="I44"/>
  <c r="B45"/>
  <c r="D45"/>
  <c r="E45"/>
  <c r="F45"/>
  <c r="G45"/>
  <c r="H45"/>
  <c r="I45"/>
  <c r="B46"/>
  <c r="D46"/>
  <c r="E46"/>
  <c r="F46"/>
  <c r="G46"/>
  <c r="H46"/>
  <c r="I46"/>
  <c r="B47"/>
  <c r="D47"/>
  <c r="E47"/>
  <c r="F47"/>
  <c r="G47"/>
  <c r="H47"/>
  <c r="I47"/>
  <c r="B48"/>
  <c r="D48"/>
  <c r="E48"/>
  <c r="F48"/>
  <c r="G48"/>
  <c r="H48"/>
  <c r="I48"/>
  <c r="B49"/>
  <c r="D49"/>
  <c r="E49"/>
  <c r="F49"/>
  <c r="G49"/>
  <c r="H49"/>
  <c r="I49"/>
  <c r="B50"/>
  <c r="D50"/>
  <c r="E50"/>
  <c r="F50"/>
  <c r="G50"/>
  <c r="H50"/>
  <c r="I50"/>
  <c r="B51"/>
  <c r="D51"/>
  <c r="E51"/>
  <c r="F51"/>
  <c r="G51"/>
  <c r="H51"/>
  <c r="I51"/>
  <c r="B52"/>
  <c r="D52"/>
  <c r="E52"/>
  <c r="F52"/>
  <c r="G52"/>
  <c r="H52"/>
  <c r="I52"/>
  <c r="B53"/>
  <c r="D53"/>
  <c r="E53"/>
  <c r="F53"/>
  <c r="G53"/>
  <c r="H53"/>
  <c r="I53"/>
  <c r="B54"/>
  <c r="D54"/>
  <c r="E54"/>
  <c r="F54"/>
  <c r="G54"/>
  <c r="H54"/>
  <c r="I54"/>
  <c r="B55"/>
  <c r="D55"/>
  <c r="E55"/>
  <c r="F55"/>
  <c r="G55"/>
  <c r="H55"/>
  <c r="I55"/>
  <c r="B56"/>
  <c r="D56"/>
  <c r="E56"/>
  <c r="F56"/>
  <c r="G56"/>
  <c r="H56"/>
  <c r="I56"/>
  <c r="B57"/>
  <c r="D57"/>
  <c r="E57"/>
  <c r="F57"/>
  <c r="G57"/>
  <c r="H57"/>
  <c r="I57"/>
  <c r="B58"/>
  <c r="D58"/>
  <c r="E58"/>
  <c r="F58"/>
  <c r="G58"/>
  <c r="H58"/>
  <c r="I58"/>
  <c r="B59"/>
  <c r="D59"/>
  <c r="E59"/>
  <c r="F59"/>
  <c r="G59"/>
  <c r="H59"/>
  <c r="I59"/>
  <c r="B60"/>
  <c r="D60"/>
  <c r="E60"/>
  <c r="F60"/>
  <c r="G60"/>
  <c r="H60"/>
  <c r="I60"/>
  <c r="B61"/>
  <c r="D61"/>
  <c r="E61"/>
  <c r="F61"/>
  <c r="G61"/>
  <c r="H61"/>
  <c r="I61"/>
  <c r="B62"/>
  <c r="D62"/>
  <c r="E62"/>
  <c r="F62"/>
  <c r="G62"/>
  <c r="H62"/>
  <c r="I62"/>
  <c r="B63"/>
  <c r="D63"/>
  <c r="E63"/>
  <c r="F63"/>
  <c r="G63"/>
  <c r="H63"/>
  <c r="I63"/>
  <c r="B64"/>
  <c r="D64"/>
  <c r="E64"/>
  <c r="F64"/>
  <c r="G64"/>
  <c r="H64"/>
  <c r="I64"/>
  <c r="B65"/>
  <c r="D65"/>
  <c r="E65"/>
  <c r="F65"/>
  <c r="G65"/>
  <c r="H65"/>
  <c r="I65"/>
  <c r="B66"/>
  <c r="D66"/>
  <c r="E66"/>
  <c r="F66"/>
  <c r="G66"/>
  <c r="H66"/>
  <c r="I66"/>
  <c r="B67"/>
  <c r="D67"/>
  <c r="E67"/>
  <c r="F67"/>
  <c r="G67"/>
  <c r="H67"/>
  <c r="I67"/>
  <c r="B68"/>
  <c r="D68"/>
  <c r="E68"/>
  <c r="F68"/>
  <c r="G68"/>
  <c r="H68"/>
  <c r="I68"/>
  <c r="B69"/>
  <c r="D69"/>
  <c r="E69"/>
  <c r="F69"/>
  <c r="G69"/>
  <c r="H69"/>
  <c r="I69"/>
  <c r="B70"/>
  <c r="D70"/>
  <c r="E70"/>
  <c r="F70"/>
  <c r="G70"/>
  <c r="H70"/>
  <c r="I70"/>
  <c r="B71"/>
  <c r="D71"/>
  <c r="E71"/>
  <c r="F71"/>
  <c r="G71"/>
  <c r="H71"/>
  <c r="I71"/>
  <c r="B72"/>
  <c r="D72"/>
  <c r="E72"/>
  <c r="F72"/>
  <c r="G72"/>
  <c r="H72"/>
  <c r="I72"/>
  <c r="B73"/>
  <c r="D73"/>
  <c r="E73"/>
  <c r="F73"/>
  <c r="G73"/>
  <c r="H73"/>
  <c r="I73"/>
  <c r="B74"/>
  <c r="D74"/>
  <c r="E74"/>
  <c r="F74"/>
  <c r="G74"/>
  <c r="H74"/>
  <c r="I74"/>
  <c r="B75"/>
  <c r="D75"/>
  <c r="E75"/>
  <c r="F75"/>
  <c r="G75"/>
  <c r="H75"/>
  <c r="I75"/>
  <c r="B76"/>
  <c r="D76"/>
  <c r="E76"/>
  <c r="F76"/>
  <c r="G76"/>
  <c r="H76"/>
  <c r="I76"/>
  <c r="B77"/>
  <c r="D77"/>
  <c r="E77"/>
  <c r="F77"/>
  <c r="G77"/>
  <c r="H77"/>
  <c r="I77"/>
  <c r="B78"/>
  <c r="D78"/>
  <c r="E78"/>
  <c r="F78"/>
  <c r="G78"/>
  <c r="H78"/>
  <c r="I78"/>
  <c r="B79"/>
  <c r="D79"/>
  <c r="E79"/>
  <c r="F79"/>
  <c r="G79"/>
  <c r="H79"/>
  <c r="I79"/>
  <c r="B80"/>
  <c r="D80"/>
  <c r="E80"/>
  <c r="F80"/>
  <c r="G80"/>
  <c r="H80"/>
  <c r="I80"/>
  <c r="B81"/>
  <c r="D81"/>
  <c r="E81"/>
  <c r="F81"/>
  <c r="G81"/>
  <c r="H81"/>
  <c r="I81"/>
  <c r="B82"/>
  <c r="D82"/>
  <c r="E82"/>
  <c r="F82"/>
  <c r="G82"/>
  <c r="H82"/>
  <c r="I82"/>
  <c r="B83"/>
  <c r="D83"/>
  <c r="E83"/>
  <c r="F83"/>
  <c r="G83"/>
  <c r="H83"/>
  <c r="I83"/>
  <c r="B84"/>
  <c r="D84"/>
  <c r="E84"/>
  <c r="F84"/>
  <c r="G84"/>
  <c r="H84"/>
  <c r="I84"/>
  <c r="B85"/>
  <c r="D85"/>
  <c r="E85"/>
  <c r="F85"/>
  <c r="G85"/>
  <c r="H85"/>
  <c r="I85"/>
  <c r="B86"/>
  <c r="D86"/>
  <c r="E86"/>
  <c r="F86"/>
  <c r="G86"/>
  <c r="H86"/>
  <c r="I86"/>
  <c r="B87"/>
  <c r="D87"/>
  <c r="E87"/>
  <c r="F87"/>
  <c r="G87"/>
  <c r="H87"/>
  <c r="I87"/>
  <c r="B88"/>
  <c r="D88"/>
  <c r="E88"/>
  <c r="F88"/>
  <c r="G88"/>
  <c r="H88"/>
  <c r="I88"/>
  <c r="B89"/>
  <c r="D89"/>
  <c r="E89"/>
  <c r="F89"/>
  <c r="G89"/>
  <c r="H89"/>
  <c r="I89"/>
  <c r="B90"/>
  <c r="D90"/>
  <c r="E90"/>
  <c r="F90"/>
  <c r="G90"/>
  <c r="H90"/>
  <c r="I90"/>
  <c r="B91"/>
  <c r="D91"/>
  <c r="E91"/>
  <c r="F91"/>
  <c r="G91"/>
  <c r="H91"/>
  <c r="I91"/>
  <c r="B92"/>
  <c r="D92"/>
  <c r="E92"/>
  <c r="F92"/>
  <c r="G92"/>
  <c r="H92"/>
  <c r="I92"/>
  <c r="B93"/>
  <c r="D93"/>
  <c r="E93"/>
  <c r="F93"/>
  <c r="G93"/>
  <c r="H93"/>
  <c r="I93"/>
  <c r="B94"/>
  <c r="D94"/>
  <c r="E94"/>
  <c r="F94"/>
  <c r="G94"/>
  <c r="H94"/>
  <c r="I94"/>
  <c r="B95"/>
  <c r="D95"/>
  <c r="E95"/>
  <c r="F95"/>
  <c r="G95"/>
  <c r="H95"/>
  <c r="I95"/>
  <c r="B96"/>
  <c r="D96"/>
  <c r="E96"/>
  <c r="F96"/>
  <c r="G96"/>
  <c r="H96"/>
  <c r="I96"/>
  <c r="B97"/>
  <c r="D97"/>
  <c r="E97"/>
  <c r="F97"/>
  <c r="G97"/>
  <c r="H97"/>
  <c r="I97"/>
  <c r="B98"/>
  <c r="D98"/>
  <c r="E98"/>
  <c r="F98"/>
  <c r="G98"/>
  <c r="H98"/>
  <c r="I98"/>
  <c r="B99"/>
  <c r="D99"/>
  <c r="E99"/>
  <c r="F99"/>
  <c r="G99"/>
  <c r="H99"/>
  <c r="I99"/>
  <c r="B100"/>
  <c r="D100"/>
  <c r="E100"/>
  <c r="F100"/>
  <c r="G100"/>
  <c r="H100"/>
  <c r="I100"/>
  <c r="B101"/>
  <c r="D101"/>
  <c r="E101"/>
  <c r="F101"/>
  <c r="G101"/>
  <c r="H101"/>
  <c r="I101"/>
  <c r="B102"/>
  <c r="D102"/>
  <c r="E102"/>
  <c r="F102"/>
  <c r="G102"/>
  <c r="H102"/>
  <c r="I10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3"/>
  <c r="I3"/>
  <c r="H3"/>
  <c r="G3"/>
  <c r="F3"/>
  <c r="E3"/>
  <c r="D3"/>
  <c r="D18" i="28" l="1"/>
  <c r="H18" s="1"/>
  <c r="F18"/>
  <c r="C18"/>
  <c r="D21"/>
  <c r="H21" s="1"/>
  <c r="F22"/>
  <c r="C19"/>
  <c r="C20"/>
  <c r="C21"/>
  <c r="F20"/>
  <c r="D19"/>
  <c r="H19" s="1"/>
  <c r="D20"/>
  <c r="H20" s="1"/>
  <c r="D22"/>
  <c r="H22" s="1"/>
  <c r="C22"/>
  <c r="F19"/>
  <c r="F21"/>
  <c r="F12" i="2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11"/>
  <c r="H48" i="28" l="1"/>
  <c r="M20" i="22"/>
  <c r="M21"/>
  <c r="M22"/>
  <c r="M23"/>
  <c r="M24"/>
  <c r="M25"/>
  <c r="M27"/>
  <c r="M28"/>
  <c r="M29"/>
  <c r="M31"/>
  <c r="M32"/>
  <c r="M33"/>
  <c r="M34"/>
  <c r="M35"/>
  <c r="I19"/>
  <c r="I20"/>
  <c r="I21"/>
  <c r="I22"/>
  <c r="I23"/>
  <c r="I24"/>
  <c r="I25"/>
  <c r="I27"/>
  <c r="I28"/>
  <c r="I29"/>
  <c r="I31"/>
  <c r="I32"/>
  <c r="I33"/>
  <c r="I34"/>
  <c r="I35"/>
  <c r="E12"/>
  <c r="E13"/>
  <c r="I13" s="1"/>
  <c r="C14"/>
  <c r="E14"/>
  <c r="I14" s="1"/>
  <c r="C15"/>
  <c r="E15"/>
  <c r="I15" s="1"/>
  <c r="C16"/>
  <c r="E16"/>
  <c r="C17"/>
  <c r="E17"/>
  <c r="C18"/>
  <c r="E18"/>
  <c r="I18" s="1"/>
  <c r="C19"/>
  <c r="E19"/>
  <c r="C20"/>
  <c r="E20"/>
  <c r="C21"/>
  <c r="E21"/>
  <c r="C22"/>
  <c r="E22"/>
  <c r="C23"/>
  <c r="E23"/>
  <c r="C24"/>
  <c r="E24"/>
  <c r="C25"/>
  <c r="E25"/>
  <c r="C26"/>
  <c r="E26"/>
  <c r="I26" s="1"/>
  <c r="C27"/>
  <c r="E27"/>
  <c r="C28"/>
  <c r="E28"/>
  <c r="C29"/>
  <c r="E29"/>
  <c r="C30"/>
  <c r="E30"/>
  <c r="I30" s="1"/>
  <c r="C31"/>
  <c r="E31"/>
  <c r="C32"/>
  <c r="E32"/>
  <c r="C33"/>
  <c r="E33"/>
  <c r="C34"/>
  <c r="E34"/>
  <c r="C35"/>
  <c r="E35"/>
  <c r="E11"/>
  <c r="I11" s="1"/>
  <c r="B3" i="16"/>
  <c r="C3"/>
  <c r="D3"/>
  <c r="E3"/>
  <c r="F3"/>
  <c r="G3"/>
  <c r="B4"/>
  <c r="C4"/>
  <c r="D4"/>
  <c r="E4"/>
  <c r="F4"/>
  <c r="G4"/>
  <c r="F5"/>
  <c r="R6" i="28"/>
  <c r="R3"/>
  <c r="R2"/>
  <c r="Q8"/>
  <c r="Q2"/>
  <c r="R8"/>
  <c r="Q4"/>
  <c r="Q6"/>
  <c r="R5"/>
  <c r="R7"/>
  <c r="Q5"/>
  <c r="Q7"/>
  <c r="Q3"/>
  <c r="R4"/>
  <c r="B50" l="1"/>
  <c r="I16" i="22"/>
  <c r="I12"/>
  <c r="G27" i="16"/>
  <c r="F27"/>
  <c r="E27"/>
  <c r="D27"/>
  <c r="C27"/>
  <c r="B27"/>
  <c r="G26"/>
  <c r="F26"/>
  <c r="E26"/>
  <c r="D26"/>
  <c r="C26"/>
  <c r="B26"/>
  <c r="G25"/>
  <c r="F25"/>
  <c r="E25"/>
  <c r="D25"/>
  <c r="C25"/>
  <c r="B25"/>
  <c r="G24"/>
  <c r="F24"/>
  <c r="E24"/>
  <c r="D24"/>
  <c r="C24"/>
  <c r="B24"/>
  <c r="G23"/>
  <c r="F23"/>
  <c r="E23"/>
  <c r="D23"/>
  <c r="C23"/>
  <c r="B23"/>
  <c r="G22"/>
  <c r="F22"/>
  <c r="E22"/>
  <c r="D22"/>
  <c r="C22"/>
  <c r="B22"/>
  <c r="G21"/>
  <c r="F21"/>
  <c r="E21"/>
  <c r="D21"/>
  <c r="C21"/>
  <c r="B21"/>
  <c r="G20"/>
  <c r="F20"/>
  <c r="E20"/>
  <c r="D20"/>
  <c r="C20"/>
  <c r="B20"/>
  <c r="G19"/>
  <c r="F19"/>
  <c r="E19"/>
  <c r="D19"/>
  <c r="C19"/>
  <c r="B19"/>
  <c r="G18"/>
  <c r="F18"/>
  <c r="E18"/>
  <c r="D18"/>
  <c r="C18"/>
  <c r="B18"/>
  <c r="G17"/>
  <c r="F17"/>
  <c r="E17"/>
  <c r="D17"/>
  <c r="C17"/>
  <c r="B17"/>
  <c r="G16"/>
  <c r="F16"/>
  <c r="E16"/>
  <c r="D16"/>
  <c r="C16"/>
  <c r="B16"/>
  <c r="G15"/>
  <c r="F15"/>
  <c r="E15"/>
  <c r="D15"/>
  <c r="C15"/>
  <c r="B15"/>
  <c r="G14"/>
  <c r="F14"/>
  <c r="E14"/>
  <c r="D14"/>
  <c r="C14"/>
  <c r="B14"/>
  <c r="G13"/>
  <c r="F13"/>
  <c r="E13"/>
  <c r="D13"/>
  <c r="C13"/>
  <c r="B13"/>
  <c r="G12"/>
  <c r="F12"/>
  <c r="E12"/>
  <c r="D12"/>
  <c r="C12"/>
  <c r="B12"/>
  <c r="G11"/>
  <c r="F11"/>
  <c r="E11"/>
  <c r="D11"/>
  <c r="C11"/>
  <c r="B11"/>
  <c r="G10"/>
  <c r="F10"/>
  <c r="E10"/>
  <c r="D10"/>
  <c r="C10"/>
  <c r="B10"/>
  <c r="G9"/>
  <c r="F9"/>
  <c r="E9"/>
  <c r="D9"/>
  <c r="C9"/>
  <c r="B9"/>
  <c r="G8"/>
  <c r="F8"/>
  <c r="E8"/>
  <c r="D8"/>
  <c r="C8"/>
  <c r="B8"/>
  <c r="G7"/>
  <c r="F7"/>
  <c r="E7"/>
  <c r="D7"/>
  <c r="C7"/>
  <c r="B7"/>
  <c r="G6"/>
  <c r="F6"/>
  <c r="E6"/>
  <c r="D6"/>
  <c r="C6"/>
  <c r="B6"/>
  <c r="G5"/>
  <c r="E5"/>
  <c r="D5"/>
  <c r="C5"/>
  <c r="B5"/>
  <c r="M6" i="22" l="1"/>
  <c r="C4" l="1"/>
  <c r="L12"/>
  <c r="M12" s="1"/>
  <c r="L13"/>
  <c r="M13" s="1"/>
  <c r="L14"/>
  <c r="M14" s="1"/>
  <c r="L15"/>
  <c r="M15" s="1"/>
  <c r="L16"/>
  <c r="M16" s="1"/>
  <c r="L17"/>
  <c r="M17" s="1"/>
  <c r="L18"/>
  <c r="M18" s="1"/>
  <c r="L19"/>
  <c r="M19" s="1"/>
  <c r="L20"/>
  <c r="L21"/>
  <c r="L22"/>
  <c r="L23"/>
  <c r="L24"/>
  <c r="L25"/>
  <c r="L26"/>
  <c r="M26" s="1"/>
  <c r="L27"/>
  <c r="L28"/>
  <c r="L29"/>
  <c r="L30"/>
  <c r="M30" s="1"/>
  <c r="L31"/>
  <c r="L32"/>
  <c r="L33"/>
  <c r="L34"/>
  <c r="L35"/>
  <c r="M11"/>
  <c r="L3"/>
  <c r="O1"/>
  <c r="C6" l="1"/>
  <c r="R1" s="1"/>
  <c r="Q1" l="1"/>
  <c r="D2" i="12"/>
  <c r="G2"/>
  <c r="H2"/>
  <c r="I2"/>
  <c r="J2"/>
  <c r="K2"/>
  <c r="C2"/>
  <c r="B2"/>
  <c r="M7" i="22" l="1"/>
  <c r="Q6" l="1"/>
  <c r="Q7"/>
  <c r="O6"/>
  <c r="O7"/>
  <c r="R14" i="6"/>
  <c r="E18" i="2" l="1"/>
  <c r="F18" s="1"/>
  <c r="E21" l="1"/>
  <c r="F21" s="1"/>
  <c r="E14"/>
  <c r="F14" s="1"/>
  <c r="E15"/>
  <c r="F15" s="1"/>
  <c r="E16"/>
  <c r="F16" s="1"/>
  <c r="E17"/>
  <c r="F17" s="1"/>
  <c r="G18"/>
  <c r="E19"/>
  <c r="F19" s="1"/>
  <c r="E13"/>
  <c r="F13" s="1"/>
  <c r="G21" l="1"/>
  <c r="G16"/>
  <c r="G17"/>
  <c r="G19"/>
  <c r="G15"/>
  <c r="G14"/>
  <c r="G13"/>
  <c r="J7" i="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6"/>
  <c r="F5" i="2"/>
  <c r="G5" s="1"/>
  <c r="J5"/>
  <c r="C5"/>
  <c r="C85" i="12" l="1"/>
  <c r="C9"/>
  <c r="K22" i="28" s="1"/>
  <c r="C17" i="12"/>
  <c r="C27"/>
  <c r="C35"/>
  <c r="C43"/>
  <c r="C51"/>
  <c r="C59"/>
  <c r="C67"/>
  <c r="C81"/>
  <c r="C18"/>
  <c r="C30"/>
  <c r="C38"/>
  <c r="C46"/>
  <c r="C54"/>
  <c r="C62"/>
  <c r="C70"/>
  <c r="C78"/>
  <c r="C86"/>
  <c r="C94"/>
  <c r="C102"/>
  <c r="C5"/>
  <c r="C13" i="22" s="1"/>
  <c r="C83" i="12"/>
  <c r="C95"/>
  <c r="C7"/>
  <c r="C11" i="22" s="1"/>
  <c r="C15" i="12"/>
  <c r="C25"/>
  <c r="C33"/>
  <c r="C41"/>
  <c r="C49"/>
  <c r="C57"/>
  <c r="C65"/>
  <c r="C75"/>
  <c r="C8"/>
  <c r="C16"/>
  <c r="C28"/>
  <c r="C36"/>
  <c r="C44"/>
  <c r="C52"/>
  <c r="C60"/>
  <c r="C68"/>
  <c r="C76"/>
  <c r="C84"/>
  <c r="C92"/>
  <c r="C100"/>
  <c r="C73"/>
  <c r="C4"/>
  <c r="K18" i="28" s="1"/>
  <c r="C79" i="12"/>
  <c r="C93"/>
  <c r="C101"/>
  <c r="C13"/>
  <c r="C21"/>
  <c r="C31"/>
  <c r="C39"/>
  <c r="C47"/>
  <c r="C55"/>
  <c r="C63"/>
  <c r="C71"/>
  <c r="C91"/>
  <c r="C12"/>
  <c r="C26"/>
  <c r="C34"/>
  <c r="C42"/>
  <c r="C50"/>
  <c r="C58"/>
  <c r="C66"/>
  <c r="C74"/>
  <c r="C82"/>
  <c r="C90"/>
  <c r="C98"/>
  <c r="C97"/>
  <c r="C77"/>
  <c r="C87"/>
  <c r="C99"/>
  <c r="C11"/>
  <c r="C19"/>
  <c r="C29"/>
  <c r="C37"/>
  <c r="C45"/>
  <c r="C53"/>
  <c r="C61"/>
  <c r="C69"/>
  <c r="C89"/>
  <c r="C10"/>
  <c r="C20"/>
  <c r="C32"/>
  <c r="C40"/>
  <c r="C48"/>
  <c r="C56"/>
  <c r="C64"/>
  <c r="C72"/>
  <c r="C80"/>
  <c r="C88"/>
  <c r="C96"/>
  <c r="C6" l="1"/>
  <c r="C12" i="22" s="1"/>
  <c r="C14" i="12"/>
  <c r="C22"/>
  <c r="K21" i="28" s="1"/>
  <c r="C24" i="12"/>
  <c r="C23"/>
  <c r="C3" l="1"/>
  <c r="K20" i="28" s="1"/>
  <c r="K19" l="1"/>
  <c r="J87" i="12"/>
  <c r="J11"/>
  <c r="J27"/>
  <c r="J43"/>
  <c r="J59"/>
  <c r="J81"/>
  <c r="J34"/>
  <c r="J50"/>
  <c r="J66"/>
  <c r="J82"/>
  <c r="J98"/>
  <c r="J85"/>
  <c r="J25"/>
  <c r="J41"/>
  <c r="J57"/>
  <c r="J75"/>
  <c r="J32"/>
  <c r="J48"/>
  <c r="J64"/>
  <c r="J80"/>
  <c r="J96"/>
  <c r="J83"/>
  <c r="J39"/>
  <c r="J47"/>
  <c r="J55"/>
  <c r="J63"/>
  <c r="J71"/>
  <c r="J91"/>
  <c r="J12"/>
  <c r="J30"/>
  <c r="J38"/>
  <c r="J46"/>
  <c r="J54"/>
  <c r="J62"/>
  <c r="J70"/>
  <c r="J78"/>
  <c r="J86"/>
  <c r="J94"/>
  <c r="J102"/>
  <c r="J77"/>
  <c r="J99"/>
  <c r="J19"/>
  <c r="J35"/>
  <c r="J51"/>
  <c r="J67"/>
  <c r="J26"/>
  <c r="J42"/>
  <c r="J58"/>
  <c r="J74"/>
  <c r="J90"/>
  <c r="J73"/>
  <c r="J97"/>
  <c r="J33"/>
  <c r="J49"/>
  <c r="J65"/>
  <c r="J40"/>
  <c r="J56"/>
  <c r="J72"/>
  <c r="J88"/>
  <c r="J5"/>
  <c r="J95"/>
  <c r="J31"/>
  <c r="J4"/>
  <c r="J79"/>
  <c r="J93"/>
  <c r="J101"/>
  <c r="J13"/>
  <c r="J29"/>
  <c r="J37"/>
  <c r="J45"/>
  <c r="J53"/>
  <c r="J61"/>
  <c r="J69"/>
  <c r="J89"/>
  <c r="J28"/>
  <c r="J36"/>
  <c r="J44"/>
  <c r="J52"/>
  <c r="J60"/>
  <c r="J68"/>
  <c r="J76"/>
  <c r="J84"/>
  <c r="J92"/>
  <c r="J100"/>
  <c r="J15" l="1"/>
  <c r="J16"/>
  <c r="J7"/>
  <c r="J8"/>
  <c r="J9"/>
  <c r="J17"/>
  <c r="J18"/>
  <c r="J10"/>
  <c r="J21"/>
  <c r="J20"/>
  <c r="J6"/>
  <c r="J14"/>
  <c r="J23"/>
  <c r="J22"/>
  <c r="J24"/>
  <c r="J3" l="1"/>
</calcChain>
</file>

<file path=xl/comments1.xml><?xml version="1.0" encoding="utf-8"?>
<comments xmlns="http://schemas.openxmlformats.org/spreadsheetml/2006/main">
  <authors>
    <author>Christophe</author>
  </authors>
  <commentList>
    <comment ref="B2" authorId="0">
      <text>
        <r>
          <rPr>
            <b/>
            <sz val="18"/>
            <color indexed="81"/>
            <rFont val="Tahoma"/>
            <family val="2"/>
          </rPr>
          <t>Ne pas ôter La protection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Faire les modifications, suppressions ou ajouts dans le fichier "Base Article"</t>
        </r>
      </text>
    </comment>
  </commentList>
</comments>
</file>

<file path=xl/comments2.xml><?xml version="1.0" encoding="utf-8"?>
<comments xmlns="http://schemas.openxmlformats.org/spreadsheetml/2006/main">
  <authors>
    <author>Christophe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Christophe:</t>
        </r>
        <r>
          <rPr>
            <sz val="9"/>
            <color indexed="81"/>
            <rFont val="Tahoma"/>
            <family val="2"/>
          </rPr>
          <t xml:space="preserve">
Valider avec Maj+ctrl+entrée</t>
        </r>
      </text>
    </comment>
  </commentList>
</comments>
</file>

<file path=xl/sharedStrings.xml><?xml version="1.0" encoding="utf-8"?>
<sst xmlns="http://schemas.openxmlformats.org/spreadsheetml/2006/main" count="3236" uniqueCount="465">
  <si>
    <t>EUR - Euro</t>
  </si>
  <si>
    <t>MUR - Mauritian Rupee</t>
  </si>
  <si>
    <t>MGA - Malagasy Ariary</t>
  </si>
  <si>
    <t>Améthyste</t>
  </si>
  <si>
    <t>Apatite</t>
  </si>
  <si>
    <t>Aigue Marine</t>
  </si>
  <si>
    <t>Citrine</t>
  </si>
  <si>
    <t>Grenat</t>
  </si>
  <si>
    <t>Labradorite / Spectrolite</t>
  </si>
  <si>
    <t>Aquamarine</t>
  </si>
  <si>
    <t>Gr</t>
  </si>
  <si>
    <t>Kg</t>
  </si>
  <si>
    <t>Ct</t>
  </si>
  <si>
    <t>01</t>
  </si>
  <si>
    <t>Réf.</t>
  </si>
  <si>
    <t>cm</t>
  </si>
  <si>
    <t>hauteur</t>
  </si>
  <si>
    <t>colis</t>
  </si>
  <si>
    <t>de</t>
  </si>
  <si>
    <t>Prix € HT le colis Jusqu'à</t>
  </si>
  <si>
    <t>par 1 et +</t>
  </si>
  <si>
    <t>ouverture</t>
  </si>
  <si>
    <t>intérieure</t>
  </si>
  <si>
    <t>par 3 et +</t>
  </si>
  <si>
    <t>par 6 et +</t>
  </si>
  <si>
    <t>par 12 et +</t>
  </si>
  <si>
    <t>SX2</t>
  </si>
  <si>
    <t>SX3</t>
  </si>
  <si>
    <t>SX4</t>
  </si>
  <si>
    <t>SX7</t>
  </si>
  <si>
    <t>SX23</t>
  </si>
  <si>
    <t>SX5</t>
  </si>
  <si>
    <t>SX6</t>
  </si>
  <si>
    <t>SX9</t>
  </si>
  <si>
    <t>SX10</t>
  </si>
  <si>
    <t>SX11</t>
  </si>
  <si>
    <t>SX40</t>
  </si>
  <si>
    <t>SX12</t>
  </si>
  <si>
    <t>SX51</t>
  </si>
  <si>
    <t>SX13</t>
  </si>
  <si>
    <t>SX14</t>
  </si>
  <si>
    <t>SX15</t>
  </si>
  <si>
    <t>SX16</t>
  </si>
  <si>
    <t>SX17</t>
  </si>
  <si>
    <t>SX18</t>
  </si>
  <si>
    <t>SX20</t>
  </si>
  <si>
    <t>SX22</t>
  </si>
  <si>
    <t>SX25</t>
  </si>
  <si>
    <t>SX26</t>
  </si>
  <si>
    <t>SX28</t>
  </si>
  <si>
    <t>SX30</t>
  </si>
  <si>
    <t>SX35</t>
  </si>
  <si>
    <t>SX36</t>
  </si>
  <si>
    <t>SX50</t>
  </si>
  <si>
    <t>SX55</t>
  </si>
  <si>
    <t>SX56</t>
  </si>
  <si>
    <t>SX60</t>
  </si>
  <si>
    <t>SX66</t>
  </si>
  <si>
    <t>SX68</t>
  </si>
  <si>
    <t>SX90</t>
  </si>
  <si>
    <t xml:space="preserve">cm </t>
  </si>
  <si>
    <t>Sachet plastique 150 microns</t>
  </si>
  <si>
    <t>cm3</t>
  </si>
  <si>
    <t>Gr / cm3</t>
  </si>
  <si>
    <t>Cm3</t>
  </si>
  <si>
    <t>Iolite / Cordiérite</t>
  </si>
  <si>
    <t>Foisonnement</t>
  </si>
  <si>
    <t>Litre</t>
  </si>
  <si>
    <t>SACHET‑1218‑15</t>
  </si>
  <si>
    <t>SACHET‑1525‑15</t>
  </si>
  <si>
    <t>SACHET‑1530‑15</t>
  </si>
  <si>
    <t>SACHET‑2236‑15</t>
  </si>
  <si>
    <t>SACHET‑2332‑15</t>
  </si>
  <si>
    <t>SACHET‑2535‑15</t>
  </si>
  <si>
    <t>SACHET‑2540‑15</t>
  </si>
  <si>
    <t>SACHET‑3050‑15</t>
  </si>
  <si>
    <t>SACHET‑3545‑15</t>
  </si>
  <si>
    <t>SACHET‑4060‑15</t>
  </si>
  <si>
    <t>SACHET‑5080‑15</t>
  </si>
  <si>
    <t>SACHET‑5090‑15</t>
  </si>
  <si>
    <t>SACHET‑6010‑15</t>
  </si>
  <si>
    <t>SACHET‑60120‑15</t>
  </si>
  <si>
    <t>SACHET‑70150‑15</t>
  </si>
  <si>
    <t xml:space="preserve">Référence </t>
  </si>
  <si>
    <t xml:space="preserve">Epaisseur (µ) </t>
  </si>
  <si>
    <t xml:space="preserve">Dimensions l x h (mm) </t>
  </si>
  <si>
    <t>L</t>
  </si>
  <si>
    <t>Customs Nomenclature</t>
  </si>
  <si>
    <t>02</t>
  </si>
  <si>
    <t>03</t>
  </si>
  <si>
    <t>04</t>
  </si>
  <si>
    <t>05</t>
  </si>
  <si>
    <t>08</t>
  </si>
  <si>
    <t>Densité  moyenne</t>
  </si>
  <si>
    <t>Moyenne</t>
  </si>
  <si>
    <t>USD - US Dollar</t>
  </si>
  <si>
    <t>09</t>
  </si>
  <si>
    <t>N°</t>
  </si>
  <si>
    <t>Client</t>
  </si>
  <si>
    <t>Ville</t>
  </si>
  <si>
    <t>Pays</t>
  </si>
  <si>
    <t>N° de Fax</t>
  </si>
  <si>
    <t>N° de Tel</t>
  </si>
  <si>
    <t>Email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</si>
  <si>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</si>
  <si>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</si>
  <si>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</si>
  <si>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</si>
  <si>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</si>
  <si>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</si>
  <si>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</si>
  <si>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</si>
  <si>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Pierres gemmes (précieuses ou fines), brutes ou simpl. sciées ou dégrossies, même assorties (autres que les diamants et les imitations de pierres gemmes précieuses ou fines) </t>
  </si>
  <si>
    <t>Famille</t>
  </si>
  <si>
    <t>MIN</t>
  </si>
  <si>
    <t>SPI</t>
  </si>
  <si>
    <t>Vanille, non broyée ni pulvérisée</t>
  </si>
  <si>
    <t>CAFÉ, THÉ, MATÉ ET ÉPICES</t>
  </si>
  <si>
    <t>Chapitre</t>
  </si>
  <si>
    <t>09051000</t>
  </si>
  <si>
    <t>71</t>
  </si>
  <si>
    <t>PERLES FINES OU DE CULTURE, PIERRES GEMMES OU SIMILAIRES, MÉTAUX PRÉCIEUX, PLAQUÉS OU DOUBLÉS DE MÉTAUX PRÉCIEUX ET OUVRAGES EN CES MATIÈRES; BIJOUTERIE DE FANTAISIE; MONNAIES</t>
  </si>
  <si>
    <t>Adegma Ltd.</t>
  </si>
  <si>
    <t>95 Route de la Roche sur Yon</t>
  </si>
  <si>
    <t>Code Postal</t>
  </si>
  <si>
    <t>Aizenay</t>
  </si>
  <si>
    <t>France</t>
  </si>
  <si>
    <t>Province</t>
  </si>
  <si>
    <t>+336753412</t>
  </si>
  <si>
    <t>+33251946673</t>
  </si>
  <si>
    <t>christophe.guibert2@gmail.com</t>
  </si>
  <si>
    <t>z</t>
  </si>
  <si>
    <t>GBP - British Pound</t>
  </si>
  <si>
    <t>Penny</t>
  </si>
  <si>
    <t>Ar</t>
  </si>
  <si>
    <t>-</t>
  </si>
  <si>
    <t>¥</t>
  </si>
  <si>
    <t>Sen</t>
  </si>
  <si>
    <t>Name</t>
  </si>
  <si>
    <t>Minor Unit</t>
  </si>
  <si>
    <t>Symbol</t>
  </si>
  <si>
    <t>£</t>
  </si>
  <si>
    <t>€</t>
  </si>
  <si>
    <t>$</t>
  </si>
  <si>
    <t>Rs</t>
  </si>
  <si>
    <t>Cent</t>
  </si>
  <si>
    <t>Adresse 2</t>
  </si>
  <si>
    <t>Adresse 1</t>
  </si>
  <si>
    <t>Durand Ets.</t>
  </si>
  <si>
    <t>1 Cours Lieutaud</t>
  </si>
  <si>
    <t>Bâtiment B</t>
  </si>
  <si>
    <t>Marseille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</si>
  <si>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</si>
  <si>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</si>
  <si>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</si>
  <si>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</si>
  <si>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</si>
  <si>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</si>
  <si>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</si>
  <si>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</si>
  <si>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</si>
  <si>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Europe Guest House</t>
  </si>
  <si>
    <t>51 Street 136</t>
  </si>
  <si>
    <t>Phnom Penh</t>
  </si>
  <si>
    <t>Cambodia</t>
  </si>
  <si>
    <t>Laissue Michel</t>
  </si>
  <si>
    <t>6 Chemin du Buet</t>
  </si>
  <si>
    <t/>
  </si>
  <si>
    <t>Phsar Kandal, Duan Penh</t>
  </si>
  <si>
    <t>Chêne-Bourg</t>
  </si>
  <si>
    <t>Suisse</t>
  </si>
  <si>
    <t>84 Rue Pierre Brossolette</t>
  </si>
  <si>
    <t>La Roche sur Yon</t>
  </si>
  <si>
    <t>AOA Atlantique Ouest Automobiles</t>
  </si>
  <si>
    <t>Swift Freight Logistics Limited</t>
  </si>
  <si>
    <t>61 Street 570, Sangkat</t>
  </si>
  <si>
    <t>Boeung Kok2, Khan Toul Kork</t>
  </si>
  <si>
    <t>U</t>
  </si>
  <si>
    <t>+855965388516</t>
  </si>
  <si>
    <t>Doc Number</t>
  </si>
  <si>
    <t>Mois</t>
  </si>
  <si>
    <t>Année</t>
  </si>
  <si>
    <t>ART</t>
  </si>
  <si>
    <t>(vide)</t>
  </si>
  <si>
    <t>Total général</t>
  </si>
  <si>
    <t>Étiquettes de lignes</t>
  </si>
  <si>
    <t>(Tous)</t>
  </si>
  <si>
    <t>Devise</t>
  </si>
  <si>
    <t>2018</t>
  </si>
  <si>
    <t>Lieu de stockage</t>
  </si>
  <si>
    <t>Prix U</t>
  </si>
  <si>
    <t>Fournisseur :</t>
  </si>
  <si>
    <t>Ecart</t>
  </si>
  <si>
    <t>Désignation Article</t>
  </si>
  <si>
    <t>Référence Article</t>
  </si>
  <si>
    <t>Montant</t>
  </si>
  <si>
    <t>Produits</t>
  </si>
  <si>
    <t>MGA</t>
  </si>
  <si>
    <t>RECEPTION</t>
  </si>
  <si>
    <t>Date :</t>
  </si>
  <si>
    <t>Unité Achat</t>
  </si>
  <si>
    <t>Qt BL</t>
  </si>
  <si>
    <t>Qt Recept</t>
  </si>
  <si>
    <t>Unité Livraison</t>
  </si>
  <si>
    <t>N° Fournisseur :</t>
  </si>
  <si>
    <t>N° Réception :</t>
  </si>
  <si>
    <t>Famille 1</t>
  </si>
  <si>
    <t>Famille 2</t>
  </si>
  <si>
    <t>Famille 3</t>
  </si>
  <si>
    <t>Famille 4</t>
  </si>
  <si>
    <t>Famille 5</t>
  </si>
  <si>
    <t>Devise Facturation</t>
  </si>
  <si>
    <t>FAMILLE</t>
  </si>
  <si>
    <t>Unité Mesure</t>
  </si>
  <si>
    <t>Mineraux</t>
  </si>
  <si>
    <t>Kilogramme</t>
  </si>
  <si>
    <t>Epices</t>
  </si>
  <si>
    <t>gramme</t>
  </si>
  <si>
    <t>Artisanat</t>
  </si>
  <si>
    <t>Unitaire</t>
  </si>
  <si>
    <t>Produits Locaux</t>
  </si>
  <si>
    <t>TEX</t>
  </si>
  <si>
    <t>Textile</t>
  </si>
  <si>
    <t>ML</t>
  </si>
  <si>
    <t>Mètre Linéaire</t>
  </si>
  <si>
    <t>DIV</t>
  </si>
  <si>
    <t>Divers</t>
  </si>
  <si>
    <t>N° Facture :</t>
  </si>
  <si>
    <t>Devise :</t>
  </si>
  <si>
    <t>Nb Article :</t>
  </si>
  <si>
    <t>Montant Réception :</t>
  </si>
  <si>
    <t>USD</t>
  </si>
  <si>
    <t>EUR</t>
  </si>
  <si>
    <t>GBP</t>
  </si>
  <si>
    <t>MUR</t>
  </si>
  <si>
    <t>Commentaires :</t>
  </si>
  <si>
    <t>N° BL :</t>
  </si>
  <si>
    <t>Lieu de Stockage</t>
  </si>
  <si>
    <t>Airport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</si>
  <si>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</si>
  <si>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</si>
  <si>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</si>
  <si>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</si>
  <si>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</si>
  <si>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</si>
  <si>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</si>
  <si>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</si>
  <si>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</si>
  <si>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</si>
  <si>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</si>
  <si>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</si>
  <si>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</si>
  <si>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</si>
  <si>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</si>
  <si>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</si>
  <si>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</si>
  <si>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</si>
  <si>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</si>
  <si>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</si>
  <si>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</si>
  <si>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</si>
  <si>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</si>
  <si>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</si>
  <si>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</si>
  <si>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</si>
  <si>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</si>
  <si>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</si>
  <si>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</si>
  <si>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</si>
  <si>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</si>
  <si>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</si>
  <si>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</si>
  <si>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</si>
  <si>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</si>
  <si>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</si>
  <si>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</si>
  <si>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</si>
  <si>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</si>
  <si>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</si>
  <si>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</si>
  <si>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</si>
  <si>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</si>
  <si>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</si>
  <si>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</si>
  <si>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</si>
  <si>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</si>
  <si>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</si>
  <si>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</si>
  <si>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</si>
  <si>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</si>
  <si>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</si>
  <si>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</si>
  <si>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</si>
  <si>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</si>
  <si>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</si>
  <si>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</si>
  <si>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</si>
  <si>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</si>
  <si>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</si>
  <si>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</si>
  <si>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</si>
  <si>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</si>
  <si>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</si>
  <si>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</si>
  <si>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</si>
  <si>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</si>
  <si>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</si>
  <si>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</si>
  <si>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</si>
  <si>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</si>
  <si>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</si>
  <si>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</si>
  <si>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</si>
  <si>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</si>
  <si>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</si>
  <si>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</si>
  <si>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</si>
  <si>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</si>
  <si>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</si>
  <si>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</si>
  <si>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</si>
  <si>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</si>
  <si>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</si>
  <si>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</si>
  <si>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</si>
  <si>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</si>
  <si>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</si>
  <si>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</si>
  <si>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</si>
  <si>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</si>
  <si>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</si>
  <si>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</si>
  <si>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</si>
  <si>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</si>
  <si>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</si>
  <si>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</si>
  <si>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</si>
  <si>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</si>
  <si>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</si>
  <si>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N° Fourn.</t>
  </si>
  <si>
    <t>Montant Ecart</t>
  </si>
  <si>
    <t>RE</t>
  </si>
  <si>
    <t>Doc</t>
  </si>
  <si>
    <t>Lieu De Stockage</t>
  </si>
  <si>
    <t xml:space="preserve"> FOB Ar    Gr</t>
  </si>
  <si>
    <t>6090000100040</t>
  </si>
  <si>
    <t>Unité Mesure Vente/Achat</t>
  </si>
  <si>
    <t>Unité Mesure Logistique</t>
  </si>
  <si>
    <t>Somme de Montant Ecart</t>
  </si>
  <si>
    <t>Unité Livr.</t>
  </si>
  <si>
    <t>Ecart :</t>
  </si>
  <si>
    <t>JPY</t>
  </si>
  <si>
    <t>Boite à Vanille Palissandre 20 x 6 x 6,5 cm</t>
  </si>
  <si>
    <t>6090000300013</t>
  </si>
  <si>
    <t>6090000100033</t>
  </si>
  <si>
    <t>RE F03 180809 143816</t>
  </si>
  <si>
    <t>Amethyst</t>
  </si>
  <si>
    <t>RE F01 180809 144248</t>
  </si>
  <si>
    <t>6090000100019</t>
  </si>
  <si>
    <t>RE F02 180809 145105</t>
  </si>
  <si>
    <t>RE F03 180809 150321</t>
  </si>
  <si>
    <t>RE F03 180810 100621</t>
  </si>
  <si>
    <t>6090000100026</t>
  </si>
  <si>
    <t>RE F03 180810 100749</t>
  </si>
  <si>
    <t>Garnet</t>
  </si>
  <si>
    <t>RE F01 180810 100933</t>
  </si>
  <si>
    <t>6090000100064</t>
  </si>
  <si>
    <t>RE F03 180810 101212</t>
  </si>
  <si>
    <t>RE F03 180810 101901</t>
  </si>
  <si>
    <t>RE F03 180810 104848</t>
  </si>
  <si>
    <t>RE F03 180810 123121</t>
  </si>
  <si>
    <t>6090000100071</t>
  </si>
  <si>
    <t>Cordierite / Iolite</t>
  </si>
  <si>
    <t>RE F03 180810 123354</t>
  </si>
  <si>
    <t>6090000100057</t>
  </si>
  <si>
    <t>PLO</t>
  </si>
  <si>
    <t>Ecart de Date</t>
  </si>
  <si>
    <t>Date    :</t>
  </si>
  <si>
    <t>Date</t>
  </si>
  <si>
    <t>Description</t>
  </si>
  <si>
    <t>Prix Achat</t>
  </si>
  <si>
    <t>Date Livraison</t>
  </si>
  <si>
    <t>Montant de la Cde</t>
  </si>
  <si>
    <t>Log. U</t>
  </si>
  <si>
    <t>Tampon</t>
  </si>
  <si>
    <t>Fam.</t>
  </si>
  <si>
    <t>Devise Achat :</t>
  </si>
  <si>
    <t>Envoyer par mail cde</t>
  </si>
  <si>
    <t>Signature</t>
  </si>
  <si>
    <t>POURCHASE ORDER</t>
  </si>
  <si>
    <t>BON DE COMMANDE</t>
  </si>
  <si>
    <t>Titre Commande</t>
  </si>
  <si>
    <t>U Ach.</t>
  </si>
  <si>
    <t>Buy U</t>
  </si>
  <si>
    <t>U Log.</t>
  </si>
  <si>
    <t>Quantité Cde</t>
  </si>
  <si>
    <t>Code Fournisseur :</t>
  </si>
  <si>
    <t>Supplier Code :</t>
  </si>
  <si>
    <t>Numéro de Commande :</t>
  </si>
  <si>
    <t>Order Number :</t>
  </si>
  <si>
    <t>Purchase Currency :</t>
  </si>
  <si>
    <t>Nombre de Produits :</t>
  </si>
  <si>
    <t>Number of Products :</t>
  </si>
  <si>
    <t>Nombre de Famille :</t>
  </si>
  <si>
    <t>Number of Families :</t>
  </si>
  <si>
    <t>Description :</t>
  </si>
  <si>
    <t>Purchase Price</t>
  </si>
  <si>
    <t>Ordered Quantities</t>
  </si>
  <si>
    <t>Amount of the Order</t>
  </si>
  <si>
    <t>Delivery Date</t>
  </si>
  <si>
    <t xml:space="preserve">Comments : </t>
  </si>
  <si>
    <t>Français  (6)</t>
  </si>
  <si>
    <t>Anglais (2)</t>
  </si>
  <si>
    <t>JPY - Japanese Yen</t>
  </si>
  <si>
    <t>CHF - Franc Suisse</t>
  </si>
  <si>
    <t>Rp</t>
  </si>
  <si>
    <t>CHF</t>
  </si>
  <si>
    <t>CHF - Franc suisse</t>
  </si>
  <si>
    <r>
      <t xml:space="preserve">Labradorite / Spectrolite </t>
    </r>
    <r>
      <rPr>
        <b/>
        <sz val="10"/>
        <color theme="1"/>
        <rFont val="Arial"/>
        <family val="2"/>
      </rPr>
      <t>Kg</t>
    </r>
  </si>
  <si>
    <r>
      <t xml:space="preserve">Iolite / Cordiérite  </t>
    </r>
    <r>
      <rPr>
        <b/>
        <sz val="10"/>
        <color theme="1"/>
        <rFont val="Arial"/>
        <family val="2"/>
      </rPr>
      <t>Gr</t>
    </r>
  </si>
  <si>
    <r>
      <t xml:space="preserve">Améthyste </t>
    </r>
    <r>
      <rPr>
        <b/>
        <sz val="10"/>
        <color theme="1"/>
        <rFont val="Arial"/>
        <family val="2"/>
      </rPr>
      <t>Gr</t>
    </r>
  </si>
  <si>
    <r>
      <t xml:space="preserve">Apatite </t>
    </r>
    <r>
      <rPr>
        <b/>
        <sz val="10"/>
        <color theme="1"/>
        <rFont val="Arial"/>
        <family val="2"/>
      </rPr>
      <t>Gr</t>
    </r>
  </si>
  <si>
    <r>
      <t xml:space="preserve">Aigue Marine </t>
    </r>
    <r>
      <rPr>
        <b/>
        <sz val="10"/>
        <color theme="1"/>
        <rFont val="Arial"/>
        <family val="2"/>
      </rPr>
      <t>Gr</t>
    </r>
  </si>
  <si>
    <r>
      <t xml:space="preserve">Citrine </t>
    </r>
    <r>
      <rPr>
        <b/>
        <sz val="10"/>
        <color theme="1"/>
        <rFont val="Arial"/>
        <family val="2"/>
      </rPr>
      <t>Gr</t>
    </r>
  </si>
  <si>
    <r>
      <t xml:space="preserve">Grenat </t>
    </r>
    <r>
      <rPr>
        <b/>
        <sz val="10"/>
        <color theme="1"/>
        <rFont val="Arial"/>
        <family val="2"/>
      </rPr>
      <t>Gr</t>
    </r>
  </si>
  <si>
    <t xml:space="preserve"> FOB Ar </t>
  </si>
  <si>
    <t>N° de Cde</t>
  </si>
  <si>
    <t>Devise Achat</t>
  </si>
  <si>
    <t>OA F05 180814 091012</t>
  </si>
  <si>
    <t>Four.</t>
  </si>
  <si>
    <t>Article / Fournisseur</t>
  </si>
  <si>
    <t>RE F01 180814 134748</t>
  </si>
  <si>
    <t>OA</t>
  </si>
  <si>
    <t>Apatite F05</t>
  </si>
  <si>
    <t xml:space="preserve"> </t>
  </si>
  <si>
    <t>Citrine F05</t>
  </si>
  <si>
    <t>Amethyst F05</t>
  </si>
  <si>
    <t>Apatite F01</t>
  </si>
  <si>
    <t>Citrine F01</t>
  </si>
  <si>
    <t>Amethyst F01</t>
  </si>
  <si>
    <t>Apatite F02</t>
  </si>
  <si>
    <t>Citrine F02</t>
  </si>
  <si>
    <t>Amethyst F02</t>
  </si>
  <si>
    <t>OA F01 180815 185736</t>
  </si>
  <si>
    <t>OA F01 180815 185830</t>
  </si>
  <si>
    <t>OA F02 180815 185859</t>
  </si>
  <si>
    <t>OA F05 180815 190009</t>
  </si>
  <si>
    <t>OA F01 180815 190042</t>
  </si>
  <si>
    <t>OA F02 180815 190122</t>
  </si>
  <si>
    <t>OA F02 180815 190346</t>
  </si>
  <si>
    <t>OA F02 180815 190458</t>
  </si>
  <si>
    <t>OA F02 180815 190706</t>
  </si>
  <si>
    <t>OA F01 180815 190829</t>
  </si>
  <si>
    <t>OA F03 180815 192241</t>
  </si>
  <si>
    <t>Apatite F03</t>
  </si>
  <si>
    <t>Citrine F03</t>
  </si>
  <si>
    <t>Amethyst F03</t>
  </si>
  <si>
    <t>OA F05 180815 192424</t>
  </si>
  <si>
    <t>OA F02 180815 192542</t>
  </si>
  <si>
    <t>OA F01 180815 194948</t>
  </si>
  <si>
    <t>OA F03 180815 195117</t>
  </si>
  <si>
    <t>OA F05 180815 195151</t>
  </si>
  <si>
    <t>OA F01 180816 073742</t>
  </si>
  <si>
    <t>OA F02 180816 074013</t>
  </si>
  <si>
    <t>OA F02 180816 075016</t>
  </si>
</sst>
</file>

<file path=xl/styles.xml><?xml version="1.0" encoding="utf-8"?>
<styleSheet xmlns="http://schemas.openxmlformats.org/spreadsheetml/2006/main">
  <numFmts count="18">
    <numFmt numFmtId="8" formatCode="#,##0.00\ &quot;€&quot;;[Red]\-#,##0.00\ &quot;€&quot;"/>
    <numFmt numFmtId="164" formatCode="[$-409]mmmm\ d\,\ yyyy;@"/>
    <numFmt numFmtId="165" formatCode="#,##0.0000"/>
    <numFmt numFmtId="166" formatCode="[$$-409]#,##0.00"/>
    <numFmt numFmtId="167" formatCode="#,##0.000"/>
    <numFmt numFmtId="168" formatCode="0.000"/>
    <numFmt numFmtId="169" formatCode="0.0000"/>
    <numFmt numFmtId="170" formatCode="#,##0.0000\ &quot;€&quot;"/>
    <numFmt numFmtId="171" formatCode="h:mm:ss;@"/>
    <numFmt numFmtId="172" formatCode="#,##0.00_ ;[Red]\-#,##0.00\ "/>
    <numFmt numFmtId="173" formatCode="#,##0.00\ &quot;€&quot;"/>
    <numFmt numFmtId="174" formatCode="[$$-409]#,##0.00_ ;[Red]\-[$$-409]#,##0.00\ "/>
    <numFmt numFmtId="175" formatCode="#,##0.000_ ;[Red]\-#,##0.000\ "/>
    <numFmt numFmtId="176" formatCode="\ #,##0\ "/>
    <numFmt numFmtId="177" formatCode="#\ ##0.00\ \€"/>
    <numFmt numFmtId="178" formatCode="dd/mm/yy;@"/>
    <numFmt numFmtId="179" formatCode="#,##0.00\ \€"/>
    <numFmt numFmtId="180" formatCode="[$£-F6E0B]#,##0.00"/>
  </numFmts>
  <fonts count="6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6"/>
      <name val="Arial"/>
      <family val="2"/>
    </font>
    <font>
      <sz val="28"/>
      <color theme="1"/>
      <name val="Code EAN13"/>
      <charset val="2"/>
    </font>
    <font>
      <b/>
      <sz val="18"/>
      <color indexed="81"/>
      <name val="Tahoma"/>
      <family val="2"/>
    </font>
    <font>
      <b/>
      <sz val="14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  <font>
      <sz val="10"/>
      <color theme="0"/>
      <name val="Arial"/>
      <family val="2"/>
    </font>
    <font>
      <b/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auto="1"/>
      </patternFill>
    </fill>
    <fill>
      <patternFill patternType="solid">
        <fgColor rgb="FFFFFF99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2" fillId="0" borderId="0"/>
    <xf numFmtId="0" fontId="41" fillId="0" borderId="0"/>
  </cellStyleXfs>
  <cellXfs count="462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/>
    <xf numFmtId="170" fontId="0" fillId="0" borderId="0" xfId="0" applyNumberFormat="1" applyAlignment="1">
      <alignment horizontal="center" vertical="center"/>
    </xf>
    <xf numFmtId="0" fontId="46" fillId="0" borderId="0" xfId="0" applyFont="1" applyAlignment="1">
      <alignment horizontal="center" vertical="center"/>
    </xf>
    <xf numFmtId="170" fontId="46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 wrapText="1"/>
    </xf>
    <xf numFmtId="3" fontId="43" fillId="0" borderId="0" xfId="0" applyNumberFormat="1" applyFont="1" applyAlignment="1">
      <alignment horizontal="center" vertical="center"/>
    </xf>
    <xf numFmtId="3" fontId="41" fillId="0" borderId="0" xfId="0" applyNumberFormat="1" applyFont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9" fontId="43" fillId="0" borderId="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7" fillId="0" borderId="6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center" vertical="center"/>
    </xf>
    <xf numFmtId="0" fontId="37" fillId="0" borderId="6" xfId="0" applyFont="1" applyBorder="1" applyAlignment="1">
      <alignment horizontal="left" vertical="center"/>
    </xf>
    <xf numFmtId="0" fontId="37" fillId="0" borderId="0" xfId="0" applyFont="1" applyAlignment="1">
      <alignment vertical="center"/>
    </xf>
    <xf numFmtId="0" fontId="37" fillId="0" borderId="6" xfId="0" applyFont="1" applyBorder="1" applyAlignment="1">
      <alignment vertical="center"/>
    </xf>
    <xf numFmtId="0" fontId="36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vertical="center"/>
    </xf>
    <xf numFmtId="49" fontId="43" fillId="0" borderId="0" xfId="0" applyNumberFormat="1" applyFont="1" applyAlignment="1">
      <alignment horizontal="center" vertical="center"/>
    </xf>
    <xf numFmtId="0" fontId="36" fillId="0" borderId="6" xfId="0" applyFont="1" applyBorder="1"/>
    <xf numFmtId="0" fontId="39" fillId="0" borderId="0" xfId="0" applyFont="1" applyAlignment="1">
      <alignment vertical="center"/>
    </xf>
    <xf numFmtId="0" fontId="39" fillId="0" borderId="6" xfId="0" applyFont="1" applyBorder="1" applyAlignment="1">
      <alignment horizontal="center" vertical="center"/>
    </xf>
    <xf numFmtId="49" fontId="39" fillId="0" borderId="0" xfId="0" applyNumberFormat="1" applyFont="1" applyAlignment="1">
      <alignment vertical="center"/>
    </xf>
    <xf numFmtId="49" fontId="36" fillId="0" borderId="6" xfId="0" applyNumberFormat="1" applyFont="1" applyBorder="1" applyAlignment="1">
      <alignment vertical="center"/>
    </xf>
    <xf numFmtId="0" fontId="33" fillId="0" borderId="6" xfId="0" applyFont="1" applyBorder="1" applyAlignment="1">
      <alignment vertical="center"/>
    </xf>
    <xf numFmtId="0" fontId="33" fillId="0" borderId="6" xfId="0" quotePrefix="1" applyFont="1" applyBorder="1" applyAlignment="1">
      <alignment vertical="center"/>
    </xf>
    <xf numFmtId="49" fontId="32" fillId="0" borderId="6" xfId="0" applyNumberFormat="1" applyFont="1" applyBorder="1" applyAlignment="1">
      <alignment vertical="center"/>
    </xf>
    <xf numFmtId="49" fontId="32" fillId="0" borderId="6" xfId="0" quotePrefix="1" applyNumberFormat="1" applyFont="1" applyBorder="1" applyAlignment="1">
      <alignment vertical="center"/>
    </xf>
    <xf numFmtId="0" fontId="32" fillId="0" borderId="6" xfId="0" quotePrefix="1" applyFont="1" applyBorder="1" applyAlignment="1">
      <alignment vertical="center"/>
    </xf>
    <xf numFmtId="0" fontId="30" fillId="0" borderId="0" xfId="0" applyFont="1"/>
    <xf numFmtId="166" fontId="30" fillId="0" borderId="0" xfId="0" applyNumberFormat="1" applyFont="1"/>
    <xf numFmtId="166" fontId="30" fillId="0" borderId="0" xfId="0" applyNumberFormat="1" applyFont="1" applyAlignment="1">
      <alignment horizontal="center" vertical="center"/>
    </xf>
    <xf numFmtId="0" fontId="29" fillId="0" borderId="6" xfId="0" quotePrefix="1" applyFont="1" applyBorder="1" applyAlignment="1">
      <alignment vertical="center"/>
    </xf>
    <xf numFmtId="0" fontId="43" fillId="0" borderId="6" xfId="0" applyFont="1" applyBorder="1" applyAlignment="1" applyProtection="1">
      <alignment horizontal="center" vertical="center"/>
      <protection hidden="1"/>
    </xf>
    <xf numFmtId="0" fontId="43" fillId="0" borderId="10" xfId="0" applyFont="1" applyBorder="1" applyAlignment="1" applyProtection="1">
      <alignment vertical="center"/>
      <protection hidden="1"/>
    </xf>
    <xf numFmtId="0" fontId="33" fillId="0" borderId="3" xfId="0" applyFont="1" applyBorder="1" applyAlignment="1" applyProtection="1">
      <alignment horizontal="center" vertical="center"/>
      <protection hidden="1"/>
    </xf>
    <xf numFmtId="0" fontId="46" fillId="0" borderId="9" xfId="0" applyFont="1" applyBorder="1" applyAlignment="1" applyProtection="1">
      <alignment horizontal="center" vertical="center"/>
      <protection hidden="1"/>
    </xf>
    <xf numFmtId="0" fontId="46" fillId="0" borderId="3" xfId="0" applyFont="1" applyBorder="1" applyAlignment="1" applyProtection="1">
      <alignment horizontal="center" vertical="center"/>
      <protection hidden="1"/>
    </xf>
    <xf numFmtId="0" fontId="34" fillId="0" borderId="3" xfId="0" applyFont="1" applyBorder="1" applyAlignment="1" applyProtection="1">
      <alignment horizontal="center" vertical="center"/>
      <protection hidden="1"/>
    </xf>
    <xf numFmtId="0" fontId="43" fillId="0" borderId="3" xfId="0" applyFont="1" applyBorder="1" applyAlignment="1" applyProtection="1">
      <alignment horizontal="center" vertical="center"/>
      <protection hidden="1"/>
    </xf>
    <xf numFmtId="0" fontId="49" fillId="0" borderId="3" xfId="0" applyFont="1" applyBorder="1" applyAlignment="1" applyProtection="1">
      <alignment horizontal="center" vertical="center"/>
      <protection hidden="1"/>
    </xf>
    <xf numFmtId="0" fontId="43" fillId="0" borderId="7" xfId="0" applyFont="1" applyBorder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/>
      <protection hidden="1"/>
    </xf>
    <xf numFmtId="0" fontId="43" fillId="0" borderId="0" xfId="0" applyFont="1" applyAlignment="1" applyProtection="1">
      <alignment horizontal="center" vertical="center"/>
      <protection hidden="1"/>
    </xf>
    <xf numFmtId="0" fontId="43" fillId="0" borderId="6" xfId="0" applyFont="1" applyBorder="1" applyAlignment="1" applyProtection="1">
      <alignment horizontal="center" vertical="center" wrapText="1"/>
      <protection hidden="1"/>
    </xf>
    <xf numFmtId="0" fontId="28" fillId="0" borderId="6" xfId="0" applyFont="1" applyBorder="1" applyAlignment="1" applyProtection="1">
      <alignment horizontal="center" vertical="center"/>
      <protection hidden="1"/>
    </xf>
    <xf numFmtId="0" fontId="51" fillId="0" borderId="6" xfId="0" applyFont="1" applyBorder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vertical="center"/>
      <protection hidden="1"/>
    </xf>
    <xf numFmtId="0" fontId="35" fillId="0" borderId="0" xfId="0" applyFont="1" applyAlignment="1" applyProtection="1">
      <alignment horizontal="center" vertical="center"/>
      <protection hidden="1"/>
    </xf>
    <xf numFmtId="167" fontId="35" fillId="0" borderId="0" xfId="0" applyNumberFormat="1" applyFont="1" applyAlignment="1" applyProtection="1">
      <alignment horizontal="center" vertical="center"/>
      <protection hidden="1"/>
    </xf>
    <xf numFmtId="167" fontId="36" fillId="0" borderId="0" xfId="0" applyNumberFormat="1" applyFont="1" applyAlignment="1" applyProtection="1">
      <alignment horizontal="center" vertical="center"/>
      <protection hidden="1"/>
    </xf>
    <xf numFmtId="0" fontId="43" fillId="0" borderId="5" xfId="0" applyFont="1" applyBorder="1" applyAlignment="1" applyProtection="1">
      <alignment horizontal="center" vertical="center"/>
      <protection hidden="1"/>
    </xf>
    <xf numFmtId="3" fontId="42" fillId="3" borderId="1" xfId="1" applyNumberFormat="1" applyFont="1" applyFill="1" applyBorder="1" applyAlignment="1" applyProtection="1">
      <alignment horizontal="center" vertical="center" wrapText="1"/>
      <protection hidden="1"/>
    </xf>
    <xf numFmtId="49" fontId="26" fillId="0" borderId="0" xfId="0" applyNumberFormat="1" applyFont="1" applyAlignment="1">
      <alignment horizontal="center" vertical="center"/>
    </xf>
    <xf numFmtId="0" fontId="26" fillId="0" borderId="6" xfId="0" applyFont="1" applyBorder="1" applyAlignment="1">
      <alignment vertical="center"/>
    </xf>
    <xf numFmtId="49" fontId="36" fillId="0" borderId="22" xfId="0" applyNumberFormat="1" applyFont="1" applyFill="1" applyBorder="1" applyAlignment="1">
      <alignment horizontal="center" vertical="center"/>
    </xf>
    <xf numFmtId="0" fontId="43" fillId="0" borderId="6" xfId="0" applyFont="1" applyBorder="1" applyAlignment="1">
      <alignment horizontal="center" vertical="center" wrapText="1"/>
    </xf>
    <xf numFmtId="49" fontId="43" fillId="0" borderId="6" xfId="0" applyNumberFormat="1" applyFont="1" applyBorder="1" applyAlignment="1">
      <alignment horizontal="center" vertical="center" wrapText="1"/>
    </xf>
    <xf numFmtId="49" fontId="43" fillId="0" borderId="22" xfId="0" applyNumberFormat="1" applyFont="1" applyBorder="1" applyAlignment="1">
      <alignment horizontal="center" vertical="center" wrapText="1"/>
    </xf>
    <xf numFmtId="0" fontId="26" fillId="0" borderId="0" xfId="0" applyFont="1" applyAlignment="1" applyProtection="1">
      <alignment vertical="center"/>
      <protection hidden="1"/>
    </xf>
    <xf numFmtId="0" fontId="26" fillId="0" borderId="0" xfId="0" applyNumberFormat="1" applyFont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0" fontId="43" fillId="0" borderId="8" xfId="0" applyFont="1" applyBorder="1" applyAlignment="1" applyProtection="1">
      <alignment vertical="center"/>
      <protection hidden="1"/>
    </xf>
    <xf numFmtId="0" fontId="43" fillId="0" borderId="23" xfId="0" applyFont="1" applyBorder="1" applyAlignment="1" applyProtection="1">
      <alignment vertical="center"/>
      <protection hidden="1"/>
    </xf>
    <xf numFmtId="0" fontId="43" fillId="0" borderId="28" xfId="0" applyNumberFormat="1" applyFont="1" applyBorder="1" applyAlignment="1" applyProtection="1">
      <alignment horizontal="center" vertical="center"/>
      <protection hidden="1"/>
    </xf>
    <xf numFmtId="0" fontId="43" fillId="0" borderId="0" xfId="0" applyFont="1" applyAlignment="1" applyProtection="1">
      <alignment vertical="center"/>
      <protection hidden="1"/>
    </xf>
    <xf numFmtId="0" fontId="43" fillId="0" borderId="8" xfId="0" applyFont="1" applyBorder="1" applyAlignment="1" applyProtection="1">
      <alignment horizontal="center" vertical="center"/>
      <protection hidden="1"/>
    </xf>
    <xf numFmtId="0" fontId="43" fillId="0" borderId="28" xfId="0" applyFont="1" applyBorder="1" applyAlignment="1" applyProtection="1">
      <alignment vertical="center"/>
      <protection hidden="1"/>
    </xf>
    <xf numFmtId="0" fontId="43" fillId="0" borderId="8" xfId="0" applyFont="1" applyBorder="1" applyAlignment="1" applyProtection="1">
      <alignment horizontal="left" vertical="center"/>
      <protection hidden="1"/>
    </xf>
    <xf numFmtId="49" fontId="43" fillId="0" borderId="28" xfId="0" applyNumberFormat="1" applyFont="1" applyBorder="1" applyAlignment="1" applyProtection="1">
      <alignment vertical="center"/>
      <protection hidden="1"/>
    </xf>
    <xf numFmtId="0" fontId="26" fillId="0" borderId="15" xfId="0" applyNumberFormat="1" applyFont="1" applyBorder="1" applyAlignment="1" applyProtection="1">
      <alignment vertical="center"/>
      <protection hidden="1"/>
    </xf>
    <xf numFmtId="0" fontId="26" fillId="0" borderId="7" xfId="0" applyNumberFormat="1" applyFont="1" applyBorder="1" applyAlignment="1" applyProtection="1">
      <alignment vertical="center"/>
      <protection hidden="1"/>
    </xf>
    <xf numFmtId="0" fontId="26" fillId="0" borderId="29" xfId="0" applyNumberFormat="1" applyFont="1" applyBorder="1" applyAlignment="1" applyProtection="1">
      <alignment horizontal="center" vertical="center"/>
      <protection hidden="1"/>
    </xf>
    <xf numFmtId="0" fontId="26" fillId="0" borderId="15" xfId="0" applyFont="1" applyBorder="1" applyAlignment="1" applyProtection="1">
      <alignment horizontal="center" vertical="center"/>
      <protection hidden="1"/>
    </xf>
    <xf numFmtId="0" fontId="26" fillId="0" borderId="17" xfId="0" applyFont="1" applyBorder="1" applyAlignment="1" applyProtection="1">
      <alignment vertical="center"/>
      <protection hidden="1"/>
    </xf>
    <xf numFmtId="0" fontId="26" fillId="0" borderId="11" xfId="0" applyNumberFormat="1" applyFont="1" applyBorder="1" applyAlignment="1" applyProtection="1">
      <alignment vertical="center"/>
      <protection hidden="1"/>
    </xf>
    <xf numFmtId="0" fontId="26" fillId="0" borderId="22" xfId="0" applyNumberFormat="1" applyFont="1" applyBorder="1" applyAlignment="1" applyProtection="1">
      <alignment vertical="center"/>
      <protection hidden="1"/>
    </xf>
    <xf numFmtId="0" fontId="26" fillId="0" borderId="12" xfId="0" applyNumberFormat="1" applyFont="1" applyBorder="1" applyAlignment="1" applyProtection="1">
      <alignment horizontal="center" vertical="center"/>
      <protection hidden="1"/>
    </xf>
    <xf numFmtId="0" fontId="26" fillId="0" borderId="11" xfId="0" applyFont="1" applyBorder="1" applyAlignment="1" applyProtection="1">
      <alignment horizontal="center" vertical="center"/>
      <protection hidden="1"/>
    </xf>
    <xf numFmtId="0" fontId="26" fillId="0" borderId="12" xfId="0" applyFont="1" applyBorder="1" applyAlignment="1" applyProtection="1">
      <alignment vertical="center"/>
      <protection hidden="1"/>
    </xf>
    <xf numFmtId="49" fontId="26" fillId="0" borderId="12" xfId="0" applyNumberFormat="1" applyFont="1" applyBorder="1" applyAlignment="1" applyProtection="1">
      <alignment vertical="center"/>
      <protection hidden="1"/>
    </xf>
    <xf numFmtId="0" fontId="26" fillId="0" borderId="31" xfId="0" applyNumberFormat="1" applyFont="1" applyBorder="1" applyAlignment="1" applyProtection="1">
      <alignment vertical="center"/>
      <protection hidden="1"/>
    </xf>
    <xf numFmtId="0" fontId="26" fillId="0" borderId="13" xfId="0" applyNumberFormat="1" applyFont="1" applyBorder="1" applyAlignment="1" applyProtection="1">
      <alignment vertical="center"/>
      <protection hidden="1"/>
    </xf>
    <xf numFmtId="0" fontId="26" fillId="0" borderId="32" xfId="0" applyNumberFormat="1" applyFont="1" applyBorder="1" applyAlignment="1" applyProtection="1">
      <alignment horizontal="center" vertical="center"/>
      <protection hidden="1"/>
    </xf>
    <xf numFmtId="0" fontId="26" fillId="0" borderId="31" xfId="0" applyFont="1" applyBorder="1" applyAlignment="1" applyProtection="1">
      <alignment horizontal="center" vertical="center"/>
      <protection hidden="1"/>
    </xf>
    <xf numFmtId="0" fontId="26" fillId="0" borderId="32" xfId="0" applyFont="1" applyBorder="1" applyAlignment="1" applyProtection="1">
      <alignment vertical="center"/>
      <protection hidden="1"/>
    </xf>
    <xf numFmtId="49" fontId="26" fillId="0" borderId="32" xfId="0" applyNumberFormat="1" applyFont="1" applyBorder="1" applyAlignment="1" applyProtection="1">
      <alignment vertical="center"/>
      <protection hidden="1"/>
    </xf>
    <xf numFmtId="0" fontId="43" fillId="0" borderId="27" xfId="0" applyFont="1" applyBorder="1" applyAlignment="1" applyProtection="1">
      <alignment horizontal="center" vertical="center"/>
      <protection hidden="1"/>
    </xf>
    <xf numFmtId="172" fontId="42" fillId="3" borderId="3" xfId="1" applyNumberFormat="1" applyFont="1" applyFill="1" applyBorder="1" applyAlignment="1" applyProtection="1">
      <alignment horizontal="center" vertical="center" wrapText="1"/>
      <protection hidden="1"/>
    </xf>
    <xf numFmtId="49" fontId="26" fillId="0" borderId="0" xfId="0" applyNumberFormat="1" applyFont="1" applyAlignment="1" applyProtection="1">
      <alignment vertical="center"/>
      <protection hidden="1"/>
    </xf>
    <xf numFmtId="49" fontId="25" fillId="0" borderId="29" xfId="0" applyNumberFormat="1" applyFont="1" applyBorder="1" applyAlignment="1" applyProtection="1">
      <alignment vertical="center"/>
      <protection hidden="1"/>
    </xf>
    <xf numFmtId="49" fontId="25" fillId="0" borderId="12" xfId="0" applyNumberFormat="1" applyFont="1" applyBorder="1" applyAlignment="1" applyProtection="1">
      <alignment vertical="center"/>
      <protection hidden="1"/>
    </xf>
    <xf numFmtId="0" fontId="25" fillId="0" borderId="30" xfId="0" applyFont="1" applyBorder="1" applyAlignment="1" applyProtection="1">
      <alignment horizontal="left" vertical="center"/>
      <protection hidden="1"/>
    </xf>
    <xf numFmtId="0" fontId="26" fillId="0" borderId="11" xfId="0" applyFont="1" applyBorder="1" applyAlignment="1" applyProtection="1">
      <alignment horizontal="left" vertical="center"/>
      <protection hidden="1"/>
    </xf>
    <xf numFmtId="0" fontId="26" fillId="0" borderId="31" xfId="0" applyFont="1" applyBorder="1" applyAlignment="1" applyProtection="1">
      <alignment horizontal="left" vertical="center"/>
      <protection hidden="1"/>
    </xf>
    <xf numFmtId="171" fontId="28" fillId="4" borderId="0" xfId="0" applyNumberFormat="1" applyFont="1" applyFill="1" applyAlignment="1" applyProtection="1">
      <alignment horizontal="center" vertical="center"/>
      <protection hidden="1"/>
    </xf>
    <xf numFmtId="171" fontId="28" fillId="3" borderId="0" xfId="0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0" borderId="0" xfId="0" applyFont="1" applyAlignment="1" applyProtection="1">
      <alignment horizontal="center" vertical="center"/>
      <protection hidden="1"/>
    </xf>
    <xf numFmtId="0" fontId="28" fillId="0" borderId="0" xfId="0" applyFont="1" applyBorder="1" applyAlignment="1" applyProtection="1">
      <alignment horizontal="center" vertical="center"/>
      <protection hidden="1"/>
    </xf>
    <xf numFmtId="0" fontId="43" fillId="0" borderId="0" xfId="0" applyFont="1" applyAlignment="1" applyProtection="1">
      <alignment horizontal="right" vertical="center"/>
      <protection hidden="1"/>
    </xf>
    <xf numFmtId="0" fontId="43" fillId="0" borderId="0" xfId="0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left" vertical="center"/>
      <protection hidden="1"/>
    </xf>
    <xf numFmtId="3" fontId="28" fillId="0" borderId="0" xfId="0" applyNumberFormat="1" applyFont="1" applyAlignment="1" applyProtection="1">
      <alignment horizontal="center" vertical="center"/>
      <protection hidden="1"/>
    </xf>
    <xf numFmtId="0" fontId="28" fillId="0" borderId="0" xfId="0" applyFont="1" applyBorder="1" applyAlignment="1" applyProtection="1">
      <alignment vertical="center"/>
      <protection hidden="1"/>
    </xf>
    <xf numFmtId="0" fontId="43" fillId="0" borderId="0" xfId="0" applyFont="1" applyAlignment="1" applyProtection="1">
      <alignment horizontal="center" vertical="center" wrapText="1"/>
      <protection hidden="1"/>
    </xf>
    <xf numFmtId="0" fontId="43" fillId="0" borderId="5" xfId="0" applyFont="1" applyBorder="1" applyAlignment="1" applyProtection="1">
      <alignment horizontal="center" vertical="center" wrapText="1"/>
      <protection hidden="1"/>
    </xf>
    <xf numFmtId="0" fontId="43" fillId="0" borderId="24" xfId="0" applyFont="1" applyBorder="1" applyAlignment="1" applyProtection="1">
      <alignment horizontal="center" vertical="center" wrapText="1"/>
      <protection hidden="1"/>
    </xf>
    <xf numFmtId="0" fontId="27" fillId="0" borderId="5" xfId="0" applyFont="1" applyBorder="1" applyAlignment="1" applyProtection="1">
      <alignment vertical="center"/>
      <protection hidden="1"/>
    </xf>
    <xf numFmtId="3" fontId="43" fillId="2" borderId="25" xfId="0" applyNumberFormat="1" applyFont="1" applyFill="1" applyBorder="1" applyAlignment="1" applyProtection="1">
      <alignment horizontal="center" vertical="center"/>
      <protection hidden="1"/>
    </xf>
    <xf numFmtId="3" fontId="43" fillId="2" borderId="26" xfId="0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Border="1" applyAlignment="1" applyProtection="1">
      <alignment horizontal="left" vertical="center"/>
      <protection hidden="1"/>
    </xf>
    <xf numFmtId="0" fontId="28" fillId="0" borderId="2" xfId="0" applyFont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left" vertical="center"/>
      <protection locked="0" hidden="1"/>
    </xf>
    <xf numFmtId="49" fontId="25" fillId="0" borderId="6" xfId="0" applyNumberFormat="1" applyFont="1" applyFill="1" applyBorder="1" applyAlignment="1">
      <alignment horizontal="center" vertical="center"/>
    </xf>
    <xf numFmtId="166" fontId="42" fillId="4" borderId="3" xfId="1" applyNumberFormat="1" applyFont="1" applyFill="1" applyBorder="1" applyAlignment="1" applyProtection="1">
      <alignment horizontal="center" vertical="center" wrapText="1"/>
    </xf>
    <xf numFmtId="0" fontId="28" fillId="3" borderId="22" xfId="0" applyFont="1" applyFill="1" applyBorder="1" applyAlignment="1" applyProtection="1">
      <alignment vertical="center"/>
      <protection locked="0" hidden="1"/>
    </xf>
    <xf numFmtId="167" fontId="28" fillId="3" borderId="22" xfId="0" applyNumberFormat="1" applyFont="1" applyFill="1" applyBorder="1" applyAlignment="1" applyProtection="1">
      <alignment horizontal="center" vertical="center"/>
      <protection locked="0" hidden="1"/>
    </xf>
    <xf numFmtId="0" fontId="26" fillId="3" borderId="22" xfId="0" applyFont="1" applyFill="1" applyBorder="1" applyAlignment="1" applyProtection="1">
      <alignment vertical="center"/>
      <protection locked="0" hidden="1"/>
    </xf>
    <xf numFmtId="167" fontId="25" fillId="3" borderId="22" xfId="0" applyNumberFormat="1" applyFont="1" applyFill="1" applyBorder="1" applyAlignment="1" applyProtection="1">
      <alignment horizontal="center" vertical="center"/>
      <protection locked="0" hidden="1"/>
    </xf>
    <xf numFmtId="167" fontId="36" fillId="3" borderId="22" xfId="0" applyNumberFormat="1" applyFont="1" applyFill="1" applyBorder="1" applyAlignment="1" applyProtection="1">
      <alignment horizontal="center" vertical="center"/>
      <protection locked="0" hidden="1"/>
    </xf>
    <xf numFmtId="172" fontId="36" fillId="3" borderId="3" xfId="0" applyNumberFormat="1" applyFont="1" applyFill="1" applyBorder="1" applyAlignment="1" applyProtection="1">
      <alignment horizontal="center" vertical="center"/>
      <protection hidden="1"/>
    </xf>
    <xf numFmtId="167" fontId="28" fillId="3" borderId="1" xfId="0" applyNumberFormat="1" applyFont="1" applyFill="1" applyBorder="1" applyAlignment="1" applyProtection="1">
      <alignment horizontal="center" vertical="center"/>
      <protection hidden="1"/>
    </xf>
    <xf numFmtId="172" fontId="28" fillId="3" borderId="3" xfId="0" applyNumberFormat="1" applyFont="1" applyFill="1" applyBorder="1" applyAlignment="1" applyProtection="1">
      <alignment horizontal="center" vertical="center"/>
      <protection hidden="1"/>
    </xf>
    <xf numFmtId="167" fontId="28" fillId="3" borderId="3" xfId="0" applyNumberFormat="1" applyFont="1" applyFill="1" applyBorder="1" applyAlignment="1" applyProtection="1">
      <alignment horizontal="center" vertical="center"/>
      <protection hidden="1"/>
    </xf>
    <xf numFmtId="0" fontId="28" fillId="0" borderId="0" xfId="0" applyFont="1" applyFill="1" applyBorder="1" applyAlignment="1" applyProtection="1">
      <alignment horizontal="left" vertical="center"/>
      <protection hidden="1"/>
    </xf>
    <xf numFmtId="0" fontId="28" fillId="0" borderId="0" xfId="0" applyFont="1" applyFill="1" applyAlignment="1" applyProtection="1">
      <alignment horizontal="center" vertical="center"/>
      <protection hidden="1"/>
    </xf>
    <xf numFmtId="0" fontId="28" fillId="0" borderId="0" xfId="0" applyFont="1" applyFill="1" applyAlignment="1" applyProtection="1">
      <alignment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43" fillId="0" borderId="0" xfId="0" applyFont="1" applyBorder="1" applyAlignment="1" applyProtection="1">
      <alignment horizontal="center" vertical="center" wrapText="1"/>
      <protection hidden="1"/>
    </xf>
    <xf numFmtId="0" fontId="25" fillId="0" borderId="0" xfId="0" applyFont="1" applyBorder="1" applyAlignment="1" applyProtection="1">
      <alignment horizontal="left" vertical="center"/>
      <protection hidden="1"/>
    </xf>
    <xf numFmtId="0" fontId="28" fillId="3" borderId="7" xfId="0" applyFont="1" applyFill="1" applyBorder="1" applyAlignment="1" applyProtection="1">
      <alignment vertical="center"/>
      <protection locked="0" hidden="1"/>
    </xf>
    <xf numFmtId="0" fontId="28" fillId="3" borderId="7" xfId="0" applyFont="1" applyFill="1" applyBorder="1" applyAlignment="1" applyProtection="1">
      <alignment horizontal="center" vertical="center"/>
      <protection hidden="1"/>
    </xf>
    <xf numFmtId="167" fontId="28" fillId="3" borderId="7" xfId="0" applyNumberFormat="1" applyFont="1" applyFill="1" applyBorder="1" applyAlignment="1" applyProtection="1">
      <alignment horizontal="center" vertical="center"/>
      <protection locked="0" hidden="1"/>
    </xf>
    <xf numFmtId="0" fontId="43" fillId="3" borderId="33" xfId="0" applyFont="1" applyFill="1" applyBorder="1" applyAlignment="1" applyProtection="1">
      <alignment horizontal="center" vertical="center" wrapText="1"/>
      <protection hidden="1"/>
    </xf>
    <xf numFmtId="0" fontId="43" fillId="3" borderId="34" xfId="0" applyFont="1" applyFill="1" applyBorder="1" applyAlignment="1" applyProtection="1">
      <alignment horizontal="center" vertical="center" wrapText="1"/>
      <protection hidden="1"/>
    </xf>
    <xf numFmtId="3" fontId="43" fillId="3" borderId="35" xfId="0" applyNumberFormat="1" applyFont="1" applyFill="1" applyBorder="1" applyAlignment="1" applyProtection="1">
      <alignment horizontal="center" vertical="center" wrapText="1"/>
      <protection hidden="1"/>
    </xf>
    <xf numFmtId="3" fontId="43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43" fillId="3" borderId="35" xfId="0" applyFont="1" applyFill="1" applyBorder="1" applyAlignment="1" applyProtection="1">
      <alignment horizontal="center" vertical="center" wrapText="1"/>
      <protection hidden="1"/>
    </xf>
    <xf numFmtId="0" fontId="43" fillId="3" borderId="0" xfId="0" applyFont="1" applyFill="1" applyBorder="1" applyAlignment="1" applyProtection="1">
      <alignment horizontal="center" vertical="center" wrapText="1"/>
      <protection hidden="1"/>
    </xf>
    <xf numFmtId="0" fontId="43" fillId="0" borderId="4" xfId="0" applyFont="1" applyBorder="1" applyAlignment="1" applyProtection="1">
      <alignment horizontal="center" vertical="center"/>
      <protection hidden="1"/>
    </xf>
    <xf numFmtId="164" fontId="28" fillId="0" borderId="0" xfId="0" applyNumberFormat="1" applyFont="1" applyBorder="1" applyAlignment="1" applyProtection="1">
      <alignment horizontal="center" vertical="center"/>
      <protection hidden="1"/>
    </xf>
    <xf numFmtId="0" fontId="24" fillId="0" borderId="36" xfId="0" applyFont="1" applyBorder="1" applyAlignment="1" applyProtection="1">
      <alignment horizontal="center" vertical="center"/>
      <protection hidden="1"/>
    </xf>
    <xf numFmtId="4" fontId="0" fillId="0" borderId="37" xfId="0" applyNumberFormat="1" applyBorder="1" applyAlignment="1">
      <alignment horizontal="center" vertical="center"/>
    </xf>
    <xf numFmtId="0" fontId="28" fillId="0" borderId="37" xfId="0" applyFont="1" applyBorder="1" applyAlignment="1" applyProtection="1">
      <alignment horizontal="center" vertical="center"/>
      <protection hidden="1"/>
    </xf>
    <xf numFmtId="4" fontId="0" fillId="0" borderId="38" xfId="0" applyNumberFormat="1" applyBorder="1" applyAlignment="1">
      <alignment horizontal="center" vertical="center"/>
    </xf>
    <xf numFmtId="0" fontId="28" fillId="0" borderId="39" xfId="0" applyFont="1" applyBorder="1" applyAlignment="1" applyProtection="1">
      <alignment horizontal="center" vertical="center"/>
      <protection hidden="1"/>
    </xf>
    <xf numFmtId="0" fontId="27" fillId="0" borderId="0" xfId="0" applyFont="1" applyBorder="1" applyAlignment="1" applyProtection="1">
      <alignment vertical="center"/>
      <protection hidden="1"/>
    </xf>
    <xf numFmtId="0" fontId="27" fillId="0" borderId="40" xfId="0" applyFont="1" applyBorder="1" applyAlignment="1" applyProtection="1">
      <alignment horizontal="center" vertical="center"/>
      <protection hidden="1"/>
    </xf>
    <xf numFmtId="0" fontId="24" fillId="0" borderId="39" xfId="0" applyFont="1" applyBorder="1" applyAlignment="1" applyProtection="1">
      <alignment horizontal="center" vertical="center"/>
      <protection hidden="1"/>
    </xf>
    <xf numFmtId="166" fontId="27" fillId="0" borderId="0" xfId="0" applyNumberFormat="1" applyFont="1" applyBorder="1" applyAlignment="1" applyProtection="1">
      <alignment horizontal="center" vertical="center"/>
      <protection hidden="1"/>
    </xf>
    <xf numFmtId="8" fontId="27" fillId="0" borderId="40" xfId="0" applyNumberFormat="1" applyFont="1" applyBorder="1" applyAlignment="1" applyProtection="1">
      <alignment horizontal="center" vertical="center"/>
      <protection hidden="1"/>
    </xf>
    <xf numFmtId="0" fontId="24" fillId="0" borderId="41" xfId="0" applyFont="1" applyBorder="1" applyAlignment="1" applyProtection="1">
      <alignment horizontal="center" vertical="center"/>
      <protection hidden="1"/>
    </xf>
    <xf numFmtId="173" fontId="27" fillId="0" borderId="42" xfId="0" applyNumberFormat="1" applyFont="1" applyBorder="1" applyAlignment="1" applyProtection="1">
      <alignment horizontal="center" vertical="center"/>
      <protection hidden="1"/>
    </xf>
    <xf numFmtId="0" fontId="28" fillId="0" borderId="42" xfId="0" applyFont="1" applyBorder="1" applyAlignment="1" applyProtection="1">
      <alignment horizontal="center" vertical="center"/>
      <protection hidden="1"/>
    </xf>
    <xf numFmtId="174" fontId="27" fillId="0" borderId="43" xfId="0" applyNumberFormat="1" applyFont="1" applyBorder="1" applyAlignment="1" applyProtection="1">
      <alignment horizontal="center" vertical="center"/>
      <protection hidden="1"/>
    </xf>
    <xf numFmtId="0" fontId="28" fillId="0" borderId="7" xfId="0" applyFont="1" applyBorder="1" applyAlignment="1" applyProtection="1">
      <alignment horizontal="center" vertical="center"/>
      <protection locked="0" hidden="1"/>
    </xf>
    <xf numFmtId="0" fontId="28" fillId="0" borderId="22" xfId="0" applyFont="1" applyBorder="1" applyAlignment="1" applyProtection="1">
      <alignment horizontal="center" vertical="center"/>
      <protection locked="0" hidden="1"/>
    </xf>
    <xf numFmtId="0" fontId="36" fillId="0" borderId="0" xfId="0" applyFont="1" applyAlignment="1" applyProtection="1">
      <alignment horizontal="left" vertical="center"/>
      <protection hidden="1"/>
    </xf>
    <xf numFmtId="0" fontId="43" fillId="0" borderId="6" xfId="0" applyFont="1" applyBorder="1" applyAlignment="1" applyProtection="1">
      <alignment horizontal="left" vertical="center"/>
      <protection hidden="1"/>
    </xf>
    <xf numFmtId="0" fontId="28" fillId="0" borderId="6" xfId="0" applyFont="1" applyBorder="1" applyAlignment="1" applyProtection="1">
      <alignment horizontal="left" vertical="center"/>
      <protection hidden="1"/>
    </xf>
    <xf numFmtId="0" fontId="35" fillId="0" borderId="0" xfId="0" applyFont="1" applyAlignment="1" applyProtection="1">
      <alignment horizontal="left" vertical="center"/>
      <protection hidden="1"/>
    </xf>
    <xf numFmtId="0" fontId="28" fillId="0" borderId="7" xfId="0" applyFont="1" applyBorder="1" applyAlignment="1" applyProtection="1">
      <alignment horizontal="center" vertical="center"/>
      <protection hidden="1"/>
    </xf>
    <xf numFmtId="0" fontId="43" fillId="0" borderId="22" xfId="0" applyFont="1" applyBorder="1" applyAlignment="1" applyProtection="1">
      <alignment horizontal="center" vertical="center" wrapText="1"/>
      <protection hidden="1"/>
    </xf>
    <xf numFmtId="175" fontId="28" fillId="3" borderId="7" xfId="0" applyNumberFormat="1" applyFont="1" applyFill="1" applyBorder="1" applyAlignment="1" applyProtection="1">
      <alignment horizontal="center" vertical="center"/>
      <protection hidden="1"/>
    </xf>
    <xf numFmtId="175" fontId="28" fillId="3" borderId="22" xfId="0" applyNumberFormat="1" applyFont="1" applyFill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vertical="center"/>
      <protection hidden="1"/>
    </xf>
    <xf numFmtId="0" fontId="21" fillId="3" borderId="22" xfId="0" applyFont="1" applyFill="1" applyBorder="1" applyAlignment="1" applyProtection="1">
      <alignment vertical="center"/>
      <protection locked="0" hidden="1"/>
    </xf>
    <xf numFmtId="0" fontId="25" fillId="3" borderId="0" xfId="0" applyFont="1" applyFill="1" applyBorder="1" applyAlignment="1">
      <alignment horizontal="center" vertical="center"/>
    </xf>
    <xf numFmtId="0" fontId="25" fillId="0" borderId="0" xfId="0" applyFont="1" applyBorder="1" applyAlignment="1" applyProtection="1">
      <alignment vertical="center"/>
      <protection locked="0" hidden="1"/>
    </xf>
    <xf numFmtId="0" fontId="23" fillId="0" borderId="0" xfId="0" applyFont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 vertical="center"/>
      <protection locked="0" hidden="1"/>
    </xf>
    <xf numFmtId="167" fontId="42" fillId="3" borderId="0" xfId="1" applyNumberFormat="1" applyFont="1" applyFill="1" applyBorder="1" applyAlignment="1" applyProtection="1">
      <alignment horizontal="center" vertical="center" wrapText="1"/>
      <protection hidden="1"/>
    </xf>
    <xf numFmtId="167" fontId="23" fillId="0" borderId="0" xfId="0" applyNumberFormat="1" applyFont="1" applyBorder="1" applyAlignment="1">
      <alignment horizontal="center" vertical="center"/>
    </xf>
    <xf numFmtId="175" fontId="23" fillId="3" borderId="0" xfId="0" applyNumberFormat="1" applyFont="1" applyFill="1" applyBorder="1" applyAlignment="1" applyProtection="1">
      <alignment horizontal="center" vertical="center"/>
      <protection locked="0" hidden="1"/>
    </xf>
    <xf numFmtId="0" fontId="25" fillId="3" borderId="0" xfId="0" applyFont="1" applyFill="1" applyBorder="1" applyAlignment="1" applyProtection="1">
      <alignment horizontal="left" vertical="center"/>
      <protection locked="0" hidden="1"/>
    </xf>
    <xf numFmtId="0" fontId="26" fillId="0" borderId="0" xfId="0" applyFont="1" applyBorder="1" applyAlignment="1" applyProtection="1">
      <alignment horizontal="center" vertical="center"/>
      <protection locked="0" hidden="1"/>
    </xf>
    <xf numFmtId="167" fontId="28" fillId="0" borderId="0" xfId="0" applyNumberFormat="1" applyFont="1" applyBorder="1" applyAlignment="1" applyProtection="1">
      <alignment horizontal="center" vertical="center"/>
      <protection locked="0" hidden="1"/>
    </xf>
    <xf numFmtId="167" fontId="31" fillId="0" borderId="0" xfId="0" applyNumberFormat="1" applyFont="1" applyBorder="1" applyAlignment="1">
      <alignment horizontal="center" vertical="center"/>
    </xf>
    <xf numFmtId="175" fontId="31" fillId="0" borderId="0" xfId="0" applyNumberFormat="1" applyFont="1" applyBorder="1" applyAlignment="1">
      <alignment horizontal="center" vertical="center"/>
    </xf>
    <xf numFmtId="0" fontId="42" fillId="3" borderId="0" xfId="1" applyFont="1" applyFill="1" applyBorder="1" applyAlignment="1" applyProtection="1">
      <alignment horizontal="center" vertical="center" wrapText="1"/>
      <protection hidden="1"/>
    </xf>
    <xf numFmtId="166" fontId="31" fillId="0" borderId="0" xfId="0" applyNumberFormat="1" applyFont="1" applyBorder="1" applyAlignment="1">
      <alignment horizontal="center" vertical="center"/>
    </xf>
    <xf numFmtId="0" fontId="43" fillId="3" borderId="44" xfId="0" applyFont="1" applyFill="1" applyBorder="1" applyAlignment="1" applyProtection="1">
      <alignment horizontal="center" vertical="center"/>
      <protection hidden="1"/>
    </xf>
    <xf numFmtId="0" fontId="43" fillId="0" borderId="44" xfId="0" applyFont="1" applyBorder="1" applyAlignment="1" applyProtection="1">
      <alignment horizontal="center" vertical="center" wrapText="1"/>
      <protection hidden="1"/>
    </xf>
    <xf numFmtId="3" fontId="43" fillId="0" borderId="44" xfId="0" applyNumberFormat="1" applyFont="1" applyBorder="1" applyAlignment="1" applyProtection="1">
      <alignment horizontal="center" vertical="center" wrapText="1"/>
      <protection hidden="1"/>
    </xf>
    <xf numFmtId="0" fontId="43" fillId="3" borderId="44" xfId="0" applyFont="1" applyFill="1" applyBorder="1" applyAlignment="1" applyProtection="1">
      <alignment horizontal="center" vertical="center" wrapText="1"/>
      <protection hidden="1"/>
    </xf>
    <xf numFmtId="167" fontId="20" fillId="3" borderId="22" xfId="0" applyNumberFormat="1" applyFont="1" applyFill="1" applyBorder="1" applyAlignment="1" applyProtection="1">
      <alignment horizontal="center" vertical="center"/>
      <protection locked="0" hidden="1"/>
    </xf>
    <xf numFmtId="49" fontId="19" fillId="0" borderId="22" xfId="0" applyNumberFormat="1" applyFont="1" applyFill="1" applyBorder="1" applyAlignment="1">
      <alignment horizontal="center" vertical="center"/>
    </xf>
    <xf numFmtId="0" fontId="43" fillId="3" borderId="0" xfId="0" applyFont="1" applyFill="1" applyBorder="1" applyAlignment="1" applyProtection="1">
      <alignment horizontal="left" vertical="center"/>
      <protection hidden="1"/>
    </xf>
    <xf numFmtId="0" fontId="44" fillId="0" borderId="6" xfId="0" applyFont="1" applyBorder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167" fontId="44" fillId="0" borderId="6" xfId="0" applyNumberFormat="1" applyFont="1" applyBorder="1" applyAlignment="1" applyProtection="1">
      <alignment horizontal="center" vertical="center"/>
      <protection hidden="1"/>
    </xf>
    <xf numFmtId="0" fontId="44" fillId="0" borderId="6" xfId="0" applyFont="1" applyBorder="1" applyAlignment="1" applyProtection="1">
      <alignment horizontal="center"/>
      <protection hidden="1"/>
    </xf>
    <xf numFmtId="168" fontId="44" fillId="0" borderId="6" xfId="0" applyNumberFormat="1" applyFont="1" applyBorder="1" applyAlignment="1" applyProtection="1">
      <alignment horizontal="center" vertical="center"/>
      <protection hidden="1"/>
    </xf>
    <xf numFmtId="3" fontId="44" fillId="0" borderId="6" xfId="0" applyNumberFormat="1" applyFont="1" applyBorder="1" applyAlignment="1" applyProtection="1">
      <alignment horizontal="center" vertical="center"/>
      <protection hidden="1"/>
    </xf>
    <xf numFmtId="0" fontId="43" fillId="0" borderId="0" xfId="0" applyFont="1" applyAlignment="1" applyProtection="1">
      <alignment horizontal="right"/>
      <protection hidden="1"/>
    </xf>
    <xf numFmtId="4" fontId="43" fillId="0" borderId="0" xfId="0" applyNumberFormat="1" applyFont="1" applyAlignment="1" applyProtection="1">
      <alignment horizontal="center" vertic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Protection="1">
      <protection hidden="1"/>
    </xf>
    <xf numFmtId="169" fontId="45" fillId="0" borderId="6" xfId="0" applyNumberFormat="1" applyFont="1" applyBorder="1" applyAlignment="1" applyProtection="1">
      <alignment horizontal="center" vertical="center"/>
      <protection hidden="1"/>
    </xf>
    <xf numFmtId="0" fontId="45" fillId="0" borderId="0" xfId="0" applyFont="1" applyAlignment="1" applyProtection="1">
      <alignment horizontal="center" vertical="center"/>
      <protection hidden="1"/>
    </xf>
    <xf numFmtId="167" fontId="45" fillId="0" borderId="6" xfId="0" applyNumberFormat="1" applyFont="1" applyBorder="1" applyAlignment="1" applyProtection="1">
      <alignment horizontal="center" vertical="center"/>
      <protection hidden="1"/>
    </xf>
    <xf numFmtId="4" fontId="45" fillId="0" borderId="6" xfId="0" applyNumberFormat="1" applyFont="1" applyBorder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right"/>
      <protection hidden="1"/>
    </xf>
    <xf numFmtId="4" fontId="40" fillId="0" borderId="0" xfId="0" applyNumberFormat="1" applyFont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/>
      <protection hidden="1"/>
    </xf>
    <xf numFmtId="0" fontId="40" fillId="0" borderId="0" xfId="0" applyFont="1" applyProtection="1">
      <protection hidden="1"/>
    </xf>
    <xf numFmtId="0" fontId="40" fillId="0" borderId="0" xfId="0" applyFont="1" applyAlignment="1" applyProtection="1">
      <alignment horizontal="center" vertical="center"/>
      <protection hidden="1"/>
    </xf>
    <xf numFmtId="168" fontId="40" fillId="0" borderId="0" xfId="0" applyNumberFormat="1" applyFont="1" applyAlignment="1" applyProtection="1">
      <alignment horizontal="center" vertical="center"/>
      <protection hidden="1"/>
    </xf>
    <xf numFmtId="3" fontId="40" fillId="0" borderId="0" xfId="0" applyNumberFormat="1" applyFont="1" applyAlignment="1" applyProtection="1">
      <alignment horizontal="center" vertical="center"/>
      <protection hidden="1"/>
    </xf>
    <xf numFmtId="167" fontId="40" fillId="0" borderId="0" xfId="0" applyNumberFormat="1" applyFont="1" applyAlignment="1" applyProtection="1">
      <alignment horizontal="center" vertical="center"/>
      <protection hidden="1"/>
    </xf>
    <xf numFmtId="0" fontId="48" fillId="0" borderId="0" xfId="0" applyFont="1" applyProtection="1">
      <protection hidden="1"/>
    </xf>
    <xf numFmtId="4" fontId="43" fillId="0" borderId="6" xfId="0" applyNumberFormat="1" applyFont="1" applyBorder="1" applyAlignment="1" applyProtection="1">
      <alignment horizontal="center" vertical="center" wrapText="1"/>
      <protection hidden="1"/>
    </xf>
    <xf numFmtId="3" fontId="48" fillId="0" borderId="0" xfId="0" applyNumberFormat="1" applyFont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 vertical="center"/>
      <protection hidden="1"/>
    </xf>
    <xf numFmtId="3" fontId="43" fillId="0" borderId="0" xfId="0" applyNumberFormat="1" applyFont="1" applyAlignment="1" applyProtection="1">
      <alignment horizontal="center" vertical="center"/>
      <protection hidden="1"/>
    </xf>
    <xf numFmtId="167" fontId="43" fillId="0" borderId="0" xfId="0" applyNumberFormat="1" applyFont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 wrapText="1"/>
      <protection hidden="1"/>
    </xf>
    <xf numFmtId="0" fontId="43" fillId="0" borderId="5" xfId="0" applyFont="1" applyBorder="1" applyAlignment="1" applyProtection="1">
      <alignment horizontal="left" vertical="center" wrapText="1"/>
      <protection hidden="1"/>
    </xf>
    <xf numFmtId="2" fontId="48" fillId="0" borderId="6" xfId="0" applyNumberFormat="1" applyFont="1" applyBorder="1" applyAlignment="1" applyProtection="1">
      <alignment horizontal="center" vertical="center" wrapText="1"/>
      <protection hidden="1"/>
    </xf>
    <xf numFmtId="3" fontId="42" fillId="0" borderId="6" xfId="1" applyNumberFormat="1" applyFont="1" applyBorder="1" applyAlignment="1" applyProtection="1">
      <alignment horizontal="center" vertical="center" wrapText="1"/>
      <protection hidden="1"/>
    </xf>
    <xf numFmtId="4" fontId="48" fillId="0" borderId="6" xfId="0" applyNumberFormat="1" applyFont="1" applyBorder="1" applyAlignment="1" applyProtection="1">
      <alignment horizontal="center" vertical="center"/>
      <protection hidden="1"/>
    </xf>
    <xf numFmtId="4" fontId="43" fillId="0" borderId="6" xfId="0" applyNumberFormat="1" applyFont="1" applyBorder="1" applyAlignment="1" applyProtection="1">
      <alignment horizontal="center" vertical="center"/>
      <protection hidden="1"/>
    </xf>
    <xf numFmtId="165" fontId="43" fillId="0" borderId="0" xfId="0" applyNumberFormat="1" applyFont="1" applyAlignment="1" applyProtection="1">
      <alignment horizontal="center" vertical="center"/>
      <protection hidden="1"/>
    </xf>
    <xf numFmtId="3" fontId="40" fillId="0" borderId="0" xfId="0" applyNumberFormat="1" applyFont="1" applyAlignment="1" applyProtection="1">
      <alignment horizontal="center"/>
      <protection hidden="1"/>
    </xf>
    <xf numFmtId="167" fontId="43" fillId="0" borderId="0" xfId="0" applyNumberFormat="1" applyFont="1" applyAlignment="1" applyProtection="1">
      <alignment horizontal="right" vertical="center"/>
      <protection hidden="1"/>
    </xf>
    <xf numFmtId="4" fontId="43" fillId="0" borderId="5" xfId="0" applyNumberFormat="1" applyFont="1" applyBorder="1" applyAlignment="1" applyProtection="1">
      <alignment horizontal="center" vertical="center"/>
      <protection hidden="1"/>
    </xf>
    <xf numFmtId="165" fontId="43" fillId="0" borderId="4" xfId="0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left" indent="1"/>
      <protection hidden="1"/>
    </xf>
    <xf numFmtId="3" fontId="40" fillId="0" borderId="0" xfId="0" applyNumberFormat="1" applyFont="1" applyAlignment="1" applyProtection="1">
      <alignment horizontal="left" vertical="center"/>
      <protection hidden="1"/>
    </xf>
    <xf numFmtId="10" fontId="40" fillId="0" borderId="0" xfId="0" applyNumberFormat="1" applyFont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 wrapText="1"/>
      <protection hidden="1"/>
    </xf>
    <xf numFmtId="9" fontId="40" fillId="0" borderId="0" xfId="0" applyNumberFormat="1" applyFont="1" applyAlignment="1" applyProtection="1">
      <alignment horizontal="center" vertical="center"/>
      <protection hidden="1"/>
    </xf>
    <xf numFmtId="0" fontId="45" fillId="2" borderId="6" xfId="0" applyFont="1" applyFill="1" applyBorder="1" applyAlignment="1" applyProtection="1">
      <alignment horizontal="center" vertical="center"/>
      <protection locked="0" hidden="1"/>
    </xf>
    <xf numFmtId="169" fontId="45" fillId="2" borderId="6" xfId="0" applyNumberFormat="1" applyFont="1" applyFill="1" applyBorder="1" applyAlignment="1" applyProtection="1">
      <alignment horizontal="center" vertical="center"/>
      <protection locked="0" hidden="1"/>
    </xf>
    <xf numFmtId="176" fontId="23" fillId="0" borderId="0" xfId="0" applyNumberFormat="1" applyFont="1" applyBorder="1" applyAlignment="1">
      <alignment horizontal="center" vertical="center"/>
    </xf>
    <xf numFmtId="176" fontId="28" fillId="0" borderId="0" xfId="0" applyNumberFormat="1" applyFont="1" applyBorder="1" applyAlignment="1" applyProtection="1">
      <alignment horizontal="center" vertical="center"/>
      <protection locked="0" hidden="1"/>
    </xf>
    <xf numFmtId="176" fontId="42" fillId="3" borderId="0" xfId="1" applyNumberFormat="1" applyFont="1" applyFill="1" applyBorder="1" applyAlignment="1" applyProtection="1">
      <alignment horizontal="center" vertical="center" wrapText="1"/>
      <protection hidden="1"/>
    </xf>
    <xf numFmtId="176" fontId="31" fillId="0" borderId="0" xfId="0" applyNumberFormat="1" applyFont="1" applyBorder="1" applyAlignment="1">
      <alignment horizontal="center" vertical="center"/>
    </xf>
    <xf numFmtId="166" fontId="23" fillId="0" borderId="0" xfId="0" applyNumberFormat="1" applyFont="1" applyBorder="1" applyAlignment="1">
      <alignment horizontal="center" vertical="center"/>
    </xf>
    <xf numFmtId="0" fontId="43" fillId="0" borderId="46" xfId="0" applyFont="1" applyBorder="1" applyAlignment="1">
      <alignment horizontal="center" vertical="center" wrapText="1"/>
    </xf>
    <xf numFmtId="0" fontId="43" fillId="0" borderId="46" xfId="0" applyFont="1" applyBorder="1" applyAlignment="1" applyProtection="1">
      <alignment horizontal="center" vertical="center" wrapText="1"/>
      <protection hidden="1"/>
    </xf>
    <xf numFmtId="3" fontId="43" fillId="0" borderId="46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  <xf numFmtId="177" fontId="23" fillId="0" borderId="0" xfId="0" applyNumberFormat="1" applyFont="1" applyBorder="1" applyAlignment="1">
      <alignment horizontal="center" vertical="center"/>
    </xf>
    <xf numFmtId="177" fontId="31" fillId="0" borderId="0" xfId="0" applyNumberFormat="1" applyFont="1" applyBorder="1" applyAlignment="1">
      <alignment horizontal="center" vertical="center"/>
    </xf>
    <xf numFmtId="167" fontId="17" fillId="3" borderId="7" xfId="0" applyNumberFormat="1" applyFont="1" applyFill="1" applyBorder="1" applyAlignment="1" applyProtection="1">
      <alignment horizontal="center" vertical="center"/>
      <protection locked="0" hidden="1"/>
    </xf>
    <xf numFmtId="0" fontId="15" fillId="0" borderId="11" xfId="0" applyNumberFormat="1" applyFont="1" applyBorder="1" applyAlignment="1" applyProtection="1">
      <alignment vertical="center"/>
      <protection hidden="1"/>
    </xf>
    <xf numFmtId="0" fontId="31" fillId="0" borderId="0" xfId="0" applyFont="1" applyAlignment="1" applyProtection="1">
      <alignment vertical="center"/>
      <protection hidden="1"/>
    </xf>
    <xf numFmtId="0" fontId="31" fillId="0" borderId="0" xfId="0" applyFont="1" applyAlignment="1" applyProtection="1">
      <alignment horizontal="center" vertical="center"/>
      <protection hidden="1"/>
    </xf>
    <xf numFmtId="0" fontId="30" fillId="3" borderId="0" xfId="0" applyFont="1" applyFill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1" fillId="0" borderId="0" xfId="0" applyFont="1" applyAlignment="1" applyProtection="1">
      <alignment horizontal="left" vertical="center"/>
      <protection hidden="1"/>
    </xf>
    <xf numFmtId="0" fontId="31" fillId="0" borderId="45" xfId="0" applyFont="1" applyBorder="1" applyAlignment="1" applyProtection="1">
      <alignment vertical="center" wrapText="1"/>
      <protection hidden="1"/>
    </xf>
    <xf numFmtId="0" fontId="31" fillId="0" borderId="44" xfId="0" applyFont="1" applyBorder="1" applyAlignment="1" applyProtection="1">
      <alignment vertical="center" wrapText="1"/>
      <protection hidden="1"/>
    </xf>
    <xf numFmtId="0" fontId="31" fillId="0" borderId="0" xfId="0" applyFont="1" applyAlignment="1" applyProtection="1">
      <alignment vertical="center" wrapText="1"/>
      <protection hidden="1"/>
    </xf>
    <xf numFmtId="0" fontId="25" fillId="3" borderId="0" xfId="0" applyFont="1" applyFill="1" applyBorder="1" applyAlignment="1" applyProtection="1">
      <alignment horizontal="center" vertical="center"/>
      <protection hidden="1"/>
    </xf>
    <xf numFmtId="176" fontId="23" fillId="0" borderId="0" xfId="0" applyNumberFormat="1" applyFont="1" applyBorder="1" applyAlignment="1" applyProtection="1">
      <alignment horizontal="center" vertical="center"/>
      <protection hidden="1"/>
    </xf>
    <xf numFmtId="167" fontId="23" fillId="0" borderId="0" xfId="0" applyNumberFormat="1" applyFont="1" applyBorder="1" applyAlignment="1" applyProtection="1">
      <alignment horizontal="center" vertical="center"/>
      <protection hidden="1"/>
    </xf>
    <xf numFmtId="176" fontId="31" fillId="0" borderId="0" xfId="0" applyNumberFormat="1" applyFont="1" applyBorder="1" applyAlignment="1" applyProtection="1">
      <alignment horizontal="center" vertical="center"/>
      <protection hidden="1"/>
    </xf>
    <xf numFmtId="0" fontId="31" fillId="0" borderId="0" xfId="0" applyFont="1" applyBorder="1" applyAlignment="1" applyProtection="1">
      <alignment horizontal="center" vertical="center"/>
      <protection hidden="1"/>
    </xf>
    <xf numFmtId="166" fontId="31" fillId="0" borderId="0" xfId="0" applyNumberFormat="1" applyFont="1" applyBorder="1" applyAlignment="1" applyProtection="1">
      <alignment horizontal="center" vertical="center"/>
      <protection hidden="1"/>
    </xf>
    <xf numFmtId="167" fontId="31" fillId="0" borderId="0" xfId="0" applyNumberFormat="1" applyFont="1" applyBorder="1" applyAlignment="1" applyProtection="1">
      <alignment horizontal="center" vertical="center"/>
      <protection hidden="1"/>
    </xf>
    <xf numFmtId="175" fontId="31" fillId="0" borderId="0" xfId="0" applyNumberFormat="1" applyFont="1" applyBorder="1" applyAlignment="1" applyProtection="1">
      <alignment horizontal="center" vertical="center"/>
      <protection hidden="1"/>
    </xf>
    <xf numFmtId="0" fontId="31" fillId="0" borderId="0" xfId="0" applyFont="1" applyBorder="1" applyAlignment="1" applyProtection="1">
      <alignment vertical="center"/>
      <protection hidden="1"/>
    </xf>
    <xf numFmtId="0" fontId="25" fillId="0" borderId="0" xfId="0" applyFont="1" applyBorder="1" applyAlignment="1" applyProtection="1">
      <alignment vertical="center"/>
      <protection hidden="1"/>
    </xf>
    <xf numFmtId="175" fontId="23" fillId="3" borderId="0" xfId="0" applyNumberFormat="1" applyFont="1" applyFill="1" applyBorder="1" applyAlignment="1" applyProtection="1">
      <alignment horizontal="center" vertical="center"/>
      <protection hidden="1"/>
    </xf>
    <xf numFmtId="0" fontId="25" fillId="3" borderId="0" xfId="0" applyFont="1" applyFill="1" applyBorder="1" applyAlignment="1" applyProtection="1">
      <alignment horizontal="left" vertical="center"/>
      <protection hidden="1"/>
    </xf>
    <xf numFmtId="0" fontId="26" fillId="0" borderId="0" xfId="0" applyFont="1" applyBorder="1" applyAlignment="1" applyProtection="1">
      <alignment horizontal="center" vertical="center"/>
      <protection hidden="1"/>
    </xf>
    <xf numFmtId="167" fontId="28" fillId="0" borderId="0" xfId="0" applyNumberFormat="1" applyFont="1" applyBorder="1" applyAlignment="1" applyProtection="1">
      <alignment horizontal="center" vertical="center"/>
      <protection hidden="1"/>
    </xf>
    <xf numFmtId="176" fontId="28" fillId="0" borderId="0" xfId="0" applyNumberFormat="1" applyFont="1" applyBorder="1" applyAlignment="1" applyProtection="1">
      <alignment horizontal="center" vertical="center"/>
      <protection hidden="1"/>
    </xf>
    <xf numFmtId="0" fontId="26" fillId="0" borderId="0" xfId="0" applyFont="1" applyBorder="1" applyAlignment="1" applyProtection="1">
      <alignment vertical="center"/>
      <protection hidden="1"/>
    </xf>
    <xf numFmtId="167" fontId="25" fillId="0" borderId="0" xfId="0" applyNumberFormat="1" applyFont="1" applyBorder="1" applyAlignment="1" applyProtection="1">
      <alignment horizontal="center" vertical="center"/>
      <protection hidden="1"/>
    </xf>
    <xf numFmtId="0" fontId="27" fillId="3" borderId="0" xfId="0" applyFont="1" applyFill="1" applyBorder="1" applyAlignment="1" applyProtection="1">
      <alignment horizontal="left" vertical="center"/>
      <protection hidden="1"/>
    </xf>
    <xf numFmtId="0" fontId="36" fillId="0" borderId="22" xfId="0" applyNumberFormat="1" applyFont="1" applyFill="1" applyBorder="1" applyAlignment="1">
      <alignment horizontal="center" vertical="center"/>
    </xf>
    <xf numFmtId="0" fontId="38" fillId="0" borderId="22" xfId="0" applyNumberFormat="1" applyFont="1" applyFill="1" applyBorder="1" applyAlignment="1">
      <alignment horizontal="center" vertical="center"/>
    </xf>
    <xf numFmtId="0" fontId="38" fillId="0" borderId="22" xfId="0" applyNumberFormat="1" applyFont="1" applyBorder="1" applyAlignment="1">
      <alignment horizontal="center" vertical="center"/>
    </xf>
    <xf numFmtId="0" fontId="25" fillId="0" borderId="0" xfId="0" applyFont="1" applyFill="1" applyAlignment="1" applyProtection="1">
      <alignment horizontal="center" vertical="center"/>
      <protection hidden="1"/>
    </xf>
    <xf numFmtId="0" fontId="55" fillId="0" borderId="34" xfId="1" applyFont="1" applyBorder="1" applyAlignment="1" applyProtection="1">
      <alignment horizontal="center" vertical="center" wrapText="1" shrinkToFit="1"/>
      <protection locked="0" hidden="1"/>
    </xf>
    <xf numFmtId="167" fontId="55" fillId="0" borderId="34" xfId="0" applyNumberFormat="1" applyFont="1" applyBorder="1" applyAlignment="1" applyProtection="1">
      <alignment horizontal="center" vertical="center" wrapText="1" shrinkToFit="1"/>
      <protection locked="0" hidden="1"/>
    </xf>
    <xf numFmtId="0" fontId="14" fillId="0" borderId="47" xfId="0" applyFont="1" applyBorder="1" applyAlignment="1" applyProtection="1">
      <alignment vertical="center"/>
      <protection locked="0" hidden="1"/>
    </xf>
    <xf numFmtId="0" fontId="28" fillId="0" borderId="3" xfId="0" applyFont="1" applyBorder="1" applyAlignment="1" applyProtection="1">
      <alignment horizontal="left" vertical="center"/>
      <protection locked="0" hidden="1"/>
    </xf>
    <xf numFmtId="0" fontId="14" fillId="0" borderId="3" xfId="0" applyFont="1" applyBorder="1" applyAlignment="1" applyProtection="1">
      <alignment horizontal="center" vertical="center"/>
      <protection locked="0" hidden="1"/>
    </xf>
    <xf numFmtId="178" fontId="14" fillId="0" borderId="3" xfId="0" applyNumberFormat="1" applyFont="1" applyBorder="1" applyAlignment="1" applyProtection="1">
      <alignment horizontal="center" vertical="center"/>
      <protection locked="0" hidden="1"/>
    </xf>
    <xf numFmtId="0" fontId="14" fillId="0" borderId="3" xfId="0" applyFont="1" applyBorder="1" applyAlignment="1" applyProtection="1">
      <alignment vertical="center"/>
      <protection locked="0" hidden="1"/>
    </xf>
    <xf numFmtId="0" fontId="14" fillId="0" borderId="3" xfId="0" applyFont="1" applyBorder="1" applyAlignment="1" applyProtection="1">
      <alignment vertical="center" wrapText="1"/>
      <protection locked="0" hidden="1"/>
    </xf>
    <xf numFmtId="0" fontId="43" fillId="0" borderId="22" xfId="0" applyFont="1" applyBorder="1" applyAlignment="1" applyProtection="1">
      <alignment horizontal="center" vertical="center"/>
      <protection hidden="1"/>
    </xf>
    <xf numFmtId="0" fontId="43" fillId="0" borderId="34" xfId="0" applyFont="1" applyBorder="1" applyAlignment="1" applyProtection="1">
      <alignment horizontal="center" vertical="center" wrapText="1"/>
      <protection locked="0" hidden="1"/>
    </xf>
    <xf numFmtId="0" fontId="14" fillId="0" borderId="47" xfId="0" applyFont="1" applyBorder="1" applyAlignment="1" applyProtection="1">
      <alignment horizontal="center" vertical="center"/>
      <protection locked="0" hidden="1"/>
    </xf>
    <xf numFmtId="178" fontId="14" fillId="0" borderId="47" xfId="0" applyNumberFormat="1" applyFont="1" applyBorder="1" applyAlignment="1" applyProtection="1">
      <alignment horizontal="center" vertical="center"/>
      <protection locked="0" hidden="1"/>
    </xf>
    <xf numFmtId="179" fontId="14" fillId="0" borderId="47" xfId="0" applyNumberFormat="1" applyFont="1" applyBorder="1" applyAlignment="1" applyProtection="1">
      <alignment horizontal="center" vertical="center"/>
      <protection locked="0" hidden="1"/>
    </xf>
    <xf numFmtId="179" fontId="14" fillId="0" borderId="3" xfId="0" applyNumberFormat="1" applyFont="1" applyBorder="1" applyAlignment="1" applyProtection="1">
      <alignment horizontal="center" vertical="center"/>
      <protection locked="0" hidden="1"/>
    </xf>
    <xf numFmtId="0" fontId="12" fillId="0" borderId="9" xfId="0" applyFont="1" applyBorder="1" applyAlignment="1" applyProtection="1">
      <alignment horizontal="left" vertical="center"/>
      <protection hidden="1"/>
    </xf>
    <xf numFmtId="0" fontId="13" fillId="0" borderId="3" xfId="0" applyFont="1" applyBorder="1" applyAlignment="1" applyProtection="1">
      <alignment horizontal="left" vertical="center"/>
      <protection hidden="1"/>
    </xf>
    <xf numFmtId="0" fontId="11" fillId="0" borderId="22" xfId="0" applyFont="1" applyBorder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left" vertical="center"/>
      <protection hidden="1"/>
    </xf>
    <xf numFmtId="0" fontId="10" fillId="0" borderId="7" xfId="0" applyFont="1" applyBorder="1" applyAlignment="1" applyProtection="1">
      <alignment horizontal="left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26" fillId="0" borderId="9" xfId="0" applyFont="1" applyBorder="1" applyAlignment="1" applyProtection="1">
      <alignment horizontal="left" vertical="center"/>
      <protection hidden="1"/>
    </xf>
    <xf numFmtId="0" fontId="33" fillId="0" borderId="9" xfId="0" applyFont="1" applyBorder="1" applyAlignment="1" applyProtection="1">
      <alignment horizontal="center" vertical="center"/>
      <protection hidden="1"/>
    </xf>
    <xf numFmtId="0" fontId="26" fillId="0" borderId="3" xfId="0" applyFont="1" applyBorder="1" applyAlignment="1" applyProtection="1">
      <alignment horizontal="left" vertical="center"/>
      <protection hidden="1"/>
    </xf>
    <xf numFmtId="0" fontId="12" fillId="0" borderId="3" xfId="0" applyFont="1" applyBorder="1" applyAlignment="1" applyProtection="1">
      <alignment horizontal="left" vertical="center"/>
      <protection hidden="1"/>
    </xf>
    <xf numFmtId="0" fontId="19" fillId="0" borderId="3" xfId="0" applyFont="1" applyBorder="1" applyAlignment="1" applyProtection="1">
      <alignment horizontal="left" vertical="center"/>
      <protection hidden="1"/>
    </xf>
    <xf numFmtId="0" fontId="10" fillId="0" borderId="7" xfId="0" applyFont="1" applyBorder="1" applyAlignment="1" applyProtection="1">
      <alignment vertical="center"/>
      <protection hidden="1"/>
    </xf>
    <xf numFmtId="0" fontId="10" fillId="0" borderId="9" xfId="0" applyFont="1" applyBorder="1" applyAlignment="1" applyProtection="1">
      <alignment horizontal="left" vertical="center"/>
      <protection hidden="1"/>
    </xf>
    <xf numFmtId="0" fontId="10" fillId="0" borderId="3" xfId="0" applyFont="1" applyBorder="1" applyAlignment="1" applyProtection="1">
      <alignment horizontal="left" vertical="center"/>
      <protection hidden="1"/>
    </xf>
    <xf numFmtId="0" fontId="10" fillId="0" borderId="5" xfId="0" applyFont="1" applyBorder="1" applyAlignment="1" applyProtection="1">
      <alignment vertical="center"/>
      <protection hidden="1"/>
    </xf>
    <xf numFmtId="4" fontId="28" fillId="3" borderId="7" xfId="0" applyNumberFormat="1" applyFont="1" applyFill="1" applyBorder="1" applyAlignment="1" applyProtection="1">
      <alignment horizontal="center" vertical="center"/>
      <protection locked="0" hidden="1"/>
    </xf>
    <xf numFmtId="4" fontId="28" fillId="3" borderId="22" xfId="0" applyNumberFormat="1" applyFont="1" applyFill="1" applyBorder="1" applyAlignment="1" applyProtection="1">
      <alignment horizontal="center" vertical="center"/>
      <protection locked="0" hidden="1"/>
    </xf>
    <xf numFmtId="4" fontId="20" fillId="3" borderId="22" xfId="0" applyNumberFormat="1" applyFont="1" applyFill="1" applyBorder="1" applyAlignment="1" applyProtection="1">
      <alignment horizontal="center" vertical="center"/>
      <protection locked="0" hidden="1"/>
    </xf>
    <xf numFmtId="4" fontId="36" fillId="3" borderId="22" xfId="0" applyNumberFormat="1" applyFont="1" applyFill="1" applyBorder="1" applyAlignment="1" applyProtection="1">
      <alignment horizontal="center" vertical="center"/>
      <protection locked="0" hidden="1"/>
    </xf>
    <xf numFmtId="4" fontId="42" fillId="3" borderId="14" xfId="1" applyNumberFormat="1" applyFont="1" applyFill="1" applyBorder="1" applyAlignment="1" applyProtection="1">
      <alignment horizontal="center" vertical="center" wrapText="1"/>
      <protection hidden="1"/>
    </xf>
    <xf numFmtId="4" fontId="42" fillId="3" borderId="7" xfId="1" applyNumberFormat="1" applyFont="1" applyFill="1" applyBorder="1" applyAlignment="1" applyProtection="1">
      <alignment horizontal="center" vertical="center" wrapText="1"/>
      <protection hidden="1"/>
    </xf>
    <xf numFmtId="4" fontId="28" fillId="3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55" fillId="0" borderId="35" xfId="1" applyFont="1" applyBorder="1" applyAlignment="1" applyProtection="1">
      <alignment horizontal="center" vertical="center" wrapText="1" shrinkToFit="1"/>
      <protection locked="0" hidden="1"/>
    </xf>
    <xf numFmtId="0" fontId="8" fillId="0" borderId="0" xfId="0" applyFont="1" applyAlignment="1">
      <alignment vertical="center"/>
    </xf>
    <xf numFmtId="178" fontId="42" fillId="0" borderId="0" xfId="1" applyNumberFormat="1" applyFont="1" applyBorder="1" applyAlignment="1" applyProtection="1">
      <alignment horizontal="center" vertical="center"/>
      <protection locked="0" hidden="1"/>
    </xf>
    <xf numFmtId="0" fontId="8" fillId="0" borderId="0" xfId="0" applyFont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178" fontId="43" fillId="0" borderId="34" xfId="0" applyNumberFormat="1" applyFont="1" applyBorder="1" applyAlignment="1">
      <alignment horizontal="center" vertical="center" wrapText="1"/>
    </xf>
    <xf numFmtId="0" fontId="55" fillId="0" borderId="34" xfId="0" applyFont="1" applyBorder="1" applyAlignment="1">
      <alignment horizontal="center" vertical="center" wrapText="1"/>
    </xf>
    <xf numFmtId="0" fontId="8" fillId="0" borderId="47" xfId="0" applyFont="1" applyBorder="1" applyAlignment="1" applyProtection="1">
      <alignment vertical="center"/>
      <protection locked="0" hidden="1"/>
    </xf>
    <xf numFmtId="0" fontId="8" fillId="0" borderId="3" xfId="0" applyFont="1" applyBorder="1" applyAlignment="1" applyProtection="1">
      <alignment vertical="center"/>
      <protection locked="0" hidden="1"/>
    </xf>
    <xf numFmtId="164" fontId="8" fillId="0" borderId="0" xfId="0" applyNumberFormat="1" applyFont="1" applyAlignment="1">
      <alignment vertical="center"/>
    </xf>
    <xf numFmtId="4" fontId="23" fillId="0" borderId="0" xfId="0" applyNumberFormat="1" applyFont="1" applyBorder="1" applyAlignment="1" applyProtection="1">
      <alignment horizontal="center" vertical="center"/>
      <protection hidden="1"/>
    </xf>
    <xf numFmtId="4" fontId="28" fillId="0" borderId="0" xfId="0" applyNumberFormat="1" applyFont="1" applyBorder="1" applyAlignment="1" applyProtection="1">
      <alignment horizontal="center" vertical="center"/>
      <protection hidden="1"/>
    </xf>
    <xf numFmtId="4" fontId="42" fillId="3" borderId="0" xfId="1" applyNumberFormat="1" applyFont="1" applyFill="1" applyBorder="1" applyAlignment="1" applyProtection="1">
      <alignment horizontal="center" vertical="center" wrapText="1"/>
      <protection hidden="1"/>
    </xf>
    <xf numFmtId="4" fontId="31" fillId="0" borderId="0" xfId="0" applyNumberFormat="1" applyFont="1" applyBorder="1" applyAlignment="1" applyProtection="1">
      <alignment horizontal="center" vertical="center"/>
      <protection hidden="1"/>
    </xf>
    <xf numFmtId="167" fontId="6" fillId="0" borderId="47" xfId="0" applyNumberFormat="1" applyFont="1" applyBorder="1" applyAlignment="1" applyProtection="1">
      <alignment horizontal="center" vertical="center"/>
      <protection locked="0" hidden="1"/>
    </xf>
    <xf numFmtId="167" fontId="14" fillId="0" borderId="3" xfId="0" applyNumberFormat="1" applyFont="1" applyBorder="1" applyAlignment="1" applyProtection="1">
      <alignment horizontal="center" vertical="center"/>
      <protection locked="0" hidden="1"/>
    </xf>
    <xf numFmtId="167" fontId="14" fillId="0" borderId="47" xfId="0" applyNumberFormat="1" applyFont="1" applyBorder="1" applyAlignment="1" applyProtection="1">
      <alignment horizontal="center" vertical="center"/>
      <protection locked="0" hidden="1"/>
    </xf>
    <xf numFmtId="0" fontId="43" fillId="0" borderId="0" xfId="0" applyFont="1" applyAlignment="1" applyProtection="1">
      <alignment horizontal="right" vertical="center"/>
      <protection hidden="1"/>
    </xf>
    <xf numFmtId="0" fontId="4" fillId="0" borderId="0" xfId="0" applyFont="1"/>
    <xf numFmtId="178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76" fontId="4" fillId="0" borderId="0" xfId="0" applyNumberFormat="1" applyFont="1" applyAlignment="1">
      <alignment horizontal="center"/>
    </xf>
    <xf numFmtId="179" fontId="4" fillId="0" borderId="0" xfId="0" applyNumberFormat="1" applyFont="1" applyAlignment="1">
      <alignment horizontal="center"/>
    </xf>
    <xf numFmtId="167" fontId="4" fillId="0" borderId="0" xfId="0" applyNumberFormat="1" applyFont="1" applyAlignment="1">
      <alignment horizontal="center"/>
    </xf>
    <xf numFmtId="0" fontId="58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55" fillId="0" borderId="0" xfId="1" applyFont="1" applyFill="1" applyAlignment="1" applyProtection="1">
      <alignment vertical="center"/>
      <protection hidden="1"/>
    </xf>
    <xf numFmtId="0" fontId="59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vertical="center"/>
      <protection hidden="1"/>
    </xf>
    <xf numFmtId="176" fontId="10" fillId="0" borderId="9" xfId="0" applyNumberFormat="1" applyFont="1" applyBorder="1" applyAlignment="1" applyProtection="1">
      <alignment horizontal="left" vertical="center"/>
      <protection hidden="1"/>
    </xf>
    <xf numFmtId="176" fontId="10" fillId="0" borderId="9" xfId="0" applyNumberFormat="1" applyFont="1" applyBorder="1" applyAlignment="1" applyProtection="1">
      <alignment horizontal="right" vertical="center"/>
      <protection hidden="1"/>
    </xf>
    <xf numFmtId="0" fontId="55" fillId="0" borderId="0" xfId="1" applyFont="1" applyAlignment="1" applyProtection="1">
      <alignment horizontal="right" vertical="center"/>
      <protection hidden="1"/>
    </xf>
    <xf numFmtId="164" fontId="55" fillId="0" borderId="0" xfId="1" applyNumberFormat="1" applyFont="1" applyBorder="1" applyAlignment="1" applyProtection="1">
      <alignment horizontal="center" vertical="center"/>
      <protection hidden="1"/>
    </xf>
    <xf numFmtId="22" fontId="59" fillId="0" borderId="0" xfId="0" applyNumberFormat="1" applyFont="1" applyAlignment="1" applyProtection="1">
      <alignment horizontal="center" vertical="center"/>
      <protection hidden="1"/>
    </xf>
    <xf numFmtId="0" fontId="42" fillId="0" borderId="0" xfId="0" applyFont="1" applyAlignment="1" applyProtection="1">
      <alignment vertical="center"/>
      <protection hidden="1"/>
    </xf>
    <xf numFmtId="176" fontId="10" fillId="0" borderId="3" xfId="0" applyNumberFormat="1" applyFont="1" applyBorder="1" applyAlignment="1" applyProtection="1">
      <alignment horizontal="left" vertical="center"/>
      <protection hidden="1"/>
    </xf>
    <xf numFmtId="176" fontId="10" fillId="0" borderId="3" xfId="0" applyNumberFormat="1" applyFont="1" applyBorder="1" applyAlignment="1" applyProtection="1">
      <alignment horizontal="right" vertical="center"/>
      <protection hidden="1"/>
    </xf>
    <xf numFmtId="0" fontId="42" fillId="3" borderId="0" xfId="1" applyFont="1" applyFill="1" applyBorder="1" applyAlignment="1" applyProtection="1">
      <alignment horizontal="left" vertical="center"/>
      <protection hidden="1"/>
    </xf>
    <xf numFmtId="176" fontId="10" fillId="0" borderId="7" xfId="0" applyNumberFormat="1" applyFont="1" applyBorder="1" applyAlignment="1" applyProtection="1">
      <alignment horizontal="left" vertical="center"/>
      <protection hidden="1"/>
    </xf>
    <xf numFmtId="176" fontId="10" fillId="0" borderId="7" xfId="0" applyNumberFormat="1" applyFont="1" applyBorder="1" applyAlignment="1" applyProtection="1">
      <alignment horizontal="right" vertical="center"/>
      <protection hidden="1"/>
    </xf>
    <xf numFmtId="0" fontId="56" fillId="3" borderId="0" xfId="1" applyFont="1" applyFill="1" applyBorder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60" fillId="3" borderId="0" xfId="0" applyFont="1" applyFill="1" applyBorder="1" applyAlignment="1" applyProtection="1">
      <alignment horizontal="left" vertical="center"/>
      <protection hidden="1"/>
    </xf>
    <xf numFmtId="0" fontId="3" fillId="0" borderId="0" xfId="0" applyNumberFormat="1" applyFont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57" fillId="0" borderId="33" xfId="1" applyFont="1" applyBorder="1" applyAlignment="1" applyProtection="1">
      <alignment horizontal="center" vertical="center" wrapText="1" shrinkToFit="1"/>
      <protection hidden="1"/>
    </xf>
    <xf numFmtId="0" fontId="55" fillId="0" borderId="34" xfId="1" applyFont="1" applyBorder="1" applyAlignment="1" applyProtection="1">
      <alignment horizontal="center" vertical="center" wrapText="1" shrinkToFit="1"/>
      <protection hidden="1"/>
    </xf>
    <xf numFmtId="0" fontId="43" fillId="0" borderId="34" xfId="0" applyFont="1" applyBorder="1" applyAlignment="1" applyProtection="1">
      <alignment horizontal="center" vertical="center" wrapText="1"/>
      <protection hidden="1"/>
    </xf>
    <xf numFmtId="167" fontId="55" fillId="0" borderId="34" xfId="0" applyNumberFormat="1" applyFont="1" applyBorder="1" applyAlignment="1" applyProtection="1">
      <alignment horizontal="center" vertical="center" wrapText="1" shrinkToFit="1"/>
      <protection hidden="1"/>
    </xf>
    <xf numFmtId="0" fontId="56" fillId="0" borderId="34" xfId="1" applyFont="1" applyBorder="1" applyAlignment="1" applyProtection="1">
      <alignment horizontal="center" vertical="center" wrapText="1" shrinkToFit="1"/>
      <protection hidden="1"/>
    </xf>
    <xf numFmtId="0" fontId="56" fillId="0" borderId="48" xfId="1" applyFont="1" applyBorder="1" applyAlignment="1" applyProtection="1">
      <alignment horizontal="center" vertical="center" wrapText="1" shrinkToFit="1"/>
      <protection hidden="1"/>
    </xf>
    <xf numFmtId="0" fontId="56" fillId="0" borderId="35" xfId="1" applyFont="1" applyBorder="1" applyAlignment="1" applyProtection="1">
      <alignment horizontal="center" vertical="center" wrapText="1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14" fillId="0" borderId="47" xfId="0" applyFont="1" applyBorder="1" applyAlignment="1" applyProtection="1">
      <alignment horizontal="center" vertical="center"/>
      <protection hidden="1"/>
    </xf>
    <xf numFmtId="179" fontId="14" fillId="0" borderId="47" xfId="0" applyNumberFormat="1" applyFont="1" applyBorder="1" applyAlignment="1" applyProtection="1">
      <alignment horizontal="center" vertical="center"/>
      <protection hidden="1"/>
    </xf>
    <xf numFmtId="178" fontId="14" fillId="0" borderId="1" xfId="0" applyNumberFormat="1" applyFont="1" applyBorder="1" applyAlignment="1" applyProtection="1">
      <alignment horizontal="center" vertical="center"/>
      <protection hidden="1"/>
    </xf>
    <xf numFmtId="0" fontId="11" fillId="0" borderId="22" xfId="0" applyFont="1" applyBorder="1" applyAlignment="1" applyProtection="1">
      <alignment vertical="center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179" fontId="14" fillId="0" borderId="3" xfId="0" applyNumberFormat="1" applyFont="1" applyBorder="1" applyAlignment="1" applyProtection="1">
      <alignment horizontal="center" vertical="center"/>
      <protection hidden="1"/>
    </xf>
    <xf numFmtId="0" fontId="11" fillId="0" borderId="22" xfId="0" applyFont="1" applyBorder="1" applyProtection="1">
      <protection hidden="1"/>
    </xf>
    <xf numFmtId="0" fontId="4" fillId="0" borderId="0" xfId="0" applyFont="1" applyAlignment="1" applyProtection="1">
      <alignment vertical="center"/>
      <protection hidden="1"/>
    </xf>
    <xf numFmtId="178" fontId="1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46" fillId="0" borderId="0" xfId="0" applyFont="1" applyProtection="1">
      <protection hidden="1"/>
    </xf>
    <xf numFmtId="0" fontId="14" fillId="0" borderId="45" xfId="0" applyFont="1" applyBorder="1" applyAlignment="1" applyProtection="1">
      <alignment horizontal="center" vertical="center"/>
      <protection hidden="1"/>
    </xf>
    <xf numFmtId="0" fontId="14" fillId="0" borderId="8" xfId="0" applyFont="1" applyBorder="1" applyAlignment="1" applyProtection="1">
      <alignment vertical="center"/>
      <protection hidden="1"/>
    </xf>
    <xf numFmtId="0" fontId="14" fillId="0" borderId="23" xfId="0" applyFont="1" applyBorder="1" applyAlignment="1" applyProtection="1">
      <alignment horizontal="center" vertical="center"/>
      <protection hidden="1"/>
    </xf>
    <xf numFmtId="178" fontId="14" fillId="0" borderId="35" xfId="0" applyNumberFormat="1" applyFont="1" applyBorder="1" applyAlignment="1" applyProtection="1">
      <alignment horizontal="center" vertical="center"/>
      <protection hidden="1"/>
    </xf>
    <xf numFmtId="166" fontId="43" fillId="0" borderId="0" xfId="0" applyNumberFormat="1" applyFont="1" applyAlignment="1" applyProtection="1">
      <alignment vertical="center"/>
      <protection hidden="1"/>
    </xf>
    <xf numFmtId="0" fontId="43" fillId="0" borderId="18" xfId="0" applyFont="1" applyBorder="1" applyAlignment="1" applyProtection="1">
      <alignment horizontal="left" vertical="center"/>
      <protection hidden="1"/>
    </xf>
    <xf numFmtId="0" fontId="14" fillId="0" borderId="18" xfId="0" applyFont="1" applyBorder="1" applyAlignment="1" applyProtection="1">
      <alignment vertical="center"/>
      <protection hidden="1"/>
    </xf>
    <xf numFmtId="0" fontId="3" fillId="0" borderId="0" xfId="0" pivotButton="1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NumberFormat="1" applyFont="1"/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vertical="center"/>
    </xf>
    <xf numFmtId="0" fontId="43" fillId="0" borderId="0" xfId="0" applyFont="1" applyAlignment="1" applyProtection="1">
      <alignment horizontal="right" vertical="center"/>
      <protection hidden="1"/>
    </xf>
    <xf numFmtId="166" fontId="4" fillId="0" borderId="0" xfId="0" applyNumberFormat="1" applyFont="1" applyAlignment="1">
      <alignment horizontal="center"/>
    </xf>
    <xf numFmtId="180" fontId="4" fillId="0" borderId="0" xfId="0" applyNumberFormat="1" applyFont="1" applyAlignment="1">
      <alignment horizontal="center"/>
    </xf>
    <xf numFmtId="0" fontId="59" fillId="0" borderId="0" xfId="0" applyFont="1" applyAlignment="1" applyProtection="1">
      <alignment horizontal="center" vertical="center"/>
    </xf>
    <xf numFmtId="0" fontId="46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/>
    </xf>
    <xf numFmtId="0" fontId="50" fillId="5" borderId="0" xfId="0" applyFont="1" applyFill="1" applyAlignment="1" applyProtection="1">
      <alignment horizontal="center" vertical="center"/>
      <protection hidden="1"/>
    </xf>
    <xf numFmtId="164" fontId="28" fillId="0" borderId="0" xfId="0" applyNumberFormat="1" applyFont="1" applyAlignment="1" applyProtection="1">
      <alignment horizontal="left" vertical="center"/>
      <protection hidden="1"/>
    </xf>
    <xf numFmtId="0" fontId="16" fillId="0" borderId="0" xfId="0" applyFont="1" applyBorder="1" applyAlignment="1" applyProtection="1">
      <alignment horizontal="left" vertical="center"/>
      <protection locked="0" hidden="1"/>
    </xf>
    <xf numFmtId="0" fontId="28" fillId="0" borderId="0" xfId="0" applyFont="1" applyBorder="1" applyAlignment="1" applyProtection="1">
      <alignment horizontal="left" vertical="center"/>
      <protection locked="0" hidden="1"/>
    </xf>
    <xf numFmtId="0" fontId="18" fillId="0" borderId="19" xfId="0" applyFont="1" applyBorder="1" applyAlignment="1" applyProtection="1">
      <alignment horizontal="left" vertical="top"/>
      <protection locked="0" hidden="1"/>
    </xf>
    <xf numFmtId="0" fontId="25" fillId="0" borderId="20" xfId="0" applyFont="1" applyBorder="1" applyAlignment="1" applyProtection="1">
      <alignment horizontal="left" vertical="top"/>
      <protection locked="0" hidden="1"/>
    </xf>
    <xf numFmtId="0" fontId="25" fillId="0" borderId="21" xfId="0" applyFont="1" applyBorder="1" applyAlignment="1" applyProtection="1">
      <alignment horizontal="left" vertical="top"/>
      <protection locked="0" hidden="1"/>
    </xf>
    <xf numFmtId="0" fontId="25" fillId="0" borderId="1" xfId="0" applyFont="1" applyBorder="1" applyAlignment="1" applyProtection="1">
      <alignment horizontal="left" vertical="top"/>
      <protection locked="0" hidden="1"/>
    </xf>
    <xf numFmtId="0" fontId="25" fillId="0" borderId="0" xfId="0" applyFont="1" applyBorder="1" applyAlignment="1" applyProtection="1">
      <alignment horizontal="left" vertical="top"/>
      <protection locked="0" hidden="1"/>
    </xf>
    <xf numFmtId="0" fontId="25" fillId="0" borderId="2" xfId="0" applyFont="1" applyBorder="1" applyAlignment="1" applyProtection="1">
      <alignment horizontal="left" vertical="top"/>
      <protection locked="0" hidden="1"/>
    </xf>
    <xf numFmtId="0" fontId="25" fillId="0" borderId="14" xfId="0" applyFont="1" applyBorder="1" applyAlignment="1" applyProtection="1">
      <alignment horizontal="left" vertical="top"/>
      <protection locked="0" hidden="1"/>
    </xf>
    <xf numFmtId="0" fontId="25" fillId="0" borderId="18" xfId="0" applyFont="1" applyBorder="1" applyAlignment="1" applyProtection="1">
      <alignment horizontal="left" vertical="top"/>
      <protection locked="0" hidden="1"/>
    </xf>
    <xf numFmtId="0" fontId="25" fillId="0" borderId="16" xfId="0" applyFont="1" applyBorder="1" applyAlignment="1" applyProtection="1">
      <alignment horizontal="left" vertical="top"/>
      <protection locked="0" hidden="1"/>
    </xf>
    <xf numFmtId="0" fontId="43" fillId="0" borderId="0" xfId="0" applyFont="1" applyAlignment="1" applyProtection="1">
      <alignment horizontal="right" vertical="center"/>
      <protection hidden="1"/>
    </xf>
    <xf numFmtId="0" fontId="6" fillId="0" borderId="1" xfId="0" applyFont="1" applyBorder="1" applyAlignment="1" applyProtection="1">
      <alignment horizontal="left" vertical="top"/>
      <protection hidden="1"/>
    </xf>
    <xf numFmtId="0" fontId="14" fillId="0" borderId="0" xfId="0" applyFont="1" applyBorder="1" applyAlignment="1" applyProtection="1">
      <alignment horizontal="left" vertical="top"/>
      <protection hidden="1"/>
    </xf>
    <xf numFmtId="0" fontId="14" fillId="0" borderId="2" xfId="0" applyFont="1" applyBorder="1" applyAlignment="1" applyProtection="1">
      <alignment horizontal="left" vertical="top"/>
      <protection hidden="1"/>
    </xf>
    <xf numFmtId="0" fontId="6" fillId="0" borderId="14" xfId="0" applyFont="1" applyBorder="1" applyAlignment="1" applyProtection="1">
      <alignment horizontal="left" vertical="top"/>
      <protection hidden="1"/>
    </xf>
    <xf numFmtId="0" fontId="14" fillId="0" borderId="18" xfId="0" applyFont="1" applyBorder="1" applyAlignment="1" applyProtection="1">
      <alignment horizontal="left" vertical="top"/>
      <protection hidden="1"/>
    </xf>
    <xf numFmtId="0" fontId="14" fillId="0" borderId="16" xfId="0" applyFont="1" applyBorder="1" applyAlignment="1" applyProtection="1">
      <alignment horizontal="left" vertical="top"/>
      <protection hidden="1"/>
    </xf>
    <xf numFmtId="0" fontId="5" fillId="0" borderId="19" xfId="0" applyFont="1" applyBorder="1" applyAlignment="1" applyProtection="1">
      <alignment horizontal="left" vertical="top"/>
      <protection hidden="1"/>
    </xf>
    <xf numFmtId="0" fontId="9" fillId="0" borderId="20" xfId="0" applyFont="1" applyBorder="1" applyAlignment="1" applyProtection="1">
      <alignment horizontal="left" vertical="top"/>
      <protection hidden="1"/>
    </xf>
    <xf numFmtId="0" fontId="9" fillId="0" borderId="21" xfId="0" applyFont="1" applyBorder="1" applyAlignment="1" applyProtection="1">
      <alignment horizontal="left" vertical="top"/>
      <protection hidden="1"/>
    </xf>
    <xf numFmtId="0" fontId="5" fillId="0" borderId="1" xfId="0" applyFont="1" applyBorder="1" applyAlignment="1" applyProtection="1">
      <alignment horizontal="left" vertical="top"/>
      <protection hidden="1"/>
    </xf>
    <xf numFmtId="0" fontId="58" fillId="6" borderId="0" xfId="0" applyFont="1" applyFill="1" applyAlignment="1" applyProtection="1">
      <alignment horizontal="center" vertical="center"/>
      <protection locked="0" hidden="1"/>
    </xf>
    <xf numFmtId="0" fontId="56" fillId="3" borderId="0" xfId="1" applyFont="1" applyFill="1" applyBorder="1" applyAlignment="1" applyProtection="1">
      <alignment horizontal="left" vertical="center"/>
      <protection locked="0" hidden="1"/>
    </xf>
    <xf numFmtId="0" fontId="13" fillId="0" borderId="0" xfId="0" applyFont="1" applyAlignment="1" applyProtection="1">
      <alignment horizontal="left" vertical="center"/>
      <protection hidden="1"/>
    </xf>
    <xf numFmtId="166" fontId="43" fillId="0" borderId="23" xfId="0" applyNumberFormat="1" applyFont="1" applyBorder="1" applyAlignment="1" applyProtection="1">
      <alignment horizontal="right" vertical="center"/>
      <protection hidden="1"/>
    </xf>
    <xf numFmtId="179" fontId="43" fillId="0" borderId="23" xfId="0" applyNumberFormat="1" applyFont="1" applyBorder="1" applyAlignment="1" applyProtection="1">
      <alignment horizontal="right" vertical="center"/>
      <protection hidden="1"/>
    </xf>
    <xf numFmtId="179" fontId="43" fillId="0" borderId="49" xfId="0" applyNumberFormat="1" applyFont="1" applyBorder="1" applyAlignment="1" applyProtection="1">
      <alignment horizontal="right" vertical="center"/>
      <protection hidden="1"/>
    </xf>
    <xf numFmtId="0" fontId="42" fillId="3" borderId="0" xfId="1" applyFont="1" applyFill="1" applyBorder="1" applyAlignment="1" applyProtection="1">
      <alignment horizontal="left" vertical="center"/>
      <protection hidden="1"/>
    </xf>
    <xf numFmtId="0" fontId="56" fillId="3" borderId="0" xfId="1" applyFont="1" applyFill="1" applyBorder="1" applyAlignment="1" applyProtection="1">
      <alignment horizontal="left" vertical="center"/>
      <protection hidden="1"/>
    </xf>
    <xf numFmtId="0" fontId="1" fillId="0" borderId="0" xfId="0" applyFont="1"/>
    <xf numFmtId="178" fontId="1" fillId="0" borderId="0" xfId="0" applyNumberFormat="1" applyFont="1"/>
    <xf numFmtId="167" fontId="1" fillId="0" borderId="0" xfId="0" applyNumberFormat="1" applyFont="1"/>
    <xf numFmtId="178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79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Border="1"/>
    <xf numFmtId="178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179" fontId="1" fillId="0" borderId="0" xfId="0" applyNumberFormat="1" applyFont="1" applyBorder="1" applyAlignment="1">
      <alignment horizontal="center"/>
    </xf>
    <xf numFmtId="167" fontId="1" fillId="0" borderId="0" xfId="0" applyNumberFormat="1" applyFont="1" applyBorder="1" applyAlignment="1">
      <alignment horizontal="center"/>
    </xf>
    <xf numFmtId="179" fontId="2" fillId="0" borderId="3" xfId="0" applyNumberFormat="1" applyFont="1" applyBorder="1" applyAlignment="1" applyProtection="1">
      <alignment horizontal="center" vertical="center"/>
      <protection locked="0" hidden="1"/>
    </xf>
    <xf numFmtId="179" fontId="43" fillId="0" borderId="34" xfId="0" applyNumberFormat="1" applyFont="1" applyBorder="1" applyAlignment="1" applyProtection="1">
      <alignment horizontal="center" vertical="center"/>
      <protection hidden="1"/>
    </xf>
  </cellXfs>
  <cellStyles count="3">
    <cellStyle name="Normal" xfId="0" builtinId="0"/>
    <cellStyle name="Normal 2" xfId="2"/>
    <cellStyle name="Normal 3" xfId="1"/>
  </cellStyles>
  <dxfs count="18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numFmt numFmtId="3" formatCode="#,##0"/>
    </dxf>
    <dxf>
      <numFmt numFmtId="3" formatCode="#,##0"/>
    </dxf>
    <dxf>
      <numFmt numFmtId="3" formatCode="#,##0"/>
    </dxf>
    <dxf>
      <numFmt numFmtId="181" formatCode="[$-40C]d\ mmmm\ yyyy;@"/>
    </dxf>
    <dxf>
      <numFmt numFmtId="164" formatCode="[$-409]mmmm\ d\,\ yyyy;@"/>
    </dxf>
    <dxf>
      <fill>
        <patternFill>
          <bgColor theme="0" tint="-0.14996795556505021"/>
        </patternFill>
      </fill>
    </dxf>
    <dxf>
      <numFmt numFmtId="3" formatCode="#,##0"/>
    </dxf>
    <dxf>
      <fill>
        <patternFill>
          <bgColor rgb="FFFF0000"/>
        </patternFill>
      </fill>
    </dxf>
    <dxf>
      <numFmt numFmtId="181" formatCode="[$-40C]d\ mmmm\ yyyy;@"/>
    </dxf>
    <dxf>
      <numFmt numFmtId="164" formatCode="[$-409]mmmm\ d\,\ yyyy;@"/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numFmt numFmtId="182" formatCode="#,##0_ ;[Red]\-#,##0\ "/>
    </dxf>
    <dxf>
      <numFmt numFmtId="3" formatCode="#,##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numFmt numFmtId="174" formatCode="[$$-409]#,##0.00_ ;[Red]\-[$$-409]#,##0.00\ "/>
    </dxf>
    <dxf>
      <numFmt numFmtId="12" formatCode="#,##0.00\ &quot;€&quot;;[Red]\-#,##0.00\ &quot;€&quot;"/>
    </dxf>
    <dxf>
      <numFmt numFmtId="182" formatCode="#,##0_ ;[Red]\-#,##0\ "/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border outline="0">
        <top style="medium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auto="1"/>
        </left>
        <right style="medium">
          <color auto="1"/>
        </right>
        <top/>
        <bottom/>
      </border>
      <protection locked="1" hidden="1"/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166" formatCode="[$$-409]#,##0.00"/>
    </dxf>
    <dxf>
      <numFmt numFmtId="173" formatCode="#,##0.00\ &quot;€&quot;"/>
    </dxf>
    <dxf>
      <numFmt numFmtId="3" formatCode="#,##0"/>
    </dxf>
    <dxf>
      <numFmt numFmtId="4" formatCode="#,##0.00"/>
    </dxf>
    <dxf>
      <numFmt numFmtId="183" formatCode="[$£-809]#,##0.00"/>
    </dxf>
    <dxf>
      <numFmt numFmtId="184" formatCode="[$¥-411]#,##0.00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numFmt numFmtId="0" formatCode="General"/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sz val="10"/>
      </font>
    </dxf>
    <dxf>
      <font>
        <name val="Arial"/>
        <scheme val="none"/>
      </font>
    </dxf>
    <dxf>
      <numFmt numFmtId="182" formatCode="#,##0_ ;[Red]\-#,##0\ "/>
    </dxf>
  </dxfs>
  <tableStyles count="0" defaultTableStyle="TableStyleMedium9" defaultPivotStyle="PivotStyleLight16"/>
  <colors>
    <mruColors>
      <color rgb="FFFFFF99"/>
      <color rgb="FFFFFFCC"/>
      <color rgb="FFFF99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556260</xdr:colOff>
      <xdr:row>21</xdr:row>
      <xdr:rowOff>160020</xdr:rowOff>
    </xdr:from>
    <xdr:to>
      <xdr:col>8</xdr:col>
      <xdr:colOff>411480</xdr:colOff>
      <xdr:row>27</xdr:row>
      <xdr:rowOff>26669</xdr:rowOff>
    </xdr:to>
    <xdr:sp macro="[0]!Module13.bascule" textlink="">
      <xdr:nvSpPr>
        <xdr:cNvPr id="4" name="ZoneTexte 3"/>
        <xdr:cNvSpPr txBox="1"/>
      </xdr:nvSpPr>
      <xdr:spPr>
        <a:xfrm>
          <a:off x="4366260" y="4861560"/>
          <a:ext cx="2232660" cy="87248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Bascule vers Tableau Des Données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411480</xdr:colOff>
      <xdr:row>3</xdr:row>
      <xdr:rowOff>91440</xdr:rowOff>
    </xdr:from>
    <xdr:to>
      <xdr:col>10</xdr:col>
      <xdr:colOff>99060</xdr:colOff>
      <xdr:row>8</xdr:row>
      <xdr:rowOff>22860</xdr:rowOff>
    </xdr:to>
    <xdr:sp macro="[0]!EnregistreRéception" textlink="">
      <xdr:nvSpPr>
        <xdr:cNvPr id="4" name="ZoneTexte 3"/>
        <xdr:cNvSpPr txBox="1"/>
      </xdr:nvSpPr>
      <xdr:spPr>
        <a:xfrm>
          <a:off x="6240780" y="617220"/>
          <a:ext cx="1470660" cy="71628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-2-</a:t>
          </a:r>
          <a:r>
            <a:rPr lang="fr-FR" sz="1800" b="1">
              <a:latin typeface="Arial" pitchFamily="34" charset="0"/>
              <a:cs typeface="Arial" pitchFamily="34" charset="0"/>
            </a:rPr>
            <a:t>Enregistrer</a:t>
          </a:r>
        </a:p>
      </xdr:txBody>
    </xdr:sp>
    <xdr:clientData fPrintsWithSheet="0"/>
  </xdr:twoCellAnchor>
  <xdr:twoCellAnchor>
    <xdr:from>
      <xdr:col>0</xdr:col>
      <xdr:colOff>30480</xdr:colOff>
      <xdr:row>2</xdr:row>
      <xdr:rowOff>30480</xdr:rowOff>
    </xdr:from>
    <xdr:to>
      <xdr:col>1</xdr:col>
      <xdr:colOff>1409700</xdr:colOff>
      <xdr:row>8</xdr:row>
      <xdr:rowOff>91440</xdr:rowOff>
    </xdr:to>
    <xdr:sp macro="[0]!Aperçu_Impression" textlink="">
      <xdr:nvSpPr>
        <xdr:cNvPr id="5" name="Ellipse 4"/>
        <xdr:cNvSpPr/>
      </xdr:nvSpPr>
      <xdr:spPr>
        <a:xfrm>
          <a:off x="30480" y="373380"/>
          <a:ext cx="1630680" cy="98298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Arial" pitchFamily="34" charset="0"/>
              <a:cs typeface="Arial" pitchFamily="34" charset="0"/>
            </a:rPr>
            <a:t>-1- </a:t>
          </a:r>
        </a:p>
        <a:p>
          <a:pPr algn="ctr"/>
          <a:r>
            <a:rPr lang="fr-FR" sz="1300" b="1">
              <a:latin typeface="Arial" pitchFamily="34" charset="0"/>
              <a:cs typeface="Arial" pitchFamily="34" charset="0"/>
            </a:rPr>
            <a:t>Apercu Impression</a:t>
          </a:r>
        </a:p>
      </xdr:txBody>
    </xdr:sp>
    <xdr:clientData fPrintsWithSheet="0"/>
  </xdr:twoCellAnchor>
  <xdr:twoCellAnchor>
    <xdr:from>
      <xdr:col>16</xdr:col>
      <xdr:colOff>312420</xdr:colOff>
      <xdr:row>13</xdr:row>
      <xdr:rowOff>99060</xdr:rowOff>
    </xdr:from>
    <xdr:to>
      <xdr:col>17</xdr:col>
      <xdr:colOff>739140</xdr:colOff>
      <xdr:row>20</xdr:row>
      <xdr:rowOff>144780</xdr:rowOff>
    </xdr:to>
    <xdr:sp macro="[0]!Transfert_De_Données_Réception" textlink="">
      <xdr:nvSpPr>
        <xdr:cNvPr id="7" name="Rectangle à coins arrondis 6"/>
        <xdr:cNvSpPr/>
      </xdr:nvSpPr>
      <xdr:spPr>
        <a:xfrm>
          <a:off x="12336780" y="2430780"/>
          <a:ext cx="1767840" cy="1219200"/>
        </a:xfrm>
        <a:prstGeom prst="roundRect">
          <a:avLst/>
        </a:prstGeom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ial" pitchFamily="34" charset="0"/>
              <a:cs typeface="Arial" pitchFamily="34" charset="0"/>
            </a:rPr>
            <a:t>-3- </a:t>
          </a:r>
        </a:p>
        <a:p>
          <a:pPr algn="ctr"/>
          <a:r>
            <a:rPr lang="fr-FR" sz="1600" b="1">
              <a:latin typeface="Arial" pitchFamily="34" charset="0"/>
              <a:cs typeface="Arial" pitchFamily="34" charset="0"/>
            </a:rPr>
            <a:t>Transfert des Données et Réinitialisation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110333</xdr:colOff>
      <xdr:row>50</xdr:row>
      <xdr:rowOff>33283</xdr:rowOff>
    </xdr:from>
    <xdr:to>
      <xdr:col>8</xdr:col>
      <xdr:colOff>518160</xdr:colOff>
      <xdr:row>58</xdr:row>
      <xdr:rowOff>111933</xdr:rowOff>
    </xdr:to>
    <xdr:pic>
      <xdr:nvPicPr>
        <xdr:cNvPr id="1639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13000"/>
        </a:blip>
        <a:stretch>
          <a:fillRect/>
        </a:stretch>
      </xdr:blipFill>
      <xdr:spPr bwMode="auto">
        <a:xfrm>
          <a:off x="4682333" y="8819143"/>
          <a:ext cx="2236627" cy="1419770"/>
        </a:xfrm>
        <a:prstGeom prst="rect">
          <a:avLst/>
        </a:prstGeom>
        <a:noFill/>
      </xdr:spPr>
    </xdr:pic>
    <xdr:clientData/>
  </xdr:twoCellAnchor>
  <xdr:twoCellAnchor>
    <xdr:from>
      <xdr:col>0</xdr:col>
      <xdr:colOff>53340</xdr:colOff>
      <xdr:row>2</xdr:row>
      <xdr:rowOff>0</xdr:rowOff>
    </xdr:from>
    <xdr:to>
      <xdr:col>3</xdr:col>
      <xdr:colOff>175260</xdr:colOff>
      <xdr:row>11</xdr:row>
      <xdr:rowOff>38100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53340" y="556260"/>
          <a:ext cx="2697480" cy="156210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solidFill>
                <a:sysClr val="windowText" lastClr="000000"/>
              </a:solidFill>
              <a:latin typeface="Wide Latin" pitchFamily="18" charset="0"/>
            </a:rPr>
            <a:t>Madatrade</a:t>
          </a:r>
          <a:r>
            <a:rPr lang="fr-FR" sz="1400" baseline="0">
              <a:solidFill>
                <a:sysClr val="windowText" lastClr="000000"/>
              </a:solidFill>
              <a:latin typeface="Wide Latin" pitchFamily="18" charset="0"/>
            </a:rPr>
            <a:t> Ltd.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Super U Complex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Grand Baie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Mauritius</a:t>
          </a:r>
        </a:p>
        <a:p>
          <a:pPr algn="l"/>
          <a:endParaRPr lang="fr-FR" sz="8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Compagny Registration  N°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157924</a:t>
          </a:r>
        </a:p>
        <a:p>
          <a:pPr algn="l"/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Tel  : (230) 263 22 41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Fax : (230) 263 28 67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</xdr:col>
      <xdr:colOff>716280</xdr:colOff>
      <xdr:row>3</xdr:row>
      <xdr:rowOff>76200</xdr:rowOff>
    </xdr:from>
    <xdr:to>
      <xdr:col>8</xdr:col>
      <xdr:colOff>678180</xdr:colOff>
      <xdr:row>11</xdr:row>
      <xdr:rowOff>68580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4130040" y="716280"/>
          <a:ext cx="2895600" cy="137922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99060</xdr:colOff>
      <xdr:row>26</xdr:row>
      <xdr:rowOff>152400</xdr:rowOff>
    </xdr:from>
    <xdr:to>
      <xdr:col>11</xdr:col>
      <xdr:colOff>533400</xdr:colOff>
      <xdr:row>31</xdr:row>
      <xdr:rowOff>68580</xdr:rowOff>
    </xdr:to>
    <xdr:sp macro="[0]!Aperçu_Commande" textlink="">
      <xdr:nvSpPr>
        <xdr:cNvPr id="5" name="Ellipse 4"/>
        <xdr:cNvSpPr/>
      </xdr:nvSpPr>
      <xdr:spPr>
        <a:xfrm>
          <a:off x="7368540" y="4960620"/>
          <a:ext cx="1531620" cy="769620"/>
        </a:xfrm>
        <a:prstGeom prst="ellipse">
          <a:avLst/>
        </a:prstGeom>
        <a:solidFill>
          <a:srgbClr val="FFFF99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Aperçu</a:t>
          </a:r>
        </a:p>
      </xdr:txBody>
    </xdr:sp>
    <xdr:clientData/>
  </xdr:twoCellAnchor>
  <xdr:twoCellAnchor>
    <xdr:from>
      <xdr:col>10</xdr:col>
      <xdr:colOff>259080</xdr:colOff>
      <xdr:row>33</xdr:row>
      <xdr:rowOff>76200</xdr:rowOff>
    </xdr:from>
    <xdr:to>
      <xdr:col>11</xdr:col>
      <xdr:colOff>472440</xdr:colOff>
      <xdr:row>38</xdr:row>
      <xdr:rowOff>45720</xdr:rowOff>
    </xdr:to>
    <xdr:sp macro="[0]!EnregistreCommande" textlink="">
      <xdr:nvSpPr>
        <xdr:cNvPr id="6" name="ZoneTexte 5"/>
        <xdr:cNvSpPr txBox="1"/>
      </xdr:nvSpPr>
      <xdr:spPr>
        <a:xfrm>
          <a:off x="7658100" y="5905500"/>
          <a:ext cx="1821180" cy="807720"/>
        </a:xfrm>
        <a:prstGeom prst="rect">
          <a:avLst/>
        </a:prstGeom>
        <a:solidFill>
          <a:srgbClr val="FFFF99"/>
        </a:solidFill>
        <a:ln w="9525" cmpd="sng">
          <a:solidFill>
            <a:srgbClr val="0070C0"/>
          </a:solidFill>
        </a:ln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b="1">
              <a:latin typeface="Arial" pitchFamily="34" charset="0"/>
              <a:cs typeface="Arial" pitchFamily="34" charset="0"/>
            </a:rPr>
            <a:t>Enregistrer Réception</a:t>
          </a:r>
        </a:p>
      </xdr:txBody>
    </xdr:sp>
    <xdr:clientData/>
  </xdr:twoCellAnchor>
  <xdr:twoCellAnchor>
    <xdr:from>
      <xdr:col>10</xdr:col>
      <xdr:colOff>236220</xdr:colOff>
      <xdr:row>39</xdr:row>
      <xdr:rowOff>7620</xdr:rowOff>
    </xdr:from>
    <xdr:to>
      <xdr:col>11</xdr:col>
      <xdr:colOff>480060</xdr:colOff>
      <xdr:row>43</xdr:row>
      <xdr:rowOff>68580</xdr:rowOff>
    </xdr:to>
    <xdr:sp macro="[0]!rangecopy" textlink="">
      <xdr:nvSpPr>
        <xdr:cNvPr id="7" name="ZoneTexte 6"/>
        <xdr:cNvSpPr txBox="1"/>
      </xdr:nvSpPr>
      <xdr:spPr>
        <a:xfrm>
          <a:off x="7635240" y="6842760"/>
          <a:ext cx="1851660" cy="731520"/>
        </a:xfrm>
        <a:prstGeom prst="rect">
          <a:avLst/>
        </a:prstGeom>
        <a:solidFill>
          <a:srgbClr val="FFFF99"/>
        </a:solidFill>
        <a:ln w="9525" cmpd="sng">
          <a:solidFill>
            <a:srgbClr val="0070C0"/>
          </a:solidFill>
        </a:ln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latin typeface="Arial" pitchFamily="34" charset="0"/>
              <a:cs typeface="Arial" pitchFamily="34" charset="0"/>
            </a:rPr>
            <a:t>Transfert</a:t>
          </a:r>
          <a:r>
            <a:rPr lang="fr-FR" sz="1600" b="1" baseline="0">
              <a:latin typeface="Arial" pitchFamily="34" charset="0"/>
              <a:cs typeface="Arial" pitchFamily="34" charset="0"/>
            </a:rPr>
            <a:t> des Données</a:t>
          </a:r>
          <a:endParaRPr lang="fr-FR" sz="16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~1/AppData/Local/Temp/Packing%20List%20Gemme%20Stones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Base%20Articl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Articl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ierre%20Mada/Tableau%20tarifai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"/>
      <sheetName val="Feuil2"/>
    </sheetNames>
    <sheetDataSet>
      <sheetData sheetId="0"/>
      <sheetData sheetId="1">
        <row r="28">
          <cell r="B28" t="str">
            <v>FOB</v>
          </cell>
          <cell r="C28" t="str">
            <v>Amethyst</v>
          </cell>
        </row>
        <row r="29">
          <cell r="B29" t="str">
            <v>CFR</v>
          </cell>
          <cell r="C29" t="str">
            <v>Apatite</v>
          </cell>
        </row>
        <row r="30">
          <cell r="B30" t="str">
            <v>CIF</v>
          </cell>
          <cell r="C30" t="str">
            <v>Aquamarine</v>
          </cell>
        </row>
        <row r="31">
          <cell r="C31" t="str">
            <v>Citrine</v>
          </cell>
        </row>
        <row r="32">
          <cell r="C32" t="str">
            <v>Garnet</v>
          </cell>
        </row>
        <row r="33">
          <cell r="C33" t="str">
            <v>Cordierite / Iolite</v>
          </cell>
        </row>
        <row r="34">
          <cell r="C34" t="str">
            <v>Labradorite / Spectrolite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achet"/>
      <sheetName val="Conversion Ct Gr Kg"/>
      <sheetName val="Nomenclature Douane"/>
      <sheetName val="Source"/>
      <sheetName val="Produits"/>
    </sheetNames>
    <sheetDataSet>
      <sheetData sheetId="0" refreshError="1"/>
      <sheetData sheetId="1" refreshError="1"/>
      <sheetData sheetId="2" refreshError="1">
        <row r="6">
          <cell r="B6" t="str">
            <v>7103100000</v>
          </cell>
        </row>
        <row r="7">
          <cell r="B7" t="str">
            <v>0905100000</v>
          </cell>
        </row>
        <row r="8">
          <cell r="B8">
            <v>4420909110</v>
          </cell>
        </row>
      </sheetData>
      <sheetData sheetId="3" refreshError="1"/>
      <sheetData sheetId="4" refreshError="1">
        <row r="6">
          <cell r="B6" t="str">
            <v>Désignation Article</v>
          </cell>
          <cell r="C6" t="str">
            <v>Référence Article</v>
          </cell>
          <cell r="D6" t="str">
            <v>Descriptif</v>
          </cell>
          <cell r="F6" t="str">
            <v>Poids</v>
          </cell>
          <cell r="G6" t="str">
            <v>Famille</v>
          </cell>
          <cell r="H6" t="str">
            <v>Code Article</v>
          </cell>
          <cell r="I6" t="str">
            <v>Code Barre</v>
          </cell>
          <cell r="J6" t="str">
            <v>Nomenclature Douanière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achet"/>
      <sheetName val="Conversion Ct Gr Kg"/>
      <sheetName val="Nomenclature Douane"/>
      <sheetName val="Source"/>
      <sheetName val="Produits"/>
    </sheetNames>
    <sheetDataSet>
      <sheetData sheetId="0" refreshError="1"/>
      <sheetData sheetId="1" refreshError="1"/>
      <sheetData sheetId="2">
        <row r="6">
          <cell r="B6" t="str">
            <v>7103100000</v>
          </cell>
        </row>
      </sheetData>
      <sheetData sheetId="3" refreshError="1"/>
      <sheetData sheetId="4">
        <row r="6">
          <cell r="B6" t="str">
            <v>Désignation Article</v>
          </cell>
        </row>
        <row r="7">
          <cell r="B7" t="str">
            <v>Amethyst</v>
          </cell>
          <cell r="C7" t="str">
            <v>6090000100019</v>
          </cell>
          <cell r="D7" t="str">
            <v>Brut</v>
          </cell>
          <cell r="E7" t="str">
            <v>Gr</v>
          </cell>
          <cell r="F7" t="str">
            <v>Kg</v>
          </cell>
          <cell r="H7" t="str">
            <v>MIN</v>
          </cell>
          <cell r="I7" t="str">
            <v>0001</v>
          </cell>
          <cell r="J7" t="str">
            <v>6ATKKAA*baaabj+</v>
          </cell>
          <cell r="K7">
            <v>7103100000</v>
          </cell>
        </row>
        <row r="8">
          <cell r="B8" t="str">
            <v>Apatite</v>
          </cell>
          <cell r="C8" t="str">
            <v>6090000100026</v>
          </cell>
          <cell r="D8" t="str">
            <v>Brut</v>
          </cell>
          <cell r="E8" t="str">
            <v>Gr</v>
          </cell>
          <cell r="F8" t="str">
            <v>Kg</v>
          </cell>
          <cell r="H8" t="str">
            <v>MIN</v>
          </cell>
          <cell r="I8" t="str">
            <v>0002</v>
          </cell>
          <cell r="J8" t="str">
            <v>6ATKKAA*baaacg+</v>
          </cell>
          <cell r="K8" t="str">
            <v>7103100000</v>
          </cell>
        </row>
        <row r="9">
          <cell r="B9" t="str">
            <v>Aquamarine</v>
          </cell>
          <cell r="C9" t="str">
            <v>6090000100033</v>
          </cell>
          <cell r="D9" t="str">
            <v>Brut</v>
          </cell>
          <cell r="E9" t="str">
            <v>Gr</v>
          </cell>
          <cell r="F9" t="str">
            <v>Kg</v>
          </cell>
          <cell r="H9" t="str">
            <v>MIN</v>
          </cell>
          <cell r="I9" t="str">
            <v>0003</v>
          </cell>
          <cell r="J9" t="str">
            <v>6ATKKAA*baaadd+</v>
          </cell>
          <cell r="K9" t="str">
            <v>7103100000</v>
          </cell>
        </row>
        <row r="10">
          <cell r="B10" t="str">
            <v>Citrine</v>
          </cell>
          <cell r="C10" t="str">
            <v>6090000100040</v>
          </cell>
          <cell r="D10" t="str">
            <v>Brut</v>
          </cell>
          <cell r="E10" t="str">
            <v>Gr</v>
          </cell>
          <cell r="F10" t="str">
            <v>Kg</v>
          </cell>
          <cell r="H10" t="str">
            <v>MIN</v>
          </cell>
          <cell r="I10" t="str">
            <v>0004</v>
          </cell>
          <cell r="J10" t="str">
            <v>6ATKKAA*baaaea+</v>
          </cell>
          <cell r="K10" t="str">
            <v>7103100000</v>
          </cell>
        </row>
        <row r="11">
          <cell r="B11" t="str">
            <v>Cordierite / Iolite</v>
          </cell>
          <cell r="C11" t="str">
            <v>6090000100057</v>
          </cell>
          <cell r="D11" t="str">
            <v>Brut</v>
          </cell>
          <cell r="E11" t="str">
            <v>Gr</v>
          </cell>
          <cell r="F11" t="str">
            <v>Kg</v>
          </cell>
          <cell r="H11" t="str">
            <v>MIN</v>
          </cell>
          <cell r="I11" t="str">
            <v>0005</v>
          </cell>
          <cell r="J11" t="str">
            <v>6ATKKAA*baaafh+</v>
          </cell>
          <cell r="K11" t="str">
            <v>7103100000</v>
          </cell>
        </row>
        <row r="12">
          <cell r="B12" t="str">
            <v>Garnet</v>
          </cell>
          <cell r="C12" t="str">
            <v>6090000100064</v>
          </cell>
          <cell r="D12" t="str">
            <v>Brut</v>
          </cell>
          <cell r="E12" t="str">
            <v>Gr</v>
          </cell>
          <cell r="F12" t="str">
            <v>Kg</v>
          </cell>
          <cell r="H12" t="str">
            <v>MIN</v>
          </cell>
          <cell r="I12" t="str">
            <v>0006</v>
          </cell>
          <cell r="J12" t="str">
            <v>6ATKKAA*baaage+</v>
          </cell>
          <cell r="K12" t="str">
            <v>7103100000</v>
          </cell>
        </row>
        <row r="13">
          <cell r="B13" t="str">
            <v>Labradorite / Spectrolite</v>
          </cell>
          <cell r="C13" t="str">
            <v>6090000100071</v>
          </cell>
          <cell r="D13" t="str">
            <v>Brut</v>
          </cell>
          <cell r="E13" t="str">
            <v>Kg</v>
          </cell>
          <cell r="F13" t="str">
            <v>Kg</v>
          </cell>
          <cell r="H13" t="str">
            <v>MIN</v>
          </cell>
          <cell r="I13" t="str">
            <v>0007</v>
          </cell>
          <cell r="J13" t="str">
            <v>6ATKKAA*baaahb+</v>
          </cell>
          <cell r="K13" t="str">
            <v>7103100000</v>
          </cell>
        </row>
        <row r="14">
          <cell r="B14" t="str">
            <v xml:space="preserve">Vanille Black Gourmet 1(Grade A 17+) </v>
          </cell>
          <cell r="C14" t="str">
            <v>6090000200023</v>
          </cell>
          <cell r="D14" t="str">
            <v>17 cm +</v>
          </cell>
          <cell r="E14" t="str">
            <v>Kg</v>
          </cell>
          <cell r="F14" t="str">
            <v>Kg</v>
          </cell>
          <cell r="H14" t="str">
            <v>SPI</v>
          </cell>
          <cell r="I14" t="str">
            <v>0002</v>
          </cell>
          <cell r="J14" t="str">
            <v>6ATKKAA*caaacd+</v>
          </cell>
          <cell r="K14" t="str">
            <v>0905100000</v>
          </cell>
        </row>
        <row r="15">
          <cell r="B15" t="str">
            <v xml:space="preserve">Vanille Black Gourmet 2(Grade A 14 - 16) </v>
          </cell>
          <cell r="C15" t="str">
            <v>6090000200016</v>
          </cell>
          <cell r="D15" t="str">
            <v>14 cm - 16 cm</v>
          </cell>
          <cell r="E15" t="str">
            <v>Kg</v>
          </cell>
          <cell r="F15" t="str">
            <v>Kg</v>
          </cell>
          <cell r="H15" t="str">
            <v>SPI</v>
          </cell>
          <cell r="I15" t="str">
            <v>0001</v>
          </cell>
          <cell r="J15" t="str">
            <v>6ATKKAA*caaabg+</v>
          </cell>
          <cell r="K15" t="str">
            <v>0905100000</v>
          </cell>
        </row>
        <row r="16">
          <cell r="B16" t="str">
            <v xml:space="preserve">Vanille Brown or TK </v>
          </cell>
          <cell r="C16" t="str">
            <v>6090000200030</v>
          </cell>
          <cell r="D16" t="str">
            <v>14 cm - 20 cm</v>
          </cell>
          <cell r="E16" t="str">
            <v>Kg</v>
          </cell>
          <cell r="F16" t="str">
            <v>Kg</v>
          </cell>
          <cell r="H16" t="str">
            <v>SPI</v>
          </cell>
          <cell r="I16" t="str">
            <v>0003</v>
          </cell>
          <cell r="J16" t="str">
            <v>6ATKKAA*caaada+</v>
          </cell>
          <cell r="K16" t="str">
            <v>0905100000</v>
          </cell>
        </row>
        <row r="17">
          <cell r="B17" t="str">
            <v xml:space="preserve">Vanille Cuts </v>
          </cell>
          <cell r="C17" t="str">
            <v>6090000200047</v>
          </cell>
          <cell r="D17" t="str">
            <v>Coupé &lt;5 cm    Entière &lt;10 cm</v>
          </cell>
          <cell r="E17" t="str">
            <v>Kg</v>
          </cell>
          <cell r="F17" t="str">
            <v>Kg</v>
          </cell>
          <cell r="H17" t="str">
            <v>SPI</v>
          </cell>
          <cell r="I17" t="str">
            <v>0004</v>
          </cell>
          <cell r="J17" t="str">
            <v>6ATKKAA*caaaeh+</v>
          </cell>
          <cell r="K17" t="str">
            <v>0905100000</v>
          </cell>
        </row>
        <row r="18">
          <cell r="B18" t="str">
            <v>Vanille Red American quality EB 1(13+)</v>
          </cell>
          <cell r="C18" t="str">
            <v>6090000200054</v>
          </cell>
          <cell r="D18" t="str">
            <v>13 cm +</v>
          </cell>
          <cell r="E18" t="str">
            <v>Kg</v>
          </cell>
          <cell r="F18" t="str">
            <v>Kg</v>
          </cell>
          <cell r="H18" t="str">
            <v>SPI</v>
          </cell>
          <cell r="I18" t="str">
            <v>0005</v>
          </cell>
          <cell r="J18" t="str">
            <v>6ATKKAA*caaafe+</v>
          </cell>
          <cell r="K18" t="str">
            <v>0905100000</v>
          </cell>
        </row>
        <row r="19">
          <cell r="B19" t="str">
            <v>Vanille Red American quality EB 2(10 - 12,5)</v>
          </cell>
          <cell r="C19" t="str">
            <v>6090000200061</v>
          </cell>
          <cell r="D19" t="str">
            <v>10 cm - 12,5 cm</v>
          </cell>
          <cell r="E19" t="str">
            <v>Kg</v>
          </cell>
          <cell r="F19" t="str">
            <v>Kg</v>
          </cell>
          <cell r="H19" t="str">
            <v>SPI</v>
          </cell>
          <cell r="I19" t="str">
            <v>0006</v>
          </cell>
          <cell r="J19" t="str">
            <v>6ATKKAA*caaagb+</v>
          </cell>
          <cell r="K19" t="str">
            <v>0905100000</v>
          </cell>
        </row>
        <row r="20">
          <cell r="B20" t="str">
            <v>Vanille Red American quality ENB 1(13+)</v>
          </cell>
          <cell r="C20" t="str">
            <v>6090000200078</v>
          </cell>
          <cell r="D20" t="str">
            <v>13 cm +</v>
          </cell>
          <cell r="E20" t="str">
            <v>Kg</v>
          </cell>
          <cell r="F20" t="str">
            <v>Kg</v>
          </cell>
          <cell r="H20" t="str">
            <v>SPI</v>
          </cell>
          <cell r="I20" t="str">
            <v>0007</v>
          </cell>
          <cell r="J20" t="str">
            <v>6ATKKAA*caaahi+</v>
          </cell>
          <cell r="K20" t="str">
            <v>0905100000</v>
          </cell>
        </row>
        <row r="21">
          <cell r="B21" t="str">
            <v>Vanille Red American quality ENB 2(10 - 12,5)</v>
          </cell>
          <cell r="C21" t="str">
            <v>6090000200085</v>
          </cell>
          <cell r="D21" t="str">
            <v>10 cm - 12,5 cm</v>
          </cell>
          <cell r="E21" t="str">
            <v>Kg</v>
          </cell>
          <cell r="F21" t="str">
            <v>Kg</v>
          </cell>
          <cell r="H21" t="str">
            <v>SPI</v>
          </cell>
          <cell r="I21" t="str">
            <v>0008</v>
          </cell>
          <cell r="J21" t="str">
            <v>6ATKKAA*caaaif+</v>
          </cell>
          <cell r="K21" t="str">
            <v>0905100000</v>
          </cell>
        </row>
        <row r="22">
          <cell r="B22" t="str">
            <v>Vanille Red Fox (Eur. qual) EB 1(13+)</v>
          </cell>
          <cell r="C22" t="str">
            <v>6090000200122</v>
          </cell>
          <cell r="D22" t="str">
            <v>13 cm +</v>
          </cell>
          <cell r="E22" t="str">
            <v>Kg</v>
          </cell>
          <cell r="F22" t="str">
            <v>Kg</v>
          </cell>
          <cell r="H22" t="str">
            <v>SPI</v>
          </cell>
          <cell r="I22" t="str">
            <v>0012</v>
          </cell>
          <cell r="J22" t="str">
            <v>6ATKKAA*caabcc+</v>
          </cell>
          <cell r="K22" t="str">
            <v>0905100000</v>
          </cell>
        </row>
        <row r="23">
          <cell r="B23" t="str">
            <v xml:space="preserve">Vanille Red Fox (Eur. qual) EB 2(10 - 12,5) </v>
          </cell>
          <cell r="C23" t="str">
            <v>6090000200092</v>
          </cell>
          <cell r="D23" t="str">
            <v>10 cm - 12,5 cm</v>
          </cell>
          <cell r="E23" t="str">
            <v>Kg</v>
          </cell>
          <cell r="F23" t="str">
            <v>Kg</v>
          </cell>
          <cell r="H23" t="str">
            <v>SPI</v>
          </cell>
          <cell r="I23" t="str">
            <v>0009</v>
          </cell>
          <cell r="J23" t="str">
            <v>6ATKKAA*caaajc+</v>
          </cell>
          <cell r="K23" t="str">
            <v>0905100000</v>
          </cell>
        </row>
        <row r="24">
          <cell r="B24" t="str">
            <v>Vanille Red Fox (Eur. qual) ENB 1(13+)</v>
          </cell>
          <cell r="C24" t="str">
            <v>6090000200108</v>
          </cell>
          <cell r="D24" t="str">
            <v>13 cm +</v>
          </cell>
          <cell r="E24" t="str">
            <v>Kg</v>
          </cell>
          <cell r="F24" t="str">
            <v>Kg</v>
          </cell>
          <cell r="H24" t="str">
            <v>SPI</v>
          </cell>
          <cell r="I24" t="str">
            <v>0010</v>
          </cell>
          <cell r="J24" t="str">
            <v>6ATKKAA*caabai+</v>
          </cell>
          <cell r="K24" t="str">
            <v>0905100000</v>
          </cell>
        </row>
        <row r="25">
          <cell r="B25" t="str">
            <v xml:space="preserve">Vanille Red Fox (Eur. qual) ENB 2(10 - 12,5) </v>
          </cell>
          <cell r="C25" t="str">
            <v>6090000200115</v>
          </cell>
          <cell r="D25" t="str">
            <v>10 cm - 12,5 cm</v>
          </cell>
          <cell r="E25" t="str">
            <v>Kg</v>
          </cell>
          <cell r="F25" t="str">
            <v>Kg</v>
          </cell>
          <cell r="H25" t="str">
            <v>SPI</v>
          </cell>
          <cell r="I25" t="str">
            <v>0011</v>
          </cell>
          <cell r="J25" t="str">
            <v>6ATKKAA*caabbf+</v>
          </cell>
          <cell r="K25" t="str">
            <v>0905100000</v>
          </cell>
        </row>
        <row r="26">
          <cell r="B26" t="str">
            <v>Boite à Vanille Palissandre 20 x 6 x 6,5 cm</v>
          </cell>
          <cell r="C26" t="str">
            <v>6090000300013</v>
          </cell>
          <cell r="D26" t="str">
            <v>Bois Palissandre 20 x 6 x 6,5 cm</v>
          </cell>
          <cell r="E26" t="str">
            <v>U</v>
          </cell>
          <cell r="F26" t="str">
            <v>U</v>
          </cell>
          <cell r="G26">
            <v>0.27500000000000002</v>
          </cell>
          <cell r="H26" t="str">
            <v>ART</v>
          </cell>
          <cell r="I26" t="str">
            <v>0001</v>
          </cell>
          <cell r="J26" t="str">
            <v>6ATKKAA*daaabd+</v>
          </cell>
          <cell r="K26">
            <v>4420909110</v>
          </cell>
        </row>
        <row r="27">
          <cell r="B27" t="str">
            <v>Boite Noire</v>
          </cell>
          <cell r="C27" t="str">
            <v>6090000300020</v>
          </cell>
          <cell r="E27" t="str">
            <v>U</v>
          </cell>
          <cell r="F27" t="str">
            <v>U</v>
          </cell>
          <cell r="G27">
            <v>0.35</v>
          </cell>
          <cell r="H27" t="str">
            <v>ART</v>
          </cell>
          <cell r="I27" t="str">
            <v>0002</v>
          </cell>
          <cell r="J27" t="str">
            <v>6ATKKAA*daaaca+</v>
          </cell>
          <cell r="K27">
            <v>4420909110</v>
          </cell>
        </row>
        <row r="28">
          <cell r="B28" t="str">
            <v>Boite Rouge</v>
          </cell>
          <cell r="C28" t="str">
            <v>6090000300037</v>
          </cell>
          <cell r="E28" t="str">
            <v>U</v>
          </cell>
          <cell r="F28" t="str">
            <v>U</v>
          </cell>
          <cell r="G28">
            <v>0.35</v>
          </cell>
          <cell r="H28" t="str">
            <v>ART</v>
          </cell>
          <cell r="I28" t="str">
            <v>0003</v>
          </cell>
          <cell r="J28" t="str">
            <v>6ATKKAA*daaadh+</v>
          </cell>
          <cell r="K28">
            <v>4420909110</v>
          </cell>
        </row>
        <row r="29">
          <cell r="C29" t="str">
            <v xml:space="preserve">6090000 </v>
          </cell>
          <cell r="J29" t="str">
            <v/>
          </cell>
        </row>
        <row r="30">
          <cell r="C30" t="str">
            <v xml:space="preserve">6090000 </v>
          </cell>
          <cell r="J30" t="str">
            <v/>
          </cell>
        </row>
        <row r="31">
          <cell r="C31" t="str">
            <v xml:space="preserve">6090000 </v>
          </cell>
          <cell r="J31" t="str">
            <v/>
          </cell>
        </row>
        <row r="32">
          <cell r="C32" t="str">
            <v xml:space="preserve">6090000 </v>
          </cell>
          <cell r="J32" t="str">
            <v/>
          </cell>
        </row>
        <row r="33">
          <cell r="C33" t="str">
            <v xml:space="preserve">6090000 </v>
          </cell>
          <cell r="J33" t="str">
            <v/>
          </cell>
        </row>
        <row r="34">
          <cell r="C34" t="str">
            <v xml:space="preserve">6090000 </v>
          </cell>
          <cell r="J34" t="str">
            <v/>
          </cell>
        </row>
        <row r="35">
          <cell r="C35" t="str">
            <v xml:space="preserve">6090000 </v>
          </cell>
          <cell r="J35" t="str">
            <v/>
          </cell>
        </row>
        <row r="36">
          <cell r="C36" t="str">
            <v xml:space="preserve">6090000 </v>
          </cell>
          <cell r="J36" t="str">
            <v/>
          </cell>
        </row>
        <row r="37">
          <cell r="C37" t="str">
            <v xml:space="preserve">6090000 </v>
          </cell>
          <cell r="J37" t="str">
            <v/>
          </cell>
        </row>
        <row r="38">
          <cell r="C38" t="str">
            <v xml:space="preserve">6090000 </v>
          </cell>
          <cell r="J38" t="str">
            <v/>
          </cell>
        </row>
        <row r="39">
          <cell r="C39" t="str">
            <v xml:space="preserve">6090000 </v>
          </cell>
          <cell r="J39" t="str">
            <v/>
          </cell>
        </row>
        <row r="40">
          <cell r="C40" t="str">
            <v xml:space="preserve">6090000 </v>
          </cell>
          <cell r="J40" t="str">
            <v/>
          </cell>
        </row>
        <row r="41">
          <cell r="C41" t="str">
            <v xml:space="preserve">6090000 </v>
          </cell>
          <cell r="J41" t="str">
            <v/>
          </cell>
        </row>
        <row r="42">
          <cell r="C42" t="str">
            <v xml:space="preserve">6090000 </v>
          </cell>
          <cell r="J42" t="str">
            <v/>
          </cell>
        </row>
        <row r="43">
          <cell r="C43" t="str">
            <v xml:space="preserve">6090000 </v>
          </cell>
          <cell r="J43" t="str">
            <v/>
          </cell>
        </row>
        <row r="44">
          <cell r="C44" t="str">
            <v xml:space="preserve">6090000 </v>
          </cell>
          <cell r="J44" t="str">
            <v/>
          </cell>
        </row>
        <row r="45">
          <cell r="C45" t="str">
            <v xml:space="preserve">6090000 </v>
          </cell>
          <cell r="J45" t="str">
            <v/>
          </cell>
        </row>
        <row r="46">
          <cell r="C46" t="str">
            <v xml:space="preserve">6090000 </v>
          </cell>
          <cell r="J46" t="str">
            <v/>
          </cell>
        </row>
        <row r="47">
          <cell r="C47" t="str">
            <v xml:space="preserve">6090000 </v>
          </cell>
          <cell r="J47" t="str">
            <v/>
          </cell>
        </row>
        <row r="48">
          <cell r="C48" t="str">
            <v xml:space="preserve">6090000 </v>
          </cell>
          <cell r="J48" t="str">
            <v/>
          </cell>
        </row>
        <row r="49">
          <cell r="C49" t="str">
            <v xml:space="preserve">6090000 </v>
          </cell>
          <cell r="J49" t="str">
            <v/>
          </cell>
        </row>
        <row r="50">
          <cell r="C50" t="str">
            <v xml:space="preserve">6090000 </v>
          </cell>
          <cell r="J50" t="str">
            <v/>
          </cell>
        </row>
        <row r="51">
          <cell r="C51" t="str">
            <v xml:space="preserve">6090000 </v>
          </cell>
          <cell r="J51" t="str">
            <v/>
          </cell>
        </row>
        <row r="52">
          <cell r="C52" t="str">
            <v xml:space="preserve">6090000 </v>
          </cell>
          <cell r="J52" t="str">
            <v/>
          </cell>
        </row>
        <row r="53">
          <cell r="C53" t="str">
            <v xml:space="preserve">6090000 </v>
          </cell>
          <cell r="J53" t="str">
            <v/>
          </cell>
        </row>
        <row r="54">
          <cell r="C54" t="str">
            <v xml:space="preserve">6090000 </v>
          </cell>
          <cell r="J54" t="str">
            <v/>
          </cell>
        </row>
        <row r="55">
          <cell r="C55" t="str">
            <v xml:space="preserve">6090000 </v>
          </cell>
          <cell r="J55" t="str">
            <v/>
          </cell>
        </row>
        <row r="56">
          <cell r="C56" t="str">
            <v xml:space="preserve">6090000 </v>
          </cell>
          <cell r="J56" t="str">
            <v/>
          </cell>
        </row>
        <row r="57">
          <cell r="C57" t="str">
            <v xml:space="preserve">6090000 </v>
          </cell>
          <cell r="J57" t="str">
            <v/>
          </cell>
        </row>
        <row r="58">
          <cell r="C58" t="str">
            <v xml:space="preserve">6090000 </v>
          </cell>
          <cell r="J58" t="str">
            <v/>
          </cell>
        </row>
        <row r="59">
          <cell r="C59" t="str">
            <v xml:space="preserve">6090000 </v>
          </cell>
          <cell r="J59" t="str">
            <v/>
          </cell>
        </row>
        <row r="60">
          <cell r="C60" t="str">
            <v xml:space="preserve">6090000 </v>
          </cell>
          <cell r="J60" t="str">
            <v/>
          </cell>
        </row>
        <row r="61">
          <cell r="C61" t="str">
            <v xml:space="preserve">6090000 </v>
          </cell>
          <cell r="J61" t="str">
            <v/>
          </cell>
        </row>
        <row r="62">
          <cell r="C62" t="str">
            <v xml:space="preserve">6090000 </v>
          </cell>
          <cell r="J62" t="str">
            <v/>
          </cell>
        </row>
        <row r="63">
          <cell r="C63" t="str">
            <v xml:space="preserve">6090000 </v>
          </cell>
          <cell r="J63" t="str">
            <v/>
          </cell>
        </row>
        <row r="64">
          <cell r="C64" t="str">
            <v xml:space="preserve">6090000 </v>
          </cell>
          <cell r="J64" t="str">
            <v/>
          </cell>
        </row>
        <row r="65">
          <cell r="C65" t="str">
            <v xml:space="preserve">6090000 </v>
          </cell>
          <cell r="J65" t="str">
            <v/>
          </cell>
        </row>
        <row r="66">
          <cell r="C66" t="str">
            <v xml:space="preserve">6090000 </v>
          </cell>
          <cell r="J66" t="str">
            <v/>
          </cell>
        </row>
        <row r="67">
          <cell r="C67" t="str">
            <v xml:space="preserve">6090000 </v>
          </cell>
          <cell r="J67" t="str">
            <v/>
          </cell>
        </row>
        <row r="68">
          <cell r="C68" t="str">
            <v xml:space="preserve">6090000 </v>
          </cell>
          <cell r="J68" t="str">
            <v/>
          </cell>
        </row>
        <row r="69">
          <cell r="C69" t="str">
            <v xml:space="preserve">6090000 </v>
          </cell>
          <cell r="J69" t="str">
            <v/>
          </cell>
        </row>
        <row r="70">
          <cell r="C70" t="str">
            <v xml:space="preserve">6090000 </v>
          </cell>
          <cell r="J70" t="str">
            <v/>
          </cell>
        </row>
        <row r="71">
          <cell r="C71" t="str">
            <v xml:space="preserve">6090000 </v>
          </cell>
          <cell r="J71" t="str">
            <v/>
          </cell>
        </row>
        <row r="72">
          <cell r="C72" t="str">
            <v xml:space="preserve">6090000 </v>
          </cell>
          <cell r="J72" t="str">
            <v/>
          </cell>
        </row>
        <row r="73">
          <cell r="C73" t="str">
            <v xml:space="preserve">6090000 </v>
          </cell>
          <cell r="J73" t="str">
            <v/>
          </cell>
        </row>
        <row r="74">
          <cell r="C74" t="str">
            <v xml:space="preserve">6090000 </v>
          </cell>
          <cell r="J74" t="str">
            <v/>
          </cell>
        </row>
        <row r="75">
          <cell r="C75" t="str">
            <v xml:space="preserve">6090000 </v>
          </cell>
          <cell r="J75" t="str">
            <v/>
          </cell>
        </row>
        <row r="76">
          <cell r="C76" t="str">
            <v xml:space="preserve">6090000 </v>
          </cell>
          <cell r="J76" t="str">
            <v/>
          </cell>
        </row>
        <row r="77">
          <cell r="C77" t="str">
            <v xml:space="preserve">6090000 </v>
          </cell>
          <cell r="J77" t="str">
            <v/>
          </cell>
        </row>
        <row r="78">
          <cell r="C78" t="str">
            <v xml:space="preserve">6090000 </v>
          </cell>
          <cell r="J78" t="str">
            <v/>
          </cell>
        </row>
        <row r="79">
          <cell r="C79" t="str">
            <v xml:space="preserve">6090000 </v>
          </cell>
          <cell r="J79" t="str">
            <v/>
          </cell>
        </row>
        <row r="80">
          <cell r="C80" t="str">
            <v xml:space="preserve">6090000 </v>
          </cell>
          <cell r="J80" t="str">
            <v/>
          </cell>
        </row>
        <row r="81">
          <cell r="C81" t="str">
            <v xml:space="preserve">6090000 </v>
          </cell>
          <cell r="J81" t="str">
            <v/>
          </cell>
        </row>
        <row r="82">
          <cell r="C82" t="str">
            <v xml:space="preserve">6090000 </v>
          </cell>
          <cell r="J82" t="str">
            <v/>
          </cell>
        </row>
        <row r="83">
          <cell r="C83" t="str">
            <v xml:space="preserve">6090000 </v>
          </cell>
          <cell r="J83" t="str">
            <v/>
          </cell>
        </row>
        <row r="84">
          <cell r="C84" t="str">
            <v xml:space="preserve">6090000 </v>
          </cell>
          <cell r="J84" t="str">
            <v/>
          </cell>
        </row>
        <row r="85">
          <cell r="C85" t="str">
            <v xml:space="preserve">6090000 </v>
          </cell>
          <cell r="J85" t="str">
            <v/>
          </cell>
        </row>
        <row r="86">
          <cell r="C86" t="str">
            <v xml:space="preserve">6090000 </v>
          </cell>
          <cell r="J86" t="str">
            <v/>
          </cell>
        </row>
        <row r="87">
          <cell r="C87" t="str">
            <v xml:space="preserve">6090000 </v>
          </cell>
          <cell r="J87" t="str">
            <v/>
          </cell>
        </row>
        <row r="88">
          <cell r="C88" t="str">
            <v xml:space="preserve">6090000 </v>
          </cell>
          <cell r="J88" t="str">
            <v/>
          </cell>
        </row>
        <row r="89">
          <cell r="C89" t="str">
            <v xml:space="preserve">6090000 </v>
          </cell>
          <cell r="J89" t="str">
            <v/>
          </cell>
        </row>
        <row r="90">
          <cell r="C90" t="str">
            <v xml:space="preserve">6090000 </v>
          </cell>
          <cell r="J90" t="str">
            <v/>
          </cell>
        </row>
        <row r="91">
          <cell r="C91" t="str">
            <v xml:space="preserve">6090000 </v>
          </cell>
          <cell r="J91" t="str">
            <v/>
          </cell>
        </row>
        <row r="92">
          <cell r="C92" t="str">
            <v xml:space="preserve">6090000 </v>
          </cell>
          <cell r="J92" t="str">
            <v/>
          </cell>
        </row>
        <row r="93">
          <cell r="C93" t="str">
            <v xml:space="preserve">6090000 </v>
          </cell>
          <cell r="J93" t="str">
            <v/>
          </cell>
        </row>
        <row r="94">
          <cell r="C94" t="str">
            <v xml:space="preserve">6090000 </v>
          </cell>
          <cell r="J94" t="str">
            <v/>
          </cell>
        </row>
        <row r="95">
          <cell r="C95" t="str">
            <v xml:space="preserve">6090000 </v>
          </cell>
          <cell r="J95" t="str">
            <v/>
          </cell>
        </row>
        <row r="96">
          <cell r="C96" t="str">
            <v xml:space="preserve">6090000 </v>
          </cell>
          <cell r="J96" t="str">
            <v/>
          </cell>
        </row>
        <row r="97">
          <cell r="C97" t="str">
            <v xml:space="preserve">6090000 </v>
          </cell>
          <cell r="J97" t="str">
            <v/>
          </cell>
        </row>
        <row r="98">
          <cell r="C98" t="str">
            <v xml:space="preserve">6090000 </v>
          </cell>
          <cell r="J98" t="str">
            <v/>
          </cell>
        </row>
        <row r="99">
          <cell r="C99" t="str">
            <v xml:space="preserve">6090000 </v>
          </cell>
          <cell r="J99" t="str">
            <v/>
          </cell>
        </row>
        <row r="100">
          <cell r="C100" t="str">
            <v xml:space="preserve">6090000 </v>
          </cell>
          <cell r="J100" t="str">
            <v/>
          </cell>
        </row>
        <row r="101">
          <cell r="C101" t="str">
            <v xml:space="preserve">6090000 </v>
          </cell>
          <cell r="J101" t="str">
            <v/>
          </cell>
        </row>
        <row r="102">
          <cell r="C102" t="str">
            <v xml:space="preserve">6090000 </v>
          </cell>
          <cell r="J102" t="str">
            <v/>
          </cell>
        </row>
        <row r="103">
          <cell r="C103" t="str">
            <v xml:space="preserve">6090000 </v>
          </cell>
          <cell r="J103" t="str">
            <v/>
          </cell>
        </row>
        <row r="104">
          <cell r="C104" t="str">
            <v xml:space="preserve">6090000 </v>
          </cell>
          <cell r="J104" t="str">
            <v/>
          </cell>
        </row>
        <row r="105">
          <cell r="C105" t="str">
            <v xml:space="preserve">6090000 </v>
          </cell>
          <cell r="J105" t="str">
            <v/>
          </cell>
        </row>
        <row r="106">
          <cell r="C106" t="str">
            <v xml:space="preserve">6090000 </v>
          </cell>
          <cell r="J106" t="str">
            <v/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ableau"/>
      <sheetName val="Change"/>
      <sheetName val="Caractéristique"/>
      <sheetName val="Tableau (2)"/>
      <sheetName val="Volume Densité"/>
      <sheetName val="Feuil1"/>
    </sheetNames>
    <sheetDataSet>
      <sheetData sheetId="0" refreshError="1"/>
      <sheetData sheetId="1">
        <row r="2">
          <cell r="C2">
            <v>3331.595084745763</v>
          </cell>
          <cell r="D2">
            <v>3883.2081355932191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ophe" refreshedDate="43326.818658912038" createdVersion="3" refreshedVersion="3" minRefreshableVersion="3" recordCount="55661">
  <cacheSource type="worksheet">
    <worksheetSource name="Tableau1[#Tout]"/>
  </cacheSource>
  <cacheFields count="18">
    <cacheField name="Doc" numFmtId="0">
      <sharedItems containsBlank="1"/>
    </cacheField>
    <cacheField name="Doc Number" numFmtId="0">
      <sharedItems containsBlank="1"/>
    </cacheField>
    <cacheField name="Devise" numFmtId="0">
      <sharedItems containsBlank="1" count="5">
        <s v="MGA"/>
        <s v="USD"/>
        <s v="EUR"/>
        <s v=""/>
        <m/>
      </sharedItems>
    </cacheField>
    <cacheField name="N° Fourn." numFmtId="0">
      <sharedItems containsBlank="1" count="5">
        <s v="F03"/>
        <s v="F01"/>
        <s v="F02"/>
        <s v=""/>
        <m/>
      </sharedItems>
    </cacheField>
    <cacheField name="Mois" numFmtId="0">
      <sharedItems containsBlank="1" count="3">
        <s v="08"/>
        <s v=""/>
        <m/>
      </sharedItems>
    </cacheField>
    <cacheField name="Année" numFmtId="0">
      <sharedItems containsBlank="1" count="3">
        <s v="2018"/>
        <s v=""/>
        <m/>
      </sharedItems>
    </cacheField>
    <cacheField name="Désignation Article" numFmtId="0">
      <sharedItems containsBlank="1" count="9">
        <s v="Citrine"/>
        <s v="Boite à Vanille Palissandre 20 x 6 x 6,5 cm"/>
        <s v="Amethyst"/>
        <s v="Aquamarine"/>
        <s v="Apatite"/>
        <s v="Garnet"/>
        <s v="Labradorite / Spectrolite"/>
        <s v="Cordierite / Iolite"/>
        <m/>
      </sharedItems>
    </cacheField>
    <cacheField name="Référence Article" numFmtId="0">
      <sharedItems containsBlank="1"/>
    </cacheField>
    <cacheField name="Famille" numFmtId="0">
      <sharedItems containsBlank="1" count="4">
        <s v="MIN"/>
        <s v="ART"/>
        <m/>
        <s v="" u="1"/>
      </sharedItems>
    </cacheField>
    <cacheField name="Unité Achat" numFmtId="0">
      <sharedItems containsBlank="1"/>
    </cacheField>
    <cacheField name="Unité Livraison" numFmtId="0">
      <sharedItems containsBlank="1"/>
    </cacheField>
    <cacheField name="Qt BL" numFmtId="0">
      <sharedItems containsString="0" containsBlank="1" containsNumber="1" minValue="2.6749999999999998" maxValue="74.650999999999996"/>
    </cacheField>
    <cacheField name="Prix U" numFmtId="0">
      <sharedItems containsString="0" containsBlank="1" containsNumber="1" minValue="0.35" maxValue="40000"/>
    </cacheField>
    <cacheField name="Montant" numFmtId="0">
      <sharedItems containsString="0" containsBlank="1" containsNumber="1" minValue="11.16" maxValue="149302000"/>
    </cacheField>
    <cacheField name="Qt Recept" numFmtId="0">
      <sharedItems containsString="0" containsBlank="1" containsNumber="1" minValue="2.6749999999999998" maxValue="74.650999999999996"/>
    </cacheField>
    <cacheField name="Ecart" numFmtId="0">
      <sharedItems containsString="0" containsBlank="1" containsNumber="1" minValue="-1" maxValue="0"/>
    </cacheField>
    <cacheField name="Montant Ecart" numFmtId="0">
      <sharedItems containsString="0" containsBlank="1" containsNumber="1" minValue="-24000.000000000909" maxValue="0"/>
    </cacheField>
    <cacheField name="Lieu de stockage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661">
  <r>
    <s v="RE"/>
    <s v="RE F03 180809 143816"/>
    <x v="0"/>
    <x v="0"/>
    <x v="0"/>
    <x v="0"/>
    <x v="0"/>
    <s v="6090000100040"/>
    <x v="0"/>
    <s v="Gr"/>
    <s v="Kg"/>
    <n v="54.765000000000001"/>
    <n v="2000"/>
    <n v="109530000"/>
    <n v="54.759"/>
    <n v="-6.0000000000002274E-3"/>
    <n v="-12000.000000000455"/>
    <s v="Airport"/>
  </r>
  <r>
    <s v="RE"/>
    <s v="RE F03 180809 143816"/>
    <x v="0"/>
    <x v="0"/>
    <x v="0"/>
    <x v="0"/>
    <x v="1"/>
    <s v="6090000300013"/>
    <x v="1"/>
    <s v="U"/>
    <s v="U"/>
    <n v="12"/>
    <n v="9000"/>
    <n v="108000"/>
    <n v="11"/>
    <n v="-1"/>
    <n v="-9000"/>
    <s v="Airport"/>
  </r>
  <r>
    <s v="RE"/>
    <s v="RE F01 180809 144248"/>
    <x v="1"/>
    <x v="1"/>
    <x v="0"/>
    <x v="0"/>
    <x v="2"/>
    <s v="6090000100019"/>
    <x v="0"/>
    <s v="Gr"/>
    <s v="Kg"/>
    <n v="32.656999999999996"/>
    <n v="0.75"/>
    <n v="24492.749999999996"/>
    <n v="32.648000000000003"/>
    <n v="-8.9999999999932356E-3"/>
    <n v="-6.7499999999949267"/>
    <s v="Airport"/>
  </r>
  <r>
    <s v="RE"/>
    <s v="RE F02 180809 145105"/>
    <x v="2"/>
    <x v="2"/>
    <x v="0"/>
    <x v="0"/>
    <x v="1"/>
    <s v="6090000300013"/>
    <x v="1"/>
    <s v="U"/>
    <s v="U"/>
    <n v="9"/>
    <n v="1.24"/>
    <n v="11.16"/>
    <n v="8"/>
    <n v="-1"/>
    <n v="-1.24"/>
    <s v="Airport"/>
  </r>
  <r>
    <s v="RE"/>
    <s v="RE F03 180809 150321"/>
    <x v="0"/>
    <x v="0"/>
    <x v="0"/>
    <x v="0"/>
    <x v="3"/>
    <s v="6090000100033"/>
    <x v="0"/>
    <s v="Gr"/>
    <s v="Kg"/>
    <n v="2.7650000000000001"/>
    <n v="40000"/>
    <n v="110600000"/>
    <n v="2.7650000000000001"/>
    <n v="0"/>
    <n v="0"/>
    <s v="Airport"/>
  </r>
  <r>
    <s v="RE"/>
    <s v="RE F03 180810 100621"/>
    <x v="0"/>
    <x v="0"/>
    <x v="0"/>
    <x v="0"/>
    <x v="4"/>
    <s v="6090000100026"/>
    <x v="0"/>
    <s v="Gr"/>
    <s v="Kg"/>
    <n v="56"/>
    <n v="1500"/>
    <n v="84000000"/>
    <n v="55.984000000000002"/>
    <n v="-1.5999999999998238E-2"/>
    <n v="-23999.999999997355"/>
    <s v="Airport"/>
  </r>
  <r>
    <s v="RE"/>
    <s v="RE F03 180810 100749"/>
    <x v="0"/>
    <x v="0"/>
    <x v="0"/>
    <x v="0"/>
    <x v="0"/>
    <s v="6090000100040"/>
    <x v="0"/>
    <s v="Gr"/>
    <s v="Kg"/>
    <n v="67.5"/>
    <n v="2000"/>
    <n v="135000000"/>
    <n v="67.488"/>
    <n v="-1.2000000000000455E-2"/>
    <n v="-24000.000000000909"/>
    <s v="Airport"/>
  </r>
  <r>
    <s v="RE"/>
    <s v="RE F01 180810 100933"/>
    <x v="1"/>
    <x v="1"/>
    <x v="0"/>
    <x v="0"/>
    <x v="5"/>
    <s v="6090000100064"/>
    <x v="0"/>
    <s v="Gr"/>
    <s v="Kg"/>
    <n v="23.75"/>
    <n v="0.35"/>
    <n v="8312.5"/>
    <n v="23.748000000000001"/>
    <n v="-1.9999999999988916E-3"/>
    <n v="-0.69999999999961193"/>
    <s v="Airport"/>
  </r>
  <r>
    <s v="RE"/>
    <s v="RE F03 180810 101212"/>
    <x v="0"/>
    <x v="0"/>
    <x v="0"/>
    <x v="0"/>
    <x v="3"/>
    <s v="6090000100033"/>
    <x v="0"/>
    <s v="Gr"/>
    <s v="Kg"/>
    <n v="2.6749999999999998"/>
    <n v="40000"/>
    <n v="107000000"/>
    <n v="2.6749999999999998"/>
    <n v="0"/>
    <n v="0"/>
    <s v="Airport"/>
  </r>
  <r>
    <s v="RE"/>
    <s v="RE F03 180810 101901"/>
    <x v="0"/>
    <x v="0"/>
    <x v="0"/>
    <x v="0"/>
    <x v="5"/>
    <s v="6090000100064"/>
    <x v="0"/>
    <s v="Gr"/>
    <s v="Kg"/>
    <n v="32.76"/>
    <n v="1500"/>
    <n v="49140000"/>
    <n v="32.753"/>
    <n v="-6.9999999999978968E-3"/>
    <n v="-10499.999999996846"/>
    <s v="Airport"/>
  </r>
  <r>
    <s v="RE"/>
    <s v="RE F03 180810 104848"/>
    <x v="0"/>
    <x v="0"/>
    <x v="0"/>
    <x v="0"/>
    <x v="5"/>
    <s v="6090000100064"/>
    <x v="0"/>
    <s v="Gr"/>
    <s v="Kg"/>
    <n v="23.76"/>
    <n v="1500"/>
    <n v="35640000"/>
    <n v="23.751999999999999"/>
    <n v="-8.0000000000026716E-3"/>
    <n v="-12000.000000004007"/>
    <s v="Airport"/>
  </r>
  <r>
    <s v="RE"/>
    <s v="RE F03 180810 123121"/>
    <x v="0"/>
    <x v="0"/>
    <x v="0"/>
    <x v="0"/>
    <x v="6"/>
    <s v="6090000100071"/>
    <x v="0"/>
    <s v="Kg"/>
    <s v="Kg"/>
    <n v="25"/>
    <n v="13000"/>
    <n v="325000"/>
    <n v="25"/>
    <n v="0"/>
    <n v="0"/>
    <s v="Airport"/>
  </r>
  <r>
    <s v="RE"/>
    <s v="RE F03 180810 123354"/>
    <x v="0"/>
    <x v="0"/>
    <x v="0"/>
    <x v="0"/>
    <x v="7"/>
    <s v="6090000100057"/>
    <x v="0"/>
    <s v="Gr"/>
    <s v="Kg"/>
    <n v="74.650999999999996"/>
    <n v="2000"/>
    <n v="149302000"/>
    <n v="74.650999999999996"/>
    <n v="0"/>
    <n v="0"/>
    <s v="Airport"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s v=""/>
    <s v=""/>
    <x v="3"/>
    <x v="3"/>
    <x v="1"/>
    <x v="1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  <r>
    <m/>
    <m/>
    <x v="4"/>
    <x v="4"/>
    <x v="2"/>
    <x v="2"/>
    <x v="8"/>
    <m/>
    <x v="2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8:B42" firstHeaderRow="1" firstDataRow="1" firstDataCol="1" rowPageCount="3" colPageCount="1"/>
  <pivotFields count="18">
    <pivotField showAll="0" defaultSubtotal="0"/>
    <pivotField showAll="0" defaultSubtotal="0"/>
    <pivotField axis="axisRow" showAll="0" defaultSubtotal="0">
      <items count="5">
        <item x="4"/>
        <item x="0"/>
        <item x="1"/>
        <item x="3"/>
        <item x="2"/>
      </items>
    </pivotField>
    <pivotField axis="axisRow" showAll="0" defaultSubtotal="0">
      <items count="5">
        <item x="3"/>
        <item x="1"/>
        <item x="2"/>
        <item x="0"/>
        <item x="4"/>
      </items>
    </pivotField>
    <pivotField axis="axisPage" showAll="0">
      <items count="4">
        <item x="0"/>
        <item x="2"/>
        <item x="1"/>
        <item t="default"/>
      </items>
    </pivotField>
    <pivotField axis="axisPage" showAll="0">
      <items count="4">
        <item x="0"/>
        <item x="2"/>
        <item x="1"/>
        <item t="default"/>
      </items>
    </pivotField>
    <pivotField axis="axisRow" showAll="0" defaultSubtotal="0">
      <items count="9">
        <item x="2"/>
        <item x="1"/>
        <item x="0"/>
        <item x="8"/>
        <item x="3"/>
        <item x="4"/>
        <item x="5"/>
        <item x="6"/>
        <item x="7"/>
      </items>
    </pivotField>
    <pivotField showAll="0" defaultSubtotal="0"/>
    <pivotField axis="axisPage" showAll="0">
      <items count="5">
        <item x="0"/>
        <item x="2"/>
        <item x="1"/>
        <item m="1" x="3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</pivotFields>
  <rowFields count="3">
    <field x="6"/>
    <field x="3"/>
    <field x="2"/>
  </rowFields>
  <rowItems count="34">
    <i>
      <x/>
    </i>
    <i r="1">
      <x v="1"/>
    </i>
    <i r="2">
      <x v="2"/>
    </i>
    <i>
      <x v="1"/>
    </i>
    <i r="1">
      <x v="2"/>
    </i>
    <i r="2">
      <x v="4"/>
    </i>
    <i r="1">
      <x v="3"/>
    </i>
    <i r="2">
      <x v="1"/>
    </i>
    <i>
      <x v="2"/>
    </i>
    <i r="1">
      <x v="3"/>
    </i>
    <i r="2">
      <x v="1"/>
    </i>
    <i>
      <x v="3"/>
    </i>
    <i r="1">
      <x/>
    </i>
    <i r="2">
      <x v="3"/>
    </i>
    <i r="1">
      <x v="4"/>
    </i>
    <i r="2">
      <x/>
    </i>
    <i>
      <x v="4"/>
    </i>
    <i r="1">
      <x v="3"/>
    </i>
    <i r="2">
      <x v="1"/>
    </i>
    <i>
      <x v="5"/>
    </i>
    <i r="1">
      <x v="3"/>
    </i>
    <i r="2">
      <x v="1"/>
    </i>
    <i>
      <x v="6"/>
    </i>
    <i r="1">
      <x v="1"/>
    </i>
    <i r="2">
      <x v="2"/>
    </i>
    <i r="1">
      <x v="3"/>
    </i>
    <i r="2">
      <x v="1"/>
    </i>
    <i>
      <x v="7"/>
    </i>
    <i r="1">
      <x v="3"/>
    </i>
    <i r="2">
      <x v="1"/>
    </i>
    <i>
      <x v="8"/>
    </i>
    <i r="1">
      <x v="3"/>
    </i>
    <i r="2">
      <x v="1"/>
    </i>
    <i t="grand">
      <x/>
    </i>
  </rowItems>
  <colItems count="1">
    <i/>
  </colItems>
  <pageFields count="3">
    <pageField fld="8" hier="-1"/>
    <pageField fld="5" hier="-1"/>
    <pageField fld="4" hier="-1"/>
  </pageFields>
  <dataFields count="1">
    <dataField name="Somme de Montant Ecart" fld="16" baseField="0" baseItem="0"/>
  </dataFields>
  <formats count="2">
    <format dxfId="184">
      <pivotArea type="all" dataOnly="0" outline="0" fieldPosition="0"/>
    </format>
    <format dxfId="183">
      <pivotArea type="all" dataOnly="0" outline="0" fieldPosition="0"/>
    </format>
  </formats>
  <pivotTableStyleInfo name="PivotStyleLight21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2:S55663" totalsRowShown="0" headerRowDxfId="57" tableBorderDxfId="56">
  <autoFilter ref="B2:S55663"/>
  <tableColumns count="18">
    <tableColumn id="1" name="Doc"/>
    <tableColumn id="2" name="Doc Number"/>
    <tableColumn id="3" name="Devise"/>
    <tableColumn id="4" name="N° Fourn."/>
    <tableColumn id="5" name="Mois"/>
    <tableColumn id="6" name="Année"/>
    <tableColumn id="7" name="Désignation Article"/>
    <tableColumn id="8" name="Référence Article"/>
    <tableColumn id="9" name="Famille"/>
    <tableColumn id="10" name="Unité Achat"/>
    <tableColumn id="11" name="Unité Livraison"/>
    <tableColumn id="12" name="Qt BL"/>
    <tableColumn id="13" name="Prix U"/>
    <tableColumn id="14" name="Montant"/>
    <tableColumn id="15" name="Qt Recept"/>
    <tableColumn id="16" name="Ecart"/>
    <tableColumn id="17" name="Montant Ecart"/>
    <tableColumn id="18" name="Lieu de stockag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N10" totalsRowShown="0" headerRowDxfId="0" dataDxfId="1">
  <autoFilter ref="A1:N10"/>
  <tableColumns count="14">
    <tableColumn id="1" name="Doc" dataDxfId="15"/>
    <tableColumn id="2" name="N° de Cde" dataDxfId="14"/>
    <tableColumn id="3" name="Date" dataDxfId="13"/>
    <tableColumn id="4" name="Four." dataDxfId="12"/>
    <tableColumn id="5" name="Description" dataDxfId="11"/>
    <tableColumn id="6" name="Article / Fournisseur" dataDxfId="10"/>
    <tableColumn id="7" name="Fam." dataDxfId="9"/>
    <tableColumn id="8" name="U Ach." dataDxfId="8"/>
    <tableColumn id="9" name="Devise Achat" dataDxfId="7"/>
    <tableColumn id="10" name="Prix Achat" dataDxfId="6"/>
    <tableColumn id="11" name="U Log." dataDxfId="5"/>
    <tableColumn id="12" name="Quantité Cde" dataDxfId="4"/>
    <tableColumn id="13" name="Montant de la Cde" dataDxfId="3"/>
    <tableColumn id="14" name="Date Livraison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R39"/>
  <sheetViews>
    <sheetView workbookViewId="0">
      <selection activeCell="G31" sqref="G31"/>
    </sheetView>
  </sheetViews>
  <sheetFormatPr baseColWidth="10" defaultRowHeight="14.4"/>
  <cols>
    <col min="2" max="2" width="11.5546875" style="4"/>
    <col min="3" max="3" width="9.33203125" style="1" bestFit="1" customWidth="1"/>
    <col min="4" max="4" width="9.109375" style="1" bestFit="1" customWidth="1"/>
    <col min="5" max="5" width="4.6640625" style="1" bestFit="1" customWidth="1"/>
    <col min="6" max="8" width="8.6640625" style="1" bestFit="1" customWidth="1"/>
    <col min="9" max="9" width="9.6640625" style="1" bestFit="1" customWidth="1"/>
    <col min="10" max="10" width="7.88671875" style="3" bestFit="1" customWidth="1"/>
    <col min="13" max="13" width="17.33203125" style="1" bestFit="1" customWidth="1"/>
    <col min="14" max="14" width="13.33203125" style="1" bestFit="1" customWidth="1"/>
    <col min="15" max="15" width="11.6640625" style="1" customWidth="1"/>
    <col min="16" max="16" width="9.44140625" style="1" customWidth="1"/>
    <col min="17" max="17" width="6.5546875" style="1" bestFit="1" customWidth="1"/>
    <col min="18" max="18" width="3" style="1" bestFit="1" customWidth="1"/>
  </cols>
  <sheetData>
    <row r="1" spans="2:18">
      <c r="L1" s="2"/>
    </row>
    <row r="2" spans="2:18">
      <c r="B2" s="410" t="s">
        <v>61</v>
      </c>
      <c r="C2" s="410"/>
      <c r="D2" s="410"/>
      <c r="E2" s="410"/>
      <c r="F2" s="410"/>
      <c r="G2" s="410"/>
      <c r="H2" s="410"/>
      <c r="I2" s="410"/>
      <c r="J2" s="410"/>
    </row>
    <row r="3" spans="2:18">
      <c r="C3" s="4" t="s">
        <v>21</v>
      </c>
      <c r="D3" s="4" t="s">
        <v>16</v>
      </c>
      <c r="E3" s="4"/>
      <c r="F3" s="4"/>
      <c r="G3" s="4"/>
      <c r="H3" s="4"/>
      <c r="I3" s="4"/>
      <c r="J3" s="5"/>
    </row>
    <row r="4" spans="2:18">
      <c r="C4" s="4" t="s">
        <v>22</v>
      </c>
      <c r="D4" s="4" t="s">
        <v>22</v>
      </c>
      <c r="E4" s="4" t="s">
        <v>17</v>
      </c>
      <c r="F4" s="410" t="s">
        <v>19</v>
      </c>
      <c r="G4" s="410"/>
      <c r="H4" s="410"/>
      <c r="I4" s="410"/>
      <c r="J4" s="5"/>
      <c r="M4" s="13" t="s">
        <v>83</v>
      </c>
      <c r="N4" s="13" t="s">
        <v>84</v>
      </c>
      <c r="O4" s="411" t="s">
        <v>85</v>
      </c>
      <c r="P4" s="411"/>
      <c r="Q4" s="7" t="s">
        <v>62</v>
      </c>
      <c r="R4" s="13" t="s">
        <v>86</v>
      </c>
    </row>
    <row r="5" spans="2:18">
      <c r="B5" s="4" t="s">
        <v>14</v>
      </c>
      <c r="C5" s="4" t="s">
        <v>15</v>
      </c>
      <c r="D5" s="4" t="s">
        <v>60</v>
      </c>
      <c r="E5" s="4" t="s">
        <v>18</v>
      </c>
      <c r="F5" s="4" t="s">
        <v>20</v>
      </c>
      <c r="G5" s="4" t="s">
        <v>23</v>
      </c>
      <c r="H5" s="4" t="s">
        <v>24</v>
      </c>
      <c r="I5" s="4" t="s">
        <v>25</v>
      </c>
      <c r="J5" s="5"/>
      <c r="M5" s="14" t="s">
        <v>68</v>
      </c>
      <c r="N5" s="9">
        <v>150</v>
      </c>
      <c r="O5" s="8">
        <v>120</v>
      </c>
      <c r="P5" s="8">
        <v>180</v>
      </c>
      <c r="Q5" s="8"/>
      <c r="R5" s="14"/>
    </row>
    <row r="6" spans="2:18">
      <c r="B6" s="4" t="s">
        <v>26</v>
      </c>
      <c r="C6" s="1">
        <v>12</v>
      </c>
      <c r="D6" s="1">
        <v>18</v>
      </c>
      <c r="E6" s="1">
        <v>300</v>
      </c>
      <c r="F6" s="1">
        <v>23.75</v>
      </c>
      <c r="G6" s="1">
        <v>18.95</v>
      </c>
      <c r="H6" s="1">
        <v>18.95</v>
      </c>
      <c r="I6" s="1">
        <v>18.95</v>
      </c>
      <c r="J6" s="3">
        <f>+F6/E6</f>
        <v>7.9166666666666663E-2</v>
      </c>
      <c r="M6" s="14" t="s">
        <v>69</v>
      </c>
      <c r="N6" s="9">
        <v>150</v>
      </c>
      <c r="O6" s="8">
        <v>150</v>
      </c>
      <c r="P6" s="8">
        <v>250</v>
      </c>
      <c r="Q6" s="8"/>
      <c r="R6" s="14"/>
    </row>
    <row r="7" spans="2:18">
      <c r="B7" s="4" t="s">
        <v>27</v>
      </c>
      <c r="C7" s="1">
        <v>30</v>
      </c>
      <c r="D7" s="1">
        <v>50</v>
      </c>
      <c r="E7" s="1">
        <v>100</v>
      </c>
      <c r="F7" s="1">
        <v>41.5</v>
      </c>
      <c r="G7" s="1">
        <v>33.200000000000003</v>
      </c>
      <c r="H7" s="1">
        <v>33.200000000000003</v>
      </c>
      <c r="I7" s="1">
        <v>33.200000000000003</v>
      </c>
      <c r="J7" s="3">
        <f t="shared" ref="J7:J39" si="0">+F7/E7</f>
        <v>0.41499999999999998</v>
      </c>
      <c r="M7" s="14" t="s">
        <v>70</v>
      </c>
      <c r="N7" s="9">
        <v>150</v>
      </c>
      <c r="O7" s="8">
        <v>150</v>
      </c>
      <c r="P7" s="8">
        <v>300</v>
      </c>
      <c r="Q7" s="8"/>
      <c r="R7" s="14"/>
    </row>
    <row r="8" spans="2:18">
      <c r="B8" s="4" t="s">
        <v>28</v>
      </c>
      <c r="C8" s="1">
        <v>40</v>
      </c>
      <c r="D8" s="1">
        <v>60</v>
      </c>
      <c r="E8" s="1">
        <v>100</v>
      </c>
      <c r="F8" s="1">
        <v>65.95</v>
      </c>
      <c r="G8" s="1">
        <v>52.75</v>
      </c>
      <c r="H8" s="1">
        <v>52.75</v>
      </c>
      <c r="I8" s="1">
        <v>52.75</v>
      </c>
      <c r="J8" s="3">
        <f t="shared" si="0"/>
        <v>0.65949999999999998</v>
      </c>
      <c r="M8" s="14" t="s">
        <v>71</v>
      </c>
      <c r="N8" s="9">
        <v>150</v>
      </c>
      <c r="O8" s="8">
        <v>220</v>
      </c>
      <c r="P8" s="8">
        <v>360</v>
      </c>
      <c r="Q8" s="8"/>
      <c r="R8" s="14"/>
    </row>
    <row r="9" spans="2:18">
      <c r="B9" s="4" t="s">
        <v>29</v>
      </c>
      <c r="C9" s="1">
        <v>70</v>
      </c>
      <c r="D9" s="1">
        <v>150</v>
      </c>
      <c r="E9" s="1">
        <v>100</v>
      </c>
      <c r="F9" s="1">
        <v>198</v>
      </c>
      <c r="G9" s="1">
        <v>158</v>
      </c>
      <c r="H9" s="1">
        <v>158</v>
      </c>
      <c r="I9" s="1">
        <v>158</v>
      </c>
      <c r="J9" s="3">
        <f t="shared" si="0"/>
        <v>1.98</v>
      </c>
      <c r="M9" s="14" t="s">
        <v>72</v>
      </c>
      <c r="N9" s="9">
        <v>150</v>
      </c>
      <c r="O9" s="8">
        <v>230</v>
      </c>
      <c r="P9" s="8">
        <v>320</v>
      </c>
      <c r="Q9" s="8"/>
      <c r="R9" s="14"/>
    </row>
    <row r="10" spans="2:18">
      <c r="B10" s="4" t="s">
        <v>30</v>
      </c>
      <c r="C10" s="1">
        <v>23</v>
      </c>
      <c r="D10" s="1">
        <v>32</v>
      </c>
      <c r="E10" s="1">
        <v>100</v>
      </c>
      <c r="F10" s="1">
        <v>27.25</v>
      </c>
      <c r="G10" s="1">
        <v>21.8</v>
      </c>
      <c r="H10" s="1">
        <v>21.8</v>
      </c>
      <c r="I10" s="1">
        <v>21.8</v>
      </c>
      <c r="J10" s="3">
        <f t="shared" si="0"/>
        <v>0.27250000000000002</v>
      </c>
      <c r="M10" s="14" t="s">
        <v>73</v>
      </c>
      <c r="N10" s="9">
        <v>150</v>
      </c>
      <c r="O10" s="8">
        <v>250</v>
      </c>
      <c r="P10" s="8">
        <v>350</v>
      </c>
      <c r="Q10" s="8"/>
      <c r="R10" s="14"/>
    </row>
    <row r="11" spans="2:18">
      <c r="B11" s="4" t="s">
        <v>31</v>
      </c>
      <c r="C11" s="1">
        <v>50</v>
      </c>
      <c r="D11" s="1">
        <v>90</v>
      </c>
      <c r="E11" s="1">
        <v>100</v>
      </c>
      <c r="F11" s="1">
        <v>104</v>
      </c>
      <c r="G11" s="1">
        <v>93.6</v>
      </c>
      <c r="H11" s="1">
        <v>88.4</v>
      </c>
      <c r="I11" s="1">
        <v>83.2</v>
      </c>
      <c r="J11" s="3">
        <f t="shared" si="0"/>
        <v>1.04</v>
      </c>
      <c r="M11" s="14" t="s">
        <v>74</v>
      </c>
      <c r="N11" s="9">
        <v>150</v>
      </c>
      <c r="O11" s="8">
        <v>250</v>
      </c>
      <c r="P11" s="8">
        <v>400</v>
      </c>
      <c r="Q11" s="8"/>
      <c r="R11" s="14"/>
    </row>
    <row r="12" spans="2:18">
      <c r="B12" s="4" t="s">
        <v>32</v>
      </c>
      <c r="C12" s="1">
        <v>60</v>
      </c>
      <c r="D12" s="1">
        <v>120</v>
      </c>
      <c r="E12" s="1">
        <v>100</v>
      </c>
      <c r="F12" s="1">
        <v>149</v>
      </c>
      <c r="G12" s="1">
        <v>134</v>
      </c>
      <c r="H12" s="1">
        <v>126</v>
      </c>
      <c r="I12" s="1">
        <v>119</v>
      </c>
      <c r="J12" s="3">
        <f t="shared" si="0"/>
        <v>1.49</v>
      </c>
      <c r="M12" s="14" t="s">
        <v>75</v>
      </c>
      <c r="N12" s="9">
        <v>150</v>
      </c>
      <c r="O12" s="8">
        <v>300</v>
      </c>
      <c r="P12" s="8">
        <v>500</v>
      </c>
      <c r="Q12" s="8"/>
      <c r="R12" s="14"/>
    </row>
    <row r="13" spans="2:18">
      <c r="B13" s="4" t="s">
        <v>33</v>
      </c>
      <c r="C13" s="1">
        <v>10</v>
      </c>
      <c r="D13" s="1">
        <v>15</v>
      </c>
      <c r="E13" s="1">
        <v>300</v>
      </c>
      <c r="F13" s="1">
        <v>16.75</v>
      </c>
      <c r="G13" s="1">
        <v>14.95</v>
      </c>
      <c r="H13" s="1">
        <v>14.2</v>
      </c>
      <c r="I13" s="1">
        <v>13.4</v>
      </c>
      <c r="J13" s="3">
        <f t="shared" si="0"/>
        <v>5.5833333333333332E-2</v>
      </c>
      <c r="M13" s="14" t="s">
        <v>76</v>
      </c>
      <c r="N13" s="9">
        <v>150</v>
      </c>
      <c r="O13" s="8">
        <v>350</v>
      </c>
      <c r="P13" s="8">
        <v>450</v>
      </c>
      <c r="Q13" s="8"/>
      <c r="R13" s="14"/>
    </row>
    <row r="14" spans="2:18">
      <c r="B14" s="4" t="s">
        <v>34</v>
      </c>
      <c r="C14" s="1">
        <v>10</v>
      </c>
      <c r="D14" s="1">
        <v>20</v>
      </c>
      <c r="E14" s="1">
        <v>300</v>
      </c>
      <c r="F14" s="1">
        <v>21.95</v>
      </c>
      <c r="G14" s="1">
        <v>19.75</v>
      </c>
      <c r="H14" s="1">
        <v>18.649999999999999</v>
      </c>
      <c r="I14" s="1">
        <v>17.55</v>
      </c>
      <c r="J14" s="3">
        <f t="shared" si="0"/>
        <v>7.3166666666666658E-2</v>
      </c>
      <c r="M14" s="14" t="s">
        <v>77</v>
      </c>
      <c r="N14" s="9">
        <v>150</v>
      </c>
      <c r="O14" s="8">
        <v>400</v>
      </c>
      <c r="P14" s="8">
        <v>600</v>
      </c>
      <c r="Q14" s="8">
        <v>20000</v>
      </c>
      <c r="R14" s="14">
        <f>Q14/1000</f>
        <v>20</v>
      </c>
    </row>
    <row r="15" spans="2:18">
      <c r="B15" s="4" t="s">
        <v>35</v>
      </c>
      <c r="C15" s="1">
        <v>35</v>
      </c>
      <c r="D15" s="1">
        <v>55</v>
      </c>
      <c r="E15" s="1">
        <v>100</v>
      </c>
      <c r="F15" s="1">
        <v>57.65</v>
      </c>
      <c r="G15" s="1">
        <v>51.85</v>
      </c>
      <c r="H15" s="1">
        <v>48.95</v>
      </c>
      <c r="I15" s="1">
        <v>46.1</v>
      </c>
      <c r="J15" s="3">
        <f t="shared" si="0"/>
        <v>0.57650000000000001</v>
      </c>
      <c r="M15" s="14" t="s">
        <v>78</v>
      </c>
      <c r="N15" s="9">
        <v>150</v>
      </c>
      <c r="O15" s="8">
        <v>500</v>
      </c>
      <c r="P15" s="8">
        <v>800</v>
      </c>
      <c r="Q15" s="8"/>
      <c r="R15" s="14"/>
    </row>
    <row r="16" spans="2:18">
      <c r="B16" s="4" t="s">
        <v>36</v>
      </c>
      <c r="C16" s="1">
        <v>40</v>
      </c>
      <c r="D16" s="1">
        <v>40</v>
      </c>
      <c r="E16" s="1">
        <v>100</v>
      </c>
      <c r="F16" s="1">
        <v>41.5</v>
      </c>
      <c r="G16" s="1">
        <v>37.35</v>
      </c>
      <c r="H16" s="1">
        <v>35.25</v>
      </c>
      <c r="I16" s="1">
        <v>33.200000000000003</v>
      </c>
      <c r="J16" s="3">
        <f t="shared" si="0"/>
        <v>0.41499999999999998</v>
      </c>
      <c r="M16" s="14" t="s">
        <v>79</v>
      </c>
      <c r="N16" s="9">
        <v>150</v>
      </c>
      <c r="O16" s="8">
        <v>500</v>
      </c>
      <c r="P16" s="8">
        <v>900</v>
      </c>
      <c r="Q16" s="8"/>
      <c r="R16" s="14"/>
    </row>
    <row r="17" spans="2:18">
      <c r="B17" s="4" t="s">
        <v>37</v>
      </c>
      <c r="C17" s="1">
        <v>45</v>
      </c>
      <c r="D17" s="1">
        <v>70</v>
      </c>
      <c r="E17" s="1">
        <v>100</v>
      </c>
      <c r="F17" s="1">
        <v>92.6</v>
      </c>
      <c r="G17" s="1">
        <v>83.3</v>
      </c>
      <c r="H17" s="1">
        <v>78.7</v>
      </c>
      <c r="I17" s="1">
        <v>73.95</v>
      </c>
      <c r="J17" s="3">
        <f t="shared" si="0"/>
        <v>0.92599999999999993</v>
      </c>
      <c r="M17" s="14" t="s">
        <v>80</v>
      </c>
      <c r="N17" s="9">
        <v>130</v>
      </c>
      <c r="O17" s="8">
        <v>600</v>
      </c>
      <c r="P17" s="8">
        <v>1000</v>
      </c>
      <c r="Q17" s="8"/>
      <c r="R17" s="14"/>
    </row>
    <row r="18" spans="2:18">
      <c r="B18" s="4" t="s">
        <v>38</v>
      </c>
      <c r="C18" s="1">
        <v>50</v>
      </c>
      <c r="D18" s="1">
        <v>50</v>
      </c>
      <c r="E18" s="1">
        <v>100</v>
      </c>
      <c r="F18" s="1">
        <v>67.55</v>
      </c>
      <c r="G18" s="1">
        <v>60.75</v>
      </c>
      <c r="H18" s="1">
        <v>57.4</v>
      </c>
      <c r="I18" s="1">
        <v>53.95</v>
      </c>
      <c r="J18" s="3">
        <f t="shared" si="0"/>
        <v>0.67549999999999999</v>
      </c>
      <c r="M18" s="14" t="s">
        <v>81</v>
      </c>
      <c r="N18" s="9">
        <v>150</v>
      </c>
      <c r="O18" s="8">
        <v>600</v>
      </c>
      <c r="P18" s="8">
        <v>1200</v>
      </c>
      <c r="Q18" s="8"/>
      <c r="R18" s="14"/>
    </row>
    <row r="19" spans="2:18">
      <c r="B19" s="4" t="s">
        <v>39</v>
      </c>
      <c r="C19" s="1">
        <v>80</v>
      </c>
      <c r="D19" s="1">
        <v>160</v>
      </c>
      <c r="E19" s="1">
        <v>60</v>
      </c>
      <c r="F19" s="1">
        <v>207</v>
      </c>
      <c r="G19" s="1">
        <v>186</v>
      </c>
      <c r="H19" s="1">
        <v>175</v>
      </c>
      <c r="I19" s="1">
        <v>165</v>
      </c>
      <c r="J19" s="3">
        <f t="shared" si="0"/>
        <v>3.45</v>
      </c>
      <c r="M19" s="14" t="s">
        <v>82</v>
      </c>
      <c r="N19" s="9">
        <v>150</v>
      </c>
      <c r="O19" s="8">
        <v>1000</v>
      </c>
      <c r="P19" s="8">
        <v>1500</v>
      </c>
      <c r="Q19" s="8"/>
      <c r="R19" s="14"/>
    </row>
    <row r="20" spans="2:18">
      <c r="B20" s="4" t="s">
        <v>40</v>
      </c>
      <c r="C20" s="1">
        <v>85</v>
      </c>
      <c r="D20" s="1">
        <v>130</v>
      </c>
      <c r="E20" s="1">
        <v>60</v>
      </c>
      <c r="F20" s="1">
        <v>203</v>
      </c>
      <c r="G20" s="1">
        <v>182</v>
      </c>
      <c r="H20" s="1">
        <v>172</v>
      </c>
      <c r="I20" s="1">
        <v>162</v>
      </c>
      <c r="J20" s="3">
        <f t="shared" si="0"/>
        <v>3.3833333333333333</v>
      </c>
    </row>
    <row r="21" spans="2:18">
      <c r="B21" s="4" t="s">
        <v>41</v>
      </c>
      <c r="C21" s="1">
        <v>100</v>
      </c>
      <c r="D21" s="1">
        <v>150</v>
      </c>
      <c r="E21" s="1">
        <v>60</v>
      </c>
      <c r="F21" s="1">
        <v>217</v>
      </c>
      <c r="G21" s="1">
        <v>195</v>
      </c>
      <c r="H21" s="1">
        <v>184</v>
      </c>
      <c r="I21" s="1">
        <v>173</v>
      </c>
      <c r="J21" s="3">
        <f t="shared" si="0"/>
        <v>3.6166666666666667</v>
      </c>
    </row>
    <row r="22" spans="2:18">
      <c r="B22" s="4" t="s">
        <v>42</v>
      </c>
      <c r="C22" s="1">
        <v>15</v>
      </c>
      <c r="D22" s="1">
        <v>25</v>
      </c>
      <c r="E22" s="1">
        <v>200</v>
      </c>
      <c r="F22" s="1">
        <v>24.1</v>
      </c>
      <c r="G22" s="1">
        <v>21.65</v>
      </c>
      <c r="H22" s="1">
        <v>20.45</v>
      </c>
      <c r="I22" s="1">
        <v>19.25</v>
      </c>
      <c r="J22" s="3">
        <f t="shared" si="0"/>
        <v>0.12050000000000001</v>
      </c>
    </row>
    <row r="23" spans="2:18">
      <c r="B23" s="4" t="s">
        <v>43</v>
      </c>
      <c r="C23" s="1">
        <v>15</v>
      </c>
      <c r="D23" s="1">
        <v>18</v>
      </c>
      <c r="E23" s="1">
        <v>300</v>
      </c>
      <c r="F23" s="1">
        <v>29.75</v>
      </c>
      <c r="G23" s="1">
        <v>26.75</v>
      </c>
      <c r="H23" s="1">
        <v>25.25</v>
      </c>
      <c r="I23" s="1">
        <v>23.8</v>
      </c>
      <c r="J23" s="3">
        <f t="shared" si="0"/>
        <v>9.9166666666666667E-2</v>
      </c>
      <c r="M23" s="1" t="s">
        <v>10</v>
      </c>
    </row>
    <row r="24" spans="2:18">
      <c r="B24" s="4" t="s">
        <v>44</v>
      </c>
      <c r="C24" s="1">
        <v>18</v>
      </c>
      <c r="D24" s="1">
        <v>30</v>
      </c>
      <c r="E24" s="1">
        <v>150</v>
      </c>
      <c r="F24" s="1">
        <v>27.1</v>
      </c>
      <c r="G24" s="1">
        <v>24.35</v>
      </c>
      <c r="H24" s="1">
        <v>22.95</v>
      </c>
      <c r="I24" s="1">
        <v>21.65</v>
      </c>
      <c r="J24" s="3">
        <f t="shared" si="0"/>
        <v>0.18066666666666667</v>
      </c>
      <c r="M24" s="1" t="s">
        <v>11</v>
      </c>
    </row>
    <row r="25" spans="2:18">
      <c r="B25" s="4" t="s">
        <v>45</v>
      </c>
      <c r="C25" s="1">
        <v>20</v>
      </c>
      <c r="D25" s="1">
        <v>25</v>
      </c>
      <c r="E25" s="1">
        <v>125</v>
      </c>
      <c r="F25" s="1">
        <v>26.65</v>
      </c>
      <c r="G25" s="1">
        <v>23.95</v>
      </c>
      <c r="H25" s="1">
        <v>22.65</v>
      </c>
      <c r="I25" s="1">
        <v>21.3</v>
      </c>
      <c r="J25" s="3">
        <f t="shared" si="0"/>
        <v>0.2132</v>
      </c>
      <c r="M25" s="1" t="s">
        <v>177</v>
      </c>
    </row>
    <row r="26" spans="2:18">
      <c r="B26" s="4" t="s">
        <v>46</v>
      </c>
      <c r="C26" s="1">
        <v>22</v>
      </c>
      <c r="D26" s="1">
        <v>36</v>
      </c>
      <c r="E26" s="1">
        <v>100</v>
      </c>
      <c r="F26" s="1">
        <v>29.3</v>
      </c>
      <c r="G26" s="1">
        <v>26.35</v>
      </c>
      <c r="H26" s="1">
        <v>24.9</v>
      </c>
      <c r="I26" s="1">
        <v>23.4</v>
      </c>
      <c r="J26" s="3">
        <f t="shared" si="0"/>
        <v>0.29299999999999998</v>
      </c>
    </row>
    <row r="27" spans="2:18">
      <c r="B27" s="4" t="s">
        <v>47</v>
      </c>
      <c r="C27" s="1">
        <v>25</v>
      </c>
      <c r="D27" s="1">
        <v>40</v>
      </c>
      <c r="E27" s="1">
        <v>100</v>
      </c>
      <c r="F27" s="1">
        <v>33.5</v>
      </c>
      <c r="G27" s="1">
        <v>30.15</v>
      </c>
      <c r="H27" s="1">
        <v>28.45</v>
      </c>
      <c r="I27" s="1">
        <v>26.8</v>
      </c>
      <c r="J27" s="3">
        <f t="shared" si="0"/>
        <v>0.33500000000000002</v>
      </c>
    </row>
    <row r="28" spans="2:18">
      <c r="B28" s="4" t="s">
        <v>48</v>
      </c>
      <c r="C28" s="1">
        <v>25</v>
      </c>
      <c r="D28" s="1">
        <v>35</v>
      </c>
      <c r="E28" s="1">
        <v>100</v>
      </c>
      <c r="F28" s="1">
        <v>32.4</v>
      </c>
      <c r="G28" s="1">
        <v>29.15</v>
      </c>
      <c r="H28" s="1">
        <v>27.5</v>
      </c>
      <c r="I28" s="1">
        <v>25.9</v>
      </c>
      <c r="J28" s="3">
        <f t="shared" si="0"/>
        <v>0.32400000000000001</v>
      </c>
    </row>
    <row r="29" spans="2:18">
      <c r="B29" s="4" t="s">
        <v>49</v>
      </c>
      <c r="C29" s="1">
        <v>20</v>
      </c>
      <c r="D29" s="1">
        <v>30</v>
      </c>
      <c r="E29" s="1">
        <v>125</v>
      </c>
      <c r="F29" s="1">
        <v>27.95</v>
      </c>
      <c r="G29" s="1">
        <v>25.15</v>
      </c>
      <c r="H29" s="1">
        <v>23.75</v>
      </c>
      <c r="I29" s="1">
        <v>22.35</v>
      </c>
      <c r="J29" s="3">
        <f t="shared" si="0"/>
        <v>0.22359999999999999</v>
      </c>
    </row>
    <row r="30" spans="2:18">
      <c r="B30" s="4" t="s">
        <v>50</v>
      </c>
      <c r="C30" s="1">
        <v>30</v>
      </c>
      <c r="D30" s="1">
        <v>40</v>
      </c>
      <c r="E30" s="1">
        <v>100</v>
      </c>
      <c r="F30" s="1">
        <v>36.25</v>
      </c>
      <c r="G30" s="1">
        <v>32.6</v>
      </c>
      <c r="H30" s="1">
        <v>30.8</v>
      </c>
      <c r="I30" s="1">
        <v>28.95</v>
      </c>
      <c r="J30" s="3">
        <f t="shared" si="0"/>
        <v>0.36249999999999999</v>
      </c>
    </row>
    <row r="31" spans="2:18">
      <c r="B31" s="4" t="s">
        <v>51</v>
      </c>
      <c r="C31" s="1">
        <v>35</v>
      </c>
      <c r="D31" s="1">
        <v>45</v>
      </c>
      <c r="E31" s="1">
        <v>100</v>
      </c>
      <c r="F31" s="1">
        <v>40.950000000000003</v>
      </c>
      <c r="G31" s="1">
        <v>36.85</v>
      </c>
      <c r="H31" s="1">
        <v>34.799999999999997</v>
      </c>
      <c r="I31" s="1">
        <v>32.75</v>
      </c>
      <c r="J31" s="3">
        <f t="shared" si="0"/>
        <v>0.40950000000000003</v>
      </c>
    </row>
    <row r="32" spans="2:18">
      <c r="B32" s="4" t="s">
        <v>52</v>
      </c>
      <c r="C32" s="1">
        <v>30</v>
      </c>
      <c r="D32" s="1">
        <v>60</v>
      </c>
      <c r="E32" s="1">
        <v>100</v>
      </c>
      <c r="F32" s="1">
        <v>49.1</v>
      </c>
      <c r="G32" s="1">
        <v>44.15</v>
      </c>
      <c r="H32" s="1">
        <v>41.7</v>
      </c>
      <c r="I32" s="1">
        <v>39.25</v>
      </c>
      <c r="J32" s="3">
        <f t="shared" si="0"/>
        <v>0.49099999999999999</v>
      </c>
    </row>
    <row r="33" spans="2:10">
      <c r="B33" s="4" t="s">
        <v>53</v>
      </c>
      <c r="C33" s="1">
        <v>50</v>
      </c>
      <c r="D33" s="1">
        <v>80</v>
      </c>
      <c r="E33" s="1">
        <v>100</v>
      </c>
      <c r="F33" s="1">
        <v>97.95</v>
      </c>
      <c r="G33" s="1">
        <v>88.15</v>
      </c>
      <c r="H33" s="1">
        <v>83.25</v>
      </c>
      <c r="I33" s="1">
        <v>78.349999999999994</v>
      </c>
      <c r="J33" s="3">
        <f t="shared" si="0"/>
        <v>0.97950000000000004</v>
      </c>
    </row>
    <row r="34" spans="2:10">
      <c r="B34" s="4" t="s">
        <v>54</v>
      </c>
      <c r="C34" s="1">
        <v>55</v>
      </c>
      <c r="D34" s="1">
        <v>90</v>
      </c>
      <c r="E34" s="1">
        <v>100</v>
      </c>
      <c r="F34" s="1">
        <v>112</v>
      </c>
      <c r="G34" s="1">
        <v>99.95</v>
      </c>
      <c r="H34" s="1">
        <v>95.2</v>
      </c>
      <c r="I34" s="1">
        <v>89.6</v>
      </c>
      <c r="J34" s="3">
        <f t="shared" si="0"/>
        <v>1.1200000000000001</v>
      </c>
    </row>
    <row r="35" spans="2:10">
      <c r="B35" s="4" t="s">
        <v>55</v>
      </c>
      <c r="C35" s="1">
        <v>50</v>
      </c>
      <c r="D35" s="1">
        <v>60</v>
      </c>
      <c r="E35" s="1">
        <v>100</v>
      </c>
      <c r="F35" s="1">
        <v>87.85</v>
      </c>
      <c r="G35" s="1">
        <v>78.95</v>
      </c>
      <c r="H35" s="1">
        <v>74.650000000000006</v>
      </c>
      <c r="I35" s="1">
        <v>70.25</v>
      </c>
      <c r="J35" s="3">
        <f t="shared" si="0"/>
        <v>0.87849999999999995</v>
      </c>
    </row>
    <row r="36" spans="2:10">
      <c r="B36" s="4" t="s">
        <v>56</v>
      </c>
      <c r="C36" s="1">
        <v>60</v>
      </c>
      <c r="D36" s="1">
        <v>100</v>
      </c>
      <c r="E36" s="1">
        <v>100</v>
      </c>
      <c r="F36" s="1">
        <v>112</v>
      </c>
      <c r="G36" s="1">
        <v>99.95</v>
      </c>
      <c r="H36" s="1">
        <v>95.2</v>
      </c>
      <c r="I36" s="1">
        <v>89.6</v>
      </c>
      <c r="J36" s="3">
        <f t="shared" si="0"/>
        <v>1.1200000000000001</v>
      </c>
    </row>
    <row r="37" spans="2:10">
      <c r="B37" s="4" t="s">
        <v>57</v>
      </c>
      <c r="C37" s="1">
        <v>60</v>
      </c>
      <c r="D37" s="1">
        <v>60</v>
      </c>
      <c r="E37" s="1">
        <v>100</v>
      </c>
      <c r="F37" s="1">
        <v>99.95</v>
      </c>
      <c r="G37" s="1">
        <v>89.95</v>
      </c>
      <c r="H37" s="1">
        <v>84.95</v>
      </c>
      <c r="I37" s="1">
        <v>79.95</v>
      </c>
      <c r="J37" s="3">
        <f t="shared" si="0"/>
        <v>0.99950000000000006</v>
      </c>
    </row>
    <row r="38" spans="2:10">
      <c r="B38" s="4" t="s">
        <v>58</v>
      </c>
      <c r="C38" s="1">
        <v>60</v>
      </c>
      <c r="D38" s="1">
        <v>80</v>
      </c>
      <c r="E38" s="1">
        <v>100</v>
      </c>
      <c r="F38" s="1">
        <v>106</v>
      </c>
      <c r="G38" s="1">
        <v>95.4</v>
      </c>
      <c r="H38" s="1">
        <v>89.95</v>
      </c>
      <c r="I38" s="1">
        <v>84.8</v>
      </c>
      <c r="J38" s="3">
        <f t="shared" si="0"/>
        <v>1.06</v>
      </c>
    </row>
    <row r="39" spans="2:10">
      <c r="B39" s="4" t="s">
        <v>59</v>
      </c>
      <c r="C39" s="1">
        <v>90</v>
      </c>
      <c r="D39" s="1">
        <v>140</v>
      </c>
      <c r="E39" s="1">
        <v>60</v>
      </c>
      <c r="F39" s="1">
        <v>213</v>
      </c>
      <c r="G39" s="1">
        <v>189</v>
      </c>
      <c r="H39" s="1">
        <v>179</v>
      </c>
      <c r="I39" s="1">
        <v>169</v>
      </c>
      <c r="J39" s="3">
        <f t="shared" si="0"/>
        <v>3.55</v>
      </c>
    </row>
  </sheetData>
  <mergeCells count="3">
    <mergeCell ref="F4:I4"/>
    <mergeCell ref="B2:J2"/>
    <mergeCell ref="O4:P4"/>
  </mergeCells>
  <conditionalFormatting sqref="N23:N25">
    <cfRule type="expression" priority="1">
      <formula>AND(M23="Gr","1")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B3:F100"/>
  <sheetViews>
    <sheetView showGridLines="0" workbookViewId="0">
      <selection activeCell="G31" sqref="G31"/>
    </sheetView>
  </sheetViews>
  <sheetFormatPr baseColWidth="10" defaultColWidth="11.5546875" defaultRowHeight="13.2"/>
  <cols>
    <col min="1" max="1" width="2.6640625" style="18" customWidth="1"/>
    <col min="2" max="2" width="11.5546875" style="22"/>
    <col min="3" max="3" width="99.6640625" style="18" customWidth="1"/>
    <col min="4" max="4" width="3.5546875" style="18" customWidth="1"/>
    <col min="5" max="5" width="8.44140625" style="22" bestFit="1" customWidth="1"/>
    <col min="6" max="6" width="190.5546875" style="18" bestFit="1" customWidth="1"/>
    <col min="7" max="16384" width="11.5546875" style="18"/>
  </cols>
  <sheetData>
    <row r="3" spans="2:6">
      <c r="B3" s="412" t="s">
        <v>87</v>
      </c>
      <c r="C3" s="413"/>
      <c r="E3" s="22" t="s">
        <v>118</v>
      </c>
    </row>
    <row r="4" spans="2:6" ht="26.4">
      <c r="B4" s="12">
        <v>71031000</v>
      </c>
      <c r="C4" s="15" t="s">
        <v>112</v>
      </c>
      <c r="E4" s="12" t="s">
        <v>96</v>
      </c>
      <c r="F4" s="21" t="s">
        <v>117</v>
      </c>
    </row>
    <row r="5" spans="2:6">
      <c r="B5" s="12" t="s">
        <v>119</v>
      </c>
      <c r="C5" s="17" t="s">
        <v>116</v>
      </c>
      <c r="E5" s="12" t="s">
        <v>120</v>
      </c>
      <c r="F5" s="23" t="s">
        <v>121</v>
      </c>
    </row>
    <row r="6" spans="2:6">
      <c r="B6" s="12" t="s">
        <v>131</v>
      </c>
      <c r="C6" s="16"/>
    </row>
    <row r="7" spans="2:6">
      <c r="B7" s="12" t="s">
        <v>131</v>
      </c>
      <c r="C7" s="16"/>
    </row>
    <row r="8" spans="2:6">
      <c r="B8" s="12" t="s">
        <v>131</v>
      </c>
      <c r="C8" s="16"/>
    </row>
    <row r="9" spans="2:6">
      <c r="B9" s="12" t="s">
        <v>131</v>
      </c>
      <c r="C9" s="16"/>
    </row>
    <row r="10" spans="2:6">
      <c r="B10" s="12" t="s">
        <v>131</v>
      </c>
      <c r="C10" s="16"/>
    </row>
    <row r="11" spans="2:6">
      <c r="B11" s="12" t="s">
        <v>131</v>
      </c>
      <c r="C11" s="16"/>
    </row>
    <row r="12" spans="2:6">
      <c r="B12" s="12" t="s">
        <v>131</v>
      </c>
      <c r="C12" s="16"/>
    </row>
    <row r="13" spans="2:6">
      <c r="B13" s="12" t="s">
        <v>131</v>
      </c>
      <c r="C13" s="16"/>
    </row>
    <row r="14" spans="2:6">
      <c r="B14" s="12" t="s">
        <v>131</v>
      </c>
      <c r="C14" s="16"/>
    </row>
    <row r="15" spans="2:6">
      <c r="B15" s="12" t="s">
        <v>131</v>
      </c>
      <c r="C15" s="16"/>
    </row>
    <row r="16" spans="2:6">
      <c r="B16" s="12" t="s">
        <v>131</v>
      </c>
      <c r="C16" s="19"/>
    </row>
    <row r="17" spans="2:3">
      <c r="B17" s="12" t="s">
        <v>131</v>
      </c>
      <c r="C17" s="19"/>
    </row>
    <row r="18" spans="2:3">
      <c r="B18" s="12" t="s">
        <v>131</v>
      </c>
      <c r="C18" s="19"/>
    </row>
    <row r="19" spans="2:3">
      <c r="B19" s="12" t="s">
        <v>131</v>
      </c>
      <c r="C19" s="17"/>
    </row>
    <row r="20" spans="2:3">
      <c r="B20" s="12" t="s">
        <v>131</v>
      </c>
      <c r="C20" s="17"/>
    </row>
    <row r="21" spans="2:3">
      <c r="B21" s="12" t="s">
        <v>131</v>
      </c>
      <c r="C21" s="17"/>
    </row>
    <row r="22" spans="2:3">
      <c r="B22" s="12" t="s">
        <v>131</v>
      </c>
      <c r="C22" s="19"/>
    </row>
    <row r="23" spans="2:3">
      <c r="B23" s="12" t="s">
        <v>131</v>
      </c>
      <c r="C23" s="19"/>
    </row>
    <row r="24" spans="2:3">
      <c r="B24" s="12" t="s">
        <v>131</v>
      </c>
      <c r="C24" s="19"/>
    </row>
    <row r="25" spans="2:3">
      <c r="B25" s="12" t="s">
        <v>131</v>
      </c>
      <c r="C25" s="19"/>
    </row>
    <row r="26" spans="2:3">
      <c r="B26" s="12" t="s">
        <v>131</v>
      </c>
      <c r="C26" s="19"/>
    </row>
    <row r="27" spans="2:3">
      <c r="B27" s="12" t="s">
        <v>131</v>
      </c>
      <c r="C27" s="19"/>
    </row>
    <row r="28" spans="2:3">
      <c r="B28" s="12" t="s">
        <v>131</v>
      </c>
      <c r="C28" s="19"/>
    </row>
    <row r="29" spans="2:3">
      <c r="B29" s="12" t="s">
        <v>131</v>
      </c>
      <c r="C29" s="19"/>
    </row>
    <row r="30" spans="2:3">
      <c r="B30" s="12" t="s">
        <v>131</v>
      </c>
      <c r="C30" s="19"/>
    </row>
    <row r="31" spans="2:3">
      <c r="B31" s="12" t="s">
        <v>131</v>
      </c>
      <c r="C31" s="19"/>
    </row>
    <row r="32" spans="2:3">
      <c r="B32" s="12" t="s">
        <v>131</v>
      </c>
      <c r="C32" s="19"/>
    </row>
    <row r="33" spans="2:3">
      <c r="B33" s="12" t="s">
        <v>131</v>
      </c>
      <c r="C33" s="19"/>
    </row>
    <row r="34" spans="2:3">
      <c r="B34" s="12" t="s">
        <v>131</v>
      </c>
      <c r="C34" s="19"/>
    </row>
    <row r="35" spans="2:3">
      <c r="B35" s="12" t="s">
        <v>131</v>
      </c>
      <c r="C35" s="19"/>
    </row>
    <row r="36" spans="2:3">
      <c r="B36" s="12" t="s">
        <v>131</v>
      </c>
      <c r="C36" s="19"/>
    </row>
    <row r="37" spans="2:3">
      <c r="B37" s="12" t="s">
        <v>131</v>
      </c>
      <c r="C37" s="19"/>
    </row>
    <row r="38" spans="2:3">
      <c r="B38" s="12" t="s">
        <v>131</v>
      </c>
      <c r="C38" s="19"/>
    </row>
    <row r="39" spans="2:3">
      <c r="B39" s="12" t="s">
        <v>131</v>
      </c>
      <c r="C39" s="19"/>
    </row>
    <row r="40" spans="2:3">
      <c r="B40" s="12" t="s">
        <v>131</v>
      </c>
      <c r="C40" s="19"/>
    </row>
    <row r="41" spans="2:3">
      <c r="B41" s="12" t="s">
        <v>131</v>
      </c>
      <c r="C41" s="19"/>
    </row>
    <row r="42" spans="2:3">
      <c r="B42" s="12" t="s">
        <v>131</v>
      </c>
      <c r="C42" s="19"/>
    </row>
    <row r="43" spans="2:3">
      <c r="B43" s="12" t="s">
        <v>131</v>
      </c>
      <c r="C43" s="19"/>
    </row>
    <row r="44" spans="2:3">
      <c r="B44" s="12" t="s">
        <v>131</v>
      </c>
      <c r="C44" s="19"/>
    </row>
    <row r="45" spans="2:3">
      <c r="B45" s="12" t="s">
        <v>131</v>
      </c>
      <c r="C45" s="19"/>
    </row>
    <row r="46" spans="2:3">
      <c r="B46" s="12" t="s">
        <v>131</v>
      </c>
      <c r="C46" s="19"/>
    </row>
    <row r="47" spans="2:3">
      <c r="B47" s="12" t="s">
        <v>131</v>
      </c>
      <c r="C47" s="19"/>
    </row>
    <row r="48" spans="2:3">
      <c r="B48" s="12" t="s">
        <v>131</v>
      </c>
      <c r="C48" s="19"/>
    </row>
    <row r="49" spans="2:3">
      <c r="B49" s="12" t="s">
        <v>131</v>
      </c>
      <c r="C49" s="19"/>
    </row>
    <row r="50" spans="2:3">
      <c r="B50" s="12" t="s">
        <v>131</v>
      </c>
      <c r="C50" s="19"/>
    </row>
    <row r="51" spans="2:3">
      <c r="B51" s="12" t="s">
        <v>131</v>
      </c>
      <c r="C51" s="19"/>
    </row>
    <row r="52" spans="2:3">
      <c r="B52" s="12" t="s">
        <v>131</v>
      </c>
      <c r="C52" s="19"/>
    </row>
    <row r="53" spans="2:3">
      <c r="B53" s="12" t="s">
        <v>131</v>
      </c>
      <c r="C53" s="19"/>
    </row>
    <row r="54" spans="2:3">
      <c r="B54" s="12" t="s">
        <v>131</v>
      </c>
      <c r="C54" s="19"/>
    </row>
    <row r="55" spans="2:3">
      <c r="B55" s="12" t="s">
        <v>131</v>
      </c>
      <c r="C55" s="19"/>
    </row>
    <row r="56" spans="2:3">
      <c r="B56" s="12" t="s">
        <v>131</v>
      </c>
      <c r="C56" s="19"/>
    </row>
    <row r="57" spans="2:3">
      <c r="B57" s="12" t="s">
        <v>131</v>
      </c>
      <c r="C57" s="19"/>
    </row>
    <row r="58" spans="2:3">
      <c r="B58" s="12" t="s">
        <v>131</v>
      </c>
      <c r="C58" s="19"/>
    </row>
    <row r="59" spans="2:3">
      <c r="B59" s="12" t="s">
        <v>131</v>
      </c>
      <c r="C59" s="19"/>
    </row>
    <row r="60" spans="2:3">
      <c r="B60" s="12" t="s">
        <v>131</v>
      </c>
      <c r="C60" s="19"/>
    </row>
    <row r="61" spans="2:3">
      <c r="B61" s="12" t="s">
        <v>131</v>
      </c>
      <c r="C61" s="19"/>
    </row>
    <row r="62" spans="2:3">
      <c r="B62" s="12" t="s">
        <v>131</v>
      </c>
      <c r="C62" s="19"/>
    </row>
    <row r="63" spans="2:3">
      <c r="B63" s="12" t="s">
        <v>131</v>
      </c>
      <c r="C63" s="19"/>
    </row>
    <row r="64" spans="2:3">
      <c r="B64" s="12" t="s">
        <v>131</v>
      </c>
      <c r="C64" s="19"/>
    </row>
    <row r="65" spans="2:3">
      <c r="B65" s="12" t="s">
        <v>131</v>
      </c>
      <c r="C65" s="19"/>
    </row>
    <row r="66" spans="2:3">
      <c r="B66" s="12" t="s">
        <v>131</v>
      </c>
      <c r="C66" s="19"/>
    </row>
    <row r="67" spans="2:3">
      <c r="B67" s="12" t="s">
        <v>131</v>
      </c>
      <c r="C67" s="19"/>
    </row>
    <row r="68" spans="2:3">
      <c r="B68" s="12" t="s">
        <v>131</v>
      </c>
      <c r="C68" s="19"/>
    </row>
    <row r="69" spans="2:3">
      <c r="B69" s="12" t="s">
        <v>131</v>
      </c>
      <c r="C69" s="19"/>
    </row>
    <row r="70" spans="2:3">
      <c r="B70" s="12" t="s">
        <v>131</v>
      </c>
      <c r="C70" s="19"/>
    </row>
    <row r="71" spans="2:3">
      <c r="B71" s="12" t="s">
        <v>131</v>
      </c>
      <c r="C71" s="19"/>
    </row>
    <row r="72" spans="2:3">
      <c r="B72" s="12" t="s">
        <v>131</v>
      </c>
      <c r="C72" s="19"/>
    </row>
    <row r="73" spans="2:3">
      <c r="B73" s="12" t="s">
        <v>131</v>
      </c>
      <c r="C73" s="19"/>
    </row>
    <row r="74" spans="2:3">
      <c r="B74" s="12" t="s">
        <v>131</v>
      </c>
      <c r="C74" s="19"/>
    </row>
    <row r="75" spans="2:3">
      <c r="B75" s="12" t="s">
        <v>131</v>
      </c>
      <c r="C75" s="19"/>
    </row>
    <row r="76" spans="2:3">
      <c r="B76" s="12" t="s">
        <v>131</v>
      </c>
      <c r="C76" s="19"/>
    </row>
    <row r="77" spans="2:3">
      <c r="B77" s="12" t="s">
        <v>131</v>
      </c>
      <c r="C77" s="19"/>
    </row>
    <row r="78" spans="2:3">
      <c r="B78" s="12" t="s">
        <v>131</v>
      </c>
      <c r="C78" s="19"/>
    </row>
    <row r="79" spans="2:3">
      <c r="B79" s="12" t="s">
        <v>131</v>
      </c>
      <c r="C79" s="19"/>
    </row>
    <row r="80" spans="2:3">
      <c r="B80" s="12" t="s">
        <v>131</v>
      </c>
      <c r="C80" s="19"/>
    </row>
    <row r="81" spans="2:3">
      <c r="B81" s="12" t="s">
        <v>131</v>
      </c>
      <c r="C81" s="19"/>
    </row>
    <row r="82" spans="2:3">
      <c r="B82" s="12" t="s">
        <v>131</v>
      </c>
      <c r="C82" s="19"/>
    </row>
    <row r="83" spans="2:3">
      <c r="B83" s="12" t="s">
        <v>131</v>
      </c>
      <c r="C83" s="19"/>
    </row>
    <row r="84" spans="2:3">
      <c r="B84" s="12" t="s">
        <v>131</v>
      </c>
      <c r="C84" s="19"/>
    </row>
    <row r="85" spans="2:3">
      <c r="B85" s="12" t="s">
        <v>131</v>
      </c>
      <c r="C85" s="19"/>
    </row>
    <row r="86" spans="2:3">
      <c r="B86" s="12" t="s">
        <v>131</v>
      </c>
      <c r="C86" s="19"/>
    </row>
    <row r="87" spans="2:3">
      <c r="B87" s="12" t="s">
        <v>131</v>
      </c>
      <c r="C87" s="19"/>
    </row>
    <row r="88" spans="2:3">
      <c r="B88" s="12" t="s">
        <v>131</v>
      </c>
      <c r="C88" s="19"/>
    </row>
    <row r="89" spans="2:3">
      <c r="B89" s="12" t="s">
        <v>131</v>
      </c>
      <c r="C89" s="19"/>
    </row>
    <row r="90" spans="2:3">
      <c r="B90" s="12" t="s">
        <v>131</v>
      </c>
      <c r="C90" s="19"/>
    </row>
    <row r="91" spans="2:3">
      <c r="B91" s="12" t="s">
        <v>131</v>
      </c>
      <c r="C91" s="19"/>
    </row>
    <row r="92" spans="2:3">
      <c r="B92" s="12" t="s">
        <v>131</v>
      </c>
      <c r="C92" s="19"/>
    </row>
    <row r="93" spans="2:3">
      <c r="B93" s="12" t="s">
        <v>131</v>
      </c>
      <c r="C93" s="19"/>
    </row>
    <row r="94" spans="2:3">
      <c r="B94" s="12" t="s">
        <v>131</v>
      </c>
      <c r="C94" s="19"/>
    </row>
    <row r="95" spans="2:3">
      <c r="B95" s="12" t="s">
        <v>131</v>
      </c>
      <c r="C95" s="19"/>
    </row>
    <row r="96" spans="2:3">
      <c r="B96" s="12" t="s">
        <v>131</v>
      </c>
      <c r="C96" s="19"/>
    </row>
    <row r="97" spans="2:3">
      <c r="B97" s="12" t="s">
        <v>131</v>
      </c>
      <c r="C97" s="19"/>
    </row>
    <row r="98" spans="2:3">
      <c r="B98" s="12" t="s">
        <v>131</v>
      </c>
      <c r="C98" s="19"/>
    </row>
    <row r="99" spans="2:3">
      <c r="B99" s="12" t="s">
        <v>131</v>
      </c>
      <c r="C99" s="19"/>
    </row>
    <row r="100" spans="2:3">
      <c r="B100" s="12" t="s">
        <v>131</v>
      </c>
      <c r="C100" s="19"/>
    </row>
  </sheetData>
  <sheetProtection sheet="1" objects="1" scenarios="1"/>
  <mergeCells count="1">
    <mergeCell ref="B3:C3"/>
  </mergeCells>
  <pageMargins left="0.7" right="0.7" top="0.75" bottom="0.75" header="0.3" footer="0.3"/>
  <ignoredErrors>
    <ignoredError sqref="E4:E5 B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M44"/>
  <sheetViews>
    <sheetView showGridLines="0" workbookViewId="0">
      <selection activeCell="G31" sqref="G31"/>
    </sheetView>
  </sheetViews>
  <sheetFormatPr baseColWidth="10" defaultColWidth="11.5546875" defaultRowHeight="13.2"/>
  <cols>
    <col min="1" max="1" width="4" style="212" customWidth="1"/>
    <col min="2" max="2" width="26.109375" style="213" customWidth="1"/>
    <col min="3" max="3" width="19.88671875" style="213" customWidth="1"/>
    <col min="4" max="4" width="6.6640625" style="213" customWidth="1"/>
    <col min="5" max="5" width="13.109375" style="214" customWidth="1"/>
    <col min="6" max="6" width="17.33203125" style="214" customWidth="1"/>
    <col min="7" max="7" width="16.109375" style="215" customWidth="1"/>
    <col min="8" max="8" width="7.33203125" style="213" bestFit="1" customWidth="1"/>
    <col min="9" max="9" width="25.21875" style="213" customWidth="1"/>
    <col min="10" max="10" width="27.77734375" style="216" customWidth="1"/>
    <col min="11" max="11" width="8.88671875" style="209" bestFit="1" customWidth="1"/>
    <col min="12" max="12" width="12.44140625" style="210" bestFit="1" customWidth="1"/>
    <col min="13" max="13" width="12.44140625" style="211" bestFit="1" customWidth="1"/>
    <col min="14" max="16384" width="11.5546875" style="212"/>
  </cols>
  <sheetData>
    <row r="4" spans="2:13" s="204" customFormat="1" ht="24.6">
      <c r="B4" s="195" t="s">
        <v>10</v>
      </c>
      <c r="C4" s="195" t="s">
        <v>11</v>
      </c>
      <c r="D4" s="196"/>
      <c r="E4" s="195" t="s">
        <v>12</v>
      </c>
      <c r="F4" s="197" t="s">
        <v>10</v>
      </c>
      <c r="G4" s="198" t="s">
        <v>11</v>
      </c>
      <c r="H4" s="196"/>
      <c r="I4" s="199" t="s">
        <v>11</v>
      </c>
      <c r="J4" s="200" t="s">
        <v>10</v>
      </c>
      <c r="K4" s="201"/>
      <c r="L4" s="202"/>
      <c r="M4" s="203"/>
    </row>
    <row r="5" spans="2:13" ht="24.6">
      <c r="B5" s="239">
        <v>34</v>
      </c>
      <c r="C5" s="205">
        <f>+B5/1000</f>
        <v>3.4000000000000002E-2</v>
      </c>
      <c r="D5" s="206"/>
      <c r="E5" s="239">
        <v>23</v>
      </c>
      <c r="F5" s="207">
        <f>+E5/5</f>
        <v>4.5999999999999996</v>
      </c>
      <c r="G5" s="205">
        <f>+F5/1000</f>
        <v>4.5999999999999999E-3</v>
      </c>
      <c r="H5" s="206"/>
      <c r="I5" s="240">
        <v>23.876000000000001</v>
      </c>
      <c r="J5" s="208">
        <f>+I5*1000</f>
        <v>23876</v>
      </c>
    </row>
    <row r="10" spans="2:13">
      <c r="L10" s="213"/>
      <c r="M10" s="213"/>
    </row>
    <row r="11" spans="2:13" ht="13.8">
      <c r="B11" s="217"/>
      <c r="C11" s="218" t="s">
        <v>93</v>
      </c>
      <c r="D11" s="219"/>
      <c r="E11" s="220"/>
      <c r="F11" s="202" t="s">
        <v>66</v>
      </c>
      <c r="L11" s="215"/>
    </row>
    <row r="12" spans="2:13" s="204" customFormat="1">
      <c r="B12" s="111"/>
      <c r="C12" s="47" t="s">
        <v>63</v>
      </c>
      <c r="D12" s="221" t="s">
        <v>10</v>
      </c>
      <c r="E12" s="47" t="s">
        <v>64</v>
      </c>
      <c r="F12" s="202">
        <v>1.8</v>
      </c>
      <c r="G12" s="221" t="s">
        <v>67</v>
      </c>
      <c r="H12" s="47"/>
      <c r="I12" s="47"/>
      <c r="J12" s="222"/>
      <c r="K12" s="209"/>
      <c r="L12" s="223"/>
      <c r="M12" s="211"/>
    </row>
    <row r="13" spans="2:13" ht="13.8">
      <c r="B13" s="224" t="s">
        <v>3</v>
      </c>
      <c r="C13" s="225">
        <v>2.65</v>
      </c>
      <c r="D13" s="226">
        <v>5000</v>
      </c>
      <c r="E13" s="227">
        <f>+D13/C13</f>
        <v>1886.7924528301887</v>
      </c>
      <c r="F13" s="228">
        <f t="shared" ref="F13:F19" si="0">E13*$F$12</f>
        <v>3396.2264150943397</v>
      </c>
      <c r="G13" s="229">
        <f>F13/1000</f>
        <v>3.3962264150943398</v>
      </c>
      <c r="L13" s="215"/>
    </row>
    <row r="14" spans="2:13" ht="13.8">
      <c r="B14" s="224" t="s">
        <v>4</v>
      </c>
      <c r="C14" s="225">
        <v>3.1950000000000003</v>
      </c>
      <c r="D14" s="226">
        <v>5000</v>
      </c>
      <c r="E14" s="227">
        <f t="shared" ref="E14:E21" si="1">+D14/C14</f>
        <v>1564.9452269170577</v>
      </c>
      <c r="F14" s="228">
        <f t="shared" si="0"/>
        <v>2816.9014084507039</v>
      </c>
      <c r="G14" s="229">
        <f t="shared" ref="G14:G21" si="2">F14/1000</f>
        <v>2.816901408450704</v>
      </c>
      <c r="L14" s="215"/>
      <c r="M14" s="215"/>
    </row>
    <row r="15" spans="2:13" ht="13.8">
      <c r="B15" s="224" t="s">
        <v>5</v>
      </c>
      <c r="C15" s="225">
        <v>2.71</v>
      </c>
      <c r="D15" s="226">
        <v>5000</v>
      </c>
      <c r="E15" s="227">
        <f t="shared" si="1"/>
        <v>1845.0184501845019</v>
      </c>
      <c r="F15" s="228">
        <f t="shared" si="0"/>
        <v>3321.0332103321034</v>
      </c>
      <c r="G15" s="229">
        <f t="shared" si="2"/>
        <v>3.3210332103321032</v>
      </c>
      <c r="J15" s="109"/>
      <c r="L15" s="213"/>
      <c r="M15" s="213"/>
    </row>
    <row r="16" spans="2:13" ht="13.8">
      <c r="B16" s="224" t="s">
        <v>6</v>
      </c>
      <c r="C16" s="225">
        <v>2.65</v>
      </c>
      <c r="D16" s="226">
        <v>5000</v>
      </c>
      <c r="E16" s="227">
        <f t="shared" si="1"/>
        <v>1886.7924528301887</v>
      </c>
      <c r="F16" s="228">
        <f t="shared" si="0"/>
        <v>3396.2264150943397</v>
      </c>
      <c r="G16" s="229">
        <f t="shared" si="2"/>
        <v>3.3962264150943398</v>
      </c>
    </row>
    <row r="17" spans="2:10" ht="13.8">
      <c r="B17" s="224" t="s">
        <v>7</v>
      </c>
      <c r="C17" s="225">
        <v>3.7450000000000001</v>
      </c>
      <c r="D17" s="226">
        <v>5000</v>
      </c>
      <c r="E17" s="227">
        <f t="shared" si="1"/>
        <v>1335.1134846461948</v>
      </c>
      <c r="F17" s="228">
        <f t="shared" si="0"/>
        <v>2403.2042723631507</v>
      </c>
      <c r="G17" s="229">
        <f t="shared" si="2"/>
        <v>2.4032042723631508</v>
      </c>
    </row>
    <row r="18" spans="2:10" ht="13.8">
      <c r="B18" s="224" t="s">
        <v>65</v>
      </c>
      <c r="C18" s="225">
        <v>2.62</v>
      </c>
      <c r="D18" s="226">
        <v>5000</v>
      </c>
      <c r="E18" s="227">
        <f>+D18/C18</f>
        <v>1908.3969465648854</v>
      </c>
      <c r="F18" s="228">
        <f>E18*$F$12</f>
        <v>3435.1145038167938</v>
      </c>
      <c r="G18" s="229">
        <f t="shared" si="2"/>
        <v>3.4351145038167936</v>
      </c>
    </row>
    <row r="19" spans="2:10" ht="13.8">
      <c r="B19" s="224" t="s">
        <v>8</v>
      </c>
      <c r="C19" s="225">
        <v>2.7</v>
      </c>
      <c r="D19" s="226">
        <v>5000</v>
      </c>
      <c r="E19" s="227">
        <f t="shared" si="1"/>
        <v>1851.8518518518517</v>
      </c>
      <c r="F19" s="228">
        <f t="shared" si="0"/>
        <v>3333.333333333333</v>
      </c>
      <c r="G19" s="229">
        <f t="shared" si="2"/>
        <v>3.333333333333333</v>
      </c>
    </row>
    <row r="20" spans="2:10" ht="13.8" thickBot="1">
      <c r="B20" s="216"/>
      <c r="C20" s="212"/>
      <c r="D20" s="230"/>
      <c r="E20" s="212"/>
      <c r="F20" s="202" t="s">
        <v>64</v>
      </c>
      <c r="G20" s="229"/>
    </row>
    <row r="21" spans="2:10" ht="14.4" thickBot="1">
      <c r="B21" s="231" t="s">
        <v>94</v>
      </c>
      <c r="C21" s="225">
        <v>2.65</v>
      </c>
      <c r="D21" s="226">
        <v>5000</v>
      </c>
      <c r="E21" s="227">
        <f t="shared" si="1"/>
        <v>1886.7924528301887</v>
      </c>
      <c r="F21" s="232">
        <f>E21*$F$12</f>
        <v>3396.2264150943397</v>
      </c>
      <c r="G21" s="233">
        <f t="shared" si="2"/>
        <v>3.3962264150943398</v>
      </c>
    </row>
    <row r="22" spans="2:10" ht="13.8">
      <c r="B22" s="217"/>
    </row>
    <row r="23" spans="2:10" ht="13.8">
      <c r="B23" s="234"/>
    </row>
    <row r="24" spans="2:10" ht="13.8">
      <c r="B24" s="234"/>
      <c r="F24" s="215"/>
    </row>
    <row r="25" spans="2:10" ht="13.8">
      <c r="I25" s="220"/>
    </row>
    <row r="26" spans="2:10">
      <c r="E26" s="235"/>
    </row>
    <row r="27" spans="2:10">
      <c r="D27" s="236"/>
      <c r="J27" s="236"/>
    </row>
    <row r="28" spans="2:10" ht="13.8">
      <c r="C28" s="215"/>
      <c r="G28" s="237"/>
      <c r="H28" s="237"/>
      <c r="I28" s="215"/>
    </row>
    <row r="30" spans="2:10">
      <c r="B30" s="215"/>
      <c r="E30" s="213"/>
    </row>
    <row r="31" spans="2:10">
      <c r="E31" s="213"/>
    </row>
    <row r="33" spans="3:8">
      <c r="C33" s="215"/>
    </row>
    <row r="35" spans="3:8">
      <c r="H35" s="236"/>
    </row>
    <row r="38" spans="3:8">
      <c r="F38" s="216"/>
    </row>
    <row r="42" spans="3:8">
      <c r="G42" s="238"/>
    </row>
    <row r="44" spans="3:8">
      <c r="G44" s="238"/>
    </row>
  </sheetData>
  <sheetProtection sheet="1" objects="1" scenarios="1"/>
  <conditionalFormatting sqref="J15">
    <cfRule type="expression" dxfId="185" priority="1">
      <formula>AND($H$3="MGA")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>
    <tabColor theme="1"/>
  </sheetPr>
  <dimension ref="B1:Q20"/>
  <sheetViews>
    <sheetView showGridLines="0" workbookViewId="0">
      <selection activeCell="G31" sqref="G31"/>
    </sheetView>
  </sheetViews>
  <sheetFormatPr baseColWidth="10" defaultColWidth="11.5546875" defaultRowHeight="13.2"/>
  <cols>
    <col min="1" max="1" width="2.77734375" style="63" customWidth="1"/>
    <col min="2" max="2" width="5.33203125" style="63" customWidth="1"/>
    <col min="3" max="3" width="20.33203125" style="63" customWidth="1"/>
    <col min="4" max="4" width="6.109375" style="64" customWidth="1"/>
    <col min="5" max="5" width="2.77734375" style="63" customWidth="1"/>
    <col min="6" max="6" width="12.44140625" style="65" bestFit="1" customWidth="1"/>
    <col min="7" max="7" width="14.109375" style="63" customWidth="1"/>
    <col min="8" max="8" width="2.77734375" style="63" customWidth="1"/>
    <col min="9" max="9" width="19.33203125" style="65" customWidth="1"/>
    <col min="10" max="10" width="14.5546875" style="93" customWidth="1"/>
    <col min="11" max="11" width="2.77734375" style="63" customWidth="1"/>
    <col min="12" max="12" width="20.109375" style="63" bestFit="1" customWidth="1"/>
    <col min="13" max="13" width="5" style="63" bestFit="1" customWidth="1"/>
    <col min="14" max="14" width="10" style="63" bestFit="1" customWidth="1"/>
    <col min="15" max="15" width="7.44140625" style="63" bestFit="1" customWidth="1"/>
    <col min="16" max="16" width="2.77734375" style="63" customWidth="1"/>
    <col min="17" max="17" width="19.21875" style="63" bestFit="1" customWidth="1"/>
    <col min="18" max="18" width="2.77734375" style="63" customWidth="1"/>
    <col min="19" max="16384" width="11.5546875" style="63"/>
  </cols>
  <sheetData>
    <row r="1" spans="2:17" ht="13.8" thickBot="1"/>
    <row r="2" spans="2:17" s="69" customFormat="1" ht="13.8" thickBot="1">
      <c r="B2" s="66" t="s">
        <v>212</v>
      </c>
      <c r="C2" s="67"/>
      <c r="D2" s="68"/>
      <c r="F2" s="70" t="s">
        <v>213</v>
      </c>
      <c r="G2" s="71"/>
      <c r="I2" s="72" t="s">
        <v>237</v>
      </c>
      <c r="J2" s="73"/>
      <c r="L2" s="55" t="s">
        <v>138</v>
      </c>
      <c r="M2" s="91"/>
      <c r="N2" s="38" t="s">
        <v>139</v>
      </c>
      <c r="O2" s="37" t="s">
        <v>140</v>
      </c>
      <c r="Q2" s="292" t="s">
        <v>391</v>
      </c>
    </row>
    <row r="3" spans="2:17" ht="14.4">
      <c r="B3" s="74" t="s">
        <v>114</v>
      </c>
      <c r="C3" s="75" t="s">
        <v>214</v>
      </c>
      <c r="D3" s="76">
        <v>1</v>
      </c>
      <c r="F3" s="77" t="s">
        <v>11</v>
      </c>
      <c r="G3" s="78" t="s">
        <v>215</v>
      </c>
      <c r="I3" s="96" t="s">
        <v>238</v>
      </c>
      <c r="J3" s="94" t="s">
        <v>13</v>
      </c>
      <c r="L3" s="298" t="s">
        <v>95</v>
      </c>
      <c r="M3" s="304" t="s">
        <v>231</v>
      </c>
      <c r="N3" s="305" t="s">
        <v>145</v>
      </c>
      <c r="O3" s="40" t="s">
        <v>143</v>
      </c>
      <c r="Q3" s="300" t="s">
        <v>389</v>
      </c>
    </row>
    <row r="4" spans="2:17" ht="14.4">
      <c r="B4" s="79" t="s">
        <v>115</v>
      </c>
      <c r="C4" s="80" t="s">
        <v>216</v>
      </c>
      <c r="D4" s="81">
        <v>2</v>
      </c>
      <c r="F4" s="82" t="s">
        <v>10</v>
      </c>
      <c r="G4" s="83" t="s">
        <v>217</v>
      </c>
      <c r="I4" s="97"/>
      <c r="J4" s="95" t="s">
        <v>88</v>
      </c>
      <c r="L4" s="299" t="s">
        <v>0</v>
      </c>
      <c r="M4" s="306" t="s">
        <v>232</v>
      </c>
      <c r="N4" s="39" t="s">
        <v>145</v>
      </c>
      <c r="O4" s="41" t="s">
        <v>142</v>
      </c>
      <c r="Q4" s="300" t="s">
        <v>390</v>
      </c>
    </row>
    <row r="5" spans="2:17">
      <c r="B5" s="79" t="s">
        <v>182</v>
      </c>
      <c r="C5" s="80" t="s">
        <v>218</v>
      </c>
      <c r="D5" s="81">
        <v>3</v>
      </c>
      <c r="F5" s="82" t="s">
        <v>177</v>
      </c>
      <c r="G5" s="83" t="s">
        <v>219</v>
      </c>
      <c r="I5" s="97"/>
      <c r="J5" s="95" t="s">
        <v>89</v>
      </c>
      <c r="L5" s="299" t="s">
        <v>132</v>
      </c>
      <c r="M5" s="306" t="s">
        <v>233</v>
      </c>
      <c r="N5" s="42" t="s">
        <v>133</v>
      </c>
      <c r="O5" s="43" t="s">
        <v>141</v>
      </c>
    </row>
    <row r="6" spans="2:17">
      <c r="B6" s="253" t="s">
        <v>375</v>
      </c>
      <c r="C6" s="80" t="s">
        <v>220</v>
      </c>
      <c r="D6" s="81">
        <v>4</v>
      </c>
      <c r="F6" s="82" t="s">
        <v>86</v>
      </c>
      <c r="G6" s="83" t="s">
        <v>67</v>
      </c>
      <c r="I6" s="97"/>
      <c r="J6" s="95" t="s">
        <v>90</v>
      </c>
      <c r="L6" s="299" t="s">
        <v>1</v>
      </c>
      <c r="M6" s="306" t="s">
        <v>234</v>
      </c>
      <c r="N6" s="39" t="s">
        <v>145</v>
      </c>
      <c r="O6" s="44" t="s">
        <v>144</v>
      </c>
    </row>
    <row r="7" spans="2:17">
      <c r="B7" s="79" t="s">
        <v>221</v>
      </c>
      <c r="C7" s="80" t="s">
        <v>222</v>
      </c>
      <c r="D7" s="81">
        <v>5</v>
      </c>
      <c r="F7" s="82" t="s">
        <v>223</v>
      </c>
      <c r="G7" s="83" t="s">
        <v>224</v>
      </c>
      <c r="I7" s="97"/>
      <c r="J7" s="95" t="s">
        <v>91</v>
      </c>
      <c r="L7" s="307" t="s">
        <v>2</v>
      </c>
      <c r="M7" s="306" t="s">
        <v>197</v>
      </c>
      <c r="N7" s="42" t="s">
        <v>135</v>
      </c>
      <c r="O7" s="43" t="s">
        <v>134</v>
      </c>
    </row>
    <row r="8" spans="2:17">
      <c r="B8" s="79" t="s">
        <v>225</v>
      </c>
      <c r="C8" s="80" t="s">
        <v>226</v>
      </c>
      <c r="D8" s="81">
        <v>6</v>
      </c>
      <c r="F8" s="82"/>
      <c r="G8" s="83"/>
      <c r="I8" s="97"/>
      <c r="J8" s="84"/>
      <c r="L8" s="301" t="s">
        <v>413</v>
      </c>
      <c r="M8" s="308" t="s">
        <v>351</v>
      </c>
      <c r="N8" s="42" t="s">
        <v>137</v>
      </c>
      <c r="O8" s="43" t="s">
        <v>136</v>
      </c>
    </row>
    <row r="9" spans="2:17">
      <c r="B9" s="79"/>
      <c r="C9" s="80"/>
      <c r="D9" s="81"/>
      <c r="F9" s="82"/>
      <c r="G9" s="83"/>
      <c r="I9" s="97"/>
      <c r="J9" s="84"/>
      <c r="L9" s="302" t="s">
        <v>414</v>
      </c>
      <c r="M9" s="309" t="s">
        <v>416</v>
      </c>
      <c r="N9" s="303" t="s">
        <v>415</v>
      </c>
      <c r="O9" s="45" t="s">
        <v>416</v>
      </c>
    </row>
    <row r="10" spans="2:17">
      <c r="B10" s="79"/>
      <c r="C10" s="80"/>
      <c r="D10" s="81"/>
      <c r="F10" s="82"/>
      <c r="G10" s="83"/>
      <c r="I10" s="97"/>
      <c r="J10" s="84"/>
    </row>
    <row r="11" spans="2:17">
      <c r="B11" s="79"/>
      <c r="C11" s="80"/>
      <c r="D11" s="81"/>
      <c r="F11" s="82"/>
      <c r="G11" s="83"/>
      <c r="I11" s="97"/>
      <c r="J11" s="84"/>
    </row>
    <row r="12" spans="2:17">
      <c r="B12" s="79"/>
      <c r="C12" s="80"/>
      <c r="D12" s="81"/>
      <c r="F12" s="82"/>
      <c r="G12" s="83"/>
      <c r="I12" s="97"/>
      <c r="J12" s="84"/>
    </row>
    <row r="13" spans="2:17">
      <c r="B13" s="79"/>
      <c r="C13" s="80"/>
      <c r="D13" s="81"/>
      <c r="F13" s="82"/>
      <c r="G13" s="83"/>
      <c r="I13" s="97"/>
      <c r="J13" s="84"/>
    </row>
    <row r="14" spans="2:17">
      <c r="B14" s="79"/>
      <c r="C14" s="80"/>
      <c r="D14" s="81"/>
      <c r="F14" s="82"/>
      <c r="G14" s="83"/>
      <c r="I14" s="97"/>
      <c r="J14" s="84"/>
    </row>
    <row r="15" spans="2:17">
      <c r="B15" s="79"/>
      <c r="C15" s="80"/>
      <c r="D15" s="81"/>
      <c r="F15" s="82"/>
      <c r="G15" s="83"/>
      <c r="I15" s="97"/>
      <c r="J15" s="84"/>
    </row>
    <row r="16" spans="2:17">
      <c r="B16" s="79"/>
      <c r="C16" s="80"/>
      <c r="D16" s="81"/>
      <c r="F16" s="82"/>
      <c r="G16" s="83"/>
      <c r="I16" s="97"/>
      <c r="J16" s="84"/>
    </row>
    <row r="17" spans="2:10">
      <c r="B17" s="79"/>
      <c r="C17" s="80"/>
      <c r="D17" s="81"/>
      <c r="F17" s="82"/>
      <c r="G17" s="83"/>
      <c r="I17" s="97"/>
      <c r="J17" s="84"/>
    </row>
    <row r="18" spans="2:10">
      <c r="B18" s="79"/>
      <c r="C18" s="80"/>
      <c r="D18" s="81"/>
      <c r="F18" s="82"/>
      <c r="G18" s="83"/>
      <c r="I18" s="97"/>
      <c r="J18" s="84"/>
    </row>
    <row r="19" spans="2:10">
      <c r="B19" s="79"/>
      <c r="C19" s="80"/>
      <c r="D19" s="81"/>
      <c r="F19" s="82"/>
      <c r="G19" s="83"/>
      <c r="I19" s="97"/>
      <c r="J19" s="84"/>
    </row>
    <row r="20" spans="2:10" ht="13.8" thickBot="1">
      <c r="B20" s="85"/>
      <c r="C20" s="86"/>
      <c r="D20" s="87"/>
      <c r="F20" s="88"/>
      <c r="G20" s="89"/>
      <c r="I20" s="98"/>
      <c r="J20" s="9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K106"/>
  <sheetViews>
    <sheetView showGridLines="0" zoomScaleNormal="100" workbookViewId="0">
      <pane ySplit="2" topLeftCell="A3" activePane="bottomLeft" state="frozen"/>
      <selection activeCell="G31" sqref="G31"/>
      <selection pane="bottomLeft" activeCell="G31" sqref="G31"/>
    </sheetView>
  </sheetViews>
  <sheetFormatPr baseColWidth="10" defaultColWidth="11.5546875" defaultRowHeight="13.2"/>
  <cols>
    <col min="1" max="1" width="4.88671875" style="46" customWidth="1"/>
    <col min="2" max="2" width="38.6640625" style="164" bestFit="1" customWidth="1"/>
    <col min="3" max="3" width="15.88671875" style="46" bestFit="1" customWidth="1"/>
    <col min="4" max="4" width="36" style="54" customWidth="1"/>
    <col min="5" max="5" width="12.44140625" style="46" bestFit="1" customWidth="1"/>
    <col min="6" max="6" width="12.44140625" style="46" customWidth="1"/>
    <col min="7" max="8" width="7" style="46" bestFit="1" customWidth="1"/>
    <col min="9" max="9" width="11.6640625" style="46" bestFit="1" customWidth="1"/>
    <col min="10" max="10" width="15.5546875" style="51" bestFit="1" customWidth="1"/>
    <col min="11" max="11" width="16.33203125" style="46" customWidth="1"/>
    <col min="12" max="16384" width="11.5546875" style="51"/>
  </cols>
  <sheetData>
    <row r="1" spans="1:11" s="46" customFormat="1">
      <c r="B1" s="164">
        <v>1</v>
      </c>
      <c r="C1" s="46">
        <v>2</v>
      </c>
      <c r="D1" s="46">
        <v>3</v>
      </c>
      <c r="E1" s="46">
        <v>4</v>
      </c>
      <c r="F1" s="46">
        <v>5</v>
      </c>
      <c r="G1" s="46">
        <v>6</v>
      </c>
      <c r="H1" s="46">
        <v>7</v>
      </c>
      <c r="I1" s="46">
        <v>8</v>
      </c>
      <c r="J1" s="46">
        <v>9</v>
      </c>
      <c r="K1" s="46">
        <v>10</v>
      </c>
    </row>
    <row r="2" spans="1:11" s="47" customFormat="1" ht="26.4">
      <c r="B2" s="165" t="str">
        <f>IF(ISBLANK([2]Produits!B6)," ",[2]Produits!B6)</f>
        <v>Désignation Article</v>
      </c>
      <c r="C2" s="48" t="str">
        <f>IF(ISBLANK([2]Produits!C6)," ",[2]Produits!C6)</f>
        <v>Référence Article</v>
      </c>
      <c r="D2" s="48" t="str">
        <f>IF(ISBLANK([2]Produits!D6)," ",[2]Produits!D6)</f>
        <v>Descriptif</v>
      </c>
      <c r="E2" s="169" t="s">
        <v>346</v>
      </c>
      <c r="F2" s="169" t="s">
        <v>347</v>
      </c>
      <c r="G2" s="48" t="str">
        <f>IF(ISBLANK([2]Produits!F6)," ",[2]Produits!F6)</f>
        <v>Poids</v>
      </c>
      <c r="H2" s="48" t="str">
        <f>IF(ISBLANK([2]Produits!G6)," ",[2]Produits!G6)</f>
        <v>Famille</v>
      </c>
      <c r="I2" s="48" t="str">
        <f>IF(ISBLANK([2]Produits!H6)," ",[2]Produits!H6)</f>
        <v>Code Article</v>
      </c>
      <c r="J2" s="48" t="str">
        <f>IF(ISBLANK([2]Produits!I6)," ",[2]Produits!I6)</f>
        <v>Code Barre</v>
      </c>
      <c r="K2" s="48" t="str">
        <f>IF(ISBLANK([2]Produits!J6)," ",[2]Produits!J6)</f>
        <v>Nomenclature Douanière</v>
      </c>
    </row>
    <row r="3" spans="1:11" s="46" customFormat="1" ht="35.4">
      <c r="A3" s="46">
        <v>1</v>
      </c>
      <c r="B3" s="166" t="str">
        <f>[3]Produits!B7</f>
        <v>Amethyst</v>
      </c>
      <c r="C3" s="49" t="str">
        <f>[3]Produits!C7</f>
        <v>6090000100019</v>
      </c>
      <c r="D3" s="49" t="str">
        <f>[3]Produits!D7</f>
        <v>Brut</v>
      </c>
      <c r="E3" s="168" t="str">
        <f>[3]Produits!E7</f>
        <v>Gr</v>
      </c>
      <c r="F3" s="168" t="str">
        <f>[3]Produits!F7</f>
        <v>Kg</v>
      </c>
      <c r="G3" s="49">
        <f>[3]Produits!G7</f>
        <v>0</v>
      </c>
      <c r="H3" s="49" t="str">
        <f>[3]Produits!H7</f>
        <v>MIN</v>
      </c>
      <c r="I3" s="49" t="str">
        <f>[3]Produits!I7</f>
        <v>0001</v>
      </c>
      <c r="J3" s="50" t="str">
        <f>[3]Produits!J7</f>
        <v>6ATKKAA*baaabj+</v>
      </c>
      <c r="K3" s="49">
        <f>+[3]Produits!K7</f>
        <v>7103100000</v>
      </c>
    </row>
    <row r="4" spans="1:11" ht="35.4">
      <c r="A4" s="46">
        <v>2</v>
      </c>
      <c r="B4" s="166" t="str">
        <f>[3]Produits!B8</f>
        <v>Apatite</v>
      </c>
      <c r="C4" s="49" t="str">
        <f>[3]Produits!C8</f>
        <v>6090000100026</v>
      </c>
      <c r="D4" s="49" t="str">
        <f>[3]Produits!D8</f>
        <v>Brut</v>
      </c>
      <c r="E4" s="49" t="str">
        <f>[3]Produits!E8</f>
        <v>Gr</v>
      </c>
      <c r="F4" s="49" t="str">
        <f>[3]Produits!F8</f>
        <v>Kg</v>
      </c>
      <c r="G4" s="49">
        <f>[3]Produits!G8</f>
        <v>0</v>
      </c>
      <c r="H4" s="49" t="str">
        <f>[3]Produits!H8</f>
        <v>MIN</v>
      </c>
      <c r="I4" s="49" t="str">
        <f>[3]Produits!I8</f>
        <v>0002</v>
      </c>
      <c r="J4" s="50" t="str">
        <f>[3]Produits!J8</f>
        <v>6ATKKAA*baaacg+</v>
      </c>
      <c r="K4" s="49" t="str">
        <f>+[3]Produits!K8</f>
        <v>7103100000</v>
      </c>
    </row>
    <row r="5" spans="1:11" ht="35.4">
      <c r="A5" s="46">
        <v>3</v>
      </c>
      <c r="B5" s="166" t="str">
        <f>[3]Produits!B9</f>
        <v>Aquamarine</v>
      </c>
      <c r="C5" s="49" t="str">
        <f>[3]Produits!C9</f>
        <v>6090000100033</v>
      </c>
      <c r="D5" s="49" t="str">
        <f>[3]Produits!D9</f>
        <v>Brut</v>
      </c>
      <c r="E5" s="49" t="str">
        <f>[3]Produits!E9</f>
        <v>Gr</v>
      </c>
      <c r="F5" s="49" t="str">
        <f>[3]Produits!F9</f>
        <v>Kg</v>
      </c>
      <c r="G5" s="49">
        <f>[3]Produits!G9</f>
        <v>0</v>
      </c>
      <c r="H5" s="49" t="str">
        <f>[3]Produits!H9</f>
        <v>MIN</v>
      </c>
      <c r="I5" s="49" t="str">
        <f>[3]Produits!I9</f>
        <v>0003</v>
      </c>
      <c r="J5" s="50" t="str">
        <f>[3]Produits!J9</f>
        <v>6ATKKAA*baaadd+</v>
      </c>
      <c r="K5" s="49" t="str">
        <f>+[3]Produits!K9</f>
        <v>7103100000</v>
      </c>
    </row>
    <row r="6" spans="1:11" ht="35.4">
      <c r="A6" s="46">
        <v>4</v>
      </c>
      <c r="B6" s="166" t="str">
        <f>[3]Produits!B10</f>
        <v>Citrine</v>
      </c>
      <c r="C6" s="49" t="str">
        <f>[3]Produits!C10</f>
        <v>6090000100040</v>
      </c>
      <c r="D6" s="49" t="str">
        <f>[3]Produits!D10</f>
        <v>Brut</v>
      </c>
      <c r="E6" s="49" t="str">
        <f>[3]Produits!E10</f>
        <v>Gr</v>
      </c>
      <c r="F6" s="49" t="str">
        <f>[3]Produits!F10</f>
        <v>Kg</v>
      </c>
      <c r="G6" s="49">
        <f>[3]Produits!G10</f>
        <v>0</v>
      </c>
      <c r="H6" s="49" t="str">
        <f>[3]Produits!H10</f>
        <v>MIN</v>
      </c>
      <c r="I6" s="49" t="str">
        <f>[3]Produits!I10</f>
        <v>0004</v>
      </c>
      <c r="J6" s="50" t="str">
        <f>[3]Produits!J10</f>
        <v>6ATKKAA*baaaea+</v>
      </c>
      <c r="K6" s="49" t="str">
        <f>+[3]Produits!K10</f>
        <v>7103100000</v>
      </c>
    </row>
    <row r="7" spans="1:11" ht="35.4">
      <c r="A7" s="46">
        <v>5</v>
      </c>
      <c r="B7" s="166" t="str">
        <f>[3]Produits!B11</f>
        <v>Cordierite / Iolite</v>
      </c>
      <c r="C7" s="49" t="str">
        <f>[3]Produits!C11</f>
        <v>6090000100057</v>
      </c>
      <c r="D7" s="49" t="str">
        <f>[3]Produits!D11</f>
        <v>Brut</v>
      </c>
      <c r="E7" s="49" t="str">
        <f>[3]Produits!E11</f>
        <v>Gr</v>
      </c>
      <c r="F7" s="49" t="str">
        <f>[3]Produits!F11</f>
        <v>Kg</v>
      </c>
      <c r="G7" s="49">
        <f>[3]Produits!G11</f>
        <v>0</v>
      </c>
      <c r="H7" s="49" t="str">
        <f>[3]Produits!H11</f>
        <v>MIN</v>
      </c>
      <c r="I7" s="49" t="str">
        <f>[3]Produits!I11</f>
        <v>0005</v>
      </c>
      <c r="J7" s="50" t="str">
        <f>[3]Produits!J11</f>
        <v>6ATKKAA*baaafh+</v>
      </c>
      <c r="K7" s="49" t="str">
        <f>+[3]Produits!K11</f>
        <v>7103100000</v>
      </c>
    </row>
    <row r="8" spans="1:11" ht="35.4">
      <c r="A8" s="46">
        <v>6</v>
      </c>
      <c r="B8" s="166" t="str">
        <f>[3]Produits!B12</f>
        <v>Garnet</v>
      </c>
      <c r="C8" s="49" t="str">
        <f>[3]Produits!C12</f>
        <v>6090000100064</v>
      </c>
      <c r="D8" s="49" t="str">
        <f>[3]Produits!D12</f>
        <v>Brut</v>
      </c>
      <c r="E8" s="49" t="str">
        <f>[3]Produits!E12</f>
        <v>Gr</v>
      </c>
      <c r="F8" s="49" t="str">
        <f>[3]Produits!F12</f>
        <v>Kg</v>
      </c>
      <c r="G8" s="49">
        <f>[3]Produits!G12</f>
        <v>0</v>
      </c>
      <c r="H8" s="49" t="str">
        <f>[3]Produits!H12</f>
        <v>MIN</v>
      </c>
      <c r="I8" s="49" t="str">
        <f>[3]Produits!I12</f>
        <v>0006</v>
      </c>
      <c r="J8" s="50" t="str">
        <f>[3]Produits!J12</f>
        <v>6ATKKAA*baaage+</v>
      </c>
      <c r="K8" s="49" t="str">
        <f>+[3]Produits!K12</f>
        <v>7103100000</v>
      </c>
    </row>
    <row r="9" spans="1:11" ht="35.4">
      <c r="A9" s="46">
        <v>7</v>
      </c>
      <c r="B9" s="166" t="str">
        <f>[3]Produits!B13</f>
        <v>Labradorite / Spectrolite</v>
      </c>
      <c r="C9" s="49" t="str">
        <f>[3]Produits!C13</f>
        <v>6090000100071</v>
      </c>
      <c r="D9" s="49" t="str">
        <f>[3]Produits!D13</f>
        <v>Brut</v>
      </c>
      <c r="E9" s="49" t="str">
        <f>[3]Produits!E13</f>
        <v>Kg</v>
      </c>
      <c r="F9" s="49" t="str">
        <f>[3]Produits!F13</f>
        <v>Kg</v>
      </c>
      <c r="G9" s="49">
        <f>[3]Produits!G13</f>
        <v>0</v>
      </c>
      <c r="H9" s="49" t="str">
        <f>[3]Produits!H13</f>
        <v>MIN</v>
      </c>
      <c r="I9" s="49" t="str">
        <f>[3]Produits!I13</f>
        <v>0007</v>
      </c>
      <c r="J9" s="50" t="str">
        <f>[3]Produits!J13</f>
        <v>6ATKKAA*baaahb+</v>
      </c>
      <c r="K9" s="49" t="str">
        <f>+[3]Produits!K13</f>
        <v>7103100000</v>
      </c>
    </row>
    <row r="10" spans="1:11" ht="35.4">
      <c r="A10" s="46">
        <v>8</v>
      </c>
      <c r="B10" s="166" t="str">
        <f>[3]Produits!B14</f>
        <v xml:space="preserve">Vanille Black Gourmet 1(Grade A 17+) </v>
      </c>
      <c r="C10" s="49" t="str">
        <f>[3]Produits!C14</f>
        <v>6090000200023</v>
      </c>
      <c r="D10" s="49" t="str">
        <f>[3]Produits!D14</f>
        <v>17 cm +</v>
      </c>
      <c r="E10" s="49" t="str">
        <f>[3]Produits!E14</f>
        <v>Kg</v>
      </c>
      <c r="F10" s="49" t="str">
        <f>[3]Produits!F14</f>
        <v>Kg</v>
      </c>
      <c r="G10" s="49">
        <f>[3]Produits!G14</f>
        <v>0</v>
      </c>
      <c r="H10" s="49" t="str">
        <f>[3]Produits!H14</f>
        <v>SPI</v>
      </c>
      <c r="I10" s="49" t="str">
        <f>[3]Produits!I14</f>
        <v>0002</v>
      </c>
      <c r="J10" s="50" t="str">
        <f>[3]Produits!J14</f>
        <v>6ATKKAA*caaacd+</v>
      </c>
      <c r="K10" s="49" t="str">
        <f>+[3]Produits!K14</f>
        <v>0905100000</v>
      </c>
    </row>
    <row r="11" spans="1:11" ht="35.4">
      <c r="A11" s="46">
        <v>9</v>
      </c>
      <c r="B11" s="166" t="str">
        <f>[3]Produits!B15</f>
        <v xml:space="preserve">Vanille Black Gourmet 2(Grade A 14 - 16) </v>
      </c>
      <c r="C11" s="49" t="str">
        <f>[3]Produits!C15</f>
        <v>6090000200016</v>
      </c>
      <c r="D11" s="49" t="str">
        <f>[3]Produits!D15</f>
        <v>14 cm - 16 cm</v>
      </c>
      <c r="E11" s="49" t="str">
        <f>[3]Produits!E15</f>
        <v>Kg</v>
      </c>
      <c r="F11" s="49" t="str">
        <f>[3]Produits!F15</f>
        <v>Kg</v>
      </c>
      <c r="G11" s="49">
        <f>[3]Produits!G15</f>
        <v>0</v>
      </c>
      <c r="H11" s="49" t="str">
        <f>[3]Produits!H15</f>
        <v>SPI</v>
      </c>
      <c r="I11" s="49" t="str">
        <f>[3]Produits!I15</f>
        <v>0001</v>
      </c>
      <c r="J11" s="50" t="str">
        <f>[3]Produits!J15</f>
        <v>6ATKKAA*caaabg+</v>
      </c>
      <c r="K11" s="49" t="str">
        <f>+[3]Produits!K15</f>
        <v>0905100000</v>
      </c>
    </row>
    <row r="12" spans="1:11" ht="35.4">
      <c r="A12" s="46">
        <v>10</v>
      </c>
      <c r="B12" s="166" t="str">
        <f>[3]Produits!B16</f>
        <v xml:space="preserve">Vanille Brown or TK </v>
      </c>
      <c r="C12" s="49" t="str">
        <f>[3]Produits!C16</f>
        <v>6090000200030</v>
      </c>
      <c r="D12" s="49" t="str">
        <f>[3]Produits!D16</f>
        <v>14 cm - 20 cm</v>
      </c>
      <c r="E12" s="49" t="str">
        <f>[3]Produits!E16</f>
        <v>Kg</v>
      </c>
      <c r="F12" s="49" t="str">
        <f>[3]Produits!F16</f>
        <v>Kg</v>
      </c>
      <c r="G12" s="49">
        <f>[3]Produits!G16</f>
        <v>0</v>
      </c>
      <c r="H12" s="49" t="str">
        <f>[3]Produits!H16</f>
        <v>SPI</v>
      </c>
      <c r="I12" s="49" t="str">
        <f>[3]Produits!I16</f>
        <v>0003</v>
      </c>
      <c r="J12" s="50" t="str">
        <f>[3]Produits!J16</f>
        <v>6ATKKAA*caaada+</v>
      </c>
      <c r="K12" s="49" t="str">
        <f>+[3]Produits!K16</f>
        <v>0905100000</v>
      </c>
    </row>
    <row r="13" spans="1:11" ht="35.4">
      <c r="A13" s="46">
        <v>11</v>
      </c>
      <c r="B13" s="166" t="str">
        <f>[3]Produits!B17</f>
        <v xml:space="preserve">Vanille Cuts </v>
      </c>
      <c r="C13" s="49" t="str">
        <f>[3]Produits!C17</f>
        <v>6090000200047</v>
      </c>
      <c r="D13" s="49" t="str">
        <f>[3]Produits!D17</f>
        <v>Coupé &lt;5 cm    Entière &lt;10 cm</v>
      </c>
      <c r="E13" s="49" t="str">
        <f>[3]Produits!E17</f>
        <v>Kg</v>
      </c>
      <c r="F13" s="49" t="str">
        <f>[3]Produits!F17</f>
        <v>Kg</v>
      </c>
      <c r="G13" s="49">
        <f>[3]Produits!G17</f>
        <v>0</v>
      </c>
      <c r="H13" s="49" t="str">
        <f>[3]Produits!H17</f>
        <v>SPI</v>
      </c>
      <c r="I13" s="49" t="str">
        <f>[3]Produits!I17</f>
        <v>0004</v>
      </c>
      <c r="J13" s="50" t="str">
        <f>[3]Produits!J17</f>
        <v>6ATKKAA*caaaeh+</v>
      </c>
      <c r="K13" s="49" t="str">
        <f>+[3]Produits!K17</f>
        <v>0905100000</v>
      </c>
    </row>
    <row r="14" spans="1:11" ht="35.4">
      <c r="A14" s="46">
        <v>12</v>
      </c>
      <c r="B14" s="166" t="str">
        <f>[3]Produits!B18</f>
        <v>Vanille Red American quality EB 1(13+)</v>
      </c>
      <c r="C14" s="49" t="str">
        <f>[3]Produits!C18</f>
        <v>6090000200054</v>
      </c>
      <c r="D14" s="49" t="str">
        <f>[3]Produits!D18</f>
        <v>13 cm +</v>
      </c>
      <c r="E14" s="49" t="str">
        <f>[3]Produits!E18</f>
        <v>Kg</v>
      </c>
      <c r="F14" s="49" t="str">
        <f>[3]Produits!F18</f>
        <v>Kg</v>
      </c>
      <c r="G14" s="49">
        <f>[3]Produits!G18</f>
        <v>0</v>
      </c>
      <c r="H14" s="49" t="str">
        <f>[3]Produits!H18</f>
        <v>SPI</v>
      </c>
      <c r="I14" s="49" t="str">
        <f>[3]Produits!I18</f>
        <v>0005</v>
      </c>
      <c r="J14" s="50" t="str">
        <f>[3]Produits!J18</f>
        <v>6ATKKAA*caaafe+</v>
      </c>
      <c r="K14" s="49" t="str">
        <f>+[3]Produits!K18</f>
        <v>0905100000</v>
      </c>
    </row>
    <row r="15" spans="1:11" ht="35.4">
      <c r="A15" s="46">
        <v>13</v>
      </c>
      <c r="B15" s="166" t="str">
        <f>[3]Produits!B19</f>
        <v>Vanille Red American quality EB 2(10 - 12,5)</v>
      </c>
      <c r="C15" s="49" t="str">
        <f>[3]Produits!C19</f>
        <v>6090000200061</v>
      </c>
      <c r="D15" s="49" t="str">
        <f>[3]Produits!D19</f>
        <v>10 cm - 12,5 cm</v>
      </c>
      <c r="E15" s="49" t="str">
        <f>[3]Produits!E19</f>
        <v>Kg</v>
      </c>
      <c r="F15" s="49" t="str">
        <f>[3]Produits!F19</f>
        <v>Kg</v>
      </c>
      <c r="G15" s="49">
        <f>[3]Produits!G19</f>
        <v>0</v>
      </c>
      <c r="H15" s="49" t="str">
        <f>[3]Produits!H19</f>
        <v>SPI</v>
      </c>
      <c r="I15" s="49" t="str">
        <f>[3]Produits!I19</f>
        <v>0006</v>
      </c>
      <c r="J15" s="50" t="str">
        <f>[3]Produits!J19</f>
        <v>6ATKKAA*caaagb+</v>
      </c>
      <c r="K15" s="49" t="str">
        <f>+[3]Produits!K19</f>
        <v>0905100000</v>
      </c>
    </row>
    <row r="16" spans="1:11" ht="35.4">
      <c r="A16" s="46">
        <v>14</v>
      </c>
      <c r="B16" s="166" t="str">
        <f>[3]Produits!B20</f>
        <v>Vanille Red American quality ENB 1(13+)</v>
      </c>
      <c r="C16" s="49" t="str">
        <f>[3]Produits!C20</f>
        <v>6090000200078</v>
      </c>
      <c r="D16" s="49" t="str">
        <f>[3]Produits!D20</f>
        <v>13 cm +</v>
      </c>
      <c r="E16" s="49" t="str">
        <f>[3]Produits!E20</f>
        <v>Kg</v>
      </c>
      <c r="F16" s="49" t="str">
        <f>[3]Produits!F20</f>
        <v>Kg</v>
      </c>
      <c r="G16" s="49">
        <f>[3]Produits!G20</f>
        <v>0</v>
      </c>
      <c r="H16" s="49" t="str">
        <f>[3]Produits!H20</f>
        <v>SPI</v>
      </c>
      <c r="I16" s="49" t="str">
        <f>[3]Produits!I20</f>
        <v>0007</v>
      </c>
      <c r="J16" s="50" t="str">
        <f>[3]Produits!J20</f>
        <v>6ATKKAA*caaahi+</v>
      </c>
      <c r="K16" s="49" t="str">
        <f>+[3]Produits!K20</f>
        <v>0905100000</v>
      </c>
    </row>
    <row r="17" spans="1:11" ht="35.4">
      <c r="A17" s="46">
        <v>15</v>
      </c>
      <c r="B17" s="166" t="str">
        <f>[3]Produits!B21</f>
        <v>Vanille Red American quality ENB 2(10 - 12,5)</v>
      </c>
      <c r="C17" s="49" t="str">
        <f>[3]Produits!C21</f>
        <v>6090000200085</v>
      </c>
      <c r="D17" s="49" t="str">
        <f>[3]Produits!D21</f>
        <v>10 cm - 12,5 cm</v>
      </c>
      <c r="E17" s="49" t="str">
        <f>[3]Produits!E21</f>
        <v>Kg</v>
      </c>
      <c r="F17" s="49" t="str">
        <f>[3]Produits!F21</f>
        <v>Kg</v>
      </c>
      <c r="G17" s="49">
        <f>[3]Produits!G21</f>
        <v>0</v>
      </c>
      <c r="H17" s="49" t="str">
        <f>[3]Produits!H21</f>
        <v>SPI</v>
      </c>
      <c r="I17" s="49" t="str">
        <f>[3]Produits!I21</f>
        <v>0008</v>
      </c>
      <c r="J17" s="50" t="str">
        <f>[3]Produits!J21</f>
        <v>6ATKKAA*caaaif+</v>
      </c>
      <c r="K17" s="49" t="str">
        <f>+[3]Produits!K21</f>
        <v>0905100000</v>
      </c>
    </row>
    <row r="18" spans="1:11" ht="35.4">
      <c r="A18" s="46">
        <v>16</v>
      </c>
      <c r="B18" s="166" t="str">
        <f>[3]Produits!B22</f>
        <v>Vanille Red Fox (Eur. qual) EB 1(13+)</v>
      </c>
      <c r="C18" s="49" t="str">
        <f>[3]Produits!C22</f>
        <v>6090000200122</v>
      </c>
      <c r="D18" s="49" t="str">
        <f>[3]Produits!D22</f>
        <v>13 cm +</v>
      </c>
      <c r="E18" s="49" t="str">
        <f>[3]Produits!E22</f>
        <v>Kg</v>
      </c>
      <c r="F18" s="49" t="str">
        <f>[3]Produits!F22</f>
        <v>Kg</v>
      </c>
      <c r="G18" s="49">
        <f>[3]Produits!G22</f>
        <v>0</v>
      </c>
      <c r="H18" s="49" t="str">
        <f>[3]Produits!H22</f>
        <v>SPI</v>
      </c>
      <c r="I18" s="49" t="str">
        <f>[3]Produits!I22</f>
        <v>0012</v>
      </c>
      <c r="J18" s="50" t="str">
        <f>[3]Produits!J22</f>
        <v>6ATKKAA*caabcc+</v>
      </c>
      <c r="K18" s="49" t="str">
        <f>+[3]Produits!K22</f>
        <v>0905100000</v>
      </c>
    </row>
    <row r="19" spans="1:11" ht="35.4">
      <c r="A19" s="46">
        <v>17</v>
      </c>
      <c r="B19" s="166" t="str">
        <f>[3]Produits!B23</f>
        <v xml:space="preserve">Vanille Red Fox (Eur. qual) EB 2(10 - 12,5) </v>
      </c>
      <c r="C19" s="49" t="str">
        <f>[3]Produits!C23</f>
        <v>6090000200092</v>
      </c>
      <c r="D19" s="49" t="str">
        <f>[3]Produits!D23</f>
        <v>10 cm - 12,5 cm</v>
      </c>
      <c r="E19" s="49" t="str">
        <f>[3]Produits!E23</f>
        <v>Kg</v>
      </c>
      <c r="F19" s="49" t="str">
        <f>[3]Produits!F23</f>
        <v>Kg</v>
      </c>
      <c r="G19" s="49">
        <f>[3]Produits!G23</f>
        <v>0</v>
      </c>
      <c r="H19" s="49" t="str">
        <f>[3]Produits!H23</f>
        <v>SPI</v>
      </c>
      <c r="I19" s="49" t="str">
        <f>[3]Produits!I23</f>
        <v>0009</v>
      </c>
      <c r="J19" s="50" t="str">
        <f>[3]Produits!J23</f>
        <v>6ATKKAA*caaajc+</v>
      </c>
      <c r="K19" s="49" t="str">
        <f>+[3]Produits!K23</f>
        <v>0905100000</v>
      </c>
    </row>
    <row r="20" spans="1:11" ht="35.4">
      <c r="A20" s="46">
        <v>18</v>
      </c>
      <c r="B20" s="166" t="str">
        <f>[3]Produits!B24</f>
        <v>Vanille Red Fox (Eur. qual) ENB 1(13+)</v>
      </c>
      <c r="C20" s="49" t="str">
        <f>[3]Produits!C24</f>
        <v>6090000200108</v>
      </c>
      <c r="D20" s="49" t="str">
        <f>[3]Produits!D24</f>
        <v>13 cm +</v>
      </c>
      <c r="E20" s="49" t="str">
        <f>[3]Produits!E24</f>
        <v>Kg</v>
      </c>
      <c r="F20" s="49" t="str">
        <f>[3]Produits!F24</f>
        <v>Kg</v>
      </c>
      <c r="G20" s="49">
        <f>[3]Produits!G24</f>
        <v>0</v>
      </c>
      <c r="H20" s="49" t="str">
        <f>[3]Produits!H24</f>
        <v>SPI</v>
      </c>
      <c r="I20" s="49" t="str">
        <f>[3]Produits!I24</f>
        <v>0010</v>
      </c>
      <c r="J20" s="50" t="str">
        <f>[3]Produits!J24</f>
        <v>6ATKKAA*caabai+</v>
      </c>
      <c r="K20" s="49" t="str">
        <f>+[3]Produits!K24</f>
        <v>0905100000</v>
      </c>
    </row>
    <row r="21" spans="1:11" ht="35.4">
      <c r="A21" s="46">
        <v>19</v>
      </c>
      <c r="B21" s="166" t="str">
        <f>[3]Produits!B25</f>
        <v xml:space="preserve">Vanille Red Fox (Eur. qual) ENB 2(10 - 12,5) </v>
      </c>
      <c r="C21" s="49" t="str">
        <f>[3]Produits!C25</f>
        <v>6090000200115</v>
      </c>
      <c r="D21" s="49" t="str">
        <f>[3]Produits!D25</f>
        <v>10 cm - 12,5 cm</v>
      </c>
      <c r="E21" s="49" t="str">
        <f>[3]Produits!E25</f>
        <v>Kg</v>
      </c>
      <c r="F21" s="49" t="str">
        <f>[3]Produits!F25</f>
        <v>Kg</v>
      </c>
      <c r="G21" s="49">
        <f>[3]Produits!G25</f>
        <v>0</v>
      </c>
      <c r="H21" s="49" t="str">
        <f>[3]Produits!H25</f>
        <v>SPI</v>
      </c>
      <c r="I21" s="49" t="str">
        <f>[3]Produits!I25</f>
        <v>0011</v>
      </c>
      <c r="J21" s="50" t="str">
        <f>[3]Produits!J25</f>
        <v>6ATKKAA*caabbf+</v>
      </c>
      <c r="K21" s="49" t="str">
        <f>+[3]Produits!K25</f>
        <v>0905100000</v>
      </c>
    </row>
    <row r="22" spans="1:11" ht="35.4">
      <c r="A22" s="46">
        <v>20</v>
      </c>
      <c r="B22" s="166" t="str">
        <f>[3]Produits!B26</f>
        <v>Boite à Vanille Palissandre 20 x 6 x 6,5 cm</v>
      </c>
      <c r="C22" s="49" t="str">
        <f>[3]Produits!C26</f>
        <v>6090000300013</v>
      </c>
      <c r="D22" s="49" t="str">
        <f>[3]Produits!D26</f>
        <v>Bois Palissandre 20 x 6 x 6,5 cm</v>
      </c>
      <c r="E22" s="49" t="str">
        <f>[3]Produits!E26</f>
        <v>U</v>
      </c>
      <c r="F22" s="49" t="str">
        <f>[3]Produits!F26</f>
        <v>U</v>
      </c>
      <c r="G22" s="49">
        <f>[3]Produits!G26</f>
        <v>0.27500000000000002</v>
      </c>
      <c r="H22" s="49" t="str">
        <f>[3]Produits!H26</f>
        <v>ART</v>
      </c>
      <c r="I22" s="49" t="str">
        <f>[3]Produits!I26</f>
        <v>0001</v>
      </c>
      <c r="J22" s="50" t="str">
        <f>[3]Produits!J26</f>
        <v>6ATKKAA*daaabd+</v>
      </c>
      <c r="K22" s="49">
        <f>+[3]Produits!K26</f>
        <v>4420909110</v>
      </c>
    </row>
    <row r="23" spans="1:11" ht="35.4">
      <c r="A23" s="46">
        <v>21</v>
      </c>
      <c r="B23" s="166" t="str">
        <f>[3]Produits!B27</f>
        <v>Boite Noire</v>
      </c>
      <c r="C23" s="49" t="str">
        <f>[3]Produits!C27</f>
        <v>6090000300020</v>
      </c>
      <c r="D23" s="49">
        <f>[3]Produits!D27</f>
        <v>0</v>
      </c>
      <c r="E23" s="49" t="str">
        <f>[3]Produits!E27</f>
        <v>U</v>
      </c>
      <c r="F23" s="49" t="str">
        <f>[3]Produits!F27</f>
        <v>U</v>
      </c>
      <c r="G23" s="49">
        <f>[3]Produits!G27</f>
        <v>0.35</v>
      </c>
      <c r="H23" s="49" t="str">
        <f>[3]Produits!H27</f>
        <v>ART</v>
      </c>
      <c r="I23" s="49" t="str">
        <f>[3]Produits!I27</f>
        <v>0002</v>
      </c>
      <c r="J23" s="50" t="str">
        <f>[3]Produits!J27</f>
        <v>6ATKKAA*daaaca+</v>
      </c>
      <c r="K23" s="49">
        <f>+[3]Produits!K27</f>
        <v>4420909110</v>
      </c>
    </row>
    <row r="24" spans="1:11" ht="35.4">
      <c r="A24" s="46">
        <v>22</v>
      </c>
      <c r="B24" s="166" t="str">
        <f>[3]Produits!B28</f>
        <v>Boite Rouge</v>
      </c>
      <c r="C24" s="49" t="str">
        <f>[3]Produits!C28</f>
        <v>6090000300037</v>
      </c>
      <c r="D24" s="49">
        <f>[3]Produits!D28</f>
        <v>0</v>
      </c>
      <c r="E24" s="49" t="str">
        <f>[3]Produits!E28</f>
        <v>U</v>
      </c>
      <c r="F24" s="49" t="str">
        <f>[3]Produits!F28</f>
        <v>U</v>
      </c>
      <c r="G24" s="49">
        <f>[3]Produits!G28</f>
        <v>0.35</v>
      </c>
      <c r="H24" s="49" t="str">
        <f>[3]Produits!H28</f>
        <v>ART</v>
      </c>
      <c r="I24" s="49" t="str">
        <f>[3]Produits!I28</f>
        <v>0003</v>
      </c>
      <c r="J24" s="50" t="str">
        <f>[3]Produits!J28</f>
        <v>6ATKKAA*daaadh+</v>
      </c>
      <c r="K24" s="49">
        <f>+[3]Produits!K28</f>
        <v>4420909110</v>
      </c>
    </row>
    <row r="25" spans="1:11" ht="35.4">
      <c r="A25" s="46">
        <v>23</v>
      </c>
      <c r="B25" s="166">
        <f>[3]Produits!B29</f>
        <v>0</v>
      </c>
      <c r="C25" s="49" t="str">
        <f>[3]Produits!C29</f>
        <v xml:space="preserve">6090000 </v>
      </c>
      <c r="D25" s="49">
        <f>[3]Produits!D29</f>
        <v>0</v>
      </c>
      <c r="E25" s="49">
        <f>[3]Produits!E29</f>
        <v>0</v>
      </c>
      <c r="F25" s="49">
        <f>[3]Produits!F29</f>
        <v>0</v>
      </c>
      <c r="G25" s="49">
        <f>[3]Produits!G29</f>
        <v>0</v>
      </c>
      <c r="H25" s="49">
        <f>[3]Produits!H29</f>
        <v>0</v>
      </c>
      <c r="I25" s="49">
        <f>[3]Produits!I29</f>
        <v>0</v>
      </c>
      <c r="J25" s="50" t="str">
        <f>[3]Produits!J29</f>
        <v/>
      </c>
      <c r="K25" s="49">
        <f>+[3]Produits!K29</f>
        <v>0</v>
      </c>
    </row>
    <row r="26" spans="1:11" ht="35.4">
      <c r="A26" s="46">
        <v>24</v>
      </c>
      <c r="B26" s="166">
        <f>[3]Produits!B30</f>
        <v>0</v>
      </c>
      <c r="C26" s="49" t="str">
        <f>[3]Produits!C30</f>
        <v xml:space="preserve">6090000 </v>
      </c>
      <c r="D26" s="49">
        <f>[3]Produits!D30</f>
        <v>0</v>
      </c>
      <c r="E26" s="49">
        <f>[3]Produits!E30</f>
        <v>0</v>
      </c>
      <c r="F26" s="49">
        <f>[3]Produits!F30</f>
        <v>0</v>
      </c>
      <c r="G26" s="49">
        <f>[3]Produits!G30</f>
        <v>0</v>
      </c>
      <c r="H26" s="49">
        <f>[3]Produits!H30</f>
        <v>0</v>
      </c>
      <c r="I26" s="49">
        <f>[3]Produits!I30</f>
        <v>0</v>
      </c>
      <c r="J26" s="50" t="str">
        <f>[3]Produits!J30</f>
        <v/>
      </c>
      <c r="K26" s="49">
        <f>+[3]Produits!K30</f>
        <v>0</v>
      </c>
    </row>
    <row r="27" spans="1:11" ht="35.4">
      <c r="A27" s="46">
        <v>25</v>
      </c>
      <c r="B27" s="166">
        <f>[3]Produits!B31</f>
        <v>0</v>
      </c>
      <c r="C27" s="49" t="str">
        <f>[3]Produits!C31</f>
        <v xml:space="preserve">6090000 </v>
      </c>
      <c r="D27" s="49">
        <f>[3]Produits!D31</f>
        <v>0</v>
      </c>
      <c r="E27" s="49">
        <f>[3]Produits!E31</f>
        <v>0</v>
      </c>
      <c r="F27" s="49">
        <f>[3]Produits!F31</f>
        <v>0</v>
      </c>
      <c r="G27" s="49">
        <f>[3]Produits!G31</f>
        <v>0</v>
      </c>
      <c r="H27" s="49">
        <f>[3]Produits!H31</f>
        <v>0</v>
      </c>
      <c r="I27" s="49">
        <f>[3]Produits!I31</f>
        <v>0</v>
      </c>
      <c r="J27" s="50" t="str">
        <f>[3]Produits!J31</f>
        <v/>
      </c>
      <c r="K27" s="49">
        <f>+[3]Produits!K31</f>
        <v>0</v>
      </c>
    </row>
    <row r="28" spans="1:11" ht="35.4">
      <c r="A28" s="46">
        <v>26</v>
      </c>
      <c r="B28" s="166">
        <f>[3]Produits!B32</f>
        <v>0</v>
      </c>
      <c r="C28" s="49" t="str">
        <f>[3]Produits!C32</f>
        <v xml:space="preserve">6090000 </v>
      </c>
      <c r="D28" s="49">
        <f>[3]Produits!D32</f>
        <v>0</v>
      </c>
      <c r="E28" s="49">
        <f>[3]Produits!E32</f>
        <v>0</v>
      </c>
      <c r="F28" s="49">
        <f>[3]Produits!F32</f>
        <v>0</v>
      </c>
      <c r="G28" s="49">
        <f>[3]Produits!G32</f>
        <v>0</v>
      </c>
      <c r="H28" s="49">
        <f>[3]Produits!H32</f>
        <v>0</v>
      </c>
      <c r="I28" s="49">
        <f>[3]Produits!I32</f>
        <v>0</v>
      </c>
      <c r="J28" s="50" t="str">
        <f>[3]Produits!J32</f>
        <v/>
      </c>
      <c r="K28" s="49">
        <f>+[3]Produits!K32</f>
        <v>0</v>
      </c>
    </row>
    <row r="29" spans="1:11" ht="35.4">
      <c r="A29" s="46">
        <v>27</v>
      </c>
      <c r="B29" s="166">
        <f>[3]Produits!B33</f>
        <v>0</v>
      </c>
      <c r="C29" s="49" t="str">
        <f>[3]Produits!C33</f>
        <v xml:space="preserve">6090000 </v>
      </c>
      <c r="D29" s="49">
        <f>[3]Produits!D33</f>
        <v>0</v>
      </c>
      <c r="E29" s="49">
        <f>[3]Produits!E33</f>
        <v>0</v>
      </c>
      <c r="F29" s="49">
        <f>[3]Produits!F33</f>
        <v>0</v>
      </c>
      <c r="G29" s="49">
        <f>[3]Produits!G33</f>
        <v>0</v>
      </c>
      <c r="H29" s="49">
        <f>[3]Produits!H33</f>
        <v>0</v>
      </c>
      <c r="I29" s="49">
        <f>[3]Produits!I33</f>
        <v>0</v>
      </c>
      <c r="J29" s="50" t="str">
        <f>[3]Produits!J33</f>
        <v/>
      </c>
      <c r="K29" s="49">
        <f>+[3]Produits!K33</f>
        <v>0</v>
      </c>
    </row>
    <row r="30" spans="1:11" ht="35.4">
      <c r="A30" s="46">
        <v>28</v>
      </c>
      <c r="B30" s="166">
        <f>[3]Produits!B34</f>
        <v>0</v>
      </c>
      <c r="C30" s="49" t="str">
        <f>[3]Produits!C34</f>
        <v xml:space="preserve">6090000 </v>
      </c>
      <c r="D30" s="49">
        <f>[3]Produits!D34</f>
        <v>0</v>
      </c>
      <c r="E30" s="49">
        <f>[3]Produits!E34</f>
        <v>0</v>
      </c>
      <c r="F30" s="49">
        <f>[3]Produits!F34</f>
        <v>0</v>
      </c>
      <c r="G30" s="49">
        <f>[3]Produits!G34</f>
        <v>0</v>
      </c>
      <c r="H30" s="49">
        <f>[3]Produits!H34</f>
        <v>0</v>
      </c>
      <c r="I30" s="49">
        <f>[3]Produits!I34</f>
        <v>0</v>
      </c>
      <c r="J30" s="50" t="str">
        <f>[3]Produits!J34</f>
        <v/>
      </c>
      <c r="K30" s="49">
        <f>+[3]Produits!K34</f>
        <v>0</v>
      </c>
    </row>
    <row r="31" spans="1:11" ht="35.4">
      <c r="A31" s="46">
        <v>29</v>
      </c>
      <c r="B31" s="166">
        <f>[3]Produits!B35</f>
        <v>0</v>
      </c>
      <c r="C31" s="49" t="str">
        <f>[3]Produits!C35</f>
        <v xml:space="preserve">6090000 </v>
      </c>
      <c r="D31" s="49">
        <f>[3]Produits!D35</f>
        <v>0</v>
      </c>
      <c r="E31" s="49">
        <f>[3]Produits!E35</f>
        <v>0</v>
      </c>
      <c r="F31" s="49">
        <f>[3]Produits!F35</f>
        <v>0</v>
      </c>
      <c r="G31" s="49">
        <f>[3]Produits!G35</f>
        <v>0</v>
      </c>
      <c r="H31" s="49">
        <f>[3]Produits!H35</f>
        <v>0</v>
      </c>
      <c r="I31" s="49">
        <f>[3]Produits!I35</f>
        <v>0</v>
      </c>
      <c r="J31" s="50" t="str">
        <f>[3]Produits!J35</f>
        <v/>
      </c>
      <c r="K31" s="49">
        <f>+[3]Produits!K35</f>
        <v>0</v>
      </c>
    </row>
    <row r="32" spans="1:11" ht="35.4">
      <c r="A32" s="46">
        <v>30</v>
      </c>
      <c r="B32" s="166">
        <f>[3]Produits!B36</f>
        <v>0</v>
      </c>
      <c r="C32" s="49" t="str">
        <f>[3]Produits!C36</f>
        <v xml:space="preserve">6090000 </v>
      </c>
      <c r="D32" s="49">
        <f>[3]Produits!D36</f>
        <v>0</v>
      </c>
      <c r="E32" s="49">
        <f>[3]Produits!E36</f>
        <v>0</v>
      </c>
      <c r="F32" s="49">
        <f>[3]Produits!F36</f>
        <v>0</v>
      </c>
      <c r="G32" s="49">
        <f>[3]Produits!G36</f>
        <v>0</v>
      </c>
      <c r="H32" s="49">
        <f>[3]Produits!H36</f>
        <v>0</v>
      </c>
      <c r="I32" s="49">
        <f>[3]Produits!I36</f>
        <v>0</v>
      </c>
      <c r="J32" s="50" t="str">
        <f>[3]Produits!J36</f>
        <v/>
      </c>
      <c r="K32" s="49">
        <f>+[3]Produits!K36</f>
        <v>0</v>
      </c>
    </row>
    <row r="33" spans="1:11" ht="35.4">
      <c r="A33" s="46">
        <v>31</v>
      </c>
      <c r="B33" s="166">
        <f>[3]Produits!B37</f>
        <v>0</v>
      </c>
      <c r="C33" s="49" t="str">
        <f>[3]Produits!C37</f>
        <v xml:space="preserve">6090000 </v>
      </c>
      <c r="D33" s="49">
        <f>[3]Produits!D37</f>
        <v>0</v>
      </c>
      <c r="E33" s="49">
        <f>[3]Produits!E37</f>
        <v>0</v>
      </c>
      <c r="F33" s="49">
        <f>[3]Produits!F37</f>
        <v>0</v>
      </c>
      <c r="G33" s="49">
        <f>[3]Produits!G37</f>
        <v>0</v>
      </c>
      <c r="H33" s="49">
        <f>[3]Produits!H37</f>
        <v>0</v>
      </c>
      <c r="I33" s="49">
        <f>[3]Produits!I37</f>
        <v>0</v>
      </c>
      <c r="J33" s="50" t="str">
        <f>[3]Produits!J37</f>
        <v/>
      </c>
      <c r="K33" s="49">
        <f>+[3]Produits!K37</f>
        <v>0</v>
      </c>
    </row>
    <row r="34" spans="1:11" ht="35.4">
      <c r="A34" s="46">
        <v>32</v>
      </c>
      <c r="B34" s="166">
        <f>[3]Produits!B38</f>
        <v>0</v>
      </c>
      <c r="C34" s="49" t="str">
        <f>[3]Produits!C38</f>
        <v xml:space="preserve">6090000 </v>
      </c>
      <c r="D34" s="49">
        <f>[3]Produits!D38</f>
        <v>0</v>
      </c>
      <c r="E34" s="49">
        <f>[3]Produits!E38</f>
        <v>0</v>
      </c>
      <c r="F34" s="49">
        <f>[3]Produits!F38</f>
        <v>0</v>
      </c>
      <c r="G34" s="49">
        <f>[3]Produits!G38</f>
        <v>0</v>
      </c>
      <c r="H34" s="49">
        <f>[3]Produits!H38</f>
        <v>0</v>
      </c>
      <c r="I34" s="49">
        <f>[3]Produits!I38</f>
        <v>0</v>
      </c>
      <c r="J34" s="50" t="str">
        <f>[3]Produits!J38</f>
        <v/>
      </c>
      <c r="K34" s="49">
        <f>+[3]Produits!K38</f>
        <v>0</v>
      </c>
    </row>
    <row r="35" spans="1:11" ht="35.4">
      <c r="A35" s="46">
        <v>33</v>
      </c>
      <c r="B35" s="166">
        <f>[3]Produits!B39</f>
        <v>0</v>
      </c>
      <c r="C35" s="49" t="str">
        <f>[3]Produits!C39</f>
        <v xml:space="preserve">6090000 </v>
      </c>
      <c r="D35" s="49">
        <f>[3]Produits!D39</f>
        <v>0</v>
      </c>
      <c r="E35" s="49">
        <f>[3]Produits!E39</f>
        <v>0</v>
      </c>
      <c r="F35" s="49">
        <f>[3]Produits!F39</f>
        <v>0</v>
      </c>
      <c r="G35" s="49">
        <f>[3]Produits!G39</f>
        <v>0</v>
      </c>
      <c r="H35" s="49">
        <f>[3]Produits!H39</f>
        <v>0</v>
      </c>
      <c r="I35" s="49">
        <f>[3]Produits!I39</f>
        <v>0</v>
      </c>
      <c r="J35" s="50" t="str">
        <f>[3]Produits!J39</f>
        <v/>
      </c>
      <c r="K35" s="49">
        <f>+[3]Produits!K39</f>
        <v>0</v>
      </c>
    </row>
    <row r="36" spans="1:11" ht="35.4">
      <c r="A36" s="46">
        <v>34</v>
      </c>
      <c r="B36" s="166">
        <f>[3]Produits!B40</f>
        <v>0</v>
      </c>
      <c r="C36" s="49" t="str">
        <f>[3]Produits!C40</f>
        <v xml:space="preserve">6090000 </v>
      </c>
      <c r="D36" s="49">
        <f>[3]Produits!D40</f>
        <v>0</v>
      </c>
      <c r="E36" s="49">
        <f>[3]Produits!E40</f>
        <v>0</v>
      </c>
      <c r="F36" s="49">
        <f>[3]Produits!F40</f>
        <v>0</v>
      </c>
      <c r="G36" s="49">
        <f>[3]Produits!G40</f>
        <v>0</v>
      </c>
      <c r="H36" s="49">
        <f>[3]Produits!H40</f>
        <v>0</v>
      </c>
      <c r="I36" s="49">
        <f>[3]Produits!I40</f>
        <v>0</v>
      </c>
      <c r="J36" s="50" t="str">
        <f>[3]Produits!J40</f>
        <v/>
      </c>
      <c r="K36" s="49">
        <f>+[3]Produits!K40</f>
        <v>0</v>
      </c>
    </row>
    <row r="37" spans="1:11" ht="35.4">
      <c r="A37" s="46">
        <v>35</v>
      </c>
      <c r="B37" s="166">
        <f>[3]Produits!B41</f>
        <v>0</v>
      </c>
      <c r="C37" s="49" t="str">
        <f>[3]Produits!C41</f>
        <v xml:space="preserve">6090000 </v>
      </c>
      <c r="D37" s="49">
        <f>[3]Produits!D41</f>
        <v>0</v>
      </c>
      <c r="E37" s="49">
        <f>[3]Produits!E41</f>
        <v>0</v>
      </c>
      <c r="F37" s="49">
        <f>[3]Produits!F41</f>
        <v>0</v>
      </c>
      <c r="G37" s="49">
        <f>[3]Produits!G41</f>
        <v>0</v>
      </c>
      <c r="H37" s="49">
        <f>[3]Produits!H41</f>
        <v>0</v>
      </c>
      <c r="I37" s="49">
        <f>[3]Produits!I41</f>
        <v>0</v>
      </c>
      <c r="J37" s="50" t="str">
        <f>[3]Produits!J41</f>
        <v/>
      </c>
      <c r="K37" s="49">
        <f>+[3]Produits!K41</f>
        <v>0</v>
      </c>
    </row>
    <row r="38" spans="1:11" ht="35.4">
      <c r="A38" s="46">
        <v>36</v>
      </c>
      <c r="B38" s="166">
        <f>[3]Produits!B42</f>
        <v>0</v>
      </c>
      <c r="C38" s="49" t="str">
        <f>[3]Produits!C42</f>
        <v xml:space="preserve">6090000 </v>
      </c>
      <c r="D38" s="49">
        <f>[3]Produits!D42</f>
        <v>0</v>
      </c>
      <c r="E38" s="49">
        <f>[3]Produits!E42</f>
        <v>0</v>
      </c>
      <c r="F38" s="49">
        <f>[3]Produits!F42</f>
        <v>0</v>
      </c>
      <c r="G38" s="49">
        <f>[3]Produits!G42</f>
        <v>0</v>
      </c>
      <c r="H38" s="49">
        <f>[3]Produits!H42</f>
        <v>0</v>
      </c>
      <c r="I38" s="49">
        <f>[3]Produits!I42</f>
        <v>0</v>
      </c>
      <c r="J38" s="50" t="str">
        <f>[3]Produits!J42</f>
        <v/>
      </c>
      <c r="K38" s="49">
        <f>+[3]Produits!K42</f>
        <v>0</v>
      </c>
    </row>
    <row r="39" spans="1:11" ht="35.4">
      <c r="A39" s="46">
        <v>37</v>
      </c>
      <c r="B39" s="166">
        <f>[3]Produits!B43</f>
        <v>0</v>
      </c>
      <c r="C39" s="49" t="str">
        <f>[3]Produits!C43</f>
        <v xml:space="preserve">6090000 </v>
      </c>
      <c r="D39" s="49">
        <f>[3]Produits!D43</f>
        <v>0</v>
      </c>
      <c r="E39" s="49">
        <f>[3]Produits!E43</f>
        <v>0</v>
      </c>
      <c r="F39" s="49">
        <f>[3]Produits!F43</f>
        <v>0</v>
      </c>
      <c r="G39" s="49">
        <f>[3]Produits!G43</f>
        <v>0</v>
      </c>
      <c r="H39" s="49">
        <f>[3]Produits!H43</f>
        <v>0</v>
      </c>
      <c r="I39" s="49">
        <f>[3]Produits!I43</f>
        <v>0</v>
      </c>
      <c r="J39" s="50" t="str">
        <f>[3]Produits!J43</f>
        <v/>
      </c>
      <c r="K39" s="49">
        <f>+[3]Produits!K43</f>
        <v>0</v>
      </c>
    </row>
    <row r="40" spans="1:11" ht="35.4">
      <c r="A40" s="46">
        <v>38</v>
      </c>
      <c r="B40" s="166">
        <f>[3]Produits!B44</f>
        <v>0</v>
      </c>
      <c r="C40" s="49" t="str">
        <f>[3]Produits!C44</f>
        <v xml:space="preserve">6090000 </v>
      </c>
      <c r="D40" s="49">
        <f>[3]Produits!D44</f>
        <v>0</v>
      </c>
      <c r="E40" s="49">
        <f>[3]Produits!E44</f>
        <v>0</v>
      </c>
      <c r="F40" s="49">
        <f>[3]Produits!F44</f>
        <v>0</v>
      </c>
      <c r="G40" s="49">
        <f>[3]Produits!G44</f>
        <v>0</v>
      </c>
      <c r="H40" s="49">
        <f>[3]Produits!H44</f>
        <v>0</v>
      </c>
      <c r="I40" s="49">
        <f>[3]Produits!I44</f>
        <v>0</v>
      </c>
      <c r="J40" s="50" t="str">
        <f>[3]Produits!J44</f>
        <v/>
      </c>
      <c r="K40" s="49">
        <f>+[3]Produits!K44</f>
        <v>0</v>
      </c>
    </row>
    <row r="41" spans="1:11" ht="35.4">
      <c r="A41" s="46">
        <v>39</v>
      </c>
      <c r="B41" s="166">
        <f>[3]Produits!B45</f>
        <v>0</v>
      </c>
      <c r="C41" s="49" t="str">
        <f>[3]Produits!C45</f>
        <v xml:space="preserve">6090000 </v>
      </c>
      <c r="D41" s="49">
        <f>[3]Produits!D45</f>
        <v>0</v>
      </c>
      <c r="E41" s="49">
        <f>[3]Produits!E45</f>
        <v>0</v>
      </c>
      <c r="F41" s="49">
        <f>[3]Produits!F45</f>
        <v>0</v>
      </c>
      <c r="G41" s="49">
        <f>[3]Produits!G45</f>
        <v>0</v>
      </c>
      <c r="H41" s="49">
        <f>[3]Produits!H45</f>
        <v>0</v>
      </c>
      <c r="I41" s="49">
        <f>[3]Produits!I45</f>
        <v>0</v>
      </c>
      <c r="J41" s="50" t="str">
        <f>[3]Produits!J45</f>
        <v/>
      </c>
      <c r="K41" s="49">
        <f>+[3]Produits!K45</f>
        <v>0</v>
      </c>
    </row>
    <row r="42" spans="1:11" ht="35.4">
      <c r="A42" s="46">
        <v>40</v>
      </c>
      <c r="B42" s="166">
        <f>[3]Produits!B46</f>
        <v>0</v>
      </c>
      <c r="C42" s="49" t="str">
        <f>[3]Produits!C46</f>
        <v xml:space="preserve">6090000 </v>
      </c>
      <c r="D42" s="49">
        <f>[3]Produits!D46</f>
        <v>0</v>
      </c>
      <c r="E42" s="49">
        <f>[3]Produits!E46</f>
        <v>0</v>
      </c>
      <c r="F42" s="49">
        <f>[3]Produits!F46</f>
        <v>0</v>
      </c>
      <c r="G42" s="49">
        <f>[3]Produits!G46</f>
        <v>0</v>
      </c>
      <c r="H42" s="49">
        <f>[3]Produits!H46</f>
        <v>0</v>
      </c>
      <c r="I42" s="49">
        <f>[3]Produits!I46</f>
        <v>0</v>
      </c>
      <c r="J42" s="50" t="str">
        <f>[3]Produits!J46</f>
        <v/>
      </c>
      <c r="K42" s="49">
        <f>+[3]Produits!K46</f>
        <v>0</v>
      </c>
    </row>
    <row r="43" spans="1:11" ht="35.4">
      <c r="A43" s="46">
        <v>41</v>
      </c>
      <c r="B43" s="166">
        <f>[3]Produits!B47</f>
        <v>0</v>
      </c>
      <c r="C43" s="49" t="str">
        <f>[3]Produits!C47</f>
        <v xml:space="preserve">6090000 </v>
      </c>
      <c r="D43" s="49">
        <f>[3]Produits!D47</f>
        <v>0</v>
      </c>
      <c r="E43" s="49">
        <f>[3]Produits!E47</f>
        <v>0</v>
      </c>
      <c r="F43" s="49">
        <f>[3]Produits!F47</f>
        <v>0</v>
      </c>
      <c r="G43" s="49">
        <f>[3]Produits!G47</f>
        <v>0</v>
      </c>
      <c r="H43" s="49">
        <f>[3]Produits!H47</f>
        <v>0</v>
      </c>
      <c r="I43" s="49">
        <f>[3]Produits!I47</f>
        <v>0</v>
      </c>
      <c r="J43" s="50" t="str">
        <f>[3]Produits!J47</f>
        <v/>
      </c>
      <c r="K43" s="49">
        <f>+[3]Produits!K47</f>
        <v>0</v>
      </c>
    </row>
    <row r="44" spans="1:11" ht="35.4">
      <c r="A44" s="46">
        <v>42</v>
      </c>
      <c r="B44" s="166">
        <f>[3]Produits!B48</f>
        <v>0</v>
      </c>
      <c r="C44" s="49" t="str">
        <f>[3]Produits!C48</f>
        <v xml:space="preserve">6090000 </v>
      </c>
      <c r="D44" s="49">
        <f>[3]Produits!D48</f>
        <v>0</v>
      </c>
      <c r="E44" s="49">
        <f>[3]Produits!E48</f>
        <v>0</v>
      </c>
      <c r="F44" s="49">
        <f>[3]Produits!F48</f>
        <v>0</v>
      </c>
      <c r="G44" s="49">
        <f>[3]Produits!G48</f>
        <v>0</v>
      </c>
      <c r="H44" s="49">
        <f>[3]Produits!H48</f>
        <v>0</v>
      </c>
      <c r="I44" s="49">
        <f>[3]Produits!I48</f>
        <v>0</v>
      </c>
      <c r="J44" s="50" t="str">
        <f>[3]Produits!J48</f>
        <v/>
      </c>
      <c r="K44" s="49">
        <f>+[3]Produits!K48</f>
        <v>0</v>
      </c>
    </row>
    <row r="45" spans="1:11" ht="35.4">
      <c r="A45" s="46">
        <v>43</v>
      </c>
      <c r="B45" s="166">
        <f>[3]Produits!B49</f>
        <v>0</v>
      </c>
      <c r="C45" s="49" t="str">
        <f>[3]Produits!C49</f>
        <v xml:space="preserve">6090000 </v>
      </c>
      <c r="D45" s="49">
        <f>[3]Produits!D49</f>
        <v>0</v>
      </c>
      <c r="E45" s="49">
        <f>[3]Produits!E49</f>
        <v>0</v>
      </c>
      <c r="F45" s="49">
        <f>[3]Produits!F49</f>
        <v>0</v>
      </c>
      <c r="G45" s="49">
        <f>[3]Produits!G49</f>
        <v>0</v>
      </c>
      <c r="H45" s="49">
        <f>[3]Produits!H49</f>
        <v>0</v>
      </c>
      <c r="I45" s="49">
        <f>[3]Produits!I49</f>
        <v>0</v>
      </c>
      <c r="J45" s="50" t="str">
        <f>[3]Produits!J49</f>
        <v/>
      </c>
      <c r="K45" s="49">
        <f>+[3]Produits!K49</f>
        <v>0</v>
      </c>
    </row>
    <row r="46" spans="1:11" ht="35.4">
      <c r="A46" s="46">
        <v>44</v>
      </c>
      <c r="B46" s="166">
        <f>[3]Produits!B50</f>
        <v>0</v>
      </c>
      <c r="C46" s="49" t="str">
        <f>[3]Produits!C50</f>
        <v xml:space="preserve">6090000 </v>
      </c>
      <c r="D46" s="49">
        <f>[3]Produits!D50</f>
        <v>0</v>
      </c>
      <c r="E46" s="49">
        <f>[3]Produits!E50</f>
        <v>0</v>
      </c>
      <c r="F46" s="49">
        <f>[3]Produits!F50</f>
        <v>0</v>
      </c>
      <c r="G46" s="49">
        <f>[3]Produits!G50</f>
        <v>0</v>
      </c>
      <c r="H46" s="49">
        <f>[3]Produits!H50</f>
        <v>0</v>
      </c>
      <c r="I46" s="49">
        <f>[3]Produits!I50</f>
        <v>0</v>
      </c>
      <c r="J46" s="50" t="str">
        <f>[3]Produits!J50</f>
        <v/>
      </c>
      <c r="K46" s="49">
        <f>+[3]Produits!K50</f>
        <v>0</v>
      </c>
    </row>
    <row r="47" spans="1:11" ht="35.4">
      <c r="A47" s="46">
        <v>45</v>
      </c>
      <c r="B47" s="166">
        <f>[3]Produits!B51</f>
        <v>0</v>
      </c>
      <c r="C47" s="49" t="str">
        <f>[3]Produits!C51</f>
        <v xml:space="preserve">6090000 </v>
      </c>
      <c r="D47" s="49">
        <f>[3]Produits!D51</f>
        <v>0</v>
      </c>
      <c r="E47" s="49">
        <f>[3]Produits!E51</f>
        <v>0</v>
      </c>
      <c r="F47" s="49">
        <f>[3]Produits!F51</f>
        <v>0</v>
      </c>
      <c r="G47" s="49">
        <f>[3]Produits!G51</f>
        <v>0</v>
      </c>
      <c r="H47" s="49">
        <f>[3]Produits!H51</f>
        <v>0</v>
      </c>
      <c r="I47" s="49">
        <f>[3]Produits!I51</f>
        <v>0</v>
      </c>
      <c r="J47" s="50" t="str">
        <f>[3]Produits!J51</f>
        <v/>
      </c>
      <c r="K47" s="49">
        <f>+[3]Produits!K51</f>
        <v>0</v>
      </c>
    </row>
    <row r="48" spans="1:11" ht="35.4">
      <c r="A48" s="46">
        <v>46</v>
      </c>
      <c r="B48" s="166">
        <f>[3]Produits!B52</f>
        <v>0</v>
      </c>
      <c r="C48" s="49" t="str">
        <f>[3]Produits!C52</f>
        <v xml:space="preserve">6090000 </v>
      </c>
      <c r="D48" s="49">
        <f>[3]Produits!D52</f>
        <v>0</v>
      </c>
      <c r="E48" s="49">
        <f>[3]Produits!E52</f>
        <v>0</v>
      </c>
      <c r="F48" s="49">
        <f>[3]Produits!F52</f>
        <v>0</v>
      </c>
      <c r="G48" s="49">
        <f>[3]Produits!G52</f>
        <v>0</v>
      </c>
      <c r="H48" s="49">
        <f>[3]Produits!H52</f>
        <v>0</v>
      </c>
      <c r="I48" s="49">
        <f>[3]Produits!I52</f>
        <v>0</v>
      </c>
      <c r="J48" s="50" t="str">
        <f>[3]Produits!J52</f>
        <v/>
      </c>
      <c r="K48" s="49">
        <f>+[3]Produits!K52</f>
        <v>0</v>
      </c>
    </row>
    <row r="49" spans="1:11" ht="35.4">
      <c r="A49" s="46">
        <v>47</v>
      </c>
      <c r="B49" s="166">
        <f>[3]Produits!B53</f>
        <v>0</v>
      </c>
      <c r="C49" s="49" t="str">
        <f>[3]Produits!C53</f>
        <v xml:space="preserve">6090000 </v>
      </c>
      <c r="D49" s="49">
        <f>[3]Produits!D53</f>
        <v>0</v>
      </c>
      <c r="E49" s="49">
        <f>[3]Produits!E53</f>
        <v>0</v>
      </c>
      <c r="F49" s="49">
        <f>[3]Produits!F53</f>
        <v>0</v>
      </c>
      <c r="G49" s="49">
        <f>[3]Produits!G53</f>
        <v>0</v>
      </c>
      <c r="H49" s="49">
        <f>[3]Produits!H53</f>
        <v>0</v>
      </c>
      <c r="I49" s="49">
        <f>[3]Produits!I53</f>
        <v>0</v>
      </c>
      <c r="J49" s="50" t="str">
        <f>[3]Produits!J53</f>
        <v/>
      </c>
      <c r="K49" s="49">
        <f>+[3]Produits!K53</f>
        <v>0</v>
      </c>
    </row>
    <row r="50" spans="1:11" ht="35.4">
      <c r="A50" s="46">
        <v>48</v>
      </c>
      <c r="B50" s="166">
        <f>[3]Produits!B54</f>
        <v>0</v>
      </c>
      <c r="C50" s="49" t="str">
        <f>[3]Produits!C54</f>
        <v xml:space="preserve">6090000 </v>
      </c>
      <c r="D50" s="49">
        <f>[3]Produits!D54</f>
        <v>0</v>
      </c>
      <c r="E50" s="49">
        <f>[3]Produits!E54</f>
        <v>0</v>
      </c>
      <c r="F50" s="49">
        <f>[3]Produits!F54</f>
        <v>0</v>
      </c>
      <c r="G50" s="49">
        <f>[3]Produits!G54</f>
        <v>0</v>
      </c>
      <c r="H50" s="49">
        <f>[3]Produits!H54</f>
        <v>0</v>
      </c>
      <c r="I50" s="49">
        <f>[3]Produits!I54</f>
        <v>0</v>
      </c>
      <c r="J50" s="50" t="str">
        <f>[3]Produits!J54</f>
        <v/>
      </c>
      <c r="K50" s="49">
        <f>+[3]Produits!K54</f>
        <v>0</v>
      </c>
    </row>
    <row r="51" spans="1:11" ht="35.4">
      <c r="A51" s="46">
        <v>49</v>
      </c>
      <c r="B51" s="166">
        <f>[3]Produits!B55</f>
        <v>0</v>
      </c>
      <c r="C51" s="49" t="str">
        <f>[3]Produits!C55</f>
        <v xml:space="preserve">6090000 </v>
      </c>
      <c r="D51" s="49">
        <f>[3]Produits!D55</f>
        <v>0</v>
      </c>
      <c r="E51" s="49">
        <f>[3]Produits!E55</f>
        <v>0</v>
      </c>
      <c r="F51" s="49">
        <f>[3]Produits!F55</f>
        <v>0</v>
      </c>
      <c r="G51" s="49">
        <f>[3]Produits!G55</f>
        <v>0</v>
      </c>
      <c r="H51" s="49">
        <f>[3]Produits!H55</f>
        <v>0</v>
      </c>
      <c r="I51" s="49">
        <f>[3]Produits!I55</f>
        <v>0</v>
      </c>
      <c r="J51" s="50" t="str">
        <f>[3]Produits!J55</f>
        <v/>
      </c>
      <c r="K51" s="49">
        <f>+[3]Produits!K55</f>
        <v>0</v>
      </c>
    </row>
    <row r="52" spans="1:11" ht="35.4">
      <c r="A52" s="46">
        <v>50</v>
      </c>
      <c r="B52" s="166">
        <f>[3]Produits!B56</f>
        <v>0</v>
      </c>
      <c r="C52" s="49" t="str">
        <f>[3]Produits!C56</f>
        <v xml:space="preserve">6090000 </v>
      </c>
      <c r="D52" s="49">
        <f>[3]Produits!D56</f>
        <v>0</v>
      </c>
      <c r="E52" s="49">
        <f>[3]Produits!E56</f>
        <v>0</v>
      </c>
      <c r="F52" s="49">
        <f>[3]Produits!F56</f>
        <v>0</v>
      </c>
      <c r="G52" s="49">
        <f>[3]Produits!G56</f>
        <v>0</v>
      </c>
      <c r="H52" s="49">
        <f>[3]Produits!H56</f>
        <v>0</v>
      </c>
      <c r="I52" s="49">
        <f>[3]Produits!I56</f>
        <v>0</v>
      </c>
      <c r="J52" s="50" t="str">
        <f>[3]Produits!J56</f>
        <v/>
      </c>
      <c r="K52" s="49">
        <f>+[3]Produits!K56</f>
        <v>0</v>
      </c>
    </row>
    <row r="53" spans="1:11" ht="35.4">
      <c r="A53" s="46">
        <v>51</v>
      </c>
      <c r="B53" s="166">
        <f>[3]Produits!B57</f>
        <v>0</v>
      </c>
      <c r="C53" s="49" t="str">
        <f>[3]Produits!C57</f>
        <v xml:space="preserve">6090000 </v>
      </c>
      <c r="D53" s="49">
        <f>[3]Produits!D57</f>
        <v>0</v>
      </c>
      <c r="E53" s="49">
        <f>[3]Produits!E57</f>
        <v>0</v>
      </c>
      <c r="F53" s="49">
        <f>[3]Produits!F57</f>
        <v>0</v>
      </c>
      <c r="G53" s="49">
        <f>[3]Produits!G57</f>
        <v>0</v>
      </c>
      <c r="H53" s="49">
        <f>[3]Produits!H57</f>
        <v>0</v>
      </c>
      <c r="I53" s="49">
        <f>[3]Produits!I57</f>
        <v>0</v>
      </c>
      <c r="J53" s="50" t="str">
        <f>[3]Produits!J57</f>
        <v/>
      </c>
      <c r="K53" s="49">
        <f>+[3]Produits!K57</f>
        <v>0</v>
      </c>
    </row>
    <row r="54" spans="1:11" ht="35.4">
      <c r="A54" s="46">
        <v>52</v>
      </c>
      <c r="B54" s="166">
        <f>[3]Produits!B58</f>
        <v>0</v>
      </c>
      <c r="C54" s="49" t="str">
        <f>[3]Produits!C58</f>
        <v xml:space="preserve">6090000 </v>
      </c>
      <c r="D54" s="49">
        <f>[3]Produits!D58</f>
        <v>0</v>
      </c>
      <c r="E54" s="49">
        <f>[3]Produits!E58</f>
        <v>0</v>
      </c>
      <c r="F54" s="49">
        <f>[3]Produits!F58</f>
        <v>0</v>
      </c>
      <c r="G54" s="49">
        <f>[3]Produits!G58</f>
        <v>0</v>
      </c>
      <c r="H54" s="49">
        <f>[3]Produits!H58</f>
        <v>0</v>
      </c>
      <c r="I54" s="49">
        <f>[3]Produits!I58</f>
        <v>0</v>
      </c>
      <c r="J54" s="50" t="str">
        <f>[3]Produits!J58</f>
        <v/>
      </c>
      <c r="K54" s="49">
        <f>+[3]Produits!K58</f>
        <v>0</v>
      </c>
    </row>
    <row r="55" spans="1:11" ht="35.4">
      <c r="A55" s="46">
        <v>53</v>
      </c>
      <c r="B55" s="166">
        <f>[3]Produits!B59</f>
        <v>0</v>
      </c>
      <c r="C55" s="49" t="str">
        <f>[3]Produits!C59</f>
        <v xml:space="preserve">6090000 </v>
      </c>
      <c r="D55" s="49">
        <f>[3]Produits!D59</f>
        <v>0</v>
      </c>
      <c r="E55" s="49">
        <f>[3]Produits!E59</f>
        <v>0</v>
      </c>
      <c r="F55" s="49">
        <f>[3]Produits!F59</f>
        <v>0</v>
      </c>
      <c r="G55" s="49">
        <f>[3]Produits!G59</f>
        <v>0</v>
      </c>
      <c r="H55" s="49">
        <f>[3]Produits!H59</f>
        <v>0</v>
      </c>
      <c r="I55" s="49">
        <f>[3]Produits!I59</f>
        <v>0</v>
      </c>
      <c r="J55" s="50" t="str">
        <f>[3]Produits!J59</f>
        <v/>
      </c>
      <c r="K55" s="49">
        <f>+[3]Produits!K59</f>
        <v>0</v>
      </c>
    </row>
    <row r="56" spans="1:11" ht="35.4">
      <c r="A56" s="46">
        <v>54</v>
      </c>
      <c r="B56" s="166">
        <f>[3]Produits!B60</f>
        <v>0</v>
      </c>
      <c r="C56" s="49" t="str">
        <f>[3]Produits!C60</f>
        <v xml:space="preserve">6090000 </v>
      </c>
      <c r="D56" s="49">
        <f>[3]Produits!D60</f>
        <v>0</v>
      </c>
      <c r="E56" s="49">
        <f>[3]Produits!E60</f>
        <v>0</v>
      </c>
      <c r="F56" s="49">
        <f>[3]Produits!F60</f>
        <v>0</v>
      </c>
      <c r="G56" s="49">
        <f>[3]Produits!G60</f>
        <v>0</v>
      </c>
      <c r="H56" s="49">
        <f>[3]Produits!H60</f>
        <v>0</v>
      </c>
      <c r="I56" s="49">
        <f>[3]Produits!I60</f>
        <v>0</v>
      </c>
      <c r="J56" s="50" t="str">
        <f>[3]Produits!J60</f>
        <v/>
      </c>
      <c r="K56" s="49">
        <f>+[3]Produits!K60</f>
        <v>0</v>
      </c>
    </row>
    <row r="57" spans="1:11" ht="35.4">
      <c r="A57" s="46">
        <v>55</v>
      </c>
      <c r="B57" s="166">
        <f>[3]Produits!B61</f>
        <v>0</v>
      </c>
      <c r="C57" s="49" t="str">
        <f>[3]Produits!C61</f>
        <v xml:space="preserve">6090000 </v>
      </c>
      <c r="D57" s="49">
        <f>[3]Produits!D61</f>
        <v>0</v>
      </c>
      <c r="E57" s="49">
        <f>[3]Produits!E61</f>
        <v>0</v>
      </c>
      <c r="F57" s="49">
        <f>[3]Produits!F61</f>
        <v>0</v>
      </c>
      <c r="G57" s="49">
        <f>[3]Produits!G61</f>
        <v>0</v>
      </c>
      <c r="H57" s="49">
        <f>[3]Produits!H61</f>
        <v>0</v>
      </c>
      <c r="I57" s="49">
        <f>[3]Produits!I61</f>
        <v>0</v>
      </c>
      <c r="J57" s="50" t="str">
        <f>[3]Produits!J61</f>
        <v/>
      </c>
      <c r="K57" s="49">
        <f>+[3]Produits!K61</f>
        <v>0</v>
      </c>
    </row>
    <row r="58" spans="1:11" ht="35.4">
      <c r="A58" s="46">
        <v>56</v>
      </c>
      <c r="B58" s="166">
        <f>[3]Produits!B62</f>
        <v>0</v>
      </c>
      <c r="C58" s="49" t="str">
        <f>[3]Produits!C62</f>
        <v xml:space="preserve">6090000 </v>
      </c>
      <c r="D58" s="49">
        <f>[3]Produits!D62</f>
        <v>0</v>
      </c>
      <c r="E58" s="49">
        <f>[3]Produits!E62</f>
        <v>0</v>
      </c>
      <c r="F58" s="49">
        <f>[3]Produits!F62</f>
        <v>0</v>
      </c>
      <c r="G58" s="49">
        <f>[3]Produits!G62</f>
        <v>0</v>
      </c>
      <c r="H58" s="49">
        <f>[3]Produits!H62</f>
        <v>0</v>
      </c>
      <c r="I58" s="49">
        <f>[3]Produits!I62</f>
        <v>0</v>
      </c>
      <c r="J58" s="50" t="str">
        <f>[3]Produits!J62</f>
        <v/>
      </c>
      <c r="K58" s="49">
        <f>+[3]Produits!K62</f>
        <v>0</v>
      </c>
    </row>
    <row r="59" spans="1:11" ht="35.4">
      <c r="A59" s="46">
        <v>57</v>
      </c>
      <c r="B59" s="166">
        <f>[3]Produits!B63</f>
        <v>0</v>
      </c>
      <c r="C59" s="49" t="str">
        <f>[3]Produits!C63</f>
        <v xml:space="preserve">6090000 </v>
      </c>
      <c r="D59" s="49">
        <f>[3]Produits!D63</f>
        <v>0</v>
      </c>
      <c r="E59" s="49">
        <f>[3]Produits!E63</f>
        <v>0</v>
      </c>
      <c r="F59" s="49">
        <f>[3]Produits!F63</f>
        <v>0</v>
      </c>
      <c r="G59" s="49">
        <f>[3]Produits!G63</f>
        <v>0</v>
      </c>
      <c r="H59" s="49">
        <f>[3]Produits!H63</f>
        <v>0</v>
      </c>
      <c r="I59" s="49">
        <f>[3]Produits!I63</f>
        <v>0</v>
      </c>
      <c r="J59" s="50" t="str">
        <f>[3]Produits!J63</f>
        <v/>
      </c>
      <c r="K59" s="49">
        <f>+[3]Produits!K63</f>
        <v>0</v>
      </c>
    </row>
    <row r="60" spans="1:11" ht="35.4">
      <c r="A60" s="46">
        <v>58</v>
      </c>
      <c r="B60" s="166">
        <f>[3]Produits!B64</f>
        <v>0</v>
      </c>
      <c r="C60" s="49" t="str">
        <f>[3]Produits!C64</f>
        <v xml:space="preserve">6090000 </v>
      </c>
      <c r="D60" s="49">
        <f>[3]Produits!D64</f>
        <v>0</v>
      </c>
      <c r="E60" s="49">
        <f>[3]Produits!E64</f>
        <v>0</v>
      </c>
      <c r="F60" s="49">
        <f>[3]Produits!F64</f>
        <v>0</v>
      </c>
      <c r="G60" s="49">
        <f>[3]Produits!G64</f>
        <v>0</v>
      </c>
      <c r="H60" s="49">
        <f>[3]Produits!H64</f>
        <v>0</v>
      </c>
      <c r="I60" s="49">
        <f>[3]Produits!I64</f>
        <v>0</v>
      </c>
      <c r="J60" s="50" t="str">
        <f>[3]Produits!J64</f>
        <v/>
      </c>
      <c r="K60" s="49">
        <f>+[3]Produits!K64</f>
        <v>0</v>
      </c>
    </row>
    <row r="61" spans="1:11" ht="35.4">
      <c r="A61" s="46">
        <v>59</v>
      </c>
      <c r="B61" s="166">
        <f>[3]Produits!B65</f>
        <v>0</v>
      </c>
      <c r="C61" s="49" t="str">
        <f>[3]Produits!C65</f>
        <v xml:space="preserve">6090000 </v>
      </c>
      <c r="D61" s="49">
        <f>[3]Produits!D65</f>
        <v>0</v>
      </c>
      <c r="E61" s="49">
        <f>[3]Produits!E65</f>
        <v>0</v>
      </c>
      <c r="F61" s="49">
        <f>[3]Produits!F65</f>
        <v>0</v>
      </c>
      <c r="G61" s="49">
        <f>[3]Produits!G65</f>
        <v>0</v>
      </c>
      <c r="H61" s="49">
        <f>[3]Produits!H65</f>
        <v>0</v>
      </c>
      <c r="I61" s="49">
        <f>[3]Produits!I65</f>
        <v>0</v>
      </c>
      <c r="J61" s="50" t="str">
        <f>[3]Produits!J65</f>
        <v/>
      </c>
      <c r="K61" s="49">
        <f>+[3]Produits!K65</f>
        <v>0</v>
      </c>
    </row>
    <row r="62" spans="1:11" ht="35.4">
      <c r="A62" s="46">
        <v>60</v>
      </c>
      <c r="B62" s="166">
        <f>[3]Produits!B66</f>
        <v>0</v>
      </c>
      <c r="C62" s="49" t="str">
        <f>[3]Produits!C66</f>
        <v xml:space="preserve">6090000 </v>
      </c>
      <c r="D62" s="49">
        <f>[3]Produits!D66</f>
        <v>0</v>
      </c>
      <c r="E62" s="49">
        <f>[3]Produits!E66</f>
        <v>0</v>
      </c>
      <c r="F62" s="49">
        <f>[3]Produits!F66</f>
        <v>0</v>
      </c>
      <c r="G62" s="49">
        <f>[3]Produits!G66</f>
        <v>0</v>
      </c>
      <c r="H62" s="49">
        <f>[3]Produits!H66</f>
        <v>0</v>
      </c>
      <c r="I62" s="49">
        <f>[3]Produits!I66</f>
        <v>0</v>
      </c>
      <c r="J62" s="50" t="str">
        <f>[3]Produits!J66</f>
        <v/>
      </c>
      <c r="K62" s="49">
        <f>+[3]Produits!K66</f>
        <v>0</v>
      </c>
    </row>
    <row r="63" spans="1:11" ht="35.4">
      <c r="A63" s="46">
        <v>61</v>
      </c>
      <c r="B63" s="166">
        <f>[3]Produits!B67</f>
        <v>0</v>
      </c>
      <c r="C63" s="49" t="str">
        <f>[3]Produits!C67</f>
        <v xml:space="preserve">6090000 </v>
      </c>
      <c r="D63" s="49">
        <f>[3]Produits!D67</f>
        <v>0</v>
      </c>
      <c r="E63" s="49">
        <f>[3]Produits!E67</f>
        <v>0</v>
      </c>
      <c r="F63" s="49">
        <f>[3]Produits!F67</f>
        <v>0</v>
      </c>
      <c r="G63" s="49">
        <f>[3]Produits!G67</f>
        <v>0</v>
      </c>
      <c r="H63" s="49">
        <f>[3]Produits!H67</f>
        <v>0</v>
      </c>
      <c r="I63" s="49">
        <f>[3]Produits!I67</f>
        <v>0</v>
      </c>
      <c r="J63" s="50" t="str">
        <f>[3]Produits!J67</f>
        <v/>
      </c>
      <c r="K63" s="49">
        <f>+[3]Produits!K67</f>
        <v>0</v>
      </c>
    </row>
    <row r="64" spans="1:11" ht="35.4">
      <c r="A64" s="46">
        <v>62</v>
      </c>
      <c r="B64" s="166">
        <f>[3]Produits!B68</f>
        <v>0</v>
      </c>
      <c r="C64" s="49" t="str">
        <f>[3]Produits!C68</f>
        <v xml:space="preserve">6090000 </v>
      </c>
      <c r="D64" s="49">
        <f>[3]Produits!D68</f>
        <v>0</v>
      </c>
      <c r="E64" s="49">
        <f>[3]Produits!E68</f>
        <v>0</v>
      </c>
      <c r="F64" s="49">
        <f>[3]Produits!F68</f>
        <v>0</v>
      </c>
      <c r="G64" s="49">
        <f>[3]Produits!G68</f>
        <v>0</v>
      </c>
      <c r="H64" s="49">
        <f>[3]Produits!H68</f>
        <v>0</v>
      </c>
      <c r="I64" s="49">
        <f>[3]Produits!I68</f>
        <v>0</v>
      </c>
      <c r="J64" s="50" t="str">
        <f>[3]Produits!J68</f>
        <v/>
      </c>
      <c r="K64" s="49">
        <f>+[3]Produits!K68</f>
        <v>0</v>
      </c>
    </row>
    <row r="65" spans="1:11" ht="35.4">
      <c r="A65" s="46">
        <v>63</v>
      </c>
      <c r="B65" s="166">
        <f>[3]Produits!B69</f>
        <v>0</v>
      </c>
      <c r="C65" s="49" t="str">
        <f>[3]Produits!C69</f>
        <v xml:space="preserve">6090000 </v>
      </c>
      <c r="D65" s="49">
        <f>[3]Produits!D69</f>
        <v>0</v>
      </c>
      <c r="E65" s="49">
        <f>[3]Produits!E69</f>
        <v>0</v>
      </c>
      <c r="F65" s="49">
        <f>[3]Produits!F69</f>
        <v>0</v>
      </c>
      <c r="G65" s="49">
        <f>[3]Produits!G69</f>
        <v>0</v>
      </c>
      <c r="H65" s="49">
        <f>[3]Produits!H69</f>
        <v>0</v>
      </c>
      <c r="I65" s="49">
        <f>[3]Produits!I69</f>
        <v>0</v>
      </c>
      <c r="J65" s="50" t="str">
        <f>[3]Produits!J69</f>
        <v/>
      </c>
      <c r="K65" s="49">
        <f>+[3]Produits!K69</f>
        <v>0</v>
      </c>
    </row>
    <row r="66" spans="1:11" ht="35.4">
      <c r="A66" s="46">
        <v>64</v>
      </c>
      <c r="B66" s="166">
        <f>[3]Produits!B70</f>
        <v>0</v>
      </c>
      <c r="C66" s="49" t="str">
        <f>[3]Produits!C70</f>
        <v xml:space="preserve">6090000 </v>
      </c>
      <c r="D66" s="49">
        <f>[3]Produits!D70</f>
        <v>0</v>
      </c>
      <c r="E66" s="49">
        <f>[3]Produits!E70</f>
        <v>0</v>
      </c>
      <c r="F66" s="49">
        <f>[3]Produits!F70</f>
        <v>0</v>
      </c>
      <c r="G66" s="49">
        <f>[3]Produits!G70</f>
        <v>0</v>
      </c>
      <c r="H66" s="49">
        <f>[3]Produits!H70</f>
        <v>0</v>
      </c>
      <c r="I66" s="49">
        <f>[3]Produits!I70</f>
        <v>0</v>
      </c>
      <c r="J66" s="50" t="str">
        <f>[3]Produits!J70</f>
        <v/>
      </c>
      <c r="K66" s="49">
        <f>+[3]Produits!K70</f>
        <v>0</v>
      </c>
    </row>
    <row r="67" spans="1:11" ht="35.4">
      <c r="A67" s="46">
        <v>65</v>
      </c>
      <c r="B67" s="166">
        <f>[3]Produits!B71</f>
        <v>0</v>
      </c>
      <c r="C67" s="49" t="str">
        <f>[3]Produits!C71</f>
        <v xml:space="preserve">6090000 </v>
      </c>
      <c r="D67" s="49">
        <f>[3]Produits!D71</f>
        <v>0</v>
      </c>
      <c r="E67" s="49">
        <f>[3]Produits!E71</f>
        <v>0</v>
      </c>
      <c r="F67" s="49">
        <f>[3]Produits!F71</f>
        <v>0</v>
      </c>
      <c r="G67" s="49">
        <f>[3]Produits!G71</f>
        <v>0</v>
      </c>
      <c r="H67" s="49">
        <f>[3]Produits!H71</f>
        <v>0</v>
      </c>
      <c r="I67" s="49">
        <f>[3]Produits!I71</f>
        <v>0</v>
      </c>
      <c r="J67" s="50" t="str">
        <f>[3]Produits!J71</f>
        <v/>
      </c>
      <c r="K67" s="49">
        <f>+[3]Produits!K71</f>
        <v>0</v>
      </c>
    </row>
    <row r="68" spans="1:11" ht="35.4">
      <c r="A68" s="46">
        <v>66</v>
      </c>
      <c r="B68" s="166">
        <f>[3]Produits!B72</f>
        <v>0</v>
      </c>
      <c r="C68" s="49" t="str">
        <f>[3]Produits!C72</f>
        <v xml:space="preserve">6090000 </v>
      </c>
      <c r="D68" s="49">
        <f>[3]Produits!D72</f>
        <v>0</v>
      </c>
      <c r="E68" s="49">
        <f>[3]Produits!E72</f>
        <v>0</v>
      </c>
      <c r="F68" s="49">
        <f>[3]Produits!F72</f>
        <v>0</v>
      </c>
      <c r="G68" s="49">
        <f>[3]Produits!G72</f>
        <v>0</v>
      </c>
      <c r="H68" s="49">
        <f>[3]Produits!H72</f>
        <v>0</v>
      </c>
      <c r="I68" s="49">
        <f>[3]Produits!I72</f>
        <v>0</v>
      </c>
      <c r="J68" s="50" t="str">
        <f>[3]Produits!J72</f>
        <v/>
      </c>
      <c r="K68" s="49">
        <f>+[3]Produits!K72</f>
        <v>0</v>
      </c>
    </row>
    <row r="69" spans="1:11" ht="35.4">
      <c r="A69" s="46">
        <v>67</v>
      </c>
      <c r="B69" s="166">
        <f>[3]Produits!B73</f>
        <v>0</v>
      </c>
      <c r="C69" s="49" t="str">
        <f>[3]Produits!C73</f>
        <v xml:space="preserve">6090000 </v>
      </c>
      <c r="D69" s="49">
        <f>[3]Produits!D73</f>
        <v>0</v>
      </c>
      <c r="E69" s="49">
        <f>[3]Produits!E73</f>
        <v>0</v>
      </c>
      <c r="F69" s="49">
        <f>[3]Produits!F73</f>
        <v>0</v>
      </c>
      <c r="G69" s="49">
        <f>[3]Produits!G73</f>
        <v>0</v>
      </c>
      <c r="H69" s="49">
        <f>[3]Produits!H73</f>
        <v>0</v>
      </c>
      <c r="I69" s="49">
        <f>[3]Produits!I73</f>
        <v>0</v>
      </c>
      <c r="J69" s="50" t="str">
        <f>[3]Produits!J73</f>
        <v/>
      </c>
      <c r="K69" s="49">
        <f>+[3]Produits!K73</f>
        <v>0</v>
      </c>
    </row>
    <row r="70" spans="1:11" ht="35.4">
      <c r="A70" s="46">
        <v>68</v>
      </c>
      <c r="B70" s="166">
        <f>[3]Produits!B74</f>
        <v>0</v>
      </c>
      <c r="C70" s="49" t="str">
        <f>[3]Produits!C74</f>
        <v xml:space="preserve">6090000 </v>
      </c>
      <c r="D70" s="49">
        <f>[3]Produits!D74</f>
        <v>0</v>
      </c>
      <c r="E70" s="49">
        <f>[3]Produits!E74</f>
        <v>0</v>
      </c>
      <c r="F70" s="49">
        <f>[3]Produits!F74</f>
        <v>0</v>
      </c>
      <c r="G70" s="49">
        <f>[3]Produits!G74</f>
        <v>0</v>
      </c>
      <c r="H70" s="49">
        <f>[3]Produits!H74</f>
        <v>0</v>
      </c>
      <c r="I70" s="49">
        <f>[3]Produits!I74</f>
        <v>0</v>
      </c>
      <c r="J70" s="50" t="str">
        <f>[3]Produits!J74</f>
        <v/>
      </c>
      <c r="K70" s="49">
        <f>+[3]Produits!K74</f>
        <v>0</v>
      </c>
    </row>
    <row r="71" spans="1:11" ht="35.4">
      <c r="A71" s="46">
        <v>69</v>
      </c>
      <c r="B71" s="166">
        <f>[3]Produits!B75</f>
        <v>0</v>
      </c>
      <c r="C71" s="49" t="str">
        <f>[3]Produits!C75</f>
        <v xml:space="preserve">6090000 </v>
      </c>
      <c r="D71" s="49">
        <f>[3]Produits!D75</f>
        <v>0</v>
      </c>
      <c r="E71" s="49">
        <f>[3]Produits!E75</f>
        <v>0</v>
      </c>
      <c r="F71" s="49">
        <f>[3]Produits!F75</f>
        <v>0</v>
      </c>
      <c r="G71" s="49">
        <f>[3]Produits!G75</f>
        <v>0</v>
      </c>
      <c r="H71" s="49">
        <f>[3]Produits!H75</f>
        <v>0</v>
      </c>
      <c r="I71" s="49">
        <f>[3]Produits!I75</f>
        <v>0</v>
      </c>
      <c r="J71" s="50" t="str">
        <f>[3]Produits!J75</f>
        <v/>
      </c>
      <c r="K71" s="49">
        <f>+[3]Produits!K75</f>
        <v>0</v>
      </c>
    </row>
    <row r="72" spans="1:11" ht="35.4">
      <c r="A72" s="46">
        <v>70</v>
      </c>
      <c r="B72" s="166">
        <f>[3]Produits!B76</f>
        <v>0</v>
      </c>
      <c r="C72" s="49" t="str">
        <f>[3]Produits!C76</f>
        <v xml:space="preserve">6090000 </v>
      </c>
      <c r="D72" s="49">
        <f>[3]Produits!D76</f>
        <v>0</v>
      </c>
      <c r="E72" s="49">
        <f>[3]Produits!E76</f>
        <v>0</v>
      </c>
      <c r="F72" s="49">
        <f>[3]Produits!F76</f>
        <v>0</v>
      </c>
      <c r="G72" s="49">
        <f>[3]Produits!G76</f>
        <v>0</v>
      </c>
      <c r="H72" s="49">
        <f>[3]Produits!H76</f>
        <v>0</v>
      </c>
      <c r="I72" s="49">
        <f>[3]Produits!I76</f>
        <v>0</v>
      </c>
      <c r="J72" s="50" t="str">
        <f>[3]Produits!J76</f>
        <v/>
      </c>
      <c r="K72" s="49">
        <f>+[3]Produits!K76</f>
        <v>0</v>
      </c>
    </row>
    <row r="73" spans="1:11" ht="35.4">
      <c r="A73" s="46">
        <v>71</v>
      </c>
      <c r="B73" s="166">
        <f>[3]Produits!B77</f>
        <v>0</v>
      </c>
      <c r="C73" s="49" t="str">
        <f>[3]Produits!C77</f>
        <v xml:space="preserve">6090000 </v>
      </c>
      <c r="D73" s="49">
        <f>[3]Produits!D77</f>
        <v>0</v>
      </c>
      <c r="E73" s="49">
        <f>[3]Produits!E77</f>
        <v>0</v>
      </c>
      <c r="F73" s="49">
        <f>[3]Produits!F77</f>
        <v>0</v>
      </c>
      <c r="G73" s="49">
        <f>[3]Produits!G77</f>
        <v>0</v>
      </c>
      <c r="H73" s="49">
        <f>[3]Produits!H77</f>
        <v>0</v>
      </c>
      <c r="I73" s="49">
        <f>[3]Produits!I77</f>
        <v>0</v>
      </c>
      <c r="J73" s="50" t="str">
        <f>[3]Produits!J77</f>
        <v/>
      </c>
      <c r="K73" s="49">
        <f>+[3]Produits!K77</f>
        <v>0</v>
      </c>
    </row>
    <row r="74" spans="1:11" ht="35.4">
      <c r="A74" s="46">
        <v>72</v>
      </c>
      <c r="B74" s="166">
        <f>[3]Produits!B78</f>
        <v>0</v>
      </c>
      <c r="C74" s="49" t="str">
        <f>[3]Produits!C78</f>
        <v xml:space="preserve">6090000 </v>
      </c>
      <c r="D74" s="49">
        <f>[3]Produits!D78</f>
        <v>0</v>
      </c>
      <c r="E74" s="49">
        <f>[3]Produits!E78</f>
        <v>0</v>
      </c>
      <c r="F74" s="49">
        <f>[3]Produits!F78</f>
        <v>0</v>
      </c>
      <c r="G74" s="49">
        <f>[3]Produits!G78</f>
        <v>0</v>
      </c>
      <c r="H74" s="49">
        <f>[3]Produits!H78</f>
        <v>0</v>
      </c>
      <c r="I74" s="49">
        <f>[3]Produits!I78</f>
        <v>0</v>
      </c>
      <c r="J74" s="50" t="str">
        <f>[3]Produits!J78</f>
        <v/>
      </c>
      <c r="K74" s="49">
        <f>+[3]Produits!K78</f>
        <v>0</v>
      </c>
    </row>
    <row r="75" spans="1:11" ht="35.4">
      <c r="A75" s="46">
        <v>73</v>
      </c>
      <c r="B75" s="166">
        <f>[3]Produits!B79</f>
        <v>0</v>
      </c>
      <c r="C75" s="49" t="str">
        <f>[3]Produits!C79</f>
        <v xml:space="preserve">6090000 </v>
      </c>
      <c r="D75" s="49">
        <f>[3]Produits!D79</f>
        <v>0</v>
      </c>
      <c r="E75" s="49">
        <f>[3]Produits!E79</f>
        <v>0</v>
      </c>
      <c r="F75" s="49">
        <f>[3]Produits!F79</f>
        <v>0</v>
      </c>
      <c r="G75" s="49">
        <f>[3]Produits!G79</f>
        <v>0</v>
      </c>
      <c r="H75" s="49">
        <f>[3]Produits!H79</f>
        <v>0</v>
      </c>
      <c r="I75" s="49">
        <f>[3]Produits!I79</f>
        <v>0</v>
      </c>
      <c r="J75" s="50" t="str">
        <f>[3]Produits!J79</f>
        <v/>
      </c>
      <c r="K75" s="49">
        <f>+[3]Produits!K79</f>
        <v>0</v>
      </c>
    </row>
    <row r="76" spans="1:11" ht="35.4">
      <c r="A76" s="46">
        <v>74</v>
      </c>
      <c r="B76" s="166">
        <f>[3]Produits!B80</f>
        <v>0</v>
      </c>
      <c r="C76" s="49" t="str">
        <f>[3]Produits!C80</f>
        <v xml:space="preserve">6090000 </v>
      </c>
      <c r="D76" s="49">
        <f>[3]Produits!D80</f>
        <v>0</v>
      </c>
      <c r="E76" s="49">
        <f>[3]Produits!E80</f>
        <v>0</v>
      </c>
      <c r="F76" s="49">
        <f>[3]Produits!F80</f>
        <v>0</v>
      </c>
      <c r="G76" s="49">
        <f>[3]Produits!G80</f>
        <v>0</v>
      </c>
      <c r="H76" s="49">
        <f>[3]Produits!H80</f>
        <v>0</v>
      </c>
      <c r="I76" s="49">
        <f>[3]Produits!I80</f>
        <v>0</v>
      </c>
      <c r="J76" s="50" t="str">
        <f>[3]Produits!J80</f>
        <v/>
      </c>
      <c r="K76" s="49">
        <f>+[3]Produits!K80</f>
        <v>0</v>
      </c>
    </row>
    <row r="77" spans="1:11" ht="35.4">
      <c r="A77" s="46">
        <v>75</v>
      </c>
      <c r="B77" s="166">
        <f>[3]Produits!B81</f>
        <v>0</v>
      </c>
      <c r="C77" s="49" t="str">
        <f>[3]Produits!C81</f>
        <v xml:space="preserve">6090000 </v>
      </c>
      <c r="D77" s="49">
        <f>[3]Produits!D81</f>
        <v>0</v>
      </c>
      <c r="E77" s="49">
        <f>[3]Produits!E81</f>
        <v>0</v>
      </c>
      <c r="F77" s="49">
        <f>[3]Produits!F81</f>
        <v>0</v>
      </c>
      <c r="G77" s="49">
        <f>[3]Produits!G81</f>
        <v>0</v>
      </c>
      <c r="H77" s="49">
        <f>[3]Produits!H81</f>
        <v>0</v>
      </c>
      <c r="I77" s="49">
        <f>[3]Produits!I81</f>
        <v>0</v>
      </c>
      <c r="J77" s="50" t="str">
        <f>[3]Produits!J81</f>
        <v/>
      </c>
      <c r="K77" s="49">
        <f>+[3]Produits!K81</f>
        <v>0</v>
      </c>
    </row>
    <row r="78" spans="1:11" ht="35.4">
      <c r="A78" s="46">
        <v>76</v>
      </c>
      <c r="B78" s="166">
        <f>[3]Produits!B82</f>
        <v>0</v>
      </c>
      <c r="C78" s="49" t="str">
        <f>[3]Produits!C82</f>
        <v xml:space="preserve">6090000 </v>
      </c>
      <c r="D78" s="49">
        <f>[3]Produits!D82</f>
        <v>0</v>
      </c>
      <c r="E78" s="49">
        <f>[3]Produits!E82</f>
        <v>0</v>
      </c>
      <c r="F78" s="49">
        <f>[3]Produits!F82</f>
        <v>0</v>
      </c>
      <c r="G78" s="49">
        <f>[3]Produits!G82</f>
        <v>0</v>
      </c>
      <c r="H78" s="49">
        <f>[3]Produits!H82</f>
        <v>0</v>
      </c>
      <c r="I78" s="49">
        <f>[3]Produits!I82</f>
        <v>0</v>
      </c>
      <c r="J78" s="50" t="str">
        <f>[3]Produits!J82</f>
        <v/>
      </c>
      <c r="K78" s="49">
        <f>+[3]Produits!K82</f>
        <v>0</v>
      </c>
    </row>
    <row r="79" spans="1:11" ht="35.4">
      <c r="A79" s="46">
        <v>77</v>
      </c>
      <c r="B79" s="166">
        <f>[3]Produits!B83</f>
        <v>0</v>
      </c>
      <c r="C79" s="49" t="str">
        <f>[3]Produits!C83</f>
        <v xml:space="preserve">6090000 </v>
      </c>
      <c r="D79" s="49">
        <f>[3]Produits!D83</f>
        <v>0</v>
      </c>
      <c r="E79" s="49">
        <f>[3]Produits!E83</f>
        <v>0</v>
      </c>
      <c r="F79" s="49">
        <f>[3]Produits!F83</f>
        <v>0</v>
      </c>
      <c r="G79" s="49">
        <f>[3]Produits!G83</f>
        <v>0</v>
      </c>
      <c r="H79" s="49">
        <f>[3]Produits!H83</f>
        <v>0</v>
      </c>
      <c r="I79" s="49">
        <f>[3]Produits!I83</f>
        <v>0</v>
      </c>
      <c r="J79" s="50" t="str">
        <f>[3]Produits!J83</f>
        <v/>
      </c>
      <c r="K79" s="49">
        <f>+[3]Produits!K83</f>
        <v>0</v>
      </c>
    </row>
    <row r="80" spans="1:11" ht="35.4">
      <c r="A80" s="46">
        <v>78</v>
      </c>
      <c r="B80" s="166">
        <f>[3]Produits!B84</f>
        <v>0</v>
      </c>
      <c r="C80" s="49" t="str">
        <f>[3]Produits!C84</f>
        <v xml:space="preserve">6090000 </v>
      </c>
      <c r="D80" s="49">
        <f>[3]Produits!D84</f>
        <v>0</v>
      </c>
      <c r="E80" s="49">
        <f>[3]Produits!E84</f>
        <v>0</v>
      </c>
      <c r="F80" s="49">
        <f>[3]Produits!F84</f>
        <v>0</v>
      </c>
      <c r="G80" s="49">
        <f>[3]Produits!G84</f>
        <v>0</v>
      </c>
      <c r="H80" s="49">
        <f>[3]Produits!H84</f>
        <v>0</v>
      </c>
      <c r="I80" s="49">
        <f>[3]Produits!I84</f>
        <v>0</v>
      </c>
      <c r="J80" s="50" t="str">
        <f>[3]Produits!J84</f>
        <v/>
      </c>
      <c r="K80" s="49">
        <f>+[3]Produits!K84</f>
        <v>0</v>
      </c>
    </row>
    <row r="81" spans="1:11" ht="35.4">
      <c r="A81" s="46">
        <v>79</v>
      </c>
      <c r="B81" s="166">
        <f>[3]Produits!B85</f>
        <v>0</v>
      </c>
      <c r="C81" s="49" t="str">
        <f>[3]Produits!C85</f>
        <v xml:space="preserve">6090000 </v>
      </c>
      <c r="D81" s="49">
        <f>[3]Produits!D85</f>
        <v>0</v>
      </c>
      <c r="E81" s="49">
        <f>[3]Produits!E85</f>
        <v>0</v>
      </c>
      <c r="F81" s="49">
        <f>[3]Produits!F85</f>
        <v>0</v>
      </c>
      <c r="G81" s="49">
        <f>[3]Produits!G85</f>
        <v>0</v>
      </c>
      <c r="H81" s="49">
        <f>[3]Produits!H85</f>
        <v>0</v>
      </c>
      <c r="I81" s="49">
        <f>[3]Produits!I85</f>
        <v>0</v>
      </c>
      <c r="J81" s="50" t="str">
        <f>[3]Produits!J85</f>
        <v/>
      </c>
      <c r="K81" s="49">
        <f>+[3]Produits!K85</f>
        <v>0</v>
      </c>
    </row>
    <row r="82" spans="1:11" ht="35.4">
      <c r="A82" s="46">
        <v>80</v>
      </c>
      <c r="B82" s="166">
        <f>[3]Produits!B86</f>
        <v>0</v>
      </c>
      <c r="C82" s="49" t="str">
        <f>[3]Produits!C86</f>
        <v xml:space="preserve">6090000 </v>
      </c>
      <c r="D82" s="49">
        <f>[3]Produits!D86</f>
        <v>0</v>
      </c>
      <c r="E82" s="49">
        <f>[3]Produits!E86</f>
        <v>0</v>
      </c>
      <c r="F82" s="49">
        <f>[3]Produits!F86</f>
        <v>0</v>
      </c>
      <c r="G82" s="49">
        <f>[3]Produits!G86</f>
        <v>0</v>
      </c>
      <c r="H82" s="49">
        <f>[3]Produits!H86</f>
        <v>0</v>
      </c>
      <c r="I82" s="49">
        <f>[3]Produits!I86</f>
        <v>0</v>
      </c>
      <c r="J82" s="50" t="str">
        <f>[3]Produits!J86</f>
        <v/>
      </c>
      <c r="K82" s="49">
        <f>+[3]Produits!K86</f>
        <v>0</v>
      </c>
    </row>
    <row r="83" spans="1:11" ht="35.4">
      <c r="A83" s="46">
        <v>81</v>
      </c>
      <c r="B83" s="166">
        <f>[3]Produits!B87</f>
        <v>0</v>
      </c>
      <c r="C83" s="49" t="str">
        <f>[3]Produits!C87</f>
        <v xml:space="preserve">6090000 </v>
      </c>
      <c r="D83" s="49">
        <f>[3]Produits!D87</f>
        <v>0</v>
      </c>
      <c r="E83" s="49">
        <f>[3]Produits!E87</f>
        <v>0</v>
      </c>
      <c r="F83" s="49">
        <f>[3]Produits!F87</f>
        <v>0</v>
      </c>
      <c r="G83" s="49">
        <f>[3]Produits!G87</f>
        <v>0</v>
      </c>
      <c r="H83" s="49">
        <f>[3]Produits!H87</f>
        <v>0</v>
      </c>
      <c r="I83" s="49">
        <f>[3]Produits!I87</f>
        <v>0</v>
      </c>
      <c r="J83" s="50" t="str">
        <f>[3]Produits!J87</f>
        <v/>
      </c>
      <c r="K83" s="49">
        <f>+[3]Produits!K87</f>
        <v>0</v>
      </c>
    </row>
    <row r="84" spans="1:11" ht="35.4">
      <c r="A84" s="46">
        <v>82</v>
      </c>
      <c r="B84" s="166">
        <f>[3]Produits!B88</f>
        <v>0</v>
      </c>
      <c r="C84" s="49" t="str">
        <f>[3]Produits!C88</f>
        <v xml:space="preserve">6090000 </v>
      </c>
      <c r="D84" s="49">
        <f>[3]Produits!D88</f>
        <v>0</v>
      </c>
      <c r="E84" s="49">
        <f>[3]Produits!E88</f>
        <v>0</v>
      </c>
      <c r="F84" s="49">
        <f>[3]Produits!F88</f>
        <v>0</v>
      </c>
      <c r="G84" s="49">
        <f>[3]Produits!G88</f>
        <v>0</v>
      </c>
      <c r="H84" s="49">
        <f>[3]Produits!H88</f>
        <v>0</v>
      </c>
      <c r="I84" s="49">
        <f>[3]Produits!I88</f>
        <v>0</v>
      </c>
      <c r="J84" s="50" t="str">
        <f>[3]Produits!J88</f>
        <v/>
      </c>
      <c r="K84" s="49">
        <f>+[3]Produits!K88</f>
        <v>0</v>
      </c>
    </row>
    <row r="85" spans="1:11" ht="35.4">
      <c r="A85" s="46">
        <v>83</v>
      </c>
      <c r="B85" s="166">
        <f>[3]Produits!B89</f>
        <v>0</v>
      </c>
      <c r="C85" s="49" t="str">
        <f>[3]Produits!C89</f>
        <v xml:space="preserve">6090000 </v>
      </c>
      <c r="D85" s="49">
        <f>[3]Produits!D89</f>
        <v>0</v>
      </c>
      <c r="E85" s="49">
        <f>[3]Produits!E89</f>
        <v>0</v>
      </c>
      <c r="F85" s="49">
        <f>[3]Produits!F89</f>
        <v>0</v>
      </c>
      <c r="G85" s="49">
        <f>[3]Produits!G89</f>
        <v>0</v>
      </c>
      <c r="H85" s="49">
        <f>[3]Produits!H89</f>
        <v>0</v>
      </c>
      <c r="I85" s="49">
        <f>[3]Produits!I89</f>
        <v>0</v>
      </c>
      <c r="J85" s="50" t="str">
        <f>[3]Produits!J89</f>
        <v/>
      </c>
      <c r="K85" s="49">
        <f>+[3]Produits!K89</f>
        <v>0</v>
      </c>
    </row>
    <row r="86" spans="1:11" ht="35.4">
      <c r="A86" s="46">
        <v>84</v>
      </c>
      <c r="B86" s="166">
        <f>[3]Produits!B90</f>
        <v>0</v>
      </c>
      <c r="C86" s="49" t="str">
        <f>[3]Produits!C90</f>
        <v xml:space="preserve">6090000 </v>
      </c>
      <c r="D86" s="49">
        <f>[3]Produits!D90</f>
        <v>0</v>
      </c>
      <c r="E86" s="49">
        <f>[3]Produits!E90</f>
        <v>0</v>
      </c>
      <c r="F86" s="49">
        <f>[3]Produits!F90</f>
        <v>0</v>
      </c>
      <c r="G86" s="49">
        <f>[3]Produits!G90</f>
        <v>0</v>
      </c>
      <c r="H86" s="49">
        <f>[3]Produits!H90</f>
        <v>0</v>
      </c>
      <c r="I86" s="49">
        <f>[3]Produits!I90</f>
        <v>0</v>
      </c>
      <c r="J86" s="50" t="str">
        <f>[3]Produits!J90</f>
        <v/>
      </c>
      <c r="K86" s="49">
        <f>+[3]Produits!K90</f>
        <v>0</v>
      </c>
    </row>
    <row r="87" spans="1:11" ht="35.4">
      <c r="A87" s="46">
        <v>85</v>
      </c>
      <c r="B87" s="166">
        <f>[3]Produits!B91</f>
        <v>0</v>
      </c>
      <c r="C87" s="49" t="str">
        <f>[3]Produits!C91</f>
        <v xml:space="preserve">6090000 </v>
      </c>
      <c r="D87" s="49">
        <f>[3]Produits!D91</f>
        <v>0</v>
      </c>
      <c r="E87" s="49">
        <f>[3]Produits!E91</f>
        <v>0</v>
      </c>
      <c r="F87" s="49">
        <f>[3]Produits!F91</f>
        <v>0</v>
      </c>
      <c r="G87" s="49">
        <f>[3]Produits!G91</f>
        <v>0</v>
      </c>
      <c r="H87" s="49">
        <f>[3]Produits!H91</f>
        <v>0</v>
      </c>
      <c r="I87" s="49">
        <f>[3]Produits!I91</f>
        <v>0</v>
      </c>
      <c r="J87" s="50" t="str">
        <f>[3]Produits!J91</f>
        <v/>
      </c>
      <c r="K87" s="49">
        <f>+[3]Produits!K91</f>
        <v>0</v>
      </c>
    </row>
    <row r="88" spans="1:11" ht="35.4">
      <c r="A88" s="46">
        <v>86</v>
      </c>
      <c r="B88" s="166">
        <f>[3]Produits!B92</f>
        <v>0</v>
      </c>
      <c r="C88" s="49" t="str">
        <f>[3]Produits!C92</f>
        <v xml:space="preserve">6090000 </v>
      </c>
      <c r="D88" s="49">
        <f>[3]Produits!D92</f>
        <v>0</v>
      </c>
      <c r="E88" s="49">
        <f>[3]Produits!E92</f>
        <v>0</v>
      </c>
      <c r="F88" s="49">
        <f>[3]Produits!F92</f>
        <v>0</v>
      </c>
      <c r="G88" s="49">
        <f>[3]Produits!G92</f>
        <v>0</v>
      </c>
      <c r="H88" s="49">
        <f>[3]Produits!H92</f>
        <v>0</v>
      </c>
      <c r="I88" s="49">
        <f>[3]Produits!I92</f>
        <v>0</v>
      </c>
      <c r="J88" s="50" t="str">
        <f>[3]Produits!J92</f>
        <v/>
      </c>
      <c r="K88" s="49">
        <f>+[3]Produits!K92</f>
        <v>0</v>
      </c>
    </row>
    <row r="89" spans="1:11" ht="35.4">
      <c r="A89" s="46">
        <v>87</v>
      </c>
      <c r="B89" s="166">
        <f>[3]Produits!B93</f>
        <v>0</v>
      </c>
      <c r="C89" s="49" t="str">
        <f>[3]Produits!C93</f>
        <v xml:space="preserve">6090000 </v>
      </c>
      <c r="D89" s="49">
        <f>[3]Produits!D93</f>
        <v>0</v>
      </c>
      <c r="E89" s="49">
        <f>[3]Produits!E93</f>
        <v>0</v>
      </c>
      <c r="F89" s="49">
        <f>[3]Produits!F93</f>
        <v>0</v>
      </c>
      <c r="G89" s="49">
        <f>[3]Produits!G93</f>
        <v>0</v>
      </c>
      <c r="H89" s="49">
        <f>[3]Produits!H93</f>
        <v>0</v>
      </c>
      <c r="I89" s="49">
        <f>[3]Produits!I93</f>
        <v>0</v>
      </c>
      <c r="J89" s="50" t="str">
        <f>[3]Produits!J93</f>
        <v/>
      </c>
      <c r="K89" s="49">
        <f>+[3]Produits!K93</f>
        <v>0</v>
      </c>
    </row>
    <row r="90" spans="1:11" ht="35.4">
      <c r="A90" s="46">
        <v>88</v>
      </c>
      <c r="B90" s="166">
        <f>[3]Produits!B94</f>
        <v>0</v>
      </c>
      <c r="C90" s="49" t="str">
        <f>[3]Produits!C94</f>
        <v xml:space="preserve">6090000 </v>
      </c>
      <c r="D90" s="49">
        <f>[3]Produits!D94</f>
        <v>0</v>
      </c>
      <c r="E90" s="49">
        <f>[3]Produits!E94</f>
        <v>0</v>
      </c>
      <c r="F90" s="49">
        <f>[3]Produits!F94</f>
        <v>0</v>
      </c>
      <c r="G90" s="49">
        <f>[3]Produits!G94</f>
        <v>0</v>
      </c>
      <c r="H90" s="49">
        <f>[3]Produits!H94</f>
        <v>0</v>
      </c>
      <c r="I90" s="49">
        <f>[3]Produits!I94</f>
        <v>0</v>
      </c>
      <c r="J90" s="50" t="str">
        <f>[3]Produits!J94</f>
        <v/>
      </c>
      <c r="K90" s="49">
        <f>+[3]Produits!K94</f>
        <v>0</v>
      </c>
    </row>
    <row r="91" spans="1:11" ht="35.4">
      <c r="A91" s="46">
        <v>89</v>
      </c>
      <c r="B91" s="166">
        <f>[3]Produits!B95</f>
        <v>0</v>
      </c>
      <c r="C91" s="49" t="str">
        <f>[3]Produits!C95</f>
        <v xml:space="preserve">6090000 </v>
      </c>
      <c r="D91" s="49">
        <f>[3]Produits!D95</f>
        <v>0</v>
      </c>
      <c r="E91" s="49">
        <f>[3]Produits!E95</f>
        <v>0</v>
      </c>
      <c r="F91" s="49">
        <f>[3]Produits!F95</f>
        <v>0</v>
      </c>
      <c r="G91" s="49">
        <f>[3]Produits!G95</f>
        <v>0</v>
      </c>
      <c r="H91" s="49">
        <f>[3]Produits!H95</f>
        <v>0</v>
      </c>
      <c r="I91" s="49">
        <f>[3]Produits!I95</f>
        <v>0</v>
      </c>
      <c r="J91" s="50" t="str">
        <f>[3]Produits!J95</f>
        <v/>
      </c>
      <c r="K91" s="49">
        <f>+[3]Produits!K95</f>
        <v>0</v>
      </c>
    </row>
    <row r="92" spans="1:11" ht="35.4">
      <c r="A92" s="46">
        <v>90</v>
      </c>
      <c r="B92" s="166">
        <f>[3]Produits!B96</f>
        <v>0</v>
      </c>
      <c r="C92" s="49" t="str">
        <f>[3]Produits!C96</f>
        <v xml:space="preserve">6090000 </v>
      </c>
      <c r="D92" s="49">
        <f>[3]Produits!D96</f>
        <v>0</v>
      </c>
      <c r="E92" s="49">
        <f>[3]Produits!E96</f>
        <v>0</v>
      </c>
      <c r="F92" s="49">
        <f>[3]Produits!F96</f>
        <v>0</v>
      </c>
      <c r="G92" s="49">
        <f>[3]Produits!G96</f>
        <v>0</v>
      </c>
      <c r="H92" s="49">
        <f>[3]Produits!H96</f>
        <v>0</v>
      </c>
      <c r="I92" s="49">
        <f>[3]Produits!I96</f>
        <v>0</v>
      </c>
      <c r="J92" s="50" t="str">
        <f>[3]Produits!J96</f>
        <v/>
      </c>
      <c r="K92" s="49">
        <f>+[3]Produits!K96</f>
        <v>0</v>
      </c>
    </row>
    <row r="93" spans="1:11" ht="35.4">
      <c r="A93" s="46">
        <v>91</v>
      </c>
      <c r="B93" s="166">
        <f>[3]Produits!B97</f>
        <v>0</v>
      </c>
      <c r="C93" s="49" t="str">
        <f>[3]Produits!C97</f>
        <v xml:space="preserve">6090000 </v>
      </c>
      <c r="D93" s="49">
        <f>[3]Produits!D97</f>
        <v>0</v>
      </c>
      <c r="E93" s="49">
        <f>[3]Produits!E97</f>
        <v>0</v>
      </c>
      <c r="F93" s="49">
        <f>[3]Produits!F97</f>
        <v>0</v>
      </c>
      <c r="G93" s="49">
        <f>[3]Produits!G97</f>
        <v>0</v>
      </c>
      <c r="H93" s="49">
        <f>[3]Produits!H97</f>
        <v>0</v>
      </c>
      <c r="I93" s="49">
        <f>[3]Produits!I97</f>
        <v>0</v>
      </c>
      <c r="J93" s="50" t="str">
        <f>[3]Produits!J97</f>
        <v/>
      </c>
      <c r="K93" s="49">
        <f>+[3]Produits!K97</f>
        <v>0</v>
      </c>
    </row>
    <row r="94" spans="1:11" ht="35.4">
      <c r="A94" s="46">
        <v>92</v>
      </c>
      <c r="B94" s="166">
        <f>[3]Produits!B98</f>
        <v>0</v>
      </c>
      <c r="C94" s="49" t="str">
        <f>[3]Produits!C98</f>
        <v xml:space="preserve">6090000 </v>
      </c>
      <c r="D94" s="49">
        <f>[3]Produits!D98</f>
        <v>0</v>
      </c>
      <c r="E94" s="49">
        <f>[3]Produits!E98</f>
        <v>0</v>
      </c>
      <c r="F94" s="49">
        <f>[3]Produits!F98</f>
        <v>0</v>
      </c>
      <c r="G94" s="49">
        <f>[3]Produits!G98</f>
        <v>0</v>
      </c>
      <c r="H94" s="49">
        <f>[3]Produits!H98</f>
        <v>0</v>
      </c>
      <c r="I94" s="49">
        <f>[3]Produits!I98</f>
        <v>0</v>
      </c>
      <c r="J94" s="50" t="str">
        <f>[3]Produits!J98</f>
        <v/>
      </c>
      <c r="K94" s="49">
        <f>+[3]Produits!K98</f>
        <v>0</v>
      </c>
    </row>
    <row r="95" spans="1:11" ht="35.4">
      <c r="A95" s="46">
        <v>93</v>
      </c>
      <c r="B95" s="166">
        <f>[3]Produits!B99</f>
        <v>0</v>
      </c>
      <c r="C95" s="49" t="str">
        <f>[3]Produits!C99</f>
        <v xml:space="preserve">6090000 </v>
      </c>
      <c r="D95" s="49">
        <f>[3]Produits!D99</f>
        <v>0</v>
      </c>
      <c r="E95" s="49">
        <f>[3]Produits!E99</f>
        <v>0</v>
      </c>
      <c r="F95" s="49">
        <f>[3]Produits!F99</f>
        <v>0</v>
      </c>
      <c r="G95" s="49">
        <f>[3]Produits!G99</f>
        <v>0</v>
      </c>
      <c r="H95" s="49">
        <f>[3]Produits!H99</f>
        <v>0</v>
      </c>
      <c r="I95" s="49">
        <f>[3]Produits!I99</f>
        <v>0</v>
      </c>
      <c r="J95" s="50" t="str">
        <f>[3]Produits!J99</f>
        <v/>
      </c>
      <c r="K95" s="49">
        <f>+[3]Produits!K99</f>
        <v>0</v>
      </c>
    </row>
    <row r="96" spans="1:11" ht="35.4">
      <c r="A96" s="46">
        <v>94</v>
      </c>
      <c r="B96" s="166">
        <f>[3]Produits!B100</f>
        <v>0</v>
      </c>
      <c r="C96" s="49" t="str">
        <f>[3]Produits!C100</f>
        <v xml:space="preserve">6090000 </v>
      </c>
      <c r="D96" s="49">
        <f>[3]Produits!D100</f>
        <v>0</v>
      </c>
      <c r="E96" s="49">
        <f>[3]Produits!E100</f>
        <v>0</v>
      </c>
      <c r="F96" s="49">
        <f>[3]Produits!F100</f>
        <v>0</v>
      </c>
      <c r="G96" s="49">
        <f>[3]Produits!G100</f>
        <v>0</v>
      </c>
      <c r="H96" s="49">
        <f>[3]Produits!H100</f>
        <v>0</v>
      </c>
      <c r="I96" s="49">
        <f>[3]Produits!I100</f>
        <v>0</v>
      </c>
      <c r="J96" s="50" t="str">
        <f>[3]Produits!J100</f>
        <v/>
      </c>
      <c r="K96" s="49">
        <f>+[3]Produits!K100</f>
        <v>0</v>
      </c>
    </row>
    <row r="97" spans="1:11" ht="35.4">
      <c r="A97" s="46">
        <v>95</v>
      </c>
      <c r="B97" s="166">
        <f>[3]Produits!B101</f>
        <v>0</v>
      </c>
      <c r="C97" s="49" t="str">
        <f>[3]Produits!C101</f>
        <v xml:space="preserve">6090000 </v>
      </c>
      <c r="D97" s="49">
        <f>[3]Produits!D101</f>
        <v>0</v>
      </c>
      <c r="E97" s="49">
        <f>[3]Produits!E101</f>
        <v>0</v>
      </c>
      <c r="F97" s="49">
        <f>[3]Produits!F101</f>
        <v>0</v>
      </c>
      <c r="G97" s="49">
        <f>[3]Produits!G101</f>
        <v>0</v>
      </c>
      <c r="H97" s="49">
        <f>[3]Produits!H101</f>
        <v>0</v>
      </c>
      <c r="I97" s="49">
        <f>[3]Produits!I101</f>
        <v>0</v>
      </c>
      <c r="J97" s="50" t="str">
        <f>[3]Produits!J101</f>
        <v/>
      </c>
      <c r="K97" s="49">
        <f>+[3]Produits!K101</f>
        <v>0</v>
      </c>
    </row>
    <row r="98" spans="1:11" ht="35.4">
      <c r="A98" s="46">
        <v>96</v>
      </c>
      <c r="B98" s="166">
        <f>[3]Produits!B102</f>
        <v>0</v>
      </c>
      <c r="C98" s="49" t="str">
        <f>[3]Produits!C102</f>
        <v xml:space="preserve">6090000 </v>
      </c>
      <c r="D98" s="49">
        <f>[3]Produits!D102</f>
        <v>0</v>
      </c>
      <c r="E98" s="49">
        <f>[3]Produits!E102</f>
        <v>0</v>
      </c>
      <c r="F98" s="49">
        <f>[3]Produits!F102</f>
        <v>0</v>
      </c>
      <c r="G98" s="49">
        <f>[3]Produits!G102</f>
        <v>0</v>
      </c>
      <c r="H98" s="49">
        <f>[3]Produits!H102</f>
        <v>0</v>
      </c>
      <c r="I98" s="49">
        <f>[3]Produits!I102</f>
        <v>0</v>
      </c>
      <c r="J98" s="50" t="str">
        <f>[3]Produits!J102</f>
        <v/>
      </c>
      <c r="K98" s="49">
        <f>+[3]Produits!K102</f>
        <v>0</v>
      </c>
    </row>
    <row r="99" spans="1:11" ht="35.4">
      <c r="A99" s="46">
        <v>97</v>
      </c>
      <c r="B99" s="166">
        <f>[3]Produits!B103</f>
        <v>0</v>
      </c>
      <c r="C99" s="49" t="str">
        <f>[3]Produits!C103</f>
        <v xml:space="preserve">6090000 </v>
      </c>
      <c r="D99" s="49">
        <f>[3]Produits!D103</f>
        <v>0</v>
      </c>
      <c r="E99" s="49">
        <f>[3]Produits!E103</f>
        <v>0</v>
      </c>
      <c r="F99" s="49">
        <f>[3]Produits!F103</f>
        <v>0</v>
      </c>
      <c r="G99" s="49">
        <f>[3]Produits!G103</f>
        <v>0</v>
      </c>
      <c r="H99" s="49">
        <f>[3]Produits!H103</f>
        <v>0</v>
      </c>
      <c r="I99" s="49">
        <f>[3]Produits!I103</f>
        <v>0</v>
      </c>
      <c r="J99" s="50" t="str">
        <f>[3]Produits!J103</f>
        <v/>
      </c>
      <c r="K99" s="49">
        <f>+[3]Produits!K103</f>
        <v>0</v>
      </c>
    </row>
    <row r="100" spans="1:11" ht="35.4">
      <c r="A100" s="46">
        <v>98</v>
      </c>
      <c r="B100" s="166">
        <f>[3]Produits!B104</f>
        <v>0</v>
      </c>
      <c r="C100" s="49" t="str">
        <f>[3]Produits!C104</f>
        <v xml:space="preserve">6090000 </v>
      </c>
      <c r="D100" s="49">
        <f>[3]Produits!D104</f>
        <v>0</v>
      </c>
      <c r="E100" s="49">
        <f>[3]Produits!E104</f>
        <v>0</v>
      </c>
      <c r="F100" s="49">
        <f>[3]Produits!F104</f>
        <v>0</v>
      </c>
      <c r="G100" s="49">
        <f>[3]Produits!G104</f>
        <v>0</v>
      </c>
      <c r="H100" s="49">
        <f>[3]Produits!H104</f>
        <v>0</v>
      </c>
      <c r="I100" s="49">
        <f>[3]Produits!I104</f>
        <v>0</v>
      </c>
      <c r="J100" s="50" t="str">
        <f>[3]Produits!J104</f>
        <v/>
      </c>
      <c r="K100" s="49">
        <f>+[3]Produits!K104</f>
        <v>0</v>
      </c>
    </row>
    <row r="101" spans="1:11" ht="35.4">
      <c r="A101" s="46">
        <v>99</v>
      </c>
      <c r="B101" s="166">
        <f>[3]Produits!B105</f>
        <v>0</v>
      </c>
      <c r="C101" s="49" t="str">
        <f>[3]Produits!C105</f>
        <v xml:space="preserve">6090000 </v>
      </c>
      <c r="D101" s="49">
        <f>[3]Produits!D105</f>
        <v>0</v>
      </c>
      <c r="E101" s="49">
        <f>[3]Produits!E105</f>
        <v>0</v>
      </c>
      <c r="F101" s="49">
        <f>[3]Produits!F105</f>
        <v>0</v>
      </c>
      <c r="G101" s="49">
        <f>[3]Produits!G105</f>
        <v>0</v>
      </c>
      <c r="H101" s="49">
        <f>[3]Produits!H105</f>
        <v>0</v>
      </c>
      <c r="I101" s="49">
        <f>[3]Produits!I105</f>
        <v>0</v>
      </c>
      <c r="J101" s="50" t="str">
        <f>[3]Produits!J105</f>
        <v/>
      </c>
      <c r="K101" s="49">
        <f>+[3]Produits!K105</f>
        <v>0</v>
      </c>
    </row>
    <row r="102" spans="1:11" ht="35.4">
      <c r="A102" s="46">
        <v>100</v>
      </c>
      <c r="B102" s="166">
        <f>[3]Produits!B106</f>
        <v>0</v>
      </c>
      <c r="C102" s="49" t="str">
        <f>[3]Produits!C106</f>
        <v xml:space="preserve">6090000 </v>
      </c>
      <c r="D102" s="49">
        <f>[3]Produits!D106</f>
        <v>0</v>
      </c>
      <c r="E102" s="49">
        <f>[3]Produits!E106</f>
        <v>0</v>
      </c>
      <c r="F102" s="49">
        <f>[3]Produits!F106</f>
        <v>0</v>
      </c>
      <c r="G102" s="49">
        <f>[3]Produits!G106</f>
        <v>0</v>
      </c>
      <c r="H102" s="49">
        <f>[3]Produits!H106</f>
        <v>0</v>
      </c>
      <c r="I102" s="49">
        <f>[3]Produits!I106</f>
        <v>0</v>
      </c>
      <c r="J102" s="50" t="str">
        <f>[3]Produits!J106</f>
        <v/>
      </c>
      <c r="K102" s="49">
        <f>+[3]Produits!K106</f>
        <v>0</v>
      </c>
    </row>
    <row r="106" spans="1:11">
      <c r="B106" s="167"/>
      <c r="C106" s="52"/>
      <c r="D106" s="53"/>
    </row>
  </sheetData>
  <sheetProtection sheet="1" objects="1" scenarios="1"/>
  <sortState ref="B3:G26">
    <sortCondition ref="G3:G26"/>
    <sortCondition ref="B3:B26"/>
  </sortState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92D050"/>
  </sheetPr>
  <dimension ref="A1:R103"/>
  <sheetViews>
    <sheetView showGridLines="0" workbookViewId="0">
      <pane xSplit="3" ySplit="3" topLeftCell="D4" activePane="bottomRight" state="frozen"/>
      <selection activeCell="G31" sqref="G31"/>
      <selection pane="topRight" activeCell="G31" sqref="G31"/>
      <selection pane="bottomLeft" activeCell="G31" sqref="G31"/>
      <selection pane="bottomRight" activeCell="G31" sqref="G31"/>
    </sheetView>
  </sheetViews>
  <sheetFormatPr baseColWidth="10" defaultColWidth="11.5546875" defaultRowHeight="13.2"/>
  <cols>
    <col min="1" max="1" width="4" style="11" bestFit="1" customWidth="1"/>
    <col min="2" max="2" width="30.88671875" style="24" customWidth="1"/>
    <col min="3" max="3" width="6.33203125" style="10" customWidth="1"/>
    <col min="4" max="4" width="21.88671875" style="10" bestFit="1" customWidth="1"/>
    <col min="5" max="9" width="7" style="10" bestFit="1" customWidth="1"/>
    <col min="10" max="11" width="30.88671875" style="24" customWidth="1"/>
    <col min="12" max="12" width="13.109375" style="11" customWidth="1"/>
    <col min="13" max="15" width="30.88671875" style="24" customWidth="1"/>
    <col min="16" max="17" width="13.6640625" style="26" customWidth="1"/>
    <col min="18" max="18" width="30.88671875" style="24" customWidth="1"/>
    <col min="19" max="16384" width="11.5546875" style="24"/>
  </cols>
  <sheetData>
    <row r="1" spans="1:18">
      <c r="G1" s="57"/>
    </row>
    <row r="2" spans="1:18">
      <c r="B2" s="57" t="s">
        <v>152</v>
      </c>
      <c r="C2" s="57" t="s">
        <v>153</v>
      </c>
      <c r="D2" s="57" t="s">
        <v>154</v>
      </c>
      <c r="E2" s="57" t="s">
        <v>155</v>
      </c>
      <c r="F2" s="57" t="s">
        <v>156</v>
      </c>
      <c r="G2" s="57" t="s">
        <v>157</v>
      </c>
      <c r="H2" s="57" t="s">
        <v>158</v>
      </c>
      <c r="I2" s="57" t="s">
        <v>159</v>
      </c>
      <c r="J2" s="57" t="s">
        <v>160</v>
      </c>
      <c r="K2" s="57" t="s">
        <v>104</v>
      </c>
      <c r="L2" s="57" t="s">
        <v>105</v>
      </c>
      <c r="M2" s="57" t="s">
        <v>106</v>
      </c>
      <c r="N2" s="57" t="s">
        <v>107</v>
      </c>
      <c r="O2" s="57" t="s">
        <v>108</v>
      </c>
      <c r="P2" s="57" t="s">
        <v>109</v>
      </c>
      <c r="Q2" s="57" t="s">
        <v>110</v>
      </c>
      <c r="R2" s="57" t="s">
        <v>111</v>
      </c>
    </row>
    <row r="3" spans="1:18" s="6" customFormat="1" ht="26.4">
      <c r="B3" s="60" t="s">
        <v>98</v>
      </c>
      <c r="C3" s="61" t="s">
        <v>97</v>
      </c>
      <c r="D3" s="62" t="s">
        <v>211</v>
      </c>
      <c r="E3" s="62" t="s">
        <v>206</v>
      </c>
      <c r="F3" s="62" t="s">
        <v>207</v>
      </c>
      <c r="G3" s="62" t="s">
        <v>208</v>
      </c>
      <c r="H3" s="62" t="s">
        <v>209</v>
      </c>
      <c r="I3" s="62" t="s">
        <v>210</v>
      </c>
      <c r="J3" s="60" t="s">
        <v>147</v>
      </c>
      <c r="K3" s="60" t="s">
        <v>146</v>
      </c>
      <c r="L3" s="60" t="s">
        <v>124</v>
      </c>
      <c r="M3" s="60" t="s">
        <v>99</v>
      </c>
      <c r="N3" s="60" t="s">
        <v>127</v>
      </c>
      <c r="O3" s="60" t="s">
        <v>100</v>
      </c>
      <c r="P3" s="61" t="s">
        <v>102</v>
      </c>
      <c r="Q3" s="61" t="s">
        <v>101</v>
      </c>
      <c r="R3" s="60" t="s">
        <v>103</v>
      </c>
    </row>
    <row r="4" spans="1:18">
      <c r="A4" s="11">
        <v>1</v>
      </c>
      <c r="B4" s="21" t="s">
        <v>122</v>
      </c>
      <c r="C4" s="120" t="s">
        <v>239</v>
      </c>
      <c r="D4" s="59" t="s">
        <v>95</v>
      </c>
      <c r="E4" s="280" t="s">
        <v>114</v>
      </c>
      <c r="F4" s="280" t="s">
        <v>115</v>
      </c>
      <c r="G4" s="280" t="s">
        <v>182</v>
      </c>
      <c r="H4" s="280" t="s">
        <v>375</v>
      </c>
      <c r="I4" s="280" t="s">
        <v>221</v>
      </c>
      <c r="J4" s="21" t="s">
        <v>123</v>
      </c>
      <c r="K4" s="29" t="s">
        <v>167</v>
      </c>
      <c r="L4" s="20">
        <v>85190</v>
      </c>
      <c r="M4" s="21" t="s">
        <v>125</v>
      </c>
      <c r="N4" s="29" t="s">
        <v>167</v>
      </c>
      <c r="O4" s="21" t="s">
        <v>126</v>
      </c>
      <c r="P4" s="27" t="s">
        <v>128</v>
      </c>
      <c r="Q4" s="27" t="s">
        <v>129</v>
      </c>
      <c r="R4" s="21" t="s">
        <v>130</v>
      </c>
    </row>
    <row r="5" spans="1:18">
      <c r="A5" s="11">
        <v>2</v>
      </c>
      <c r="B5" s="28" t="s">
        <v>148</v>
      </c>
      <c r="C5" s="120" t="s">
        <v>240</v>
      </c>
      <c r="D5" s="59" t="s">
        <v>0</v>
      </c>
      <c r="E5" s="281"/>
      <c r="F5" s="281"/>
      <c r="G5" s="281"/>
      <c r="H5" s="281"/>
      <c r="I5" s="281"/>
      <c r="J5" s="28" t="s">
        <v>149</v>
      </c>
      <c r="K5" s="28" t="s">
        <v>150</v>
      </c>
      <c r="L5" s="25">
        <v>13001</v>
      </c>
      <c r="M5" s="28" t="s">
        <v>151</v>
      </c>
      <c r="N5" s="29" t="s">
        <v>167</v>
      </c>
      <c r="O5" s="28" t="s">
        <v>126</v>
      </c>
      <c r="P5" s="31" t="s">
        <v>167</v>
      </c>
      <c r="Q5" s="31" t="s">
        <v>167</v>
      </c>
      <c r="R5" s="32" t="s">
        <v>167</v>
      </c>
    </row>
    <row r="6" spans="1:18">
      <c r="A6" s="11">
        <v>3</v>
      </c>
      <c r="B6" s="28" t="s">
        <v>161</v>
      </c>
      <c r="C6" s="120" t="s">
        <v>241</v>
      </c>
      <c r="D6" s="59" t="s">
        <v>132</v>
      </c>
      <c r="E6" s="281"/>
      <c r="F6" s="281"/>
      <c r="G6" s="281"/>
      <c r="H6" s="281"/>
      <c r="I6" s="281"/>
      <c r="J6" s="28" t="s">
        <v>162</v>
      </c>
      <c r="K6" s="28" t="s">
        <v>168</v>
      </c>
      <c r="L6" s="25">
        <v>12204</v>
      </c>
      <c r="M6" s="28" t="s">
        <v>163</v>
      </c>
      <c r="N6" s="29" t="s">
        <v>167</v>
      </c>
      <c r="O6" s="28" t="s">
        <v>164</v>
      </c>
      <c r="P6" s="30" t="s">
        <v>178</v>
      </c>
      <c r="Q6" s="31" t="s">
        <v>167</v>
      </c>
      <c r="R6" s="32" t="s">
        <v>167</v>
      </c>
    </row>
    <row r="7" spans="1:18">
      <c r="A7" s="11">
        <v>4</v>
      </c>
      <c r="B7" s="28" t="s">
        <v>165</v>
      </c>
      <c r="C7" s="120" t="s">
        <v>242</v>
      </c>
      <c r="D7" s="59" t="s">
        <v>1</v>
      </c>
      <c r="E7" s="281"/>
      <c r="F7" s="281"/>
      <c r="G7" s="281"/>
      <c r="H7" s="281"/>
      <c r="I7" s="281"/>
      <c r="J7" s="28" t="s">
        <v>166</v>
      </c>
      <c r="K7" s="29" t="s">
        <v>167</v>
      </c>
      <c r="L7" s="25">
        <v>1225</v>
      </c>
      <c r="M7" s="28" t="s">
        <v>169</v>
      </c>
      <c r="N7" s="29" t="s">
        <v>167</v>
      </c>
      <c r="O7" s="28" t="s">
        <v>170</v>
      </c>
      <c r="P7" s="31" t="s">
        <v>167</v>
      </c>
      <c r="Q7" s="31" t="s">
        <v>167</v>
      </c>
      <c r="R7" s="32" t="s">
        <v>167</v>
      </c>
    </row>
    <row r="8" spans="1:18">
      <c r="A8" s="11">
        <v>5</v>
      </c>
      <c r="B8" s="28" t="s">
        <v>173</v>
      </c>
      <c r="C8" s="120" t="s">
        <v>243</v>
      </c>
      <c r="D8" s="59" t="s">
        <v>2</v>
      </c>
      <c r="E8" s="281"/>
      <c r="F8" s="281"/>
      <c r="G8" s="281"/>
      <c r="H8" s="281"/>
      <c r="I8" s="281"/>
      <c r="J8" s="28" t="s">
        <v>171</v>
      </c>
      <c r="K8" s="29" t="s">
        <v>167</v>
      </c>
      <c r="L8" s="25">
        <v>85000</v>
      </c>
      <c r="M8" s="28" t="s">
        <v>172</v>
      </c>
      <c r="N8" s="29" t="s">
        <v>167</v>
      </c>
      <c r="O8" s="28" t="s">
        <v>126</v>
      </c>
      <c r="P8" s="31" t="s">
        <v>167</v>
      </c>
      <c r="Q8" s="31" t="s">
        <v>167</v>
      </c>
      <c r="R8" s="32" t="s">
        <v>167</v>
      </c>
    </row>
    <row r="9" spans="1:18">
      <c r="A9" s="11">
        <v>6</v>
      </c>
      <c r="B9" s="28" t="s">
        <v>174</v>
      </c>
      <c r="C9" s="120" t="s">
        <v>244</v>
      </c>
      <c r="D9" s="193" t="s">
        <v>414</v>
      </c>
      <c r="E9" s="281"/>
      <c r="F9" s="281"/>
      <c r="G9" s="281"/>
      <c r="H9" s="281"/>
      <c r="I9" s="281"/>
      <c r="J9" s="28" t="s">
        <v>175</v>
      </c>
      <c r="K9" s="28" t="s">
        <v>176</v>
      </c>
      <c r="L9" s="25">
        <v>12152</v>
      </c>
      <c r="M9" s="28" t="s">
        <v>163</v>
      </c>
      <c r="N9" s="29" t="s">
        <v>167</v>
      </c>
      <c r="O9" s="28" t="s">
        <v>164</v>
      </c>
      <c r="P9" s="31" t="s">
        <v>167</v>
      </c>
      <c r="Q9" s="31" t="s">
        <v>167</v>
      </c>
      <c r="R9" s="32" t="s">
        <v>167</v>
      </c>
    </row>
    <row r="10" spans="1:18">
      <c r="A10" s="11">
        <v>7</v>
      </c>
      <c r="B10" s="36" t="s">
        <v>167</v>
      </c>
      <c r="C10" s="120" t="s">
        <v>245</v>
      </c>
      <c r="D10" s="59"/>
      <c r="E10" s="281"/>
      <c r="F10" s="281"/>
      <c r="G10" s="281"/>
      <c r="H10" s="281"/>
      <c r="I10" s="281"/>
      <c r="J10" s="36" t="s">
        <v>167</v>
      </c>
      <c r="K10" s="36" t="s">
        <v>167</v>
      </c>
      <c r="L10" s="36" t="s">
        <v>167</v>
      </c>
      <c r="M10" s="36" t="s">
        <v>167</v>
      </c>
      <c r="N10" s="36" t="s">
        <v>167</v>
      </c>
      <c r="O10" s="36" t="s">
        <v>167</v>
      </c>
      <c r="P10" s="36" t="s">
        <v>167</v>
      </c>
      <c r="Q10" s="36" t="s">
        <v>167</v>
      </c>
      <c r="R10" s="36" t="s">
        <v>167</v>
      </c>
    </row>
    <row r="11" spans="1:18">
      <c r="A11" s="11">
        <v>8</v>
      </c>
      <c r="B11" s="36" t="s">
        <v>167</v>
      </c>
      <c r="C11" s="120" t="s">
        <v>246</v>
      </c>
      <c r="D11" s="59"/>
      <c r="E11" s="281"/>
      <c r="F11" s="281"/>
      <c r="G11" s="281"/>
      <c r="H11" s="281"/>
      <c r="I11" s="281"/>
      <c r="J11" s="36" t="s">
        <v>167</v>
      </c>
      <c r="K11" s="36" t="s">
        <v>167</v>
      </c>
      <c r="L11" s="36" t="s">
        <v>167</v>
      </c>
      <c r="M11" s="36" t="s">
        <v>167</v>
      </c>
      <c r="N11" s="36" t="s">
        <v>167</v>
      </c>
      <c r="O11" s="36" t="s">
        <v>167</v>
      </c>
      <c r="P11" s="36" t="s">
        <v>167</v>
      </c>
      <c r="Q11" s="36" t="s">
        <v>167</v>
      </c>
      <c r="R11" s="36" t="s">
        <v>167</v>
      </c>
    </row>
    <row r="12" spans="1:18">
      <c r="A12" s="11">
        <v>9</v>
      </c>
      <c r="B12" s="36" t="s">
        <v>167</v>
      </c>
      <c r="C12" s="120" t="s">
        <v>247</v>
      </c>
      <c r="D12" s="59"/>
      <c r="E12" s="281"/>
      <c r="F12" s="281"/>
      <c r="G12" s="281"/>
      <c r="H12" s="281"/>
      <c r="I12" s="281"/>
      <c r="J12" s="36" t="s">
        <v>167</v>
      </c>
      <c r="K12" s="36" t="s">
        <v>167</v>
      </c>
      <c r="L12" s="36" t="s">
        <v>167</v>
      </c>
      <c r="M12" s="36" t="s">
        <v>167</v>
      </c>
      <c r="N12" s="36" t="s">
        <v>167</v>
      </c>
      <c r="O12" s="36" t="s">
        <v>167</v>
      </c>
      <c r="P12" s="36" t="s">
        <v>167</v>
      </c>
      <c r="Q12" s="36" t="s">
        <v>167</v>
      </c>
      <c r="R12" s="36" t="s">
        <v>167</v>
      </c>
    </row>
    <row r="13" spans="1:18">
      <c r="A13" s="11">
        <v>10</v>
      </c>
      <c r="B13" s="36" t="s">
        <v>167</v>
      </c>
      <c r="C13" s="120" t="s">
        <v>248</v>
      </c>
      <c r="D13" s="59"/>
      <c r="E13" s="281"/>
      <c r="F13" s="281"/>
      <c r="G13" s="281"/>
      <c r="H13" s="281"/>
      <c r="I13" s="281"/>
      <c r="J13" s="36" t="s">
        <v>167</v>
      </c>
      <c r="K13" s="36" t="s">
        <v>167</v>
      </c>
      <c r="L13" s="36" t="s">
        <v>167</v>
      </c>
      <c r="M13" s="36" t="s">
        <v>167</v>
      </c>
      <c r="N13" s="36" t="s">
        <v>167</v>
      </c>
      <c r="O13" s="36" t="s">
        <v>167</v>
      </c>
      <c r="P13" s="36" t="s">
        <v>167</v>
      </c>
      <c r="Q13" s="36" t="s">
        <v>167</v>
      </c>
      <c r="R13" s="36" t="s">
        <v>167</v>
      </c>
    </row>
    <row r="14" spans="1:18">
      <c r="A14" s="11">
        <v>11</v>
      </c>
      <c r="B14" s="58"/>
      <c r="C14" s="120" t="s">
        <v>249</v>
      </c>
      <c r="D14" s="59"/>
      <c r="E14" s="282"/>
      <c r="F14" s="282"/>
      <c r="G14" s="282"/>
      <c r="H14" s="282"/>
      <c r="I14" s="282"/>
      <c r="J14" s="36" t="s">
        <v>167</v>
      </c>
      <c r="K14" s="36" t="s">
        <v>167</v>
      </c>
      <c r="L14" s="36" t="s">
        <v>167</v>
      </c>
      <c r="M14" s="36" t="s">
        <v>167</v>
      </c>
      <c r="N14" s="36" t="s">
        <v>167</v>
      </c>
      <c r="O14" s="36" t="s">
        <v>167</v>
      </c>
      <c r="P14" s="36" t="s">
        <v>167</v>
      </c>
      <c r="Q14" s="36" t="s">
        <v>167</v>
      </c>
      <c r="R14" s="36" t="s">
        <v>167</v>
      </c>
    </row>
    <row r="15" spans="1:18">
      <c r="A15" s="11">
        <v>12</v>
      </c>
      <c r="B15" s="36" t="s">
        <v>167</v>
      </c>
      <c r="C15" s="120" t="s">
        <v>250</v>
      </c>
      <c r="D15" s="59"/>
      <c r="E15" s="282"/>
      <c r="F15" s="282"/>
      <c r="G15" s="282"/>
      <c r="H15" s="282"/>
      <c r="I15" s="282"/>
      <c r="J15" s="36" t="s">
        <v>167</v>
      </c>
      <c r="K15" s="36" t="s">
        <v>167</v>
      </c>
      <c r="L15" s="36" t="s">
        <v>167</v>
      </c>
      <c r="M15" s="36" t="s">
        <v>167</v>
      </c>
      <c r="N15" s="36" t="s">
        <v>167</v>
      </c>
      <c r="O15" s="36" t="s">
        <v>167</v>
      </c>
      <c r="P15" s="36" t="s">
        <v>167</v>
      </c>
      <c r="Q15" s="36" t="s">
        <v>167</v>
      </c>
      <c r="R15" s="36" t="s">
        <v>167</v>
      </c>
    </row>
    <row r="16" spans="1:18">
      <c r="A16" s="11">
        <v>13</v>
      </c>
      <c r="B16" s="36" t="s">
        <v>167</v>
      </c>
      <c r="C16" s="120" t="s">
        <v>251</v>
      </c>
      <c r="D16" s="59"/>
      <c r="E16" s="282"/>
      <c r="F16" s="282"/>
      <c r="G16" s="282"/>
      <c r="H16" s="282"/>
      <c r="I16" s="282"/>
      <c r="J16" s="36" t="s">
        <v>167</v>
      </c>
      <c r="K16" s="36" t="s">
        <v>167</v>
      </c>
      <c r="L16" s="36" t="s">
        <v>167</v>
      </c>
      <c r="M16" s="36" t="s">
        <v>167</v>
      </c>
      <c r="N16" s="36" t="s">
        <v>167</v>
      </c>
      <c r="O16" s="36" t="s">
        <v>167</v>
      </c>
      <c r="P16" s="36" t="s">
        <v>167</v>
      </c>
      <c r="Q16" s="36" t="s">
        <v>167</v>
      </c>
      <c r="R16" s="36" t="s">
        <v>167</v>
      </c>
    </row>
    <row r="17" spans="1:18">
      <c r="A17" s="11">
        <v>14</v>
      </c>
      <c r="B17" s="36" t="s">
        <v>167</v>
      </c>
      <c r="C17" s="120" t="s">
        <v>252</v>
      </c>
      <c r="D17" s="59"/>
      <c r="E17" s="282"/>
      <c r="F17" s="282"/>
      <c r="G17" s="282"/>
      <c r="H17" s="282"/>
      <c r="I17" s="282"/>
      <c r="J17" s="36" t="s">
        <v>167</v>
      </c>
      <c r="K17" s="36" t="s">
        <v>167</v>
      </c>
      <c r="L17" s="36" t="s">
        <v>167</v>
      </c>
      <c r="M17" s="36" t="s">
        <v>167</v>
      </c>
      <c r="N17" s="36" t="s">
        <v>167</v>
      </c>
      <c r="O17" s="36" t="s">
        <v>167</v>
      </c>
      <c r="P17" s="36" t="s">
        <v>167</v>
      </c>
      <c r="Q17" s="36" t="s">
        <v>167</v>
      </c>
      <c r="R17" s="36" t="s">
        <v>167</v>
      </c>
    </row>
    <row r="18" spans="1:18">
      <c r="A18" s="11">
        <v>15</v>
      </c>
      <c r="B18" s="36" t="s">
        <v>167</v>
      </c>
      <c r="C18" s="120" t="s">
        <v>253</v>
      </c>
      <c r="D18" s="59"/>
      <c r="E18" s="282"/>
      <c r="F18" s="282"/>
      <c r="G18" s="282"/>
      <c r="H18" s="282"/>
      <c r="I18" s="282"/>
      <c r="J18" s="36" t="s">
        <v>167</v>
      </c>
      <c r="K18" s="36" t="s">
        <v>167</v>
      </c>
      <c r="L18" s="36" t="s">
        <v>167</v>
      </c>
      <c r="M18" s="36" t="s">
        <v>167</v>
      </c>
      <c r="N18" s="36" t="s">
        <v>167</v>
      </c>
      <c r="O18" s="36" t="s">
        <v>167</v>
      </c>
      <c r="P18" s="36" t="s">
        <v>167</v>
      </c>
      <c r="Q18" s="36" t="s">
        <v>167</v>
      </c>
      <c r="R18" s="36" t="s">
        <v>167</v>
      </c>
    </row>
    <row r="19" spans="1:18">
      <c r="A19" s="11">
        <v>16</v>
      </c>
      <c r="B19" s="36" t="s">
        <v>167</v>
      </c>
      <c r="C19" s="120" t="s">
        <v>254</v>
      </c>
      <c r="D19" s="59"/>
      <c r="E19" s="282"/>
      <c r="F19" s="282"/>
      <c r="G19" s="282"/>
      <c r="H19" s="282"/>
      <c r="I19" s="282"/>
      <c r="J19" s="36" t="s">
        <v>167</v>
      </c>
      <c r="K19" s="36" t="s">
        <v>167</v>
      </c>
      <c r="L19" s="36" t="s">
        <v>167</v>
      </c>
      <c r="M19" s="36" t="s">
        <v>167</v>
      </c>
      <c r="N19" s="36" t="s">
        <v>167</v>
      </c>
      <c r="O19" s="36" t="s">
        <v>167</v>
      </c>
      <c r="P19" s="36" t="s">
        <v>167</v>
      </c>
      <c r="Q19" s="36" t="s">
        <v>167</v>
      </c>
      <c r="R19" s="36" t="s">
        <v>167</v>
      </c>
    </row>
    <row r="20" spans="1:18">
      <c r="A20" s="11">
        <v>17</v>
      </c>
      <c r="B20" s="36" t="s">
        <v>167</v>
      </c>
      <c r="C20" s="120" t="s">
        <v>255</v>
      </c>
      <c r="D20" s="59"/>
      <c r="E20" s="282"/>
      <c r="F20" s="282"/>
      <c r="G20" s="282"/>
      <c r="H20" s="282"/>
      <c r="I20" s="282"/>
      <c r="J20" s="36" t="s">
        <v>167</v>
      </c>
      <c r="K20" s="36" t="s">
        <v>167</v>
      </c>
      <c r="L20" s="36" t="s">
        <v>167</v>
      </c>
      <c r="M20" s="36" t="s">
        <v>167</v>
      </c>
      <c r="N20" s="36" t="s">
        <v>167</v>
      </c>
      <c r="O20" s="36" t="s">
        <v>167</v>
      </c>
      <c r="P20" s="36" t="s">
        <v>167</v>
      </c>
      <c r="Q20" s="36" t="s">
        <v>167</v>
      </c>
      <c r="R20" s="36" t="s">
        <v>167</v>
      </c>
    </row>
    <row r="21" spans="1:18">
      <c r="A21" s="11">
        <v>18</v>
      </c>
      <c r="B21" s="36" t="s">
        <v>167</v>
      </c>
      <c r="C21" s="120" t="s">
        <v>256</v>
      </c>
      <c r="D21" s="59"/>
      <c r="E21" s="282"/>
      <c r="F21" s="282"/>
      <c r="G21" s="282"/>
      <c r="H21" s="282"/>
      <c r="I21" s="282"/>
      <c r="J21" s="36" t="s">
        <v>167</v>
      </c>
      <c r="K21" s="36" t="s">
        <v>167</v>
      </c>
      <c r="L21" s="36" t="s">
        <v>167</v>
      </c>
      <c r="M21" s="36" t="s">
        <v>167</v>
      </c>
      <c r="N21" s="36" t="s">
        <v>167</v>
      </c>
      <c r="O21" s="36" t="s">
        <v>167</v>
      </c>
      <c r="P21" s="36" t="s">
        <v>167</v>
      </c>
      <c r="Q21" s="36" t="s">
        <v>167</v>
      </c>
      <c r="R21" s="36" t="s">
        <v>167</v>
      </c>
    </row>
    <row r="22" spans="1:18">
      <c r="A22" s="11">
        <v>19</v>
      </c>
      <c r="B22" s="36" t="s">
        <v>167</v>
      </c>
      <c r="C22" s="120" t="s">
        <v>257</v>
      </c>
      <c r="D22" s="59"/>
      <c r="E22" s="282"/>
      <c r="F22" s="282"/>
      <c r="G22" s="282"/>
      <c r="H22" s="282"/>
      <c r="I22" s="282"/>
      <c r="J22" s="36" t="s">
        <v>167</v>
      </c>
      <c r="K22" s="36" t="s">
        <v>167</v>
      </c>
      <c r="L22" s="36" t="s">
        <v>167</v>
      </c>
      <c r="M22" s="36" t="s">
        <v>167</v>
      </c>
      <c r="N22" s="36" t="s">
        <v>167</v>
      </c>
      <c r="O22" s="36" t="s">
        <v>167</v>
      </c>
      <c r="P22" s="36" t="s">
        <v>167</v>
      </c>
      <c r="Q22" s="36" t="s">
        <v>167</v>
      </c>
      <c r="R22" s="36" t="s">
        <v>167</v>
      </c>
    </row>
    <row r="23" spans="1:18">
      <c r="A23" s="11">
        <v>20</v>
      </c>
      <c r="B23" s="36" t="s">
        <v>167</v>
      </c>
      <c r="C23" s="120" t="s">
        <v>258</v>
      </c>
      <c r="D23" s="59"/>
      <c r="E23" s="282"/>
      <c r="F23" s="282"/>
      <c r="G23" s="282"/>
      <c r="H23" s="282"/>
      <c r="I23" s="282"/>
      <c r="J23" s="36" t="s">
        <v>167</v>
      </c>
      <c r="K23" s="36" t="s">
        <v>167</v>
      </c>
      <c r="L23" s="36" t="s">
        <v>167</v>
      </c>
      <c r="M23" s="36" t="s">
        <v>167</v>
      </c>
      <c r="N23" s="36" t="s">
        <v>167</v>
      </c>
      <c r="O23" s="36" t="s">
        <v>167</v>
      </c>
      <c r="P23" s="36" t="s">
        <v>167</v>
      </c>
      <c r="Q23" s="36" t="s">
        <v>167</v>
      </c>
      <c r="R23" s="36" t="s">
        <v>167</v>
      </c>
    </row>
    <row r="24" spans="1:18">
      <c r="A24" s="11">
        <v>21</v>
      </c>
      <c r="B24" s="36" t="s">
        <v>167</v>
      </c>
      <c r="C24" s="120" t="s">
        <v>259</v>
      </c>
      <c r="D24" s="59"/>
      <c r="E24" s="282"/>
      <c r="F24" s="282"/>
      <c r="G24" s="282"/>
      <c r="H24" s="282"/>
      <c r="I24" s="282"/>
      <c r="J24" s="36" t="s">
        <v>167</v>
      </c>
      <c r="K24" s="36" t="s">
        <v>167</v>
      </c>
      <c r="L24" s="36" t="s">
        <v>167</v>
      </c>
      <c r="M24" s="36" t="s">
        <v>167</v>
      </c>
      <c r="N24" s="36" t="s">
        <v>167</v>
      </c>
      <c r="O24" s="36" t="s">
        <v>167</v>
      </c>
      <c r="P24" s="36" t="s">
        <v>167</v>
      </c>
      <c r="Q24" s="36" t="s">
        <v>167</v>
      </c>
      <c r="R24" s="36" t="s">
        <v>167</v>
      </c>
    </row>
    <row r="25" spans="1:18">
      <c r="A25" s="11">
        <v>22</v>
      </c>
      <c r="B25" s="36" t="s">
        <v>167</v>
      </c>
      <c r="C25" s="120" t="s">
        <v>260</v>
      </c>
      <c r="D25" s="59"/>
      <c r="E25" s="282"/>
      <c r="F25" s="282"/>
      <c r="G25" s="282"/>
      <c r="H25" s="282"/>
      <c r="I25" s="282"/>
      <c r="J25" s="36" t="s">
        <v>167</v>
      </c>
      <c r="K25" s="36" t="s">
        <v>167</v>
      </c>
      <c r="L25" s="36" t="s">
        <v>167</v>
      </c>
      <c r="M25" s="36" t="s">
        <v>167</v>
      </c>
      <c r="N25" s="36" t="s">
        <v>167</v>
      </c>
      <c r="O25" s="36" t="s">
        <v>167</v>
      </c>
      <c r="P25" s="36" t="s">
        <v>167</v>
      </c>
      <c r="Q25" s="36" t="s">
        <v>167</v>
      </c>
      <c r="R25" s="36" t="s">
        <v>167</v>
      </c>
    </row>
    <row r="26" spans="1:18">
      <c r="A26" s="11">
        <v>23</v>
      </c>
      <c r="B26" s="36" t="s">
        <v>167</v>
      </c>
      <c r="C26" s="120" t="s">
        <v>261</v>
      </c>
      <c r="D26" s="59"/>
      <c r="E26" s="282"/>
      <c r="F26" s="282"/>
      <c r="G26" s="282"/>
      <c r="H26" s="282"/>
      <c r="I26" s="282"/>
      <c r="J26" s="36" t="s">
        <v>167</v>
      </c>
      <c r="K26" s="36" t="s">
        <v>167</v>
      </c>
      <c r="L26" s="36" t="s">
        <v>167</v>
      </c>
      <c r="M26" s="36" t="s">
        <v>167</v>
      </c>
      <c r="N26" s="36" t="s">
        <v>167</v>
      </c>
      <c r="O26" s="36" t="s">
        <v>167</v>
      </c>
      <c r="P26" s="36" t="s">
        <v>167</v>
      </c>
      <c r="Q26" s="36" t="s">
        <v>167</v>
      </c>
      <c r="R26" s="36" t="s">
        <v>167</v>
      </c>
    </row>
    <row r="27" spans="1:18">
      <c r="A27" s="11">
        <v>24</v>
      </c>
      <c r="B27" s="36" t="s">
        <v>167</v>
      </c>
      <c r="C27" s="120" t="s">
        <v>262</v>
      </c>
      <c r="D27" s="59"/>
      <c r="E27" s="282"/>
      <c r="F27" s="282"/>
      <c r="G27" s="282"/>
      <c r="H27" s="282"/>
      <c r="I27" s="282"/>
      <c r="J27" s="36" t="s">
        <v>167</v>
      </c>
      <c r="K27" s="36" t="s">
        <v>167</v>
      </c>
      <c r="L27" s="36" t="s">
        <v>167</v>
      </c>
      <c r="M27" s="36" t="s">
        <v>167</v>
      </c>
      <c r="N27" s="36" t="s">
        <v>167</v>
      </c>
      <c r="O27" s="36" t="s">
        <v>167</v>
      </c>
      <c r="P27" s="36" t="s">
        <v>167</v>
      </c>
      <c r="Q27" s="36" t="s">
        <v>167</v>
      </c>
      <c r="R27" s="36" t="s">
        <v>167</v>
      </c>
    </row>
    <row r="28" spans="1:18">
      <c r="A28" s="11">
        <v>25</v>
      </c>
      <c r="B28" s="36" t="s">
        <v>167</v>
      </c>
      <c r="C28" s="120" t="s">
        <v>263</v>
      </c>
      <c r="D28" s="59"/>
      <c r="E28" s="282"/>
      <c r="F28" s="282"/>
      <c r="G28" s="282"/>
      <c r="H28" s="282"/>
      <c r="I28" s="282"/>
      <c r="J28" s="36" t="s">
        <v>167</v>
      </c>
      <c r="K28" s="36" t="s">
        <v>167</v>
      </c>
      <c r="L28" s="36" t="s">
        <v>167</v>
      </c>
      <c r="M28" s="36" t="s">
        <v>167</v>
      </c>
      <c r="N28" s="36" t="s">
        <v>167</v>
      </c>
      <c r="O28" s="36" t="s">
        <v>167</v>
      </c>
      <c r="P28" s="36" t="s">
        <v>167</v>
      </c>
      <c r="Q28" s="36" t="s">
        <v>167</v>
      </c>
      <c r="R28" s="36" t="s">
        <v>167</v>
      </c>
    </row>
    <row r="29" spans="1:18">
      <c r="A29" s="11">
        <v>26</v>
      </c>
      <c r="B29" s="36" t="s">
        <v>167</v>
      </c>
      <c r="C29" s="120" t="s">
        <v>264</v>
      </c>
      <c r="D29" s="59"/>
      <c r="E29" s="282"/>
      <c r="F29" s="282"/>
      <c r="G29" s="282"/>
      <c r="H29" s="282"/>
      <c r="I29" s="282"/>
      <c r="J29" s="36" t="s">
        <v>167</v>
      </c>
      <c r="K29" s="36" t="s">
        <v>167</v>
      </c>
      <c r="L29" s="36" t="s">
        <v>167</v>
      </c>
      <c r="M29" s="36" t="s">
        <v>167</v>
      </c>
      <c r="N29" s="36" t="s">
        <v>167</v>
      </c>
      <c r="O29" s="36" t="s">
        <v>167</v>
      </c>
      <c r="P29" s="36" t="s">
        <v>167</v>
      </c>
      <c r="Q29" s="36" t="s">
        <v>167</v>
      </c>
      <c r="R29" s="36" t="s">
        <v>167</v>
      </c>
    </row>
    <row r="30" spans="1:18">
      <c r="A30" s="11">
        <v>27</v>
      </c>
      <c r="B30" s="36" t="s">
        <v>167</v>
      </c>
      <c r="C30" s="120" t="s">
        <v>265</v>
      </c>
      <c r="D30" s="59"/>
      <c r="E30" s="282"/>
      <c r="F30" s="282"/>
      <c r="G30" s="282"/>
      <c r="H30" s="282"/>
      <c r="I30" s="282"/>
      <c r="J30" s="36" t="s">
        <v>167</v>
      </c>
      <c r="K30" s="36" t="s">
        <v>167</v>
      </c>
      <c r="L30" s="36" t="s">
        <v>167</v>
      </c>
      <c r="M30" s="36" t="s">
        <v>167</v>
      </c>
      <c r="N30" s="36" t="s">
        <v>167</v>
      </c>
      <c r="O30" s="36" t="s">
        <v>167</v>
      </c>
      <c r="P30" s="36" t="s">
        <v>167</v>
      </c>
      <c r="Q30" s="36" t="s">
        <v>167</v>
      </c>
      <c r="R30" s="36" t="s">
        <v>167</v>
      </c>
    </row>
    <row r="31" spans="1:18">
      <c r="A31" s="11">
        <v>28</v>
      </c>
      <c r="B31" s="36" t="s">
        <v>167</v>
      </c>
      <c r="C31" s="120" t="s">
        <v>266</v>
      </c>
      <c r="D31" s="59"/>
      <c r="E31" s="282"/>
      <c r="F31" s="282"/>
      <c r="G31" s="282"/>
      <c r="H31" s="282"/>
      <c r="I31" s="282"/>
      <c r="J31" s="36" t="s">
        <v>167</v>
      </c>
      <c r="K31" s="36" t="s">
        <v>167</v>
      </c>
      <c r="L31" s="36" t="s">
        <v>167</v>
      </c>
      <c r="M31" s="36" t="s">
        <v>167</v>
      </c>
      <c r="N31" s="36" t="s">
        <v>167</v>
      </c>
      <c r="O31" s="36" t="s">
        <v>167</v>
      </c>
      <c r="P31" s="36" t="s">
        <v>167</v>
      </c>
      <c r="Q31" s="36" t="s">
        <v>167</v>
      </c>
      <c r="R31" s="36" t="s">
        <v>167</v>
      </c>
    </row>
    <row r="32" spans="1:18">
      <c r="A32" s="11">
        <v>29</v>
      </c>
      <c r="B32" s="36" t="s">
        <v>167</v>
      </c>
      <c r="C32" s="120" t="s">
        <v>267</v>
      </c>
      <c r="D32" s="59"/>
      <c r="E32" s="282"/>
      <c r="F32" s="282"/>
      <c r="G32" s="282"/>
      <c r="H32" s="282"/>
      <c r="I32" s="282"/>
      <c r="J32" s="36" t="s">
        <v>167</v>
      </c>
      <c r="K32" s="36" t="s">
        <v>167</v>
      </c>
      <c r="L32" s="36" t="s">
        <v>167</v>
      </c>
      <c r="M32" s="36" t="s">
        <v>167</v>
      </c>
      <c r="N32" s="36" t="s">
        <v>167</v>
      </c>
      <c r="O32" s="36" t="s">
        <v>167</v>
      </c>
      <c r="P32" s="36" t="s">
        <v>167</v>
      </c>
      <c r="Q32" s="36" t="s">
        <v>167</v>
      </c>
      <c r="R32" s="36" t="s">
        <v>167</v>
      </c>
    </row>
    <row r="33" spans="1:18">
      <c r="A33" s="11">
        <v>30</v>
      </c>
      <c r="B33" s="36" t="s">
        <v>167</v>
      </c>
      <c r="C33" s="120" t="s">
        <v>268</v>
      </c>
      <c r="D33" s="59"/>
      <c r="E33" s="282"/>
      <c r="F33" s="282"/>
      <c r="G33" s="282"/>
      <c r="H33" s="282"/>
      <c r="I33" s="282"/>
      <c r="J33" s="36" t="s">
        <v>167</v>
      </c>
      <c r="K33" s="36" t="s">
        <v>167</v>
      </c>
      <c r="L33" s="36" t="s">
        <v>167</v>
      </c>
      <c r="M33" s="36" t="s">
        <v>167</v>
      </c>
      <c r="N33" s="36" t="s">
        <v>167</v>
      </c>
      <c r="O33" s="36" t="s">
        <v>167</v>
      </c>
      <c r="P33" s="36" t="s">
        <v>167</v>
      </c>
      <c r="Q33" s="36" t="s">
        <v>167</v>
      </c>
      <c r="R33" s="36" t="s">
        <v>167</v>
      </c>
    </row>
    <row r="34" spans="1:18">
      <c r="A34" s="11">
        <v>31</v>
      </c>
      <c r="B34" s="36" t="s">
        <v>167</v>
      </c>
      <c r="C34" s="120" t="s">
        <v>269</v>
      </c>
      <c r="D34" s="59"/>
      <c r="E34" s="282"/>
      <c r="F34" s="282"/>
      <c r="G34" s="282"/>
      <c r="H34" s="282"/>
      <c r="I34" s="282"/>
      <c r="J34" s="36" t="s">
        <v>167</v>
      </c>
      <c r="K34" s="36" t="s">
        <v>167</v>
      </c>
      <c r="L34" s="36" t="s">
        <v>167</v>
      </c>
      <c r="M34" s="36" t="s">
        <v>167</v>
      </c>
      <c r="N34" s="36" t="s">
        <v>167</v>
      </c>
      <c r="O34" s="36" t="s">
        <v>167</v>
      </c>
      <c r="P34" s="36" t="s">
        <v>167</v>
      </c>
      <c r="Q34" s="36" t="s">
        <v>167</v>
      </c>
      <c r="R34" s="36" t="s">
        <v>167</v>
      </c>
    </row>
    <row r="35" spans="1:18">
      <c r="A35" s="11">
        <v>32</v>
      </c>
      <c r="B35" s="36" t="s">
        <v>167</v>
      </c>
      <c r="C35" s="120" t="s">
        <v>270</v>
      </c>
      <c r="D35" s="59"/>
      <c r="E35" s="282"/>
      <c r="F35" s="282"/>
      <c r="G35" s="282"/>
      <c r="H35" s="282"/>
      <c r="I35" s="282"/>
      <c r="J35" s="36" t="s">
        <v>167</v>
      </c>
      <c r="K35" s="36" t="s">
        <v>167</v>
      </c>
      <c r="L35" s="36" t="s">
        <v>167</v>
      </c>
      <c r="M35" s="36" t="s">
        <v>167</v>
      </c>
      <c r="N35" s="36" t="s">
        <v>167</v>
      </c>
      <c r="O35" s="36" t="s">
        <v>167</v>
      </c>
      <c r="P35" s="36" t="s">
        <v>167</v>
      </c>
      <c r="Q35" s="36" t="s">
        <v>167</v>
      </c>
      <c r="R35" s="36" t="s">
        <v>167</v>
      </c>
    </row>
    <row r="36" spans="1:18">
      <c r="A36" s="11">
        <v>33</v>
      </c>
      <c r="B36" s="36" t="s">
        <v>167</v>
      </c>
      <c r="C36" s="120" t="s">
        <v>271</v>
      </c>
      <c r="D36" s="59"/>
      <c r="E36" s="282"/>
      <c r="F36" s="282"/>
      <c r="G36" s="282"/>
      <c r="H36" s="282"/>
      <c r="I36" s="282"/>
      <c r="J36" s="36" t="s">
        <v>167</v>
      </c>
      <c r="K36" s="36" t="s">
        <v>167</v>
      </c>
      <c r="L36" s="36" t="s">
        <v>167</v>
      </c>
      <c r="M36" s="36" t="s">
        <v>167</v>
      </c>
      <c r="N36" s="36" t="s">
        <v>167</v>
      </c>
      <c r="O36" s="36" t="s">
        <v>167</v>
      </c>
      <c r="P36" s="36" t="s">
        <v>167</v>
      </c>
      <c r="Q36" s="36" t="s">
        <v>167</v>
      </c>
      <c r="R36" s="36" t="s">
        <v>167</v>
      </c>
    </row>
    <row r="37" spans="1:18">
      <c r="A37" s="11">
        <v>34</v>
      </c>
      <c r="B37" s="36" t="s">
        <v>167</v>
      </c>
      <c r="C37" s="120" t="s">
        <v>272</v>
      </c>
      <c r="D37" s="59"/>
      <c r="E37" s="282"/>
      <c r="F37" s="282"/>
      <c r="G37" s="282"/>
      <c r="H37" s="282"/>
      <c r="I37" s="282"/>
      <c r="J37" s="36" t="s">
        <v>167</v>
      </c>
      <c r="K37" s="36" t="s">
        <v>167</v>
      </c>
      <c r="L37" s="36" t="s">
        <v>167</v>
      </c>
      <c r="M37" s="36" t="s">
        <v>167</v>
      </c>
      <c r="N37" s="36" t="s">
        <v>167</v>
      </c>
      <c r="O37" s="36" t="s">
        <v>167</v>
      </c>
      <c r="P37" s="36" t="s">
        <v>167</v>
      </c>
      <c r="Q37" s="36" t="s">
        <v>167</v>
      </c>
      <c r="R37" s="36" t="s">
        <v>167</v>
      </c>
    </row>
    <row r="38" spans="1:18">
      <c r="A38" s="11">
        <v>35</v>
      </c>
      <c r="B38" s="36" t="s">
        <v>167</v>
      </c>
      <c r="C38" s="120" t="s">
        <v>273</v>
      </c>
      <c r="D38" s="59"/>
      <c r="E38" s="282"/>
      <c r="F38" s="282"/>
      <c r="G38" s="282"/>
      <c r="H38" s="282"/>
      <c r="I38" s="282"/>
      <c r="J38" s="36" t="s">
        <v>167</v>
      </c>
      <c r="K38" s="36" t="s">
        <v>167</v>
      </c>
      <c r="L38" s="36" t="s">
        <v>167</v>
      </c>
      <c r="M38" s="36" t="s">
        <v>167</v>
      </c>
      <c r="N38" s="36" t="s">
        <v>167</v>
      </c>
      <c r="O38" s="36" t="s">
        <v>167</v>
      </c>
      <c r="P38" s="36" t="s">
        <v>167</v>
      </c>
      <c r="Q38" s="36" t="s">
        <v>167</v>
      </c>
      <c r="R38" s="36" t="s">
        <v>167</v>
      </c>
    </row>
    <row r="39" spans="1:18">
      <c r="A39" s="11">
        <v>36</v>
      </c>
      <c r="B39" s="36" t="s">
        <v>167</v>
      </c>
      <c r="C39" s="120" t="s">
        <v>274</v>
      </c>
      <c r="D39" s="59"/>
      <c r="E39" s="282"/>
      <c r="F39" s="282"/>
      <c r="G39" s="282"/>
      <c r="H39" s="282"/>
      <c r="I39" s="282"/>
      <c r="J39" s="36" t="s">
        <v>167</v>
      </c>
      <c r="K39" s="36" t="s">
        <v>167</v>
      </c>
      <c r="L39" s="36" t="s">
        <v>167</v>
      </c>
      <c r="M39" s="36" t="s">
        <v>167</v>
      </c>
      <c r="N39" s="36" t="s">
        <v>167</v>
      </c>
      <c r="O39" s="36" t="s">
        <v>167</v>
      </c>
      <c r="P39" s="36" t="s">
        <v>167</v>
      </c>
      <c r="Q39" s="36" t="s">
        <v>167</v>
      </c>
      <c r="R39" s="36" t="s">
        <v>167</v>
      </c>
    </row>
    <row r="40" spans="1:18">
      <c r="A40" s="11">
        <v>37</v>
      </c>
      <c r="B40" s="36" t="s">
        <v>167</v>
      </c>
      <c r="C40" s="120" t="s">
        <v>275</v>
      </c>
      <c r="D40" s="59"/>
      <c r="E40" s="282"/>
      <c r="F40" s="282"/>
      <c r="G40" s="282"/>
      <c r="H40" s="282"/>
      <c r="I40" s="282"/>
      <c r="J40" s="36" t="s">
        <v>167</v>
      </c>
      <c r="K40" s="36" t="s">
        <v>167</v>
      </c>
      <c r="L40" s="36" t="s">
        <v>167</v>
      </c>
      <c r="M40" s="36" t="s">
        <v>167</v>
      </c>
      <c r="N40" s="36" t="s">
        <v>167</v>
      </c>
      <c r="O40" s="36" t="s">
        <v>167</v>
      </c>
      <c r="P40" s="36" t="s">
        <v>167</v>
      </c>
      <c r="Q40" s="36" t="s">
        <v>167</v>
      </c>
      <c r="R40" s="36" t="s">
        <v>167</v>
      </c>
    </row>
    <row r="41" spans="1:18">
      <c r="A41" s="11">
        <v>38</v>
      </c>
      <c r="B41" s="36" t="s">
        <v>167</v>
      </c>
      <c r="C41" s="120" t="s">
        <v>276</v>
      </c>
      <c r="D41" s="59"/>
      <c r="E41" s="282"/>
      <c r="F41" s="282"/>
      <c r="G41" s="282"/>
      <c r="H41" s="282"/>
      <c r="I41" s="282"/>
      <c r="J41" s="36" t="s">
        <v>167</v>
      </c>
      <c r="K41" s="36" t="s">
        <v>167</v>
      </c>
      <c r="L41" s="36" t="s">
        <v>167</v>
      </c>
      <c r="M41" s="36" t="s">
        <v>167</v>
      </c>
      <c r="N41" s="36" t="s">
        <v>167</v>
      </c>
      <c r="O41" s="36" t="s">
        <v>167</v>
      </c>
      <c r="P41" s="36" t="s">
        <v>167</v>
      </c>
      <c r="Q41" s="36" t="s">
        <v>167</v>
      </c>
      <c r="R41" s="36" t="s">
        <v>167</v>
      </c>
    </row>
    <row r="42" spans="1:18">
      <c r="A42" s="11">
        <v>39</v>
      </c>
      <c r="B42" s="36" t="s">
        <v>167</v>
      </c>
      <c r="C42" s="120" t="s">
        <v>277</v>
      </c>
      <c r="D42" s="59"/>
      <c r="E42" s="282"/>
      <c r="F42" s="282"/>
      <c r="G42" s="282"/>
      <c r="H42" s="282"/>
      <c r="I42" s="282"/>
      <c r="J42" s="36" t="s">
        <v>167</v>
      </c>
      <c r="K42" s="36" t="s">
        <v>167</v>
      </c>
      <c r="L42" s="36" t="s">
        <v>167</v>
      </c>
      <c r="M42" s="36" t="s">
        <v>167</v>
      </c>
      <c r="N42" s="36" t="s">
        <v>167</v>
      </c>
      <c r="O42" s="36" t="s">
        <v>167</v>
      </c>
      <c r="P42" s="36" t="s">
        <v>167</v>
      </c>
      <c r="Q42" s="36" t="s">
        <v>167</v>
      </c>
      <c r="R42" s="36" t="s">
        <v>167</v>
      </c>
    </row>
    <row r="43" spans="1:18">
      <c r="A43" s="11">
        <v>40</v>
      </c>
      <c r="B43" s="36" t="s">
        <v>167</v>
      </c>
      <c r="C43" s="120" t="s">
        <v>278</v>
      </c>
      <c r="D43" s="59"/>
      <c r="E43" s="282"/>
      <c r="F43" s="282"/>
      <c r="G43" s="282"/>
      <c r="H43" s="282"/>
      <c r="I43" s="282"/>
      <c r="J43" s="36" t="s">
        <v>167</v>
      </c>
      <c r="K43" s="36" t="s">
        <v>167</v>
      </c>
      <c r="L43" s="36" t="s">
        <v>167</v>
      </c>
      <c r="M43" s="36" t="s">
        <v>167</v>
      </c>
      <c r="N43" s="36" t="s">
        <v>167</v>
      </c>
      <c r="O43" s="36" t="s">
        <v>167</v>
      </c>
      <c r="P43" s="36" t="s">
        <v>167</v>
      </c>
      <c r="Q43" s="36" t="s">
        <v>167</v>
      </c>
      <c r="R43" s="36" t="s">
        <v>167</v>
      </c>
    </row>
    <row r="44" spans="1:18">
      <c r="A44" s="11">
        <v>41</v>
      </c>
      <c r="B44" s="36" t="s">
        <v>167</v>
      </c>
      <c r="C44" s="120" t="s">
        <v>279</v>
      </c>
      <c r="D44" s="59"/>
      <c r="E44" s="282"/>
      <c r="F44" s="282"/>
      <c r="G44" s="282"/>
      <c r="H44" s="282"/>
      <c r="I44" s="282"/>
      <c r="J44" s="36" t="s">
        <v>167</v>
      </c>
      <c r="K44" s="36" t="s">
        <v>167</v>
      </c>
      <c r="L44" s="36" t="s">
        <v>167</v>
      </c>
      <c r="M44" s="36" t="s">
        <v>167</v>
      </c>
      <c r="N44" s="36" t="s">
        <v>167</v>
      </c>
      <c r="O44" s="36" t="s">
        <v>167</v>
      </c>
      <c r="P44" s="36" t="s">
        <v>167</v>
      </c>
      <c r="Q44" s="36" t="s">
        <v>167</v>
      </c>
      <c r="R44" s="36" t="s">
        <v>167</v>
      </c>
    </row>
    <row r="45" spans="1:18">
      <c r="A45" s="11">
        <v>42</v>
      </c>
      <c r="B45" s="36" t="s">
        <v>167</v>
      </c>
      <c r="C45" s="120" t="s">
        <v>280</v>
      </c>
      <c r="D45" s="59"/>
      <c r="E45" s="282"/>
      <c r="F45" s="282"/>
      <c r="G45" s="282"/>
      <c r="H45" s="282"/>
      <c r="I45" s="282"/>
      <c r="J45" s="36" t="s">
        <v>167</v>
      </c>
      <c r="K45" s="36" t="s">
        <v>167</v>
      </c>
      <c r="L45" s="36" t="s">
        <v>167</v>
      </c>
      <c r="M45" s="36" t="s">
        <v>167</v>
      </c>
      <c r="N45" s="36" t="s">
        <v>167</v>
      </c>
      <c r="O45" s="36" t="s">
        <v>167</v>
      </c>
      <c r="P45" s="36" t="s">
        <v>167</v>
      </c>
      <c r="Q45" s="36" t="s">
        <v>167</v>
      </c>
      <c r="R45" s="36" t="s">
        <v>167</v>
      </c>
    </row>
    <row r="46" spans="1:18">
      <c r="A46" s="11">
        <v>43</v>
      </c>
      <c r="B46" s="36" t="s">
        <v>167</v>
      </c>
      <c r="C46" s="120" t="s">
        <v>281</v>
      </c>
      <c r="D46" s="59"/>
      <c r="E46" s="282"/>
      <c r="F46" s="282"/>
      <c r="G46" s="282"/>
      <c r="H46" s="282"/>
      <c r="I46" s="282"/>
      <c r="J46" s="36" t="s">
        <v>167</v>
      </c>
      <c r="K46" s="36" t="s">
        <v>167</v>
      </c>
      <c r="L46" s="36" t="s">
        <v>167</v>
      </c>
      <c r="M46" s="36" t="s">
        <v>167</v>
      </c>
      <c r="N46" s="36" t="s">
        <v>167</v>
      </c>
      <c r="O46" s="36" t="s">
        <v>167</v>
      </c>
      <c r="P46" s="36" t="s">
        <v>167</v>
      </c>
      <c r="Q46" s="36" t="s">
        <v>167</v>
      </c>
      <c r="R46" s="36" t="s">
        <v>167</v>
      </c>
    </row>
    <row r="47" spans="1:18">
      <c r="A47" s="11">
        <v>44</v>
      </c>
      <c r="B47" s="36" t="s">
        <v>167</v>
      </c>
      <c r="C47" s="120" t="s">
        <v>282</v>
      </c>
      <c r="D47" s="59"/>
      <c r="E47" s="282"/>
      <c r="F47" s="282"/>
      <c r="G47" s="282"/>
      <c r="H47" s="282"/>
      <c r="I47" s="282"/>
      <c r="J47" s="36" t="s">
        <v>167</v>
      </c>
      <c r="K47" s="36" t="s">
        <v>167</v>
      </c>
      <c r="L47" s="36" t="s">
        <v>167</v>
      </c>
      <c r="M47" s="36" t="s">
        <v>167</v>
      </c>
      <c r="N47" s="36" t="s">
        <v>167</v>
      </c>
      <c r="O47" s="36" t="s">
        <v>167</v>
      </c>
      <c r="P47" s="36" t="s">
        <v>167</v>
      </c>
      <c r="Q47" s="36" t="s">
        <v>167</v>
      </c>
      <c r="R47" s="36" t="s">
        <v>167</v>
      </c>
    </row>
    <row r="48" spans="1:18">
      <c r="A48" s="11">
        <v>45</v>
      </c>
      <c r="B48" s="36" t="s">
        <v>167</v>
      </c>
      <c r="C48" s="120" t="s">
        <v>283</v>
      </c>
      <c r="D48" s="59"/>
      <c r="E48" s="282"/>
      <c r="F48" s="282"/>
      <c r="G48" s="282"/>
      <c r="H48" s="282"/>
      <c r="I48" s="282"/>
      <c r="J48" s="36" t="s">
        <v>167</v>
      </c>
      <c r="K48" s="36" t="s">
        <v>167</v>
      </c>
      <c r="L48" s="36" t="s">
        <v>167</v>
      </c>
      <c r="M48" s="36" t="s">
        <v>167</v>
      </c>
      <c r="N48" s="36" t="s">
        <v>167</v>
      </c>
      <c r="O48" s="36" t="s">
        <v>167</v>
      </c>
      <c r="P48" s="36" t="s">
        <v>167</v>
      </c>
      <c r="Q48" s="36" t="s">
        <v>167</v>
      </c>
      <c r="R48" s="36" t="s">
        <v>167</v>
      </c>
    </row>
    <row r="49" spans="1:18">
      <c r="A49" s="11">
        <v>46</v>
      </c>
      <c r="B49" s="36" t="s">
        <v>167</v>
      </c>
      <c r="C49" s="120" t="s">
        <v>284</v>
      </c>
      <c r="D49" s="59"/>
      <c r="E49" s="282"/>
      <c r="F49" s="282"/>
      <c r="G49" s="282"/>
      <c r="H49" s="282"/>
      <c r="I49" s="282"/>
      <c r="J49" s="36" t="s">
        <v>167</v>
      </c>
      <c r="K49" s="36" t="s">
        <v>167</v>
      </c>
      <c r="L49" s="36" t="s">
        <v>167</v>
      </c>
      <c r="M49" s="36" t="s">
        <v>167</v>
      </c>
      <c r="N49" s="36" t="s">
        <v>167</v>
      </c>
      <c r="O49" s="36" t="s">
        <v>167</v>
      </c>
      <c r="P49" s="36" t="s">
        <v>167</v>
      </c>
      <c r="Q49" s="36" t="s">
        <v>167</v>
      </c>
      <c r="R49" s="36" t="s">
        <v>167</v>
      </c>
    </row>
    <row r="50" spans="1:18">
      <c r="A50" s="11">
        <v>47</v>
      </c>
      <c r="B50" s="36" t="s">
        <v>167</v>
      </c>
      <c r="C50" s="120" t="s">
        <v>285</v>
      </c>
      <c r="D50" s="59"/>
      <c r="E50" s="282"/>
      <c r="F50" s="282"/>
      <c r="G50" s="282"/>
      <c r="H50" s="282"/>
      <c r="I50" s="282"/>
      <c r="J50" s="36" t="s">
        <v>167</v>
      </c>
      <c r="K50" s="36" t="s">
        <v>167</v>
      </c>
      <c r="L50" s="36" t="s">
        <v>167</v>
      </c>
      <c r="M50" s="36" t="s">
        <v>167</v>
      </c>
      <c r="N50" s="36" t="s">
        <v>167</v>
      </c>
      <c r="O50" s="36" t="s">
        <v>167</v>
      </c>
      <c r="P50" s="36" t="s">
        <v>167</v>
      </c>
      <c r="Q50" s="36" t="s">
        <v>167</v>
      </c>
      <c r="R50" s="36" t="s">
        <v>167</v>
      </c>
    </row>
    <row r="51" spans="1:18">
      <c r="A51" s="11">
        <v>48</v>
      </c>
      <c r="B51" s="36" t="s">
        <v>167</v>
      </c>
      <c r="C51" s="120" t="s">
        <v>286</v>
      </c>
      <c r="D51" s="59"/>
      <c r="E51" s="282"/>
      <c r="F51" s="282"/>
      <c r="G51" s="282"/>
      <c r="H51" s="282"/>
      <c r="I51" s="282"/>
      <c r="J51" s="36" t="s">
        <v>167</v>
      </c>
      <c r="K51" s="36" t="s">
        <v>167</v>
      </c>
      <c r="L51" s="36" t="s">
        <v>167</v>
      </c>
      <c r="M51" s="36" t="s">
        <v>167</v>
      </c>
      <c r="N51" s="36" t="s">
        <v>167</v>
      </c>
      <c r="O51" s="36" t="s">
        <v>167</v>
      </c>
      <c r="P51" s="36" t="s">
        <v>167</v>
      </c>
      <c r="Q51" s="36" t="s">
        <v>167</v>
      </c>
      <c r="R51" s="36" t="s">
        <v>167</v>
      </c>
    </row>
    <row r="52" spans="1:18">
      <c r="A52" s="11">
        <v>49</v>
      </c>
      <c r="B52" s="36" t="s">
        <v>167</v>
      </c>
      <c r="C52" s="120" t="s">
        <v>287</v>
      </c>
      <c r="D52" s="59"/>
      <c r="E52" s="282"/>
      <c r="F52" s="282"/>
      <c r="G52" s="282"/>
      <c r="H52" s="282"/>
      <c r="I52" s="282"/>
      <c r="J52" s="36" t="s">
        <v>167</v>
      </c>
      <c r="K52" s="36" t="s">
        <v>167</v>
      </c>
      <c r="L52" s="36" t="s">
        <v>167</v>
      </c>
      <c r="M52" s="36" t="s">
        <v>167</v>
      </c>
      <c r="N52" s="36" t="s">
        <v>167</v>
      </c>
      <c r="O52" s="36" t="s">
        <v>167</v>
      </c>
      <c r="P52" s="36" t="s">
        <v>167</v>
      </c>
      <c r="Q52" s="36" t="s">
        <v>167</v>
      </c>
      <c r="R52" s="36" t="s">
        <v>167</v>
      </c>
    </row>
    <row r="53" spans="1:18">
      <c r="A53" s="11">
        <v>50</v>
      </c>
      <c r="B53" s="36" t="s">
        <v>167</v>
      </c>
      <c r="C53" s="120" t="s">
        <v>288</v>
      </c>
      <c r="D53" s="59"/>
      <c r="E53" s="282"/>
      <c r="F53" s="282"/>
      <c r="G53" s="282"/>
      <c r="H53" s="282"/>
      <c r="I53" s="282"/>
      <c r="J53" s="36" t="s">
        <v>167</v>
      </c>
      <c r="K53" s="36" t="s">
        <v>167</v>
      </c>
      <c r="L53" s="36" t="s">
        <v>167</v>
      </c>
      <c r="M53" s="36" t="s">
        <v>167</v>
      </c>
      <c r="N53" s="36" t="s">
        <v>167</v>
      </c>
      <c r="O53" s="36" t="s">
        <v>167</v>
      </c>
      <c r="P53" s="36" t="s">
        <v>167</v>
      </c>
      <c r="Q53" s="36" t="s">
        <v>167</v>
      </c>
      <c r="R53" s="36" t="s">
        <v>167</v>
      </c>
    </row>
    <row r="54" spans="1:18">
      <c r="A54" s="11">
        <v>51</v>
      </c>
      <c r="B54" s="36" t="s">
        <v>167</v>
      </c>
      <c r="C54" s="120" t="s">
        <v>289</v>
      </c>
      <c r="D54" s="59"/>
      <c r="E54" s="282"/>
      <c r="F54" s="282"/>
      <c r="G54" s="282"/>
      <c r="H54" s="282"/>
      <c r="I54" s="282"/>
      <c r="J54" s="36" t="s">
        <v>167</v>
      </c>
      <c r="K54" s="36" t="s">
        <v>167</v>
      </c>
      <c r="L54" s="36" t="s">
        <v>167</v>
      </c>
      <c r="M54" s="36" t="s">
        <v>167</v>
      </c>
      <c r="N54" s="36" t="s">
        <v>167</v>
      </c>
      <c r="O54" s="36" t="s">
        <v>167</v>
      </c>
      <c r="P54" s="36" t="s">
        <v>167</v>
      </c>
      <c r="Q54" s="36" t="s">
        <v>167</v>
      </c>
      <c r="R54" s="36" t="s">
        <v>167</v>
      </c>
    </row>
    <row r="55" spans="1:18">
      <c r="A55" s="11">
        <v>52</v>
      </c>
      <c r="B55" s="36" t="s">
        <v>167</v>
      </c>
      <c r="C55" s="120" t="s">
        <v>290</v>
      </c>
      <c r="D55" s="59"/>
      <c r="E55" s="282"/>
      <c r="F55" s="282"/>
      <c r="G55" s="282"/>
      <c r="H55" s="282"/>
      <c r="I55" s="282"/>
      <c r="J55" s="36" t="s">
        <v>167</v>
      </c>
      <c r="K55" s="36" t="s">
        <v>167</v>
      </c>
      <c r="L55" s="36" t="s">
        <v>167</v>
      </c>
      <c r="M55" s="36" t="s">
        <v>167</v>
      </c>
      <c r="N55" s="36" t="s">
        <v>167</v>
      </c>
      <c r="O55" s="36" t="s">
        <v>167</v>
      </c>
      <c r="P55" s="36" t="s">
        <v>167</v>
      </c>
      <c r="Q55" s="36" t="s">
        <v>167</v>
      </c>
      <c r="R55" s="36" t="s">
        <v>167</v>
      </c>
    </row>
    <row r="56" spans="1:18">
      <c r="A56" s="11">
        <v>53</v>
      </c>
      <c r="B56" s="36" t="s">
        <v>167</v>
      </c>
      <c r="C56" s="120" t="s">
        <v>291</v>
      </c>
      <c r="D56" s="59"/>
      <c r="E56" s="282"/>
      <c r="F56" s="282"/>
      <c r="G56" s="282"/>
      <c r="H56" s="282"/>
      <c r="I56" s="282"/>
      <c r="J56" s="36" t="s">
        <v>167</v>
      </c>
      <c r="K56" s="36" t="s">
        <v>167</v>
      </c>
      <c r="L56" s="36" t="s">
        <v>167</v>
      </c>
      <c r="M56" s="36" t="s">
        <v>167</v>
      </c>
      <c r="N56" s="36" t="s">
        <v>167</v>
      </c>
      <c r="O56" s="36" t="s">
        <v>167</v>
      </c>
      <c r="P56" s="36" t="s">
        <v>167</v>
      </c>
      <c r="Q56" s="36" t="s">
        <v>167</v>
      </c>
      <c r="R56" s="36" t="s">
        <v>167</v>
      </c>
    </row>
    <row r="57" spans="1:18">
      <c r="A57" s="11">
        <v>54</v>
      </c>
      <c r="B57" s="36" t="s">
        <v>167</v>
      </c>
      <c r="C57" s="120" t="s">
        <v>292</v>
      </c>
      <c r="D57" s="59"/>
      <c r="E57" s="282"/>
      <c r="F57" s="282"/>
      <c r="G57" s="282"/>
      <c r="H57" s="282"/>
      <c r="I57" s="282"/>
      <c r="J57" s="36" t="s">
        <v>167</v>
      </c>
      <c r="K57" s="36" t="s">
        <v>167</v>
      </c>
      <c r="L57" s="36" t="s">
        <v>167</v>
      </c>
      <c r="M57" s="36" t="s">
        <v>167</v>
      </c>
      <c r="N57" s="36" t="s">
        <v>167</v>
      </c>
      <c r="O57" s="36" t="s">
        <v>167</v>
      </c>
      <c r="P57" s="36" t="s">
        <v>167</v>
      </c>
      <c r="Q57" s="36" t="s">
        <v>167</v>
      </c>
      <c r="R57" s="36" t="s">
        <v>167</v>
      </c>
    </row>
    <row r="58" spans="1:18">
      <c r="A58" s="11">
        <v>55</v>
      </c>
      <c r="B58" s="36" t="s">
        <v>167</v>
      </c>
      <c r="C58" s="120" t="s">
        <v>293</v>
      </c>
      <c r="D58" s="59"/>
      <c r="E58" s="282"/>
      <c r="F58" s="282"/>
      <c r="G58" s="282"/>
      <c r="H58" s="282"/>
      <c r="I58" s="282"/>
      <c r="J58" s="36" t="s">
        <v>167</v>
      </c>
      <c r="K58" s="36" t="s">
        <v>167</v>
      </c>
      <c r="L58" s="36" t="s">
        <v>167</v>
      </c>
      <c r="M58" s="36" t="s">
        <v>167</v>
      </c>
      <c r="N58" s="36" t="s">
        <v>167</v>
      </c>
      <c r="O58" s="36" t="s">
        <v>167</v>
      </c>
      <c r="P58" s="36" t="s">
        <v>167</v>
      </c>
      <c r="Q58" s="36" t="s">
        <v>167</v>
      </c>
      <c r="R58" s="36" t="s">
        <v>167</v>
      </c>
    </row>
    <row r="59" spans="1:18">
      <c r="A59" s="11">
        <v>56</v>
      </c>
      <c r="B59" s="36" t="s">
        <v>167</v>
      </c>
      <c r="C59" s="120" t="s">
        <v>294</v>
      </c>
      <c r="D59" s="59"/>
      <c r="E59" s="282"/>
      <c r="F59" s="282"/>
      <c r="G59" s="282"/>
      <c r="H59" s="282"/>
      <c r="I59" s="282"/>
      <c r="J59" s="36" t="s">
        <v>167</v>
      </c>
      <c r="K59" s="36" t="s">
        <v>167</v>
      </c>
      <c r="L59" s="36" t="s">
        <v>167</v>
      </c>
      <c r="M59" s="36" t="s">
        <v>167</v>
      </c>
      <c r="N59" s="36" t="s">
        <v>167</v>
      </c>
      <c r="O59" s="36" t="s">
        <v>167</v>
      </c>
      <c r="P59" s="36" t="s">
        <v>167</v>
      </c>
      <c r="Q59" s="36" t="s">
        <v>167</v>
      </c>
      <c r="R59" s="36" t="s">
        <v>167</v>
      </c>
    </row>
    <row r="60" spans="1:18">
      <c r="A60" s="11">
        <v>57</v>
      </c>
      <c r="B60" s="36" t="s">
        <v>167</v>
      </c>
      <c r="C60" s="120" t="s">
        <v>295</v>
      </c>
      <c r="D60" s="59"/>
      <c r="E60" s="282"/>
      <c r="F60" s="282"/>
      <c r="G60" s="282"/>
      <c r="H60" s="282"/>
      <c r="I60" s="282"/>
      <c r="J60" s="36" t="s">
        <v>167</v>
      </c>
      <c r="K60" s="36" t="s">
        <v>167</v>
      </c>
      <c r="L60" s="36" t="s">
        <v>167</v>
      </c>
      <c r="M60" s="36" t="s">
        <v>167</v>
      </c>
      <c r="N60" s="36" t="s">
        <v>167</v>
      </c>
      <c r="O60" s="36" t="s">
        <v>167</v>
      </c>
      <c r="P60" s="36" t="s">
        <v>167</v>
      </c>
      <c r="Q60" s="36" t="s">
        <v>167</v>
      </c>
      <c r="R60" s="36" t="s">
        <v>167</v>
      </c>
    </row>
    <row r="61" spans="1:18">
      <c r="A61" s="11">
        <v>58</v>
      </c>
      <c r="B61" s="36" t="s">
        <v>167</v>
      </c>
      <c r="C61" s="120" t="s">
        <v>296</v>
      </c>
      <c r="D61" s="59"/>
      <c r="E61" s="282"/>
      <c r="F61" s="282"/>
      <c r="G61" s="282"/>
      <c r="H61" s="282"/>
      <c r="I61" s="282"/>
      <c r="J61" s="36" t="s">
        <v>167</v>
      </c>
      <c r="K61" s="36" t="s">
        <v>167</v>
      </c>
      <c r="L61" s="36" t="s">
        <v>167</v>
      </c>
      <c r="M61" s="36" t="s">
        <v>167</v>
      </c>
      <c r="N61" s="36" t="s">
        <v>167</v>
      </c>
      <c r="O61" s="36" t="s">
        <v>167</v>
      </c>
      <c r="P61" s="36" t="s">
        <v>167</v>
      </c>
      <c r="Q61" s="36" t="s">
        <v>167</v>
      </c>
      <c r="R61" s="36" t="s">
        <v>167</v>
      </c>
    </row>
    <row r="62" spans="1:18">
      <c r="A62" s="11">
        <v>59</v>
      </c>
      <c r="B62" s="36" t="s">
        <v>167</v>
      </c>
      <c r="C62" s="120" t="s">
        <v>297</v>
      </c>
      <c r="D62" s="59"/>
      <c r="E62" s="282"/>
      <c r="F62" s="282"/>
      <c r="G62" s="282"/>
      <c r="H62" s="282"/>
      <c r="I62" s="282"/>
      <c r="J62" s="36" t="s">
        <v>167</v>
      </c>
      <c r="K62" s="36" t="s">
        <v>167</v>
      </c>
      <c r="L62" s="36" t="s">
        <v>167</v>
      </c>
      <c r="M62" s="36" t="s">
        <v>167</v>
      </c>
      <c r="N62" s="36" t="s">
        <v>167</v>
      </c>
      <c r="O62" s="36" t="s">
        <v>167</v>
      </c>
      <c r="P62" s="36" t="s">
        <v>167</v>
      </c>
      <c r="Q62" s="36" t="s">
        <v>167</v>
      </c>
      <c r="R62" s="36" t="s">
        <v>167</v>
      </c>
    </row>
    <row r="63" spans="1:18">
      <c r="A63" s="11">
        <v>60</v>
      </c>
      <c r="B63" s="36" t="s">
        <v>167</v>
      </c>
      <c r="C63" s="120" t="s">
        <v>298</v>
      </c>
      <c r="D63" s="59"/>
      <c r="E63" s="282"/>
      <c r="F63" s="282"/>
      <c r="G63" s="282"/>
      <c r="H63" s="282"/>
      <c r="I63" s="282"/>
      <c r="J63" s="36" t="s">
        <v>167</v>
      </c>
      <c r="K63" s="36" t="s">
        <v>167</v>
      </c>
      <c r="L63" s="36" t="s">
        <v>167</v>
      </c>
      <c r="M63" s="36" t="s">
        <v>167</v>
      </c>
      <c r="N63" s="36" t="s">
        <v>167</v>
      </c>
      <c r="O63" s="36" t="s">
        <v>167</v>
      </c>
      <c r="P63" s="36" t="s">
        <v>167</v>
      </c>
      <c r="Q63" s="36" t="s">
        <v>167</v>
      </c>
      <c r="R63" s="36" t="s">
        <v>167</v>
      </c>
    </row>
    <row r="64" spans="1:18">
      <c r="A64" s="11">
        <v>61</v>
      </c>
      <c r="B64" s="36" t="s">
        <v>167</v>
      </c>
      <c r="C64" s="120" t="s">
        <v>299</v>
      </c>
      <c r="D64" s="59"/>
      <c r="E64" s="282"/>
      <c r="F64" s="282"/>
      <c r="G64" s="282"/>
      <c r="H64" s="282"/>
      <c r="I64" s="282"/>
      <c r="J64" s="36" t="s">
        <v>167</v>
      </c>
      <c r="K64" s="36" t="s">
        <v>167</v>
      </c>
      <c r="L64" s="36" t="s">
        <v>167</v>
      </c>
      <c r="M64" s="36" t="s">
        <v>167</v>
      </c>
      <c r="N64" s="36" t="s">
        <v>167</v>
      </c>
      <c r="O64" s="36" t="s">
        <v>167</v>
      </c>
      <c r="P64" s="36" t="s">
        <v>167</v>
      </c>
      <c r="Q64" s="36" t="s">
        <v>167</v>
      </c>
      <c r="R64" s="36" t="s">
        <v>167</v>
      </c>
    </row>
    <row r="65" spans="1:18">
      <c r="A65" s="11">
        <v>62</v>
      </c>
      <c r="B65" s="36" t="s">
        <v>167</v>
      </c>
      <c r="C65" s="120" t="s">
        <v>300</v>
      </c>
      <c r="D65" s="59"/>
      <c r="E65" s="282"/>
      <c r="F65" s="282"/>
      <c r="G65" s="282"/>
      <c r="H65" s="282"/>
      <c r="I65" s="282"/>
      <c r="J65" s="36" t="s">
        <v>167</v>
      </c>
      <c r="K65" s="36" t="s">
        <v>167</v>
      </c>
      <c r="L65" s="36" t="s">
        <v>167</v>
      </c>
      <c r="M65" s="36" t="s">
        <v>167</v>
      </c>
      <c r="N65" s="36" t="s">
        <v>167</v>
      </c>
      <c r="O65" s="36" t="s">
        <v>167</v>
      </c>
      <c r="P65" s="36" t="s">
        <v>167</v>
      </c>
      <c r="Q65" s="36" t="s">
        <v>167</v>
      </c>
      <c r="R65" s="36" t="s">
        <v>167</v>
      </c>
    </row>
    <row r="66" spans="1:18">
      <c r="A66" s="11">
        <v>63</v>
      </c>
      <c r="B66" s="36" t="s">
        <v>167</v>
      </c>
      <c r="C66" s="120" t="s">
        <v>301</v>
      </c>
      <c r="D66" s="59"/>
      <c r="E66" s="282"/>
      <c r="F66" s="282"/>
      <c r="G66" s="282"/>
      <c r="H66" s="282"/>
      <c r="I66" s="282"/>
      <c r="J66" s="36" t="s">
        <v>167</v>
      </c>
      <c r="K66" s="36" t="s">
        <v>167</v>
      </c>
      <c r="L66" s="36" t="s">
        <v>167</v>
      </c>
      <c r="M66" s="36" t="s">
        <v>167</v>
      </c>
      <c r="N66" s="36" t="s">
        <v>167</v>
      </c>
      <c r="O66" s="36" t="s">
        <v>167</v>
      </c>
      <c r="P66" s="36" t="s">
        <v>167</v>
      </c>
      <c r="Q66" s="36" t="s">
        <v>167</v>
      </c>
      <c r="R66" s="36" t="s">
        <v>167</v>
      </c>
    </row>
    <row r="67" spans="1:18">
      <c r="A67" s="11">
        <v>64</v>
      </c>
      <c r="B67" s="36" t="s">
        <v>167</v>
      </c>
      <c r="C67" s="120" t="s">
        <v>302</v>
      </c>
      <c r="D67" s="59"/>
      <c r="E67" s="282"/>
      <c r="F67" s="282"/>
      <c r="G67" s="282"/>
      <c r="H67" s="282"/>
      <c r="I67" s="282"/>
      <c r="J67" s="36" t="s">
        <v>167</v>
      </c>
      <c r="K67" s="36" t="s">
        <v>167</v>
      </c>
      <c r="L67" s="36" t="s">
        <v>167</v>
      </c>
      <c r="M67" s="36" t="s">
        <v>167</v>
      </c>
      <c r="N67" s="36" t="s">
        <v>167</v>
      </c>
      <c r="O67" s="36" t="s">
        <v>167</v>
      </c>
      <c r="P67" s="36" t="s">
        <v>167</v>
      </c>
      <c r="Q67" s="36" t="s">
        <v>167</v>
      </c>
      <c r="R67" s="36" t="s">
        <v>167</v>
      </c>
    </row>
    <row r="68" spans="1:18">
      <c r="A68" s="11">
        <v>65</v>
      </c>
      <c r="B68" s="36" t="s">
        <v>167</v>
      </c>
      <c r="C68" s="120" t="s">
        <v>303</v>
      </c>
      <c r="D68" s="59"/>
      <c r="E68" s="282"/>
      <c r="F68" s="282"/>
      <c r="G68" s="282"/>
      <c r="H68" s="282"/>
      <c r="I68" s="282"/>
      <c r="J68" s="36" t="s">
        <v>167</v>
      </c>
      <c r="K68" s="36" t="s">
        <v>167</v>
      </c>
      <c r="L68" s="36" t="s">
        <v>167</v>
      </c>
      <c r="M68" s="36" t="s">
        <v>167</v>
      </c>
      <c r="N68" s="36" t="s">
        <v>167</v>
      </c>
      <c r="O68" s="36" t="s">
        <v>167</v>
      </c>
      <c r="P68" s="36" t="s">
        <v>167</v>
      </c>
      <c r="Q68" s="36" t="s">
        <v>167</v>
      </c>
      <c r="R68" s="36" t="s">
        <v>167</v>
      </c>
    </row>
    <row r="69" spans="1:18">
      <c r="A69" s="11">
        <v>66</v>
      </c>
      <c r="B69" s="36" t="s">
        <v>167</v>
      </c>
      <c r="C69" s="120" t="s">
        <v>304</v>
      </c>
      <c r="D69" s="59"/>
      <c r="E69" s="282"/>
      <c r="F69" s="282"/>
      <c r="G69" s="282"/>
      <c r="H69" s="282"/>
      <c r="I69" s="282"/>
      <c r="J69" s="36" t="s">
        <v>167</v>
      </c>
      <c r="K69" s="36" t="s">
        <v>167</v>
      </c>
      <c r="L69" s="36" t="s">
        <v>167</v>
      </c>
      <c r="M69" s="36" t="s">
        <v>167</v>
      </c>
      <c r="N69" s="36" t="s">
        <v>167</v>
      </c>
      <c r="O69" s="36" t="s">
        <v>167</v>
      </c>
      <c r="P69" s="36" t="s">
        <v>167</v>
      </c>
      <c r="Q69" s="36" t="s">
        <v>167</v>
      </c>
      <c r="R69" s="36" t="s">
        <v>167</v>
      </c>
    </row>
    <row r="70" spans="1:18">
      <c r="A70" s="11">
        <v>67</v>
      </c>
      <c r="B70" s="36" t="s">
        <v>167</v>
      </c>
      <c r="C70" s="120" t="s">
        <v>305</v>
      </c>
      <c r="D70" s="59"/>
      <c r="E70" s="282"/>
      <c r="F70" s="282"/>
      <c r="G70" s="282"/>
      <c r="H70" s="282"/>
      <c r="I70" s="282"/>
      <c r="J70" s="36" t="s">
        <v>167</v>
      </c>
      <c r="K70" s="36" t="s">
        <v>167</v>
      </c>
      <c r="L70" s="36" t="s">
        <v>167</v>
      </c>
      <c r="M70" s="36" t="s">
        <v>167</v>
      </c>
      <c r="N70" s="36" t="s">
        <v>167</v>
      </c>
      <c r="O70" s="36" t="s">
        <v>167</v>
      </c>
      <c r="P70" s="36" t="s">
        <v>167</v>
      </c>
      <c r="Q70" s="36" t="s">
        <v>167</v>
      </c>
      <c r="R70" s="36" t="s">
        <v>167</v>
      </c>
    </row>
    <row r="71" spans="1:18">
      <c r="A71" s="11">
        <v>68</v>
      </c>
      <c r="B71" s="36" t="s">
        <v>167</v>
      </c>
      <c r="C71" s="120" t="s">
        <v>306</v>
      </c>
      <c r="D71" s="59"/>
      <c r="E71" s="282"/>
      <c r="F71" s="282"/>
      <c r="G71" s="282"/>
      <c r="H71" s="282"/>
      <c r="I71" s="282"/>
      <c r="J71" s="36" t="s">
        <v>167</v>
      </c>
      <c r="K71" s="36" t="s">
        <v>167</v>
      </c>
      <c r="L71" s="36" t="s">
        <v>167</v>
      </c>
      <c r="M71" s="36" t="s">
        <v>167</v>
      </c>
      <c r="N71" s="36" t="s">
        <v>167</v>
      </c>
      <c r="O71" s="36" t="s">
        <v>167</v>
      </c>
      <c r="P71" s="36" t="s">
        <v>167</v>
      </c>
      <c r="Q71" s="36" t="s">
        <v>167</v>
      </c>
      <c r="R71" s="36" t="s">
        <v>167</v>
      </c>
    </row>
    <row r="72" spans="1:18">
      <c r="A72" s="11">
        <v>69</v>
      </c>
      <c r="B72" s="36" t="s">
        <v>167</v>
      </c>
      <c r="C72" s="120" t="s">
        <v>307</v>
      </c>
      <c r="D72" s="59"/>
      <c r="E72" s="282"/>
      <c r="F72" s="282"/>
      <c r="G72" s="282"/>
      <c r="H72" s="282"/>
      <c r="I72" s="282"/>
      <c r="J72" s="36" t="s">
        <v>167</v>
      </c>
      <c r="K72" s="36" t="s">
        <v>167</v>
      </c>
      <c r="L72" s="36" t="s">
        <v>167</v>
      </c>
      <c r="M72" s="36" t="s">
        <v>167</v>
      </c>
      <c r="N72" s="36" t="s">
        <v>167</v>
      </c>
      <c r="O72" s="36" t="s">
        <v>167</v>
      </c>
      <c r="P72" s="36" t="s">
        <v>167</v>
      </c>
      <c r="Q72" s="36" t="s">
        <v>167</v>
      </c>
      <c r="R72" s="36" t="s">
        <v>167</v>
      </c>
    </row>
    <row r="73" spans="1:18">
      <c r="A73" s="11">
        <v>70</v>
      </c>
      <c r="B73" s="36" t="s">
        <v>167</v>
      </c>
      <c r="C73" s="120" t="s">
        <v>308</v>
      </c>
      <c r="D73" s="59"/>
      <c r="E73" s="282"/>
      <c r="F73" s="282"/>
      <c r="G73" s="282"/>
      <c r="H73" s="282"/>
      <c r="I73" s="282"/>
      <c r="J73" s="36" t="s">
        <v>167</v>
      </c>
      <c r="K73" s="36" t="s">
        <v>167</v>
      </c>
      <c r="L73" s="36" t="s">
        <v>167</v>
      </c>
      <c r="M73" s="36" t="s">
        <v>167</v>
      </c>
      <c r="N73" s="36" t="s">
        <v>167</v>
      </c>
      <c r="O73" s="36" t="s">
        <v>167</v>
      </c>
      <c r="P73" s="36" t="s">
        <v>167</v>
      </c>
      <c r="Q73" s="36" t="s">
        <v>167</v>
      </c>
      <c r="R73" s="36" t="s">
        <v>167</v>
      </c>
    </row>
    <row r="74" spans="1:18">
      <c r="A74" s="11">
        <v>71</v>
      </c>
      <c r="B74" s="36" t="s">
        <v>167</v>
      </c>
      <c r="C74" s="120" t="s">
        <v>309</v>
      </c>
      <c r="D74" s="59"/>
      <c r="E74" s="282"/>
      <c r="F74" s="282"/>
      <c r="G74" s="282"/>
      <c r="H74" s="282"/>
      <c r="I74" s="282"/>
      <c r="J74" s="36" t="s">
        <v>167</v>
      </c>
      <c r="K74" s="36" t="s">
        <v>167</v>
      </c>
      <c r="L74" s="36" t="s">
        <v>167</v>
      </c>
      <c r="M74" s="36" t="s">
        <v>167</v>
      </c>
      <c r="N74" s="36" t="s">
        <v>167</v>
      </c>
      <c r="O74" s="36" t="s">
        <v>167</v>
      </c>
      <c r="P74" s="36" t="s">
        <v>167</v>
      </c>
      <c r="Q74" s="36" t="s">
        <v>167</v>
      </c>
      <c r="R74" s="36" t="s">
        <v>167</v>
      </c>
    </row>
    <row r="75" spans="1:18">
      <c r="A75" s="11">
        <v>72</v>
      </c>
      <c r="B75" s="36" t="s">
        <v>167</v>
      </c>
      <c r="C75" s="120" t="s">
        <v>310</v>
      </c>
      <c r="D75" s="59"/>
      <c r="E75" s="282"/>
      <c r="F75" s="282"/>
      <c r="G75" s="282"/>
      <c r="H75" s="282"/>
      <c r="I75" s="282"/>
      <c r="J75" s="36" t="s">
        <v>167</v>
      </c>
      <c r="K75" s="36" t="s">
        <v>167</v>
      </c>
      <c r="L75" s="36" t="s">
        <v>167</v>
      </c>
      <c r="M75" s="36" t="s">
        <v>167</v>
      </c>
      <c r="N75" s="36" t="s">
        <v>167</v>
      </c>
      <c r="O75" s="36" t="s">
        <v>167</v>
      </c>
      <c r="P75" s="36" t="s">
        <v>167</v>
      </c>
      <c r="Q75" s="36" t="s">
        <v>167</v>
      </c>
      <c r="R75" s="36" t="s">
        <v>167</v>
      </c>
    </row>
    <row r="76" spans="1:18">
      <c r="A76" s="11">
        <v>73</v>
      </c>
      <c r="B76" s="36" t="s">
        <v>167</v>
      </c>
      <c r="C76" s="120" t="s">
        <v>311</v>
      </c>
      <c r="D76" s="59"/>
      <c r="E76" s="282"/>
      <c r="F76" s="282"/>
      <c r="G76" s="282"/>
      <c r="H76" s="282"/>
      <c r="I76" s="282"/>
      <c r="J76" s="36" t="s">
        <v>167</v>
      </c>
      <c r="K76" s="36" t="s">
        <v>167</v>
      </c>
      <c r="L76" s="36" t="s">
        <v>167</v>
      </c>
      <c r="M76" s="36" t="s">
        <v>167</v>
      </c>
      <c r="N76" s="36" t="s">
        <v>167</v>
      </c>
      <c r="O76" s="36" t="s">
        <v>167</v>
      </c>
      <c r="P76" s="36" t="s">
        <v>167</v>
      </c>
      <c r="Q76" s="36" t="s">
        <v>167</v>
      </c>
      <c r="R76" s="36" t="s">
        <v>167</v>
      </c>
    </row>
    <row r="77" spans="1:18">
      <c r="A77" s="11">
        <v>74</v>
      </c>
      <c r="B77" s="36" t="s">
        <v>167</v>
      </c>
      <c r="C77" s="120" t="s">
        <v>312</v>
      </c>
      <c r="D77" s="59"/>
      <c r="E77" s="282"/>
      <c r="F77" s="282"/>
      <c r="G77" s="282"/>
      <c r="H77" s="282"/>
      <c r="I77" s="282"/>
      <c r="J77" s="36" t="s">
        <v>167</v>
      </c>
      <c r="K77" s="36" t="s">
        <v>167</v>
      </c>
      <c r="L77" s="36" t="s">
        <v>167</v>
      </c>
      <c r="M77" s="36" t="s">
        <v>167</v>
      </c>
      <c r="N77" s="36" t="s">
        <v>167</v>
      </c>
      <c r="O77" s="36" t="s">
        <v>167</v>
      </c>
      <c r="P77" s="36" t="s">
        <v>167</v>
      </c>
      <c r="Q77" s="36" t="s">
        <v>167</v>
      </c>
      <c r="R77" s="36" t="s">
        <v>167</v>
      </c>
    </row>
    <row r="78" spans="1:18">
      <c r="A78" s="11">
        <v>75</v>
      </c>
      <c r="B78" s="36" t="s">
        <v>167</v>
      </c>
      <c r="C78" s="120" t="s">
        <v>313</v>
      </c>
      <c r="D78" s="59"/>
      <c r="E78" s="282"/>
      <c r="F78" s="282"/>
      <c r="G78" s="282"/>
      <c r="H78" s="282"/>
      <c r="I78" s="282"/>
      <c r="J78" s="36" t="s">
        <v>167</v>
      </c>
      <c r="K78" s="36" t="s">
        <v>167</v>
      </c>
      <c r="L78" s="36" t="s">
        <v>167</v>
      </c>
      <c r="M78" s="36" t="s">
        <v>167</v>
      </c>
      <c r="N78" s="36" t="s">
        <v>167</v>
      </c>
      <c r="O78" s="36" t="s">
        <v>167</v>
      </c>
      <c r="P78" s="36" t="s">
        <v>167</v>
      </c>
      <c r="Q78" s="36" t="s">
        <v>167</v>
      </c>
      <c r="R78" s="36" t="s">
        <v>167</v>
      </c>
    </row>
    <row r="79" spans="1:18">
      <c r="A79" s="11">
        <v>76</v>
      </c>
      <c r="B79" s="36" t="s">
        <v>167</v>
      </c>
      <c r="C79" s="120" t="s">
        <v>314</v>
      </c>
      <c r="D79" s="59"/>
      <c r="E79" s="282"/>
      <c r="F79" s="282"/>
      <c r="G79" s="282"/>
      <c r="H79" s="282"/>
      <c r="I79" s="282"/>
      <c r="J79" s="36" t="s">
        <v>167</v>
      </c>
      <c r="K79" s="36" t="s">
        <v>167</v>
      </c>
      <c r="L79" s="36" t="s">
        <v>167</v>
      </c>
      <c r="M79" s="36" t="s">
        <v>167</v>
      </c>
      <c r="N79" s="36" t="s">
        <v>167</v>
      </c>
      <c r="O79" s="36" t="s">
        <v>167</v>
      </c>
      <c r="P79" s="36" t="s">
        <v>167</v>
      </c>
      <c r="Q79" s="36" t="s">
        <v>167</v>
      </c>
      <c r="R79" s="36" t="s">
        <v>167</v>
      </c>
    </row>
    <row r="80" spans="1:18">
      <c r="A80" s="11">
        <v>77</v>
      </c>
      <c r="B80" s="36" t="s">
        <v>167</v>
      </c>
      <c r="C80" s="120" t="s">
        <v>315</v>
      </c>
      <c r="D80" s="59"/>
      <c r="E80" s="282"/>
      <c r="F80" s="282"/>
      <c r="G80" s="282"/>
      <c r="H80" s="282"/>
      <c r="I80" s="282"/>
      <c r="J80" s="36" t="s">
        <v>167</v>
      </c>
      <c r="K80" s="36" t="s">
        <v>167</v>
      </c>
      <c r="L80" s="36" t="s">
        <v>167</v>
      </c>
      <c r="M80" s="36" t="s">
        <v>167</v>
      </c>
      <c r="N80" s="36" t="s">
        <v>167</v>
      </c>
      <c r="O80" s="36" t="s">
        <v>167</v>
      </c>
      <c r="P80" s="36" t="s">
        <v>167</v>
      </c>
      <c r="Q80" s="36" t="s">
        <v>167</v>
      </c>
      <c r="R80" s="36" t="s">
        <v>167</v>
      </c>
    </row>
    <row r="81" spans="1:18">
      <c r="A81" s="11">
        <v>78</v>
      </c>
      <c r="B81" s="36" t="s">
        <v>167</v>
      </c>
      <c r="C81" s="120" t="s">
        <v>316</v>
      </c>
      <c r="D81" s="59"/>
      <c r="E81" s="282"/>
      <c r="F81" s="282"/>
      <c r="G81" s="282"/>
      <c r="H81" s="282"/>
      <c r="I81" s="282"/>
      <c r="J81" s="36" t="s">
        <v>167</v>
      </c>
      <c r="K81" s="36" t="s">
        <v>167</v>
      </c>
      <c r="L81" s="36" t="s">
        <v>167</v>
      </c>
      <c r="M81" s="36" t="s">
        <v>167</v>
      </c>
      <c r="N81" s="36" t="s">
        <v>167</v>
      </c>
      <c r="O81" s="36" t="s">
        <v>167</v>
      </c>
      <c r="P81" s="36" t="s">
        <v>167</v>
      </c>
      <c r="Q81" s="36" t="s">
        <v>167</v>
      </c>
      <c r="R81" s="36" t="s">
        <v>167</v>
      </c>
    </row>
    <row r="82" spans="1:18">
      <c r="A82" s="11">
        <v>79</v>
      </c>
      <c r="B82" s="36" t="s">
        <v>167</v>
      </c>
      <c r="C82" s="120" t="s">
        <v>317</v>
      </c>
      <c r="D82" s="59"/>
      <c r="E82" s="282"/>
      <c r="F82" s="282"/>
      <c r="G82" s="282"/>
      <c r="H82" s="282"/>
      <c r="I82" s="282"/>
      <c r="J82" s="36" t="s">
        <v>167</v>
      </c>
      <c r="K82" s="36" t="s">
        <v>167</v>
      </c>
      <c r="L82" s="36" t="s">
        <v>167</v>
      </c>
      <c r="M82" s="36" t="s">
        <v>167</v>
      </c>
      <c r="N82" s="36" t="s">
        <v>167</v>
      </c>
      <c r="O82" s="36" t="s">
        <v>167</v>
      </c>
      <c r="P82" s="36" t="s">
        <v>167</v>
      </c>
      <c r="Q82" s="36" t="s">
        <v>167</v>
      </c>
      <c r="R82" s="36" t="s">
        <v>167</v>
      </c>
    </row>
    <row r="83" spans="1:18">
      <c r="A83" s="11">
        <v>80</v>
      </c>
      <c r="B83" s="36" t="s">
        <v>167</v>
      </c>
      <c r="C83" s="120" t="s">
        <v>318</v>
      </c>
      <c r="D83" s="59"/>
      <c r="E83" s="282"/>
      <c r="F83" s="282"/>
      <c r="G83" s="282"/>
      <c r="H83" s="282"/>
      <c r="I83" s="282"/>
      <c r="J83" s="36" t="s">
        <v>167</v>
      </c>
      <c r="K83" s="36" t="s">
        <v>167</v>
      </c>
      <c r="L83" s="36" t="s">
        <v>167</v>
      </c>
      <c r="M83" s="36" t="s">
        <v>167</v>
      </c>
      <c r="N83" s="36" t="s">
        <v>167</v>
      </c>
      <c r="O83" s="36" t="s">
        <v>167</v>
      </c>
      <c r="P83" s="36" t="s">
        <v>167</v>
      </c>
      <c r="Q83" s="36" t="s">
        <v>167</v>
      </c>
      <c r="R83" s="36" t="s">
        <v>167</v>
      </c>
    </row>
    <row r="84" spans="1:18">
      <c r="A84" s="11">
        <v>81</v>
      </c>
      <c r="B84" s="36" t="s">
        <v>167</v>
      </c>
      <c r="C84" s="120" t="s">
        <v>319</v>
      </c>
      <c r="D84" s="59"/>
      <c r="E84" s="282"/>
      <c r="F84" s="282"/>
      <c r="G84" s="282"/>
      <c r="H84" s="282"/>
      <c r="I84" s="282"/>
      <c r="J84" s="36" t="s">
        <v>167</v>
      </c>
      <c r="K84" s="36" t="s">
        <v>167</v>
      </c>
      <c r="L84" s="36" t="s">
        <v>167</v>
      </c>
      <c r="M84" s="36" t="s">
        <v>167</v>
      </c>
      <c r="N84" s="36" t="s">
        <v>167</v>
      </c>
      <c r="O84" s="36" t="s">
        <v>167</v>
      </c>
      <c r="P84" s="36" t="s">
        <v>167</v>
      </c>
      <c r="Q84" s="36" t="s">
        <v>167</v>
      </c>
      <c r="R84" s="36" t="s">
        <v>167</v>
      </c>
    </row>
    <row r="85" spans="1:18">
      <c r="A85" s="11">
        <v>82</v>
      </c>
      <c r="B85" s="36" t="s">
        <v>167</v>
      </c>
      <c r="C85" s="120" t="s">
        <v>320</v>
      </c>
      <c r="D85" s="59"/>
      <c r="E85" s="282"/>
      <c r="F85" s="282"/>
      <c r="G85" s="282"/>
      <c r="H85" s="282"/>
      <c r="I85" s="282"/>
      <c r="J85" s="36" t="s">
        <v>167</v>
      </c>
      <c r="K85" s="36" t="s">
        <v>167</v>
      </c>
      <c r="L85" s="36" t="s">
        <v>167</v>
      </c>
      <c r="M85" s="36" t="s">
        <v>167</v>
      </c>
      <c r="N85" s="36" t="s">
        <v>167</v>
      </c>
      <c r="O85" s="36" t="s">
        <v>167</v>
      </c>
      <c r="P85" s="36" t="s">
        <v>167</v>
      </c>
      <c r="Q85" s="36" t="s">
        <v>167</v>
      </c>
      <c r="R85" s="36" t="s">
        <v>167</v>
      </c>
    </row>
    <row r="86" spans="1:18">
      <c r="A86" s="11">
        <v>83</v>
      </c>
      <c r="B86" s="36" t="s">
        <v>167</v>
      </c>
      <c r="C86" s="120" t="s">
        <v>321</v>
      </c>
      <c r="D86" s="59"/>
      <c r="E86" s="282"/>
      <c r="F86" s="282"/>
      <c r="G86" s="282"/>
      <c r="H86" s="282"/>
      <c r="I86" s="282"/>
      <c r="J86" s="36" t="s">
        <v>167</v>
      </c>
      <c r="K86" s="36" t="s">
        <v>167</v>
      </c>
      <c r="L86" s="36" t="s">
        <v>167</v>
      </c>
      <c r="M86" s="36" t="s">
        <v>167</v>
      </c>
      <c r="N86" s="36" t="s">
        <v>167</v>
      </c>
      <c r="O86" s="36" t="s">
        <v>167</v>
      </c>
      <c r="P86" s="36" t="s">
        <v>167</v>
      </c>
      <c r="Q86" s="36" t="s">
        <v>167</v>
      </c>
      <c r="R86" s="36" t="s">
        <v>167</v>
      </c>
    </row>
    <row r="87" spans="1:18">
      <c r="A87" s="11">
        <v>84</v>
      </c>
      <c r="B87" s="36" t="s">
        <v>167</v>
      </c>
      <c r="C87" s="120" t="s">
        <v>322</v>
      </c>
      <c r="D87" s="59"/>
      <c r="E87" s="282"/>
      <c r="F87" s="282"/>
      <c r="G87" s="282"/>
      <c r="H87" s="282"/>
      <c r="I87" s="282"/>
      <c r="J87" s="36" t="s">
        <v>167</v>
      </c>
      <c r="K87" s="36" t="s">
        <v>167</v>
      </c>
      <c r="L87" s="36" t="s">
        <v>167</v>
      </c>
      <c r="M87" s="36" t="s">
        <v>167</v>
      </c>
      <c r="N87" s="36" t="s">
        <v>167</v>
      </c>
      <c r="O87" s="36" t="s">
        <v>167</v>
      </c>
      <c r="P87" s="36" t="s">
        <v>167</v>
      </c>
      <c r="Q87" s="36" t="s">
        <v>167</v>
      </c>
      <c r="R87" s="36" t="s">
        <v>167</v>
      </c>
    </row>
    <row r="88" spans="1:18">
      <c r="A88" s="11">
        <v>85</v>
      </c>
      <c r="B88" s="36" t="s">
        <v>167</v>
      </c>
      <c r="C88" s="120" t="s">
        <v>323</v>
      </c>
      <c r="D88" s="59"/>
      <c r="E88" s="282"/>
      <c r="F88" s="282"/>
      <c r="G88" s="282"/>
      <c r="H88" s="282"/>
      <c r="I88" s="282"/>
      <c r="J88" s="36" t="s">
        <v>167</v>
      </c>
      <c r="K88" s="36" t="s">
        <v>167</v>
      </c>
      <c r="L88" s="36" t="s">
        <v>167</v>
      </c>
      <c r="M88" s="36" t="s">
        <v>167</v>
      </c>
      <c r="N88" s="36" t="s">
        <v>167</v>
      </c>
      <c r="O88" s="36" t="s">
        <v>167</v>
      </c>
      <c r="P88" s="36" t="s">
        <v>167</v>
      </c>
      <c r="Q88" s="36" t="s">
        <v>167</v>
      </c>
      <c r="R88" s="36" t="s">
        <v>167</v>
      </c>
    </row>
    <row r="89" spans="1:18">
      <c r="A89" s="11">
        <v>86</v>
      </c>
      <c r="B89" s="36" t="s">
        <v>167</v>
      </c>
      <c r="C89" s="120" t="s">
        <v>324</v>
      </c>
      <c r="D89" s="59"/>
      <c r="E89" s="282"/>
      <c r="F89" s="282"/>
      <c r="G89" s="282"/>
      <c r="H89" s="282"/>
      <c r="I89" s="282"/>
      <c r="J89" s="36" t="s">
        <v>167</v>
      </c>
      <c r="K89" s="36" t="s">
        <v>167</v>
      </c>
      <c r="L89" s="36" t="s">
        <v>167</v>
      </c>
      <c r="M89" s="36" t="s">
        <v>167</v>
      </c>
      <c r="N89" s="36" t="s">
        <v>167</v>
      </c>
      <c r="O89" s="36" t="s">
        <v>167</v>
      </c>
      <c r="P89" s="36" t="s">
        <v>167</v>
      </c>
      <c r="Q89" s="36" t="s">
        <v>167</v>
      </c>
      <c r="R89" s="36" t="s">
        <v>167</v>
      </c>
    </row>
    <row r="90" spans="1:18">
      <c r="A90" s="11">
        <v>87</v>
      </c>
      <c r="B90" s="36" t="s">
        <v>167</v>
      </c>
      <c r="C90" s="120" t="s">
        <v>325</v>
      </c>
      <c r="D90" s="59"/>
      <c r="E90" s="282"/>
      <c r="F90" s="282"/>
      <c r="G90" s="282"/>
      <c r="H90" s="282"/>
      <c r="I90" s="282"/>
      <c r="J90" s="36" t="s">
        <v>167</v>
      </c>
      <c r="K90" s="36" t="s">
        <v>167</v>
      </c>
      <c r="L90" s="36" t="s">
        <v>167</v>
      </c>
      <c r="M90" s="36" t="s">
        <v>167</v>
      </c>
      <c r="N90" s="36" t="s">
        <v>167</v>
      </c>
      <c r="O90" s="36" t="s">
        <v>167</v>
      </c>
      <c r="P90" s="36" t="s">
        <v>167</v>
      </c>
      <c r="Q90" s="36" t="s">
        <v>167</v>
      </c>
      <c r="R90" s="36" t="s">
        <v>167</v>
      </c>
    </row>
    <row r="91" spans="1:18">
      <c r="A91" s="11">
        <v>88</v>
      </c>
      <c r="B91" s="36" t="s">
        <v>167</v>
      </c>
      <c r="C91" s="120" t="s">
        <v>326</v>
      </c>
      <c r="D91" s="59"/>
      <c r="E91" s="282"/>
      <c r="F91" s="282"/>
      <c r="G91" s="282"/>
      <c r="H91" s="282"/>
      <c r="I91" s="282"/>
      <c r="J91" s="36" t="s">
        <v>167</v>
      </c>
      <c r="K91" s="36" t="s">
        <v>167</v>
      </c>
      <c r="L91" s="36" t="s">
        <v>167</v>
      </c>
      <c r="M91" s="36" t="s">
        <v>167</v>
      </c>
      <c r="N91" s="36" t="s">
        <v>167</v>
      </c>
      <c r="O91" s="36" t="s">
        <v>167</v>
      </c>
      <c r="P91" s="36" t="s">
        <v>167</v>
      </c>
      <c r="Q91" s="36" t="s">
        <v>167</v>
      </c>
      <c r="R91" s="36" t="s">
        <v>167</v>
      </c>
    </row>
    <row r="92" spans="1:18">
      <c r="A92" s="11">
        <v>89</v>
      </c>
      <c r="B92" s="36" t="s">
        <v>167</v>
      </c>
      <c r="C92" s="120" t="s">
        <v>327</v>
      </c>
      <c r="D92" s="59"/>
      <c r="E92" s="282"/>
      <c r="F92" s="282"/>
      <c r="G92" s="282"/>
      <c r="H92" s="282"/>
      <c r="I92" s="282"/>
      <c r="J92" s="36" t="s">
        <v>167</v>
      </c>
      <c r="K92" s="36" t="s">
        <v>167</v>
      </c>
      <c r="L92" s="36" t="s">
        <v>167</v>
      </c>
      <c r="M92" s="36" t="s">
        <v>167</v>
      </c>
      <c r="N92" s="36" t="s">
        <v>167</v>
      </c>
      <c r="O92" s="36" t="s">
        <v>167</v>
      </c>
      <c r="P92" s="36" t="s">
        <v>167</v>
      </c>
      <c r="Q92" s="36" t="s">
        <v>167</v>
      </c>
      <c r="R92" s="36" t="s">
        <v>167</v>
      </c>
    </row>
    <row r="93" spans="1:18">
      <c r="A93" s="11">
        <v>90</v>
      </c>
      <c r="B93" s="36" t="s">
        <v>167</v>
      </c>
      <c r="C93" s="120" t="s">
        <v>328</v>
      </c>
      <c r="D93" s="59"/>
      <c r="E93" s="282"/>
      <c r="F93" s="282"/>
      <c r="G93" s="282"/>
      <c r="H93" s="282"/>
      <c r="I93" s="282"/>
      <c r="J93" s="36" t="s">
        <v>167</v>
      </c>
      <c r="K93" s="36" t="s">
        <v>167</v>
      </c>
      <c r="L93" s="36" t="s">
        <v>167</v>
      </c>
      <c r="M93" s="36" t="s">
        <v>167</v>
      </c>
      <c r="N93" s="36" t="s">
        <v>167</v>
      </c>
      <c r="O93" s="36" t="s">
        <v>167</v>
      </c>
      <c r="P93" s="36" t="s">
        <v>167</v>
      </c>
      <c r="Q93" s="36" t="s">
        <v>167</v>
      </c>
      <c r="R93" s="36" t="s">
        <v>167</v>
      </c>
    </row>
    <row r="94" spans="1:18">
      <c r="A94" s="11">
        <v>91</v>
      </c>
      <c r="B94" s="36" t="s">
        <v>167</v>
      </c>
      <c r="C94" s="120" t="s">
        <v>329</v>
      </c>
      <c r="D94" s="59"/>
      <c r="E94" s="282"/>
      <c r="F94" s="282"/>
      <c r="G94" s="282"/>
      <c r="H94" s="282"/>
      <c r="I94" s="282"/>
      <c r="J94" s="36" t="s">
        <v>167</v>
      </c>
      <c r="K94" s="36" t="s">
        <v>167</v>
      </c>
      <c r="L94" s="36" t="s">
        <v>167</v>
      </c>
      <c r="M94" s="36" t="s">
        <v>167</v>
      </c>
      <c r="N94" s="36" t="s">
        <v>167</v>
      </c>
      <c r="O94" s="36" t="s">
        <v>167</v>
      </c>
      <c r="P94" s="36" t="s">
        <v>167</v>
      </c>
      <c r="Q94" s="36" t="s">
        <v>167</v>
      </c>
      <c r="R94" s="36" t="s">
        <v>167</v>
      </c>
    </row>
    <row r="95" spans="1:18">
      <c r="A95" s="11">
        <v>92</v>
      </c>
      <c r="B95" s="36" t="s">
        <v>167</v>
      </c>
      <c r="C95" s="120" t="s">
        <v>330</v>
      </c>
      <c r="D95" s="59"/>
      <c r="E95" s="282"/>
      <c r="F95" s="282"/>
      <c r="G95" s="282"/>
      <c r="H95" s="282"/>
      <c r="I95" s="282"/>
      <c r="J95" s="36" t="s">
        <v>167</v>
      </c>
      <c r="K95" s="36" t="s">
        <v>167</v>
      </c>
      <c r="L95" s="36" t="s">
        <v>167</v>
      </c>
      <c r="M95" s="36" t="s">
        <v>167</v>
      </c>
      <c r="N95" s="36" t="s">
        <v>167</v>
      </c>
      <c r="O95" s="36" t="s">
        <v>167</v>
      </c>
      <c r="P95" s="36" t="s">
        <v>167</v>
      </c>
      <c r="Q95" s="36" t="s">
        <v>167</v>
      </c>
      <c r="R95" s="36" t="s">
        <v>167</v>
      </c>
    </row>
    <row r="96" spans="1:18">
      <c r="A96" s="11">
        <v>93</v>
      </c>
      <c r="B96" s="36" t="s">
        <v>167</v>
      </c>
      <c r="C96" s="120" t="s">
        <v>331</v>
      </c>
      <c r="D96" s="59"/>
      <c r="E96" s="282"/>
      <c r="F96" s="282"/>
      <c r="G96" s="282"/>
      <c r="H96" s="282"/>
      <c r="I96" s="282"/>
      <c r="J96" s="36" t="s">
        <v>167</v>
      </c>
      <c r="K96" s="36" t="s">
        <v>167</v>
      </c>
      <c r="L96" s="36" t="s">
        <v>167</v>
      </c>
      <c r="M96" s="36" t="s">
        <v>167</v>
      </c>
      <c r="N96" s="36" t="s">
        <v>167</v>
      </c>
      <c r="O96" s="36" t="s">
        <v>167</v>
      </c>
      <c r="P96" s="36" t="s">
        <v>167</v>
      </c>
      <c r="Q96" s="36" t="s">
        <v>167</v>
      </c>
      <c r="R96" s="36" t="s">
        <v>167</v>
      </c>
    </row>
    <row r="97" spans="1:18">
      <c r="A97" s="11">
        <v>94</v>
      </c>
      <c r="B97" s="36" t="s">
        <v>167</v>
      </c>
      <c r="C97" s="120" t="s">
        <v>332</v>
      </c>
      <c r="D97" s="59"/>
      <c r="E97" s="282"/>
      <c r="F97" s="282"/>
      <c r="G97" s="282"/>
      <c r="H97" s="282"/>
      <c r="I97" s="282"/>
      <c r="J97" s="36" t="s">
        <v>167</v>
      </c>
      <c r="K97" s="36" t="s">
        <v>167</v>
      </c>
      <c r="L97" s="36" t="s">
        <v>167</v>
      </c>
      <c r="M97" s="36" t="s">
        <v>167</v>
      </c>
      <c r="N97" s="36" t="s">
        <v>167</v>
      </c>
      <c r="O97" s="36" t="s">
        <v>167</v>
      </c>
      <c r="P97" s="36" t="s">
        <v>167</v>
      </c>
      <c r="Q97" s="36" t="s">
        <v>167</v>
      </c>
      <c r="R97" s="36" t="s">
        <v>167</v>
      </c>
    </row>
    <row r="98" spans="1:18">
      <c r="A98" s="11">
        <v>95</v>
      </c>
      <c r="B98" s="36" t="s">
        <v>167</v>
      </c>
      <c r="C98" s="120" t="s">
        <v>333</v>
      </c>
      <c r="D98" s="59"/>
      <c r="E98" s="282"/>
      <c r="F98" s="282"/>
      <c r="G98" s="282"/>
      <c r="H98" s="282"/>
      <c r="I98" s="282"/>
      <c r="J98" s="36" t="s">
        <v>167</v>
      </c>
      <c r="K98" s="36" t="s">
        <v>167</v>
      </c>
      <c r="L98" s="36" t="s">
        <v>167</v>
      </c>
      <c r="M98" s="36" t="s">
        <v>167</v>
      </c>
      <c r="N98" s="36" t="s">
        <v>167</v>
      </c>
      <c r="O98" s="36" t="s">
        <v>167</v>
      </c>
      <c r="P98" s="36" t="s">
        <v>167</v>
      </c>
      <c r="Q98" s="36" t="s">
        <v>167</v>
      </c>
      <c r="R98" s="36" t="s">
        <v>167</v>
      </c>
    </row>
    <row r="99" spans="1:18">
      <c r="A99" s="11">
        <v>96</v>
      </c>
      <c r="B99" s="36" t="s">
        <v>167</v>
      </c>
      <c r="C99" s="120" t="s">
        <v>334</v>
      </c>
      <c r="D99" s="59"/>
      <c r="E99" s="282"/>
      <c r="F99" s="282"/>
      <c r="G99" s="282"/>
      <c r="H99" s="282"/>
      <c r="I99" s="282"/>
      <c r="J99" s="36" t="s">
        <v>167</v>
      </c>
      <c r="K99" s="36" t="s">
        <v>167</v>
      </c>
      <c r="L99" s="36" t="s">
        <v>167</v>
      </c>
      <c r="M99" s="36" t="s">
        <v>167</v>
      </c>
      <c r="N99" s="36" t="s">
        <v>167</v>
      </c>
      <c r="O99" s="36" t="s">
        <v>167</v>
      </c>
      <c r="P99" s="36" t="s">
        <v>167</v>
      </c>
      <c r="Q99" s="36" t="s">
        <v>167</v>
      </c>
      <c r="R99" s="36" t="s">
        <v>167</v>
      </c>
    </row>
    <row r="100" spans="1:18">
      <c r="A100" s="11">
        <v>97</v>
      </c>
      <c r="B100" s="36" t="s">
        <v>167</v>
      </c>
      <c r="C100" s="120" t="s">
        <v>335</v>
      </c>
      <c r="D100" s="59"/>
      <c r="E100" s="282"/>
      <c r="F100" s="282"/>
      <c r="G100" s="282"/>
      <c r="H100" s="282"/>
      <c r="I100" s="282"/>
      <c r="J100" s="36" t="s">
        <v>167</v>
      </c>
      <c r="K100" s="36" t="s">
        <v>167</v>
      </c>
      <c r="L100" s="36" t="s">
        <v>167</v>
      </c>
      <c r="M100" s="36" t="s">
        <v>167</v>
      </c>
      <c r="N100" s="36" t="s">
        <v>167</v>
      </c>
      <c r="O100" s="36" t="s">
        <v>167</v>
      </c>
      <c r="P100" s="36" t="s">
        <v>167</v>
      </c>
      <c r="Q100" s="36" t="s">
        <v>167</v>
      </c>
      <c r="R100" s="36" t="s">
        <v>167</v>
      </c>
    </row>
    <row r="101" spans="1:18">
      <c r="A101" s="11">
        <v>98</v>
      </c>
      <c r="B101" s="36" t="s">
        <v>167</v>
      </c>
      <c r="C101" s="120" t="s">
        <v>336</v>
      </c>
      <c r="D101" s="59"/>
      <c r="E101" s="282"/>
      <c r="F101" s="282"/>
      <c r="G101" s="282"/>
      <c r="H101" s="282"/>
      <c r="I101" s="282"/>
      <c r="J101" s="36" t="s">
        <v>167</v>
      </c>
      <c r="K101" s="36" t="s">
        <v>167</v>
      </c>
      <c r="L101" s="36" t="s">
        <v>167</v>
      </c>
      <c r="M101" s="36" t="s">
        <v>167</v>
      </c>
      <c r="N101" s="36" t="s">
        <v>167</v>
      </c>
      <c r="O101" s="36" t="s">
        <v>167</v>
      </c>
      <c r="P101" s="36" t="s">
        <v>167</v>
      </c>
      <c r="Q101" s="36" t="s">
        <v>167</v>
      </c>
      <c r="R101" s="36" t="s">
        <v>167</v>
      </c>
    </row>
    <row r="102" spans="1:18">
      <c r="A102" s="11">
        <v>99</v>
      </c>
      <c r="B102" s="36" t="s">
        <v>167</v>
      </c>
      <c r="C102" s="120" t="s">
        <v>337</v>
      </c>
      <c r="D102" s="59"/>
      <c r="E102" s="282"/>
      <c r="F102" s="282"/>
      <c r="G102" s="282"/>
      <c r="H102" s="282"/>
      <c r="I102" s="282"/>
      <c r="J102" s="36" t="s">
        <v>167</v>
      </c>
      <c r="K102" s="36" t="s">
        <v>167</v>
      </c>
      <c r="L102" s="36" t="s">
        <v>167</v>
      </c>
      <c r="M102" s="36" t="s">
        <v>167</v>
      </c>
      <c r="N102" s="36" t="s">
        <v>167</v>
      </c>
      <c r="O102" s="36" t="s">
        <v>167</v>
      </c>
      <c r="P102" s="36" t="s">
        <v>167</v>
      </c>
      <c r="Q102" s="36" t="s">
        <v>167</v>
      </c>
      <c r="R102" s="36" t="s">
        <v>167</v>
      </c>
    </row>
    <row r="103" spans="1:18">
      <c r="A103" s="11">
        <v>100</v>
      </c>
      <c r="B103" s="36" t="s">
        <v>167</v>
      </c>
      <c r="C103" s="120" t="s">
        <v>338</v>
      </c>
      <c r="D103" s="59"/>
      <c r="E103" s="282"/>
      <c r="F103" s="282"/>
      <c r="G103" s="282"/>
      <c r="H103" s="282"/>
      <c r="I103" s="282"/>
      <c r="J103" s="36" t="s">
        <v>167</v>
      </c>
      <c r="K103" s="36" t="s">
        <v>167</v>
      </c>
      <c r="L103" s="36" t="s">
        <v>167</v>
      </c>
      <c r="M103" s="36" t="s">
        <v>167</v>
      </c>
      <c r="N103" s="36" t="s">
        <v>167</v>
      </c>
      <c r="O103" s="36" t="s">
        <v>167</v>
      </c>
      <c r="P103" s="36" t="s">
        <v>167</v>
      </c>
      <c r="Q103" s="36" t="s">
        <v>167</v>
      </c>
      <c r="R103" s="36" t="s">
        <v>167</v>
      </c>
    </row>
  </sheetData>
  <autoFilter ref="A3:W3"/>
  <sortState ref="B4:L9">
    <sortCondition ref="B4:B28"/>
  </sortState>
  <dataValidations count="2">
    <dataValidation type="list" allowBlank="1" showInputMessage="1" showErrorMessage="1" sqref="D4:D103">
      <formula1>Devise</formula1>
    </dataValidation>
    <dataValidation type="list" allowBlank="1" showInputMessage="1" showErrorMessage="1" sqref="E4:I103">
      <formula1>Famille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>
    <tabColor theme="9"/>
  </sheetPr>
  <dimension ref="A1:M42"/>
  <sheetViews>
    <sheetView showGridLines="0" workbookViewId="0">
      <selection activeCell="G31" sqref="G31"/>
    </sheetView>
  </sheetViews>
  <sheetFormatPr baseColWidth="10" defaultColWidth="11.5546875" defaultRowHeight="13.2"/>
  <cols>
    <col min="1" max="1" width="40" style="33" customWidth="1"/>
    <col min="2" max="2" width="23.21875" style="33" customWidth="1"/>
    <col min="3" max="4" width="5.6640625" style="33" customWidth="1"/>
    <col min="5" max="5" width="6.6640625" style="33" customWidth="1"/>
    <col min="6" max="6" width="5.88671875" style="33" customWidth="1"/>
    <col min="7" max="7" width="12.33203125" style="34" customWidth="1"/>
    <col min="8" max="8" width="8" style="33" customWidth="1"/>
    <col min="9" max="9" width="5" style="33" customWidth="1"/>
    <col min="10" max="10" width="2" style="33" customWidth="1"/>
    <col min="11" max="11" width="5.88671875" style="33" customWidth="1"/>
    <col min="12" max="12" width="29.33203125" style="33" customWidth="1"/>
    <col min="13" max="13" width="32.88671875" style="33" customWidth="1"/>
    <col min="14" max="14" width="7.6640625" style="33" customWidth="1"/>
    <col min="15" max="17" width="8" style="33" customWidth="1"/>
    <col min="18" max="18" width="7.6640625" style="33" customWidth="1"/>
    <col min="19" max="19" width="5" style="33" customWidth="1"/>
    <col min="20" max="20" width="7.6640625" style="33" customWidth="1"/>
    <col min="21" max="21" width="11.88671875" style="33" bestFit="1" customWidth="1"/>
    <col min="22" max="16384" width="11.5546875" style="33"/>
  </cols>
  <sheetData>
    <row r="1" spans="1:13" ht="14.4">
      <c r="A1"/>
      <c r="B1"/>
    </row>
    <row r="2" spans="1:13" ht="14.4">
      <c r="A2"/>
      <c r="B2"/>
    </row>
    <row r="3" spans="1:13" ht="14.4">
      <c r="A3"/>
      <c r="B3"/>
    </row>
    <row r="4" spans="1:13">
      <c r="A4" s="399" t="s">
        <v>113</v>
      </c>
      <c r="B4" s="400" t="s">
        <v>186</v>
      </c>
    </row>
    <row r="5" spans="1:13">
      <c r="A5" s="399" t="s">
        <v>181</v>
      </c>
      <c r="B5" s="400" t="s">
        <v>186</v>
      </c>
    </row>
    <row r="6" spans="1:13" ht="14.4">
      <c r="A6" s="399" t="s">
        <v>180</v>
      </c>
      <c r="B6" s="400" t="s">
        <v>186</v>
      </c>
      <c r="C6"/>
      <c r="G6" s="35"/>
    </row>
    <row r="7" spans="1:13" ht="14.4">
      <c r="A7"/>
      <c r="B7"/>
      <c r="C7"/>
    </row>
    <row r="8" spans="1:13" ht="14.4">
      <c r="A8" s="399" t="s">
        <v>185</v>
      </c>
      <c r="B8" s="400" t="s">
        <v>348</v>
      </c>
      <c r="C8"/>
      <c r="D8"/>
      <c r="E8"/>
      <c r="F8"/>
      <c r="G8"/>
      <c r="H8"/>
      <c r="I8"/>
      <c r="J8"/>
      <c r="K8"/>
      <c r="L8"/>
      <c r="M8"/>
    </row>
    <row r="9" spans="1:13" ht="14.4">
      <c r="A9" s="401" t="s">
        <v>356</v>
      </c>
      <c r="B9" s="402"/>
      <c r="C9"/>
      <c r="D9"/>
      <c r="E9"/>
      <c r="F9"/>
      <c r="G9"/>
      <c r="H9"/>
      <c r="I9"/>
      <c r="J9"/>
      <c r="K9"/>
      <c r="L9"/>
      <c r="M9"/>
    </row>
    <row r="10" spans="1:13" ht="14.4">
      <c r="A10" s="403" t="s">
        <v>239</v>
      </c>
      <c r="B10" s="402"/>
      <c r="C10"/>
      <c r="D10"/>
      <c r="E10"/>
      <c r="F10"/>
      <c r="G10"/>
      <c r="H10"/>
      <c r="I10"/>
      <c r="J10"/>
      <c r="K10"/>
      <c r="L10"/>
      <c r="M10"/>
    </row>
    <row r="11" spans="1:13" ht="14.4">
      <c r="A11" s="404" t="s">
        <v>231</v>
      </c>
      <c r="B11" s="402">
        <v>-6.7499999999949267</v>
      </c>
      <c r="C11"/>
      <c r="D11"/>
      <c r="E11"/>
      <c r="F11"/>
      <c r="G11"/>
      <c r="H11"/>
      <c r="I11"/>
      <c r="J11"/>
      <c r="K11"/>
      <c r="L11"/>
      <c r="M11"/>
    </row>
    <row r="12" spans="1:13" ht="14.4">
      <c r="A12" s="401" t="s">
        <v>352</v>
      </c>
      <c r="B12" s="402"/>
      <c r="C12"/>
      <c r="D12"/>
      <c r="E12"/>
      <c r="F12"/>
      <c r="G12"/>
      <c r="H12"/>
      <c r="I12"/>
      <c r="J12"/>
      <c r="K12"/>
      <c r="L12"/>
      <c r="M12"/>
    </row>
    <row r="13" spans="1:13" ht="14.4">
      <c r="A13" s="403" t="s">
        <v>240</v>
      </c>
      <c r="B13" s="402"/>
      <c r="C13"/>
      <c r="D13"/>
      <c r="E13"/>
      <c r="F13"/>
      <c r="G13"/>
      <c r="H13"/>
      <c r="I13"/>
      <c r="J13"/>
      <c r="K13"/>
      <c r="L13"/>
      <c r="M13"/>
    </row>
    <row r="14" spans="1:13" ht="14.4">
      <c r="A14" s="404" t="s">
        <v>232</v>
      </c>
      <c r="B14" s="402">
        <v>-1.24</v>
      </c>
      <c r="C14"/>
      <c r="D14"/>
      <c r="E14"/>
      <c r="F14"/>
      <c r="G14"/>
      <c r="H14"/>
      <c r="I14"/>
      <c r="J14"/>
      <c r="K14"/>
      <c r="L14"/>
      <c r="M14"/>
    </row>
    <row r="15" spans="1:13" ht="14.4">
      <c r="A15" s="403" t="s">
        <v>241</v>
      </c>
      <c r="B15" s="402"/>
      <c r="C15"/>
      <c r="D15"/>
      <c r="E15"/>
      <c r="F15"/>
      <c r="G15"/>
      <c r="H15"/>
      <c r="I15"/>
      <c r="J15"/>
      <c r="K15"/>
      <c r="L15"/>
      <c r="M15"/>
    </row>
    <row r="16" spans="1:13" ht="14.4">
      <c r="A16" s="404" t="s">
        <v>197</v>
      </c>
      <c r="B16" s="402">
        <v>-9000</v>
      </c>
      <c r="C16"/>
      <c r="D16"/>
      <c r="E16"/>
      <c r="F16"/>
      <c r="G16"/>
      <c r="H16"/>
      <c r="I16"/>
      <c r="J16"/>
      <c r="K16"/>
      <c r="L16"/>
      <c r="M16"/>
    </row>
    <row r="17" spans="1:13" ht="14.4">
      <c r="A17" s="401" t="s">
        <v>6</v>
      </c>
      <c r="B17" s="402"/>
      <c r="C17"/>
      <c r="D17"/>
      <c r="E17"/>
      <c r="F17"/>
      <c r="G17"/>
      <c r="H17"/>
      <c r="I17"/>
      <c r="J17"/>
      <c r="K17"/>
      <c r="L17"/>
      <c r="M17"/>
    </row>
    <row r="18" spans="1:13" ht="14.4">
      <c r="A18" s="403" t="s">
        <v>241</v>
      </c>
      <c r="B18" s="402"/>
      <c r="C18"/>
      <c r="D18"/>
      <c r="E18"/>
      <c r="F18"/>
      <c r="G18"/>
      <c r="H18"/>
      <c r="I18"/>
      <c r="J18"/>
      <c r="K18"/>
      <c r="L18"/>
      <c r="M18"/>
    </row>
    <row r="19" spans="1:13" ht="14.4">
      <c r="A19" s="404" t="s">
        <v>197</v>
      </c>
      <c r="B19" s="402">
        <v>-36000.000000001368</v>
      </c>
      <c r="C19"/>
      <c r="D19"/>
      <c r="E19"/>
      <c r="F19"/>
      <c r="G19"/>
      <c r="H19"/>
      <c r="I19"/>
      <c r="J19"/>
      <c r="K19"/>
      <c r="L19"/>
      <c r="M19"/>
    </row>
    <row r="20" spans="1:13" ht="14.4">
      <c r="A20" s="401" t="s">
        <v>183</v>
      </c>
      <c r="B20" s="402"/>
      <c r="C20"/>
      <c r="D20"/>
      <c r="E20"/>
      <c r="F20"/>
      <c r="G20"/>
      <c r="H20"/>
      <c r="I20"/>
      <c r="J20"/>
      <c r="K20"/>
      <c r="L20"/>
      <c r="M20"/>
    </row>
    <row r="21" spans="1:13" ht="14.4">
      <c r="A21" s="403" t="s">
        <v>167</v>
      </c>
      <c r="B21" s="402"/>
      <c r="C21"/>
      <c r="D21"/>
      <c r="E21"/>
      <c r="F21"/>
      <c r="G21"/>
      <c r="H21"/>
      <c r="I21"/>
      <c r="J21"/>
      <c r="K21"/>
      <c r="L21"/>
      <c r="M21"/>
    </row>
    <row r="22" spans="1:13" ht="14.4">
      <c r="A22" s="404"/>
      <c r="B22" s="402"/>
      <c r="C22"/>
      <c r="D22"/>
      <c r="E22"/>
      <c r="F22"/>
      <c r="G22"/>
      <c r="H22"/>
      <c r="I22"/>
      <c r="J22"/>
      <c r="K22"/>
      <c r="L22"/>
      <c r="M22"/>
    </row>
    <row r="23" spans="1:13" ht="14.4">
      <c r="A23" s="403" t="s">
        <v>183</v>
      </c>
      <c r="B23" s="402"/>
      <c r="C23"/>
      <c r="D23"/>
      <c r="E23"/>
      <c r="F23"/>
      <c r="G23"/>
      <c r="H23"/>
      <c r="I23"/>
      <c r="J23"/>
      <c r="K23"/>
      <c r="L23"/>
      <c r="M23"/>
    </row>
    <row r="24" spans="1:13" ht="14.4">
      <c r="A24" s="404" t="s">
        <v>183</v>
      </c>
      <c r="B24" s="402"/>
      <c r="C24"/>
      <c r="D24"/>
    </row>
    <row r="25" spans="1:13" ht="14.4">
      <c r="A25" s="401" t="s">
        <v>9</v>
      </c>
      <c r="B25" s="402"/>
      <c r="C25"/>
      <c r="D25"/>
    </row>
    <row r="26" spans="1:13" ht="14.4">
      <c r="A26" s="403" t="s">
        <v>241</v>
      </c>
      <c r="B26" s="402"/>
      <c r="C26"/>
      <c r="D26"/>
    </row>
    <row r="27" spans="1:13" ht="14.4">
      <c r="A27" s="404" t="s">
        <v>197</v>
      </c>
      <c r="B27" s="402">
        <v>0</v>
      </c>
      <c r="C27"/>
      <c r="D27"/>
    </row>
    <row r="28" spans="1:13" ht="14.4">
      <c r="A28" s="401" t="s">
        <v>4</v>
      </c>
      <c r="B28" s="402"/>
      <c r="C28"/>
      <c r="D28"/>
    </row>
    <row r="29" spans="1:13" ht="14.4">
      <c r="A29" s="403" t="s">
        <v>241</v>
      </c>
      <c r="B29" s="402"/>
      <c r="C29"/>
      <c r="D29"/>
    </row>
    <row r="30" spans="1:13" ht="14.4">
      <c r="A30" s="404" t="s">
        <v>197</v>
      </c>
      <c r="B30" s="402">
        <v>-23999.999999997355</v>
      </c>
      <c r="C30"/>
      <c r="D30"/>
    </row>
    <row r="31" spans="1:13" ht="14.4">
      <c r="A31" s="401" t="s">
        <v>364</v>
      </c>
      <c r="B31" s="402"/>
      <c r="C31"/>
      <c r="D31"/>
    </row>
    <row r="32" spans="1:13" ht="14.4">
      <c r="A32" s="403" t="s">
        <v>239</v>
      </c>
      <c r="B32" s="402"/>
      <c r="C32"/>
      <c r="D32"/>
    </row>
    <row r="33" spans="1:4" ht="14.4">
      <c r="A33" s="404" t="s">
        <v>231</v>
      </c>
      <c r="B33" s="402">
        <v>-0.69999999999961193</v>
      </c>
      <c r="C33"/>
      <c r="D33"/>
    </row>
    <row r="34" spans="1:4" ht="14.4">
      <c r="A34" s="403" t="s">
        <v>241</v>
      </c>
      <c r="B34" s="402"/>
      <c r="C34"/>
      <c r="D34"/>
    </row>
    <row r="35" spans="1:4" ht="14.4">
      <c r="A35" s="404" t="s">
        <v>197</v>
      </c>
      <c r="B35" s="402">
        <v>-22500.000000000851</v>
      </c>
      <c r="C35"/>
      <c r="D35"/>
    </row>
    <row r="36" spans="1:4" ht="14.4">
      <c r="A36" s="401" t="s">
        <v>8</v>
      </c>
      <c r="B36" s="402"/>
      <c r="C36"/>
    </row>
    <row r="37" spans="1:4" ht="14.4">
      <c r="A37" s="403" t="s">
        <v>241</v>
      </c>
      <c r="B37" s="402"/>
      <c r="C37"/>
    </row>
    <row r="38" spans="1:4">
      <c r="A38" s="404" t="s">
        <v>197</v>
      </c>
      <c r="B38" s="402">
        <v>0</v>
      </c>
    </row>
    <row r="39" spans="1:4">
      <c r="A39" s="401" t="s">
        <v>372</v>
      </c>
      <c r="B39" s="402"/>
    </row>
    <row r="40" spans="1:4">
      <c r="A40" s="403" t="s">
        <v>241</v>
      </c>
      <c r="B40" s="402"/>
    </row>
    <row r="41" spans="1:4">
      <c r="A41" s="404" t="s">
        <v>197</v>
      </c>
      <c r="B41" s="402">
        <v>0</v>
      </c>
    </row>
    <row r="42" spans="1:4">
      <c r="A42" s="401" t="s">
        <v>184</v>
      </c>
      <c r="B42" s="402">
        <v>-91508.689999999566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>
    <tabColor rgb="FFFF9933"/>
  </sheetPr>
  <dimension ref="B2:S40"/>
  <sheetViews>
    <sheetView showGridLines="0" zoomScale="83" zoomScaleNormal="83" workbookViewId="0">
      <selection activeCell="G31" sqref="G31"/>
    </sheetView>
  </sheetViews>
  <sheetFormatPr baseColWidth="10" defaultRowHeight="14.4"/>
  <cols>
    <col min="1" max="1" width="2.6640625" customWidth="1"/>
    <col min="2" max="2" width="6.5546875" customWidth="1"/>
    <col min="3" max="3" width="20.33203125" bestFit="1" customWidth="1"/>
    <col min="4" max="4" width="8.77734375" customWidth="1"/>
    <col min="5" max="5" width="11.33203125" customWidth="1"/>
    <col min="6" max="6" width="7" customWidth="1"/>
    <col min="7" max="7" width="8.6640625" customWidth="1"/>
    <col min="8" max="8" width="40.88671875" customWidth="1"/>
    <col min="9" max="9" width="18.21875" customWidth="1"/>
    <col min="10" max="10" width="9" customWidth="1"/>
    <col min="11" max="11" width="9.21875" customWidth="1"/>
    <col min="12" max="12" width="10.88671875" customWidth="1"/>
    <col min="13" max="13" width="12.5546875" customWidth="1"/>
    <col min="14" max="14" width="12.33203125" customWidth="1"/>
    <col min="15" max="15" width="12.88671875" customWidth="1"/>
    <col min="16" max="16" width="13.77734375" customWidth="1"/>
    <col min="17" max="17" width="10.109375" bestFit="1" customWidth="1"/>
    <col min="18" max="18" width="17.77734375" bestFit="1" customWidth="1"/>
    <col min="19" max="19" width="17.6640625" customWidth="1"/>
  </cols>
  <sheetData>
    <row r="2" spans="2:19" s="249" customFormat="1" ht="26.4">
      <c r="B2" s="246" t="s">
        <v>342</v>
      </c>
      <c r="C2" s="246" t="s">
        <v>179</v>
      </c>
      <c r="D2" s="246" t="s">
        <v>187</v>
      </c>
      <c r="E2" s="246" t="s">
        <v>339</v>
      </c>
      <c r="F2" s="246" t="s">
        <v>180</v>
      </c>
      <c r="G2" s="246" t="s">
        <v>181</v>
      </c>
      <c r="H2" s="247" t="s">
        <v>193</v>
      </c>
      <c r="I2" s="247" t="s">
        <v>194</v>
      </c>
      <c r="J2" s="247" t="s">
        <v>113</v>
      </c>
      <c r="K2" s="247" t="s">
        <v>200</v>
      </c>
      <c r="L2" s="247" t="s">
        <v>203</v>
      </c>
      <c r="M2" s="247" t="s">
        <v>201</v>
      </c>
      <c r="N2" s="247" t="s">
        <v>190</v>
      </c>
      <c r="O2" s="248" t="s">
        <v>195</v>
      </c>
      <c r="P2" s="247" t="s">
        <v>202</v>
      </c>
      <c r="Q2" s="247" t="s">
        <v>192</v>
      </c>
      <c r="R2" s="247" t="s">
        <v>340</v>
      </c>
      <c r="S2" s="247" t="s">
        <v>189</v>
      </c>
    </row>
    <row r="3" spans="2:19">
      <c r="B3" s="174" t="s">
        <v>341</v>
      </c>
      <c r="C3" s="174" t="s">
        <v>355</v>
      </c>
      <c r="D3" s="174" t="s">
        <v>197</v>
      </c>
      <c r="E3" s="174" t="s">
        <v>241</v>
      </c>
      <c r="F3" s="174" t="s">
        <v>92</v>
      </c>
      <c r="G3" s="174" t="s">
        <v>188</v>
      </c>
      <c r="H3" s="175" t="s">
        <v>6</v>
      </c>
      <c r="I3" s="176" t="s">
        <v>345</v>
      </c>
      <c r="J3" s="177" t="s">
        <v>114</v>
      </c>
      <c r="K3" s="177" t="s">
        <v>10</v>
      </c>
      <c r="L3" s="177" t="s">
        <v>11</v>
      </c>
      <c r="M3" s="178">
        <v>54.765000000000001</v>
      </c>
      <c r="N3" s="241">
        <v>2000</v>
      </c>
      <c r="O3" s="241">
        <v>109530000</v>
      </c>
      <c r="P3" s="179">
        <v>54.759</v>
      </c>
      <c r="Q3" s="180">
        <v>-6.0000000000002274E-3</v>
      </c>
      <c r="R3" s="244">
        <v>-12000.000000000455</v>
      </c>
      <c r="S3" s="181" t="s">
        <v>238</v>
      </c>
    </row>
    <row r="4" spans="2:19">
      <c r="B4" s="174" t="s">
        <v>341</v>
      </c>
      <c r="C4" s="174" t="s">
        <v>355</v>
      </c>
      <c r="D4" s="174" t="s">
        <v>197</v>
      </c>
      <c r="E4" s="174" t="s">
        <v>241</v>
      </c>
      <c r="F4" s="174" t="s">
        <v>92</v>
      </c>
      <c r="G4" s="174" t="s">
        <v>188</v>
      </c>
      <c r="H4" s="175" t="s">
        <v>352</v>
      </c>
      <c r="I4" s="105" t="s">
        <v>353</v>
      </c>
      <c r="J4" s="105" t="s">
        <v>182</v>
      </c>
      <c r="K4" s="105" t="s">
        <v>177</v>
      </c>
      <c r="L4" s="182" t="s">
        <v>177</v>
      </c>
      <c r="M4" s="183">
        <v>12</v>
      </c>
      <c r="N4" s="242">
        <v>9000</v>
      </c>
      <c r="O4" s="243">
        <v>108000</v>
      </c>
      <c r="P4" s="184">
        <v>11</v>
      </c>
      <c r="Q4" s="185">
        <v>-1</v>
      </c>
      <c r="R4" s="244">
        <v>-9000</v>
      </c>
      <c r="S4" s="181" t="s">
        <v>238</v>
      </c>
    </row>
    <row r="5" spans="2:19">
      <c r="B5" s="174" t="s">
        <v>341</v>
      </c>
      <c r="C5" s="174" t="s">
        <v>357</v>
      </c>
      <c r="D5" s="174" t="s">
        <v>231</v>
      </c>
      <c r="E5" s="174" t="s">
        <v>239</v>
      </c>
      <c r="F5" s="174" t="s">
        <v>92</v>
      </c>
      <c r="G5" s="174" t="s">
        <v>188</v>
      </c>
      <c r="H5" s="175" t="s">
        <v>356</v>
      </c>
      <c r="I5" s="176" t="s">
        <v>358</v>
      </c>
      <c r="J5" s="177" t="s">
        <v>114</v>
      </c>
      <c r="K5" s="177" t="s">
        <v>10</v>
      </c>
      <c r="L5" s="177" t="s">
        <v>11</v>
      </c>
      <c r="M5" s="178">
        <v>32.656999999999996</v>
      </c>
      <c r="N5" s="245">
        <v>0.75</v>
      </c>
      <c r="O5" s="245">
        <v>24492.749999999996</v>
      </c>
      <c r="P5" s="179">
        <v>32.648000000000003</v>
      </c>
      <c r="Q5" s="180">
        <v>-8.9999999999932356E-3</v>
      </c>
      <c r="R5" s="187">
        <v>-6.7499999999949267</v>
      </c>
      <c r="S5" s="181" t="s">
        <v>238</v>
      </c>
    </row>
    <row r="6" spans="2:19">
      <c r="B6" s="174" t="s">
        <v>341</v>
      </c>
      <c r="C6" s="174" t="s">
        <v>359</v>
      </c>
      <c r="D6" s="174" t="s">
        <v>232</v>
      </c>
      <c r="E6" s="174" t="s">
        <v>240</v>
      </c>
      <c r="F6" s="174" t="s">
        <v>92</v>
      </c>
      <c r="G6" s="174" t="s">
        <v>188</v>
      </c>
      <c r="H6" s="175" t="s">
        <v>352</v>
      </c>
      <c r="I6" s="176" t="s">
        <v>353</v>
      </c>
      <c r="J6" s="177" t="s">
        <v>182</v>
      </c>
      <c r="K6" s="177" t="s">
        <v>177</v>
      </c>
      <c r="L6" s="177" t="s">
        <v>177</v>
      </c>
      <c r="M6" s="178">
        <v>9</v>
      </c>
      <c r="N6" s="250">
        <v>1.24</v>
      </c>
      <c r="O6" s="250">
        <v>11.16</v>
      </c>
      <c r="P6" s="179">
        <v>8</v>
      </c>
      <c r="Q6" s="180">
        <v>-1</v>
      </c>
      <c r="R6" s="251">
        <v>-1.24</v>
      </c>
      <c r="S6" s="181" t="s">
        <v>238</v>
      </c>
    </row>
    <row r="7" spans="2:19">
      <c r="B7" s="174" t="s">
        <v>341</v>
      </c>
      <c r="C7" s="174" t="s">
        <v>360</v>
      </c>
      <c r="D7" s="174" t="s">
        <v>197</v>
      </c>
      <c r="E7" s="174" t="s">
        <v>241</v>
      </c>
      <c r="F7" s="174" t="s">
        <v>92</v>
      </c>
      <c r="G7" s="174" t="s">
        <v>188</v>
      </c>
      <c r="H7" s="175" t="s">
        <v>9</v>
      </c>
      <c r="I7" s="176" t="s">
        <v>354</v>
      </c>
      <c r="J7" s="177" t="s">
        <v>114</v>
      </c>
      <c r="K7" s="177" t="s">
        <v>10</v>
      </c>
      <c r="L7" s="177" t="s">
        <v>11</v>
      </c>
      <c r="M7" s="178">
        <v>2.7650000000000001</v>
      </c>
      <c r="N7" s="241">
        <v>40000</v>
      </c>
      <c r="O7" s="241">
        <v>110600000</v>
      </c>
      <c r="P7" s="179">
        <v>2.7650000000000001</v>
      </c>
      <c r="Q7" s="180">
        <v>0</v>
      </c>
      <c r="R7" s="244">
        <v>0</v>
      </c>
      <c r="S7" s="181" t="s">
        <v>238</v>
      </c>
    </row>
    <row r="8" spans="2:19">
      <c r="B8" s="174" t="s">
        <v>341</v>
      </c>
      <c r="C8" s="174" t="s">
        <v>361</v>
      </c>
      <c r="D8" s="174" t="s">
        <v>197</v>
      </c>
      <c r="E8" s="174" t="s">
        <v>241</v>
      </c>
      <c r="F8" s="174" t="s">
        <v>92</v>
      </c>
      <c r="G8" s="174" t="s">
        <v>188</v>
      </c>
      <c r="H8" s="175" t="s">
        <v>4</v>
      </c>
      <c r="I8" s="176" t="s">
        <v>362</v>
      </c>
      <c r="J8" s="177" t="s">
        <v>114</v>
      </c>
      <c r="K8" s="177" t="s">
        <v>10</v>
      </c>
      <c r="L8" s="177" t="s">
        <v>11</v>
      </c>
      <c r="M8" s="178">
        <v>56</v>
      </c>
      <c r="N8" s="241">
        <v>1500</v>
      </c>
      <c r="O8" s="241">
        <v>84000000</v>
      </c>
      <c r="P8" s="179">
        <v>55.984000000000002</v>
      </c>
      <c r="Q8" s="180">
        <v>-1.5999999999998238E-2</v>
      </c>
      <c r="R8" s="244">
        <v>-23999.999999997355</v>
      </c>
      <c r="S8" s="181" t="s">
        <v>238</v>
      </c>
    </row>
    <row r="9" spans="2:19">
      <c r="B9" s="174" t="s">
        <v>341</v>
      </c>
      <c r="C9" s="174" t="s">
        <v>363</v>
      </c>
      <c r="D9" s="174" t="s">
        <v>197</v>
      </c>
      <c r="E9" s="174" t="s">
        <v>241</v>
      </c>
      <c r="F9" s="174" t="s">
        <v>92</v>
      </c>
      <c r="G9" s="174" t="s">
        <v>188</v>
      </c>
      <c r="H9" s="175" t="s">
        <v>6</v>
      </c>
      <c r="I9" s="176" t="s">
        <v>345</v>
      </c>
      <c r="J9" s="177" t="s">
        <v>114</v>
      </c>
      <c r="K9" s="177" t="s">
        <v>10</v>
      </c>
      <c r="L9" s="177" t="s">
        <v>11</v>
      </c>
      <c r="M9" s="178">
        <v>67.5</v>
      </c>
      <c r="N9" s="241">
        <v>2000</v>
      </c>
      <c r="O9" s="241">
        <v>135000000</v>
      </c>
      <c r="P9" s="179">
        <v>67.488</v>
      </c>
      <c r="Q9" s="180">
        <v>-1.2000000000000455E-2</v>
      </c>
      <c r="R9" s="244">
        <v>-24000.000000000909</v>
      </c>
      <c r="S9" s="181" t="s">
        <v>238</v>
      </c>
    </row>
    <row r="10" spans="2:19">
      <c r="B10" s="174" t="s">
        <v>341</v>
      </c>
      <c r="C10" s="174" t="s">
        <v>365</v>
      </c>
      <c r="D10" s="174" t="s">
        <v>231</v>
      </c>
      <c r="E10" s="174" t="s">
        <v>239</v>
      </c>
      <c r="F10" s="174" t="s">
        <v>92</v>
      </c>
      <c r="G10" s="174" t="s">
        <v>188</v>
      </c>
      <c r="H10" s="175" t="s">
        <v>364</v>
      </c>
      <c r="I10" s="176" t="s">
        <v>366</v>
      </c>
      <c r="J10" s="177" t="s">
        <v>114</v>
      </c>
      <c r="K10" s="177" t="s">
        <v>10</v>
      </c>
      <c r="L10" s="177" t="s">
        <v>11</v>
      </c>
      <c r="M10" s="178">
        <v>23.75</v>
      </c>
      <c r="N10" s="245">
        <v>0.35</v>
      </c>
      <c r="O10" s="245">
        <v>8312.5</v>
      </c>
      <c r="P10" s="179">
        <v>23.748000000000001</v>
      </c>
      <c r="Q10" s="180">
        <v>-1.9999999999988916E-3</v>
      </c>
      <c r="R10" s="187">
        <v>-0.69999999999961193</v>
      </c>
      <c r="S10" s="181" t="s">
        <v>238</v>
      </c>
    </row>
    <row r="11" spans="2:19">
      <c r="B11" s="174" t="s">
        <v>341</v>
      </c>
      <c r="C11" s="174" t="s">
        <v>367</v>
      </c>
      <c r="D11" s="174" t="s">
        <v>197</v>
      </c>
      <c r="E11" s="174" t="s">
        <v>241</v>
      </c>
      <c r="F11" s="174" t="s">
        <v>92</v>
      </c>
      <c r="G11" s="174" t="s">
        <v>188</v>
      </c>
      <c r="H11" s="175" t="s">
        <v>9</v>
      </c>
      <c r="I11" s="176" t="s">
        <v>354</v>
      </c>
      <c r="J11" s="177" t="s">
        <v>114</v>
      </c>
      <c r="K11" s="177" t="s">
        <v>10</v>
      </c>
      <c r="L11" s="177" t="s">
        <v>11</v>
      </c>
      <c r="M11" s="178">
        <v>2.6749999999999998</v>
      </c>
      <c r="N11" s="241">
        <v>40000</v>
      </c>
      <c r="O11" s="241">
        <v>107000000</v>
      </c>
      <c r="P11" s="179">
        <v>2.6749999999999998</v>
      </c>
      <c r="Q11" s="180">
        <v>0</v>
      </c>
      <c r="R11" s="244">
        <v>0</v>
      </c>
      <c r="S11" s="181" t="s">
        <v>238</v>
      </c>
    </row>
    <row r="12" spans="2:19">
      <c r="B12" s="174" t="s">
        <v>341</v>
      </c>
      <c r="C12" s="174" t="s">
        <v>368</v>
      </c>
      <c r="D12" s="174" t="s">
        <v>197</v>
      </c>
      <c r="E12" s="174" t="s">
        <v>241</v>
      </c>
      <c r="F12" s="174" t="s">
        <v>92</v>
      </c>
      <c r="G12" s="174" t="s">
        <v>188</v>
      </c>
      <c r="H12" s="175" t="s">
        <v>364</v>
      </c>
      <c r="I12" s="176" t="s">
        <v>366</v>
      </c>
      <c r="J12" s="177" t="s">
        <v>114</v>
      </c>
      <c r="K12" s="177" t="s">
        <v>10</v>
      </c>
      <c r="L12" s="177" t="s">
        <v>11</v>
      </c>
      <c r="M12" s="178">
        <v>32.76</v>
      </c>
      <c r="N12" s="241">
        <v>1500</v>
      </c>
      <c r="O12" s="241">
        <v>49140000</v>
      </c>
      <c r="P12" s="179">
        <v>32.753</v>
      </c>
      <c r="Q12" s="180">
        <v>-6.9999999999978968E-3</v>
      </c>
      <c r="R12" s="244">
        <v>-10499.999999996846</v>
      </c>
      <c r="S12" s="181" t="s">
        <v>238</v>
      </c>
    </row>
    <row r="13" spans="2:19">
      <c r="B13" s="174" t="s">
        <v>341</v>
      </c>
      <c r="C13" s="174" t="s">
        <v>369</v>
      </c>
      <c r="D13" s="174" t="s">
        <v>197</v>
      </c>
      <c r="E13" s="174" t="s">
        <v>241</v>
      </c>
      <c r="F13" s="174" t="s">
        <v>92</v>
      </c>
      <c r="G13" s="174" t="s">
        <v>188</v>
      </c>
      <c r="H13" s="175" t="s">
        <v>364</v>
      </c>
      <c r="I13" s="176" t="s">
        <v>366</v>
      </c>
      <c r="J13" s="177" t="s">
        <v>114</v>
      </c>
      <c r="K13" s="177" t="s">
        <v>10</v>
      </c>
      <c r="L13" s="177" t="s">
        <v>11</v>
      </c>
      <c r="M13" s="178">
        <v>23.76</v>
      </c>
      <c r="N13" s="241">
        <v>1500</v>
      </c>
      <c r="O13" s="241">
        <v>35640000</v>
      </c>
      <c r="P13" s="179">
        <v>23.751999999999999</v>
      </c>
      <c r="Q13" s="180">
        <v>-8.0000000000026716E-3</v>
      </c>
      <c r="R13" s="244">
        <v>-12000.000000004007</v>
      </c>
      <c r="S13" s="181" t="s">
        <v>238</v>
      </c>
    </row>
    <row r="14" spans="2:19">
      <c r="B14" s="174" t="s">
        <v>341</v>
      </c>
      <c r="C14" s="174" t="s">
        <v>370</v>
      </c>
      <c r="D14" s="174" t="s">
        <v>197</v>
      </c>
      <c r="E14" s="174" t="s">
        <v>241</v>
      </c>
      <c r="F14" s="174" t="s">
        <v>92</v>
      </c>
      <c r="G14" s="174" t="s">
        <v>188</v>
      </c>
      <c r="H14" s="175" t="s">
        <v>8</v>
      </c>
      <c r="I14" s="176" t="s">
        <v>371</v>
      </c>
      <c r="J14" s="177" t="s">
        <v>114</v>
      </c>
      <c r="K14" s="177" t="s">
        <v>11</v>
      </c>
      <c r="L14" s="177" t="s">
        <v>11</v>
      </c>
      <c r="M14" s="178">
        <v>25</v>
      </c>
      <c r="N14" s="241">
        <v>13000</v>
      </c>
      <c r="O14" s="241">
        <v>325000</v>
      </c>
      <c r="P14" s="179">
        <v>25</v>
      </c>
      <c r="Q14" s="180">
        <v>0</v>
      </c>
      <c r="R14" s="244">
        <v>0</v>
      </c>
      <c r="S14" s="181" t="s">
        <v>238</v>
      </c>
    </row>
    <row r="15" spans="2:19">
      <c r="B15" s="174" t="s">
        <v>341</v>
      </c>
      <c r="C15" s="174" t="s">
        <v>373</v>
      </c>
      <c r="D15" s="174" t="s">
        <v>197</v>
      </c>
      <c r="E15" s="174" t="s">
        <v>241</v>
      </c>
      <c r="F15" s="174" t="s">
        <v>92</v>
      </c>
      <c r="G15" s="174" t="s">
        <v>188</v>
      </c>
      <c r="H15" s="175" t="s">
        <v>372</v>
      </c>
      <c r="I15" s="176" t="s">
        <v>374</v>
      </c>
      <c r="J15" s="177" t="s">
        <v>114</v>
      </c>
      <c r="K15" s="177" t="s">
        <v>10</v>
      </c>
      <c r="L15" s="177" t="s">
        <v>11</v>
      </c>
      <c r="M15" s="178">
        <v>74.650999999999996</v>
      </c>
      <c r="N15" s="241">
        <v>2000</v>
      </c>
      <c r="O15" s="241">
        <v>149302000</v>
      </c>
      <c r="P15" s="179">
        <v>74.650999999999996</v>
      </c>
      <c r="Q15" s="180">
        <v>0</v>
      </c>
      <c r="R15" s="244">
        <v>0</v>
      </c>
      <c r="S15" s="181" t="s">
        <v>238</v>
      </c>
    </row>
    <row r="16" spans="2:19">
      <c r="B16" s="262" t="s">
        <v>167</v>
      </c>
      <c r="C16" s="262" t="s">
        <v>167</v>
      </c>
      <c r="D16" s="262" t="s">
        <v>167</v>
      </c>
      <c r="E16" s="262" t="s">
        <v>167</v>
      </c>
      <c r="F16" s="262" t="s">
        <v>167</v>
      </c>
      <c r="G16" s="262" t="s">
        <v>167</v>
      </c>
      <c r="H16" s="271"/>
      <c r="I16" s="176"/>
      <c r="J16" s="176"/>
      <c r="K16" s="176"/>
      <c r="L16" s="176"/>
      <c r="M16" s="178"/>
      <c r="N16" s="263"/>
      <c r="O16" s="263"/>
      <c r="P16" s="264"/>
      <c r="Q16" s="272"/>
      <c r="R16" s="265"/>
      <c r="S16" s="273"/>
    </row>
    <row r="17" spans="2:19">
      <c r="B17" s="262" t="s">
        <v>167</v>
      </c>
      <c r="C17" s="262" t="s">
        <v>167</v>
      </c>
      <c r="D17" s="262" t="s">
        <v>167</v>
      </c>
      <c r="E17" s="262" t="s">
        <v>167</v>
      </c>
      <c r="F17" s="262" t="s">
        <v>167</v>
      </c>
      <c r="G17" s="262" t="s">
        <v>167</v>
      </c>
      <c r="H17" s="271"/>
      <c r="I17" s="105"/>
      <c r="J17" s="105"/>
      <c r="K17" s="105"/>
      <c r="L17" s="274"/>
      <c r="M17" s="275"/>
      <c r="N17" s="276"/>
      <c r="O17" s="243"/>
      <c r="P17" s="268"/>
      <c r="Q17" s="269"/>
      <c r="R17" s="265"/>
      <c r="S17" s="273"/>
    </row>
    <row r="18" spans="2:19">
      <c r="B18" s="262" t="s">
        <v>167</v>
      </c>
      <c r="C18" s="262" t="s">
        <v>167</v>
      </c>
      <c r="D18" s="262" t="s">
        <v>167</v>
      </c>
      <c r="E18" s="262" t="s">
        <v>167</v>
      </c>
      <c r="F18" s="262" t="s">
        <v>167</v>
      </c>
      <c r="G18" s="262" t="s">
        <v>167</v>
      </c>
      <c r="H18" s="110"/>
      <c r="I18" s="105"/>
      <c r="J18" s="105"/>
      <c r="K18" s="105"/>
      <c r="L18" s="274"/>
      <c r="M18" s="275"/>
      <c r="N18" s="276"/>
      <c r="O18" s="243"/>
      <c r="P18" s="268"/>
      <c r="Q18" s="269"/>
      <c r="R18" s="265"/>
      <c r="S18" s="273"/>
    </row>
    <row r="19" spans="2:19">
      <c r="B19" s="262" t="s">
        <v>167</v>
      </c>
      <c r="C19" s="262" t="s">
        <v>167</v>
      </c>
      <c r="D19" s="262" t="s">
        <v>167</v>
      </c>
      <c r="E19" s="262" t="s">
        <v>167</v>
      </c>
      <c r="F19" s="262" t="s">
        <v>167</v>
      </c>
      <c r="G19" s="262" t="s">
        <v>167</v>
      </c>
      <c r="H19" s="110"/>
      <c r="I19" s="105"/>
      <c r="J19" s="105"/>
      <c r="K19" s="105"/>
      <c r="L19" s="274"/>
      <c r="M19" s="275"/>
      <c r="N19" s="276"/>
      <c r="O19" s="243"/>
      <c r="P19" s="268"/>
      <c r="Q19" s="269"/>
      <c r="R19" s="265"/>
      <c r="S19" s="273"/>
    </row>
    <row r="20" spans="2:19">
      <c r="B20" s="262" t="s">
        <v>167</v>
      </c>
      <c r="C20" s="262" t="s">
        <v>167</v>
      </c>
      <c r="D20" s="262" t="s">
        <v>167</v>
      </c>
      <c r="E20" s="262" t="s">
        <v>167</v>
      </c>
      <c r="F20" s="262" t="s">
        <v>167</v>
      </c>
      <c r="G20" s="262" t="s">
        <v>167</v>
      </c>
      <c r="H20" s="277"/>
      <c r="I20" s="105"/>
      <c r="J20" s="105"/>
      <c r="K20" s="105"/>
      <c r="L20" s="274"/>
      <c r="M20" s="278"/>
      <c r="N20" s="276"/>
      <c r="O20" s="243"/>
      <c r="P20" s="268"/>
      <c r="Q20" s="269"/>
      <c r="R20" s="265"/>
      <c r="S20" s="273"/>
    </row>
    <row r="21" spans="2:19">
      <c r="B21" s="262" t="s">
        <v>167</v>
      </c>
      <c r="C21" s="262" t="s">
        <v>167</v>
      </c>
      <c r="D21" s="262" t="s">
        <v>167</v>
      </c>
      <c r="E21" s="262" t="s">
        <v>167</v>
      </c>
      <c r="F21" s="262" t="s">
        <v>167</v>
      </c>
      <c r="G21" s="262" t="s">
        <v>167</v>
      </c>
      <c r="H21" s="270"/>
      <c r="I21" s="266"/>
      <c r="J21" s="266"/>
      <c r="K21" s="266"/>
      <c r="L21" s="266"/>
      <c r="M21" s="268"/>
      <c r="N21" s="265"/>
      <c r="O21" s="265"/>
      <c r="P21" s="268"/>
      <c r="Q21" s="269"/>
      <c r="R21" s="265"/>
      <c r="S21" s="273"/>
    </row>
    <row r="22" spans="2:19">
      <c r="B22" s="262" t="s">
        <v>167</v>
      </c>
      <c r="C22" s="262" t="s">
        <v>167</v>
      </c>
      <c r="D22" s="262" t="s">
        <v>167</v>
      </c>
      <c r="E22" s="262" t="s">
        <v>167</v>
      </c>
      <c r="F22" s="262" t="s">
        <v>167</v>
      </c>
      <c r="G22" s="262" t="s">
        <v>167</v>
      </c>
      <c r="H22" s="270"/>
      <c r="I22" s="266"/>
      <c r="J22" s="266"/>
      <c r="K22" s="266"/>
      <c r="L22" s="266"/>
      <c r="M22" s="268"/>
      <c r="N22" s="265"/>
      <c r="O22" s="265"/>
      <c r="P22" s="268"/>
      <c r="Q22" s="269"/>
      <c r="R22" s="265"/>
      <c r="S22" s="279"/>
    </row>
    <row r="23" spans="2:19">
      <c r="B23" s="262" t="s">
        <v>167</v>
      </c>
      <c r="C23" s="262" t="s">
        <v>167</v>
      </c>
      <c r="D23" s="262" t="s">
        <v>167</v>
      </c>
      <c r="E23" s="262" t="s">
        <v>167</v>
      </c>
      <c r="F23" s="262" t="s">
        <v>167</v>
      </c>
      <c r="G23" s="262" t="s">
        <v>167</v>
      </c>
      <c r="H23" s="270"/>
      <c r="I23" s="266"/>
      <c r="J23" s="266"/>
      <c r="K23" s="266"/>
      <c r="L23" s="266"/>
      <c r="M23" s="268"/>
      <c r="N23" s="265"/>
      <c r="O23" s="265"/>
      <c r="P23" s="268"/>
      <c r="Q23" s="269"/>
      <c r="R23" s="265"/>
      <c r="S23" s="279"/>
    </row>
    <row r="24" spans="2:19">
      <c r="B24" s="262" t="s">
        <v>167</v>
      </c>
      <c r="C24" s="262" t="s">
        <v>167</v>
      </c>
      <c r="D24" s="262" t="s">
        <v>167</v>
      </c>
      <c r="E24" s="262" t="s">
        <v>167</v>
      </c>
      <c r="F24" s="262" t="s">
        <v>167</v>
      </c>
      <c r="G24" s="262" t="s">
        <v>167</v>
      </c>
      <c r="H24" s="270"/>
      <c r="I24" s="266"/>
      <c r="J24" s="266"/>
      <c r="K24" s="266"/>
      <c r="L24" s="266"/>
      <c r="M24" s="268"/>
      <c r="N24" s="265"/>
      <c r="O24" s="265"/>
      <c r="P24" s="268"/>
      <c r="Q24" s="269"/>
      <c r="R24" s="265"/>
      <c r="S24" s="279"/>
    </row>
    <row r="25" spans="2:19">
      <c r="B25" s="262" t="s">
        <v>167</v>
      </c>
      <c r="C25" s="262" t="s">
        <v>167</v>
      </c>
      <c r="D25" s="262" t="s">
        <v>167</v>
      </c>
      <c r="E25" s="262" t="s">
        <v>167</v>
      </c>
      <c r="F25" s="262" t="s">
        <v>167</v>
      </c>
      <c r="G25" s="262" t="s">
        <v>167</v>
      </c>
      <c r="H25" s="271"/>
      <c r="I25" s="266"/>
      <c r="J25" s="266"/>
      <c r="K25" s="266"/>
      <c r="L25" s="266"/>
      <c r="M25" s="268"/>
      <c r="N25" s="265"/>
      <c r="O25" s="265"/>
      <c r="P25" s="268"/>
      <c r="Q25" s="269"/>
      <c r="R25" s="265"/>
      <c r="S25" s="279"/>
    </row>
    <row r="26" spans="2:19">
      <c r="B26" s="262" t="s">
        <v>167</v>
      </c>
      <c r="C26" s="262" t="s">
        <v>167</v>
      </c>
      <c r="D26" s="262" t="s">
        <v>167</v>
      </c>
      <c r="E26" s="262" t="s">
        <v>167</v>
      </c>
      <c r="F26" s="262" t="s">
        <v>167</v>
      </c>
      <c r="G26" s="262" t="s">
        <v>167</v>
      </c>
      <c r="H26" s="270"/>
      <c r="I26" s="266"/>
      <c r="J26" s="266"/>
      <c r="K26" s="266"/>
      <c r="L26" s="266"/>
      <c r="M26" s="268"/>
      <c r="N26" s="265"/>
      <c r="O26" s="265"/>
      <c r="P26" s="268"/>
      <c r="Q26" s="269"/>
      <c r="R26" s="265"/>
      <c r="S26" s="279"/>
    </row>
    <row r="27" spans="2:19">
      <c r="B27" s="262" t="s">
        <v>167</v>
      </c>
      <c r="C27" s="262" t="s">
        <v>167</v>
      </c>
      <c r="D27" s="262" t="s">
        <v>167</v>
      </c>
      <c r="E27" s="262" t="s">
        <v>167</v>
      </c>
      <c r="F27" s="262" t="s">
        <v>167</v>
      </c>
      <c r="G27" s="262" t="s">
        <v>167</v>
      </c>
      <c r="H27" s="271"/>
      <c r="I27" s="266"/>
      <c r="J27" s="266"/>
      <c r="K27" s="266"/>
      <c r="L27" s="266"/>
      <c r="M27" s="268"/>
      <c r="N27" s="265"/>
      <c r="O27" s="265"/>
      <c r="P27" s="268"/>
      <c r="Q27" s="269"/>
      <c r="R27" s="265"/>
      <c r="S27" s="279"/>
    </row>
    <row r="28" spans="2:19">
      <c r="B28" s="262" t="s">
        <v>167</v>
      </c>
      <c r="C28" s="262" t="s">
        <v>167</v>
      </c>
      <c r="D28" s="262" t="s">
        <v>167</v>
      </c>
      <c r="E28" s="262" t="s">
        <v>167</v>
      </c>
      <c r="F28" s="262" t="s">
        <v>167</v>
      </c>
      <c r="G28" s="262" t="s">
        <v>167</v>
      </c>
      <c r="H28" s="271"/>
      <c r="I28" s="266"/>
      <c r="J28" s="266"/>
      <c r="K28" s="266"/>
      <c r="L28" s="266"/>
      <c r="M28" s="268"/>
      <c r="N28" s="265"/>
      <c r="O28" s="265"/>
      <c r="P28" s="268"/>
      <c r="Q28" s="269"/>
      <c r="R28" s="265"/>
      <c r="S28" s="279"/>
    </row>
    <row r="29" spans="2:19">
      <c r="B29" s="262" t="s">
        <v>167</v>
      </c>
      <c r="C29" s="262" t="s">
        <v>167</v>
      </c>
      <c r="D29" s="262" t="s">
        <v>167</v>
      </c>
      <c r="E29" s="262" t="s">
        <v>167</v>
      </c>
      <c r="F29" s="262" t="s">
        <v>167</v>
      </c>
      <c r="G29" s="262" t="s">
        <v>167</v>
      </c>
      <c r="H29" s="270"/>
      <c r="I29" s="266"/>
      <c r="J29" s="266"/>
      <c r="K29" s="266"/>
      <c r="L29" s="266"/>
      <c r="M29" s="268"/>
      <c r="N29" s="265"/>
      <c r="O29" s="265"/>
      <c r="P29" s="268"/>
      <c r="Q29" s="269"/>
      <c r="R29" s="265"/>
      <c r="S29" s="279"/>
    </row>
    <row r="30" spans="2:19">
      <c r="B30" s="262" t="s">
        <v>167</v>
      </c>
      <c r="C30" s="262" t="s">
        <v>167</v>
      </c>
      <c r="D30" s="262" t="s">
        <v>167</v>
      </c>
      <c r="E30" s="262" t="s">
        <v>167</v>
      </c>
      <c r="F30" s="262" t="s">
        <v>167</v>
      </c>
      <c r="G30" s="262" t="s">
        <v>167</v>
      </c>
      <c r="H30" s="270"/>
      <c r="I30" s="266"/>
      <c r="J30" s="266"/>
      <c r="K30" s="266"/>
      <c r="L30" s="266"/>
      <c r="M30" s="268"/>
      <c r="N30" s="265"/>
      <c r="O30" s="265"/>
      <c r="P30" s="268"/>
      <c r="Q30" s="269"/>
      <c r="R30" s="265"/>
      <c r="S30" s="279"/>
    </row>
    <row r="31" spans="2:19">
      <c r="B31" s="262" t="s">
        <v>167</v>
      </c>
      <c r="C31" s="262" t="s">
        <v>167</v>
      </c>
      <c r="D31" s="262" t="s">
        <v>167</v>
      </c>
      <c r="E31" s="262" t="s">
        <v>167</v>
      </c>
      <c r="F31" s="262" t="s">
        <v>167</v>
      </c>
      <c r="G31" s="262" t="s">
        <v>167</v>
      </c>
      <c r="H31" s="270"/>
      <c r="I31" s="266"/>
      <c r="J31" s="266"/>
      <c r="K31" s="266"/>
      <c r="L31" s="266"/>
      <c r="M31" s="268"/>
      <c r="N31" s="265"/>
      <c r="O31" s="265"/>
      <c r="P31" s="268"/>
      <c r="Q31" s="269"/>
      <c r="R31" s="265"/>
      <c r="S31" s="279"/>
    </row>
    <row r="32" spans="2:19">
      <c r="B32" s="262" t="s">
        <v>167</v>
      </c>
      <c r="C32" s="262" t="s">
        <v>167</v>
      </c>
      <c r="D32" s="262" t="s">
        <v>167</v>
      </c>
      <c r="E32" s="262" t="s">
        <v>167</v>
      </c>
      <c r="F32" s="262" t="s">
        <v>167</v>
      </c>
      <c r="G32" s="262" t="s">
        <v>167</v>
      </c>
      <c r="H32" s="270"/>
      <c r="I32" s="266"/>
      <c r="J32" s="266"/>
      <c r="K32" s="266"/>
      <c r="L32" s="266"/>
      <c r="M32" s="268"/>
      <c r="N32" s="265"/>
      <c r="O32" s="265"/>
      <c r="P32" s="268"/>
      <c r="Q32" s="269"/>
      <c r="R32" s="265"/>
      <c r="S32" s="279"/>
    </row>
    <row r="33" spans="2:19">
      <c r="B33" s="262" t="s">
        <v>167</v>
      </c>
      <c r="C33" s="262" t="s">
        <v>167</v>
      </c>
      <c r="D33" s="262" t="s">
        <v>167</v>
      </c>
      <c r="E33" s="262" t="s">
        <v>167</v>
      </c>
      <c r="F33" s="262" t="s">
        <v>167</v>
      </c>
      <c r="G33" s="262" t="s">
        <v>167</v>
      </c>
      <c r="H33" s="270"/>
      <c r="I33" s="266"/>
      <c r="J33" s="266"/>
      <c r="K33" s="266"/>
      <c r="L33" s="266"/>
      <c r="M33" s="268"/>
      <c r="N33" s="265"/>
      <c r="O33" s="265"/>
      <c r="P33" s="268"/>
      <c r="Q33" s="269"/>
      <c r="R33" s="265"/>
      <c r="S33" s="279"/>
    </row>
    <row r="34" spans="2:19">
      <c r="B34" s="262" t="s">
        <v>167</v>
      </c>
      <c r="C34" s="262" t="s">
        <v>167</v>
      </c>
      <c r="D34" s="262" t="s">
        <v>167</v>
      </c>
      <c r="E34" s="262" t="s">
        <v>167</v>
      </c>
      <c r="F34" s="262" t="s">
        <v>167</v>
      </c>
      <c r="G34" s="262" t="s">
        <v>167</v>
      </c>
      <c r="H34" s="270"/>
      <c r="I34" s="266"/>
      <c r="J34" s="266"/>
      <c r="K34" s="266"/>
      <c r="L34" s="266"/>
      <c r="M34" s="268"/>
      <c r="N34" s="265"/>
      <c r="O34" s="265"/>
      <c r="P34" s="268"/>
      <c r="Q34" s="269"/>
      <c r="R34" s="265"/>
      <c r="S34" s="279"/>
    </row>
    <row r="35" spans="2:19">
      <c r="B35" s="262" t="s">
        <v>167</v>
      </c>
      <c r="C35" s="262" t="s">
        <v>167</v>
      </c>
      <c r="D35" s="262" t="s">
        <v>167</v>
      </c>
      <c r="E35" s="262" t="s">
        <v>167</v>
      </c>
      <c r="F35" s="262" t="s">
        <v>167</v>
      </c>
      <c r="G35" s="262" t="s">
        <v>167</v>
      </c>
      <c r="H35" s="270"/>
      <c r="I35" s="266"/>
      <c r="J35" s="266"/>
      <c r="K35" s="266"/>
      <c r="L35" s="266"/>
      <c r="M35" s="268"/>
      <c r="N35" s="265"/>
      <c r="O35" s="265"/>
      <c r="P35" s="268"/>
      <c r="Q35" s="269"/>
      <c r="R35" s="265"/>
      <c r="S35" s="279"/>
    </row>
    <row r="36" spans="2:19">
      <c r="B36" s="262" t="s">
        <v>167</v>
      </c>
      <c r="C36" s="262" t="s">
        <v>167</v>
      </c>
      <c r="D36" s="262" t="s">
        <v>167</v>
      </c>
      <c r="E36" s="262" t="s">
        <v>167</v>
      </c>
      <c r="F36" s="262" t="s">
        <v>167</v>
      </c>
      <c r="G36" s="262" t="s">
        <v>167</v>
      </c>
      <c r="H36" s="270"/>
      <c r="I36" s="266"/>
      <c r="J36" s="266"/>
      <c r="K36" s="266"/>
      <c r="L36" s="266"/>
      <c r="M36" s="268"/>
      <c r="N36" s="265"/>
      <c r="O36" s="265"/>
      <c r="P36" s="268"/>
      <c r="Q36" s="269"/>
      <c r="R36" s="265"/>
      <c r="S36" s="279"/>
    </row>
    <row r="37" spans="2:19">
      <c r="B37" s="262" t="s">
        <v>167</v>
      </c>
      <c r="C37" s="262" t="s">
        <v>167</v>
      </c>
      <c r="D37" s="262" t="s">
        <v>167</v>
      </c>
      <c r="E37" s="262" t="s">
        <v>167</v>
      </c>
      <c r="F37" s="262" t="s">
        <v>167</v>
      </c>
      <c r="G37" s="262" t="s">
        <v>167</v>
      </c>
      <c r="H37" s="270"/>
      <c r="I37" s="266"/>
      <c r="J37" s="266"/>
      <c r="K37" s="266"/>
      <c r="L37" s="266"/>
      <c r="M37" s="268"/>
      <c r="N37" s="265"/>
      <c r="O37" s="265"/>
      <c r="P37" s="268"/>
      <c r="Q37" s="269"/>
      <c r="R37" s="265"/>
      <c r="S37" s="279"/>
    </row>
    <row r="38" spans="2:19">
      <c r="B38" s="262" t="s">
        <v>167</v>
      </c>
      <c r="C38" s="262" t="s">
        <v>167</v>
      </c>
      <c r="D38" s="262" t="s">
        <v>167</v>
      </c>
      <c r="E38" s="262" t="s">
        <v>167</v>
      </c>
      <c r="F38" s="262" t="s">
        <v>167</v>
      </c>
      <c r="G38" s="262" t="s">
        <v>167</v>
      </c>
      <c r="H38" s="270"/>
      <c r="I38" s="266"/>
      <c r="J38" s="266"/>
      <c r="K38" s="266"/>
      <c r="L38" s="266"/>
      <c r="M38" s="268"/>
      <c r="N38" s="265"/>
      <c r="O38" s="265"/>
      <c r="P38" s="268"/>
      <c r="Q38" s="269"/>
      <c r="R38" s="265"/>
      <c r="S38" s="279"/>
    </row>
    <row r="39" spans="2:19">
      <c r="B39" s="262" t="s">
        <v>167</v>
      </c>
      <c r="C39" s="262" t="s">
        <v>167</v>
      </c>
      <c r="D39" s="262" t="s">
        <v>167</v>
      </c>
      <c r="E39" s="262" t="s">
        <v>167</v>
      </c>
      <c r="F39" s="262" t="s">
        <v>167</v>
      </c>
      <c r="G39" s="262" t="s">
        <v>167</v>
      </c>
      <c r="H39" s="270"/>
      <c r="I39" s="266"/>
      <c r="J39" s="266"/>
      <c r="K39" s="266"/>
      <c r="L39" s="266"/>
      <c r="M39" s="268"/>
      <c r="N39" s="265"/>
      <c r="O39" s="265"/>
      <c r="P39" s="268"/>
      <c r="Q39" s="269"/>
      <c r="R39" s="265"/>
      <c r="S39" s="279"/>
    </row>
    <row r="40" spans="2:19">
      <c r="B40" s="262" t="s">
        <v>167</v>
      </c>
      <c r="C40" s="262" t="s">
        <v>167</v>
      </c>
      <c r="D40" s="262" t="s">
        <v>167</v>
      </c>
      <c r="E40" s="262" t="s">
        <v>167</v>
      </c>
      <c r="F40" s="262" t="s">
        <v>167</v>
      </c>
      <c r="G40" s="262" t="s">
        <v>167</v>
      </c>
      <c r="H40" s="270"/>
      <c r="I40" s="266"/>
      <c r="J40" s="266"/>
      <c r="K40" s="266"/>
      <c r="L40" s="266"/>
      <c r="M40" s="268"/>
      <c r="N40" s="265"/>
      <c r="O40" s="265"/>
      <c r="P40" s="268"/>
      <c r="Q40" s="269"/>
      <c r="R40" s="265"/>
      <c r="S40" s="279"/>
    </row>
  </sheetData>
  <sheetProtection sheet="1" objects="1" scenarios="1"/>
  <conditionalFormatting sqref="M4:M10">
    <cfRule type="expression" dxfId="182" priority="193">
      <formula>M4&lt;&gt;""</formula>
    </cfRule>
    <cfRule type="expression" dxfId="181" priority="194">
      <formula>H4&lt;&gt;""</formula>
    </cfRule>
    <cfRule type="expression" dxfId="180" priority="195">
      <formula>AND(K4="U")</formula>
    </cfRule>
  </conditionalFormatting>
  <conditionalFormatting sqref="L4:L10">
    <cfRule type="expression" dxfId="179" priority="191">
      <formula>AND(L4&lt;&gt;"")</formula>
    </cfRule>
    <cfRule type="expression" dxfId="178" priority="192">
      <formula>AND(H4&lt;&gt;"")</formula>
    </cfRule>
  </conditionalFormatting>
  <conditionalFormatting sqref="N4:N10">
    <cfRule type="expression" dxfId="177" priority="189">
      <formula>N4&lt;&gt;""</formula>
    </cfRule>
    <cfRule type="expression" dxfId="176" priority="190">
      <formula>H4&lt;&gt;""</formula>
    </cfRule>
  </conditionalFormatting>
  <conditionalFormatting sqref="N4:O10">
    <cfRule type="expression" dxfId="175" priority="183">
      <formula>$K$3="PPY"</formula>
    </cfRule>
    <cfRule type="expression" dxfId="174" priority="184">
      <formula>$K$3="GBP"</formula>
    </cfRule>
    <cfRule type="expression" dxfId="173" priority="185">
      <formula>$K$3="MUR"</formula>
    </cfRule>
    <cfRule type="expression" dxfId="172" priority="186">
      <formula>$K$3="MGA"</formula>
    </cfRule>
    <cfRule type="expression" dxfId="171" priority="187">
      <formula>$K$3="EUR"</formula>
    </cfRule>
    <cfRule type="expression" dxfId="170" priority="188">
      <formula>$K$3="USD"</formula>
    </cfRule>
  </conditionalFormatting>
  <conditionalFormatting sqref="M6:M9">
    <cfRule type="expression" dxfId="169" priority="180">
      <formula>M6&lt;&gt;""</formula>
    </cfRule>
    <cfRule type="expression" dxfId="168" priority="181">
      <formula>H6&lt;&gt;""</formula>
    </cfRule>
    <cfRule type="expression" dxfId="167" priority="182">
      <formula>AND(K6="U")</formula>
    </cfRule>
  </conditionalFormatting>
  <conditionalFormatting sqref="L6:L9">
    <cfRule type="expression" dxfId="166" priority="178">
      <formula>AND(L6&lt;&gt;"")</formula>
    </cfRule>
    <cfRule type="expression" dxfId="165" priority="179">
      <formula>AND(H6&lt;&gt;"")</formula>
    </cfRule>
  </conditionalFormatting>
  <conditionalFormatting sqref="N6:N9">
    <cfRule type="expression" dxfId="164" priority="176">
      <formula>N6&lt;&gt;""</formula>
    </cfRule>
    <cfRule type="expression" dxfId="163" priority="177">
      <formula>H6&lt;&gt;""</formula>
    </cfRule>
  </conditionalFormatting>
  <conditionalFormatting sqref="M7:M10">
    <cfRule type="expression" dxfId="162" priority="167">
      <formula>M7&lt;&gt;""</formula>
    </cfRule>
    <cfRule type="expression" dxfId="161" priority="168">
      <formula>H7&lt;&gt;""</formula>
    </cfRule>
    <cfRule type="expression" dxfId="160" priority="169">
      <formula>AND(K7="U")</formula>
    </cfRule>
  </conditionalFormatting>
  <conditionalFormatting sqref="L7:L10">
    <cfRule type="expression" dxfId="159" priority="165">
      <formula>AND(L7&lt;&gt;"")</formula>
    </cfRule>
    <cfRule type="expression" dxfId="158" priority="166">
      <formula>AND(H7&lt;&gt;"")</formula>
    </cfRule>
  </conditionalFormatting>
  <conditionalFormatting sqref="N7:N10">
    <cfRule type="expression" dxfId="157" priority="163">
      <formula>N7&lt;&gt;""</formula>
    </cfRule>
    <cfRule type="expression" dxfId="156" priority="164">
      <formula>H7&lt;&gt;""</formula>
    </cfRule>
  </conditionalFormatting>
  <conditionalFormatting sqref="M7:M10">
    <cfRule type="expression" dxfId="155" priority="154">
      <formula>M7&lt;&gt;""</formula>
    </cfRule>
    <cfRule type="expression" dxfId="154" priority="155">
      <formula>H7&lt;&gt;""</formula>
    </cfRule>
    <cfRule type="expression" dxfId="153" priority="156">
      <formula>AND(K7="U")</formula>
    </cfRule>
  </conditionalFormatting>
  <conditionalFormatting sqref="L7:L10">
    <cfRule type="expression" dxfId="152" priority="152">
      <formula>AND(L7&lt;&gt;"")</formula>
    </cfRule>
    <cfRule type="expression" dxfId="151" priority="153">
      <formula>AND(H7&lt;&gt;"")</formula>
    </cfRule>
  </conditionalFormatting>
  <conditionalFormatting sqref="N7:N10">
    <cfRule type="expression" dxfId="150" priority="150">
      <formula>N7&lt;&gt;""</formula>
    </cfRule>
    <cfRule type="expression" dxfId="149" priority="151">
      <formula>H7&lt;&gt;""</formula>
    </cfRule>
  </conditionalFormatting>
  <conditionalFormatting sqref="M12:M15">
    <cfRule type="expression" dxfId="148" priority="89">
      <formula>M12&lt;&gt;""</formula>
    </cfRule>
    <cfRule type="expression" dxfId="147" priority="90">
      <formula>H12&lt;&gt;""</formula>
    </cfRule>
    <cfRule type="expression" dxfId="146" priority="91">
      <formula>AND(K12="U")</formula>
    </cfRule>
  </conditionalFormatting>
  <conditionalFormatting sqref="L12:L15">
    <cfRule type="expression" dxfId="145" priority="87">
      <formula>AND(L12&lt;&gt;"")</formula>
    </cfRule>
    <cfRule type="expression" dxfId="144" priority="88">
      <formula>AND(H12&lt;&gt;"")</formula>
    </cfRule>
  </conditionalFormatting>
  <conditionalFormatting sqref="N12:N15">
    <cfRule type="expression" dxfId="143" priority="85">
      <formula>N12&lt;&gt;""</formula>
    </cfRule>
    <cfRule type="expression" dxfId="142" priority="86">
      <formula>H12&lt;&gt;""</formula>
    </cfRule>
  </conditionalFormatting>
  <conditionalFormatting sqref="N12:O15">
    <cfRule type="expression" dxfId="141" priority="79">
      <formula>$K$3="PPY"</formula>
    </cfRule>
    <cfRule type="expression" dxfId="140" priority="80">
      <formula>$K$3="GBP"</formula>
    </cfRule>
    <cfRule type="expression" dxfId="139" priority="81">
      <formula>$K$3="MUR"</formula>
    </cfRule>
    <cfRule type="expression" dxfId="138" priority="82">
      <formula>$K$3="MGA"</formula>
    </cfRule>
    <cfRule type="expression" dxfId="137" priority="83">
      <formula>$K$3="EUR"</formula>
    </cfRule>
    <cfRule type="expression" dxfId="136" priority="84">
      <formula>$K$3="USD"</formula>
    </cfRule>
  </conditionalFormatting>
  <conditionalFormatting sqref="M13:M16">
    <cfRule type="expression" dxfId="135" priority="76">
      <formula>M13&lt;&gt;""</formula>
    </cfRule>
    <cfRule type="expression" dxfId="134" priority="77">
      <formula>H13&lt;&gt;""</formula>
    </cfRule>
    <cfRule type="expression" dxfId="133" priority="78">
      <formula>AND(K13="U")</formula>
    </cfRule>
  </conditionalFormatting>
  <conditionalFormatting sqref="L13:L16">
    <cfRule type="expression" dxfId="132" priority="74">
      <formula>AND(L13&lt;&gt;"")</formula>
    </cfRule>
    <cfRule type="expression" dxfId="131" priority="75">
      <formula>AND(H13&lt;&gt;"")</formula>
    </cfRule>
  </conditionalFormatting>
  <conditionalFormatting sqref="N13:N16">
    <cfRule type="expression" dxfId="130" priority="72">
      <formula>N13&lt;&gt;""</formula>
    </cfRule>
    <cfRule type="expression" dxfId="129" priority="73">
      <formula>H13&lt;&gt;""</formula>
    </cfRule>
  </conditionalFormatting>
  <conditionalFormatting sqref="N13:O16">
    <cfRule type="expression" dxfId="128" priority="66">
      <formula>$K$3="PPY"</formula>
    </cfRule>
    <cfRule type="expression" dxfId="127" priority="67">
      <formula>$K$3="GBP"</formula>
    </cfRule>
    <cfRule type="expression" dxfId="126" priority="68">
      <formula>$K$3="MUR"</formula>
    </cfRule>
    <cfRule type="expression" dxfId="125" priority="69">
      <formula>$K$3="MGA"</formula>
    </cfRule>
    <cfRule type="expression" dxfId="124" priority="70">
      <formula>$K$3="EUR"</formula>
    </cfRule>
    <cfRule type="expression" dxfId="123" priority="71">
      <formula>$K$3="USD"</formula>
    </cfRule>
  </conditionalFormatting>
  <conditionalFormatting sqref="M14:M17">
    <cfRule type="expression" dxfId="122" priority="63">
      <formula>M14&lt;&gt;""</formula>
    </cfRule>
    <cfRule type="expression" dxfId="121" priority="64">
      <formula>H14&lt;&gt;""</formula>
    </cfRule>
    <cfRule type="expression" dxfId="120" priority="65">
      <formula>AND(K14="U")</formula>
    </cfRule>
  </conditionalFormatting>
  <conditionalFormatting sqref="L14:L17">
    <cfRule type="expression" dxfId="119" priority="61">
      <formula>AND(L14&lt;&gt;"")</formula>
    </cfRule>
    <cfRule type="expression" dxfId="118" priority="62">
      <formula>AND(H14&lt;&gt;"")</formula>
    </cfRule>
  </conditionalFormatting>
  <conditionalFormatting sqref="N14:N17">
    <cfRule type="expression" dxfId="117" priority="59">
      <formula>N14&lt;&gt;""</formula>
    </cfRule>
    <cfRule type="expression" dxfId="116" priority="60">
      <formula>H14&lt;&gt;""</formula>
    </cfRule>
  </conditionalFormatting>
  <conditionalFormatting sqref="N14:O17">
    <cfRule type="expression" dxfId="115" priority="53">
      <formula>$K$3="PPY"</formula>
    </cfRule>
    <cfRule type="expression" dxfId="114" priority="54">
      <formula>$K$3="GBP"</formula>
    </cfRule>
    <cfRule type="expression" dxfId="113" priority="55">
      <formula>$K$3="MUR"</formula>
    </cfRule>
    <cfRule type="expression" dxfId="112" priority="56">
      <formula>$K$3="MGA"</formula>
    </cfRule>
    <cfRule type="expression" dxfId="111" priority="57">
      <formula>$K$3="EUR"</formula>
    </cfRule>
    <cfRule type="expression" dxfId="110" priority="58">
      <formula>$K$3="USD"</formula>
    </cfRule>
  </conditionalFormatting>
  <conditionalFormatting sqref="M15:M18">
    <cfRule type="expression" dxfId="109" priority="50">
      <formula>M15&lt;&gt;""</formula>
    </cfRule>
    <cfRule type="expression" dxfId="108" priority="51">
      <formula>H15&lt;&gt;""</formula>
    </cfRule>
    <cfRule type="expression" dxfId="107" priority="52">
      <formula>AND(K15="U")</formula>
    </cfRule>
  </conditionalFormatting>
  <conditionalFormatting sqref="L15:L18">
    <cfRule type="expression" dxfId="106" priority="48">
      <formula>AND(L15&lt;&gt;"")</formula>
    </cfRule>
    <cfRule type="expression" dxfId="105" priority="49">
      <formula>AND(H15&lt;&gt;"")</formula>
    </cfRule>
  </conditionalFormatting>
  <conditionalFormatting sqref="N15:N18">
    <cfRule type="expression" dxfId="104" priority="46">
      <formula>N15&lt;&gt;""</formula>
    </cfRule>
    <cfRule type="expression" dxfId="103" priority="47">
      <formula>H15&lt;&gt;""</formula>
    </cfRule>
  </conditionalFormatting>
  <conditionalFormatting sqref="N15:O18">
    <cfRule type="expression" dxfId="102" priority="40">
      <formula>$K$3="PPY"</formula>
    </cfRule>
    <cfRule type="expression" dxfId="101" priority="41">
      <formula>$K$3="GBP"</formula>
    </cfRule>
    <cfRule type="expression" dxfId="100" priority="42">
      <formula>$K$3="MUR"</formula>
    </cfRule>
    <cfRule type="expression" dxfId="99" priority="43">
      <formula>$K$3="MGA"</formula>
    </cfRule>
    <cfRule type="expression" dxfId="98" priority="44">
      <formula>$K$3="EUR"</formula>
    </cfRule>
    <cfRule type="expression" dxfId="97" priority="45">
      <formula>$K$3="USD"</formula>
    </cfRule>
  </conditionalFormatting>
  <conditionalFormatting sqref="M16:M19">
    <cfRule type="expression" dxfId="96" priority="37">
      <formula>M16&lt;&gt;""</formula>
    </cfRule>
    <cfRule type="expression" dxfId="95" priority="38">
      <formula>H16&lt;&gt;""</formula>
    </cfRule>
    <cfRule type="expression" dxfId="94" priority="39">
      <formula>AND(K16="U")</formula>
    </cfRule>
  </conditionalFormatting>
  <conditionalFormatting sqref="L16:L19">
    <cfRule type="expression" dxfId="93" priority="35">
      <formula>AND(L16&lt;&gt;"")</formula>
    </cfRule>
    <cfRule type="expression" dxfId="92" priority="36">
      <formula>AND(H16&lt;&gt;"")</formula>
    </cfRule>
  </conditionalFormatting>
  <conditionalFormatting sqref="N16:N19">
    <cfRule type="expression" dxfId="91" priority="33">
      <formula>N16&lt;&gt;""</formula>
    </cfRule>
    <cfRule type="expression" dxfId="90" priority="34">
      <formula>H16&lt;&gt;""</formula>
    </cfRule>
  </conditionalFormatting>
  <conditionalFormatting sqref="N16:O19">
    <cfRule type="expression" dxfId="89" priority="27">
      <formula>$K$3="PPY"</formula>
    </cfRule>
    <cfRule type="expression" dxfId="88" priority="28">
      <formula>$K$3="GBP"</formula>
    </cfRule>
    <cfRule type="expression" dxfId="87" priority="29">
      <formula>$K$3="MUR"</formula>
    </cfRule>
    <cfRule type="expression" dxfId="86" priority="30">
      <formula>$K$3="MGA"</formula>
    </cfRule>
    <cfRule type="expression" dxfId="85" priority="31">
      <formula>$K$3="EUR"</formula>
    </cfRule>
    <cfRule type="expression" dxfId="84" priority="32">
      <formula>$K$3="USD"</formula>
    </cfRule>
  </conditionalFormatting>
  <conditionalFormatting sqref="M17:M20">
    <cfRule type="expression" dxfId="83" priority="24">
      <formula>M17&lt;&gt;""</formula>
    </cfRule>
    <cfRule type="expression" dxfId="82" priority="25">
      <formula>H17&lt;&gt;""</formula>
    </cfRule>
    <cfRule type="expression" dxfId="81" priority="26">
      <formula>AND(K17="U")</formula>
    </cfRule>
  </conditionalFormatting>
  <conditionalFormatting sqref="L17:L20">
    <cfRule type="expression" dxfId="80" priority="22">
      <formula>AND(L17&lt;&gt;"")</formula>
    </cfRule>
    <cfRule type="expression" dxfId="79" priority="23">
      <formula>AND(H17&lt;&gt;"")</formula>
    </cfRule>
  </conditionalFormatting>
  <conditionalFormatting sqref="N17:N20">
    <cfRule type="expression" dxfId="78" priority="20">
      <formula>N17&lt;&gt;""</formula>
    </cfRule>
    <cfRule type="expression" dxfId="77" priority="21">
      <formula>H17&lt;&gt;""</formula>
    </cfRule>
  </conditionalFormatting>
  <conditionalFormatting sqref="N17:O20">
    <cfRule type="expression" dxfId="76" priority="14">
      <formula>$K$3="PPY"</formula>
    </cfRule>
    <cfRule type="expression" dxfId="75" priority="15">
      <formula>$K$3="GBP"</formula>
    </cfRule>
    <cfRule type="expression" dxfId="74" priority="16">
      <formula>$K$3="MUR"</formula>
    </cfRule>
    <cfRule type="expression" dxfId="73" priority="17">
      <formula>$K$3="MGA"</formula>
    </cfRule>
    <cfRule type="expression" dxfId="72" priority="18">
      <formula>$K$3="EUR"</formula>
    </cfRule>
    <cfRule type="expression" dxfId="71" priority="19">
      <formula>$K$3="USD"</formula>
    </cfRule>
  </conditionalFormatting>
  <conditionalFormatting sqref="M17:M20">
    <cfRule type="expression" dxfId="70" priority="11">
      <formula>M17&lt;&gt;""</formula>
    </cfRule>
    <cfRule type="expression" dxfId="69" priority="12">
      <formula>H17&lt;&gt;""</formula>
    </cfRule>
    <cfRule type="expression" dxfId="68" priority="13">
      <formula>AND(K17="U")</formula>
    </cfRule>
  </conditionalFormatting>
  <conditionalFormatting sqref="L17:L20">
    <cfRule type="expression" dxfId="67" priority="9">
      <formula>AND(L17&lt;&gt;"")</formula>
    </cfRule>
    <cfRule type="expression" dxfId="66" priority="10">
      <formula>AND(H17&lt;&gt;"")</formula>
    </cfRule>
  </conditionalFormatting>
  <conditionalFormatting sqref="N17:N20">
    <cfRule type="expression" dxfId="65" priority="7">
      <formula>N17&lt;&gt;""</formula>
    </cfRule>
    <cfRule type="expression" dxfId="64" priority="8">
      <formula>H17&lt;&gt;""</formula>
    </cfRule>
  </conditionalFormatting>
  <conditionalFormatting sqref="N17:O20">
    <cfRule type="expression" dxfId="63" priority="1">
      <formula>$K$3="PPY"</formula>
    </cfRule>
    <cfRule type="expression" dxfId="62" priority="2">
      <formula>$K$3="GBP"</formula>
    </cfRule>
    <cfRule type="expression" dxfId="61" priority="3">
      <formula>$K$3="MUR"</formula>
    </cfRule>
    <cfRule type="expression" dxfId="60" priority="4">
      <formula>$K$3="MGA"</formula>
    </cfRule>
    <cfRule type="expression" dxfId="59" priority="5">
      <formula>$K$3="EUR"</formula>
    </cfRule>
    <cfRule type="expression" dxfId="58" priority="6">
      <formula>$K$3="USD"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rgb="FF00B0F0"/>
  </sheetPr>
  <dimension ref="A1:Z28"/>
  <sheetViews>
    <sheetView showGridLines="0" topLeftCell="E1" workbookViewId="0">
      <selection activeCell="G31" sqref="G31"/>
    </sheetView>
  </sheetViews>
  <sheetFormatPr baseColWidth="10" defaultColWidth="11.5546875" defaultRowHeight="13.2"/>
  <cols>
    <col min="1" max="1" width="3.5546875" style="254" customWidth="1"/>
    <col min="2" max="2" width="4.44140625" style="254" bestFit="1" customWidth="1"/>
    <col min="3" max="3" width="20.33203125" style="255" bestFit="1" customWidth="1"/>
    <col min="4" max="4" width="7.21875" style="255" customWidth="1"/>
    <col min="5" max="5" width="6.6640625" style="255" bestFit="1" customWidth="1"/>
    <col min="6" max="7" width="6.6640625" style="255" customWidth="1"/>
    <col min="8" max="8" width="34.6640625" style="254" bestFit="1" customWidth="1"/>
    <col min="9" max="9" width="15.88671875" style="256" bestFit="1" customWidth="1"/>
    <col min="10" max="10" width="7" style="257" bestFit="1" customWidth="1"/>
    <col min="11" max="11" width="6" style="255" bestFit="1" customWidth="1"/>
    <col min="12" max="12" width="9" style="255" bestFit="1" customWidth="1"/>
    <col min="13" max="13" width="11.5546875" style="255"/>
    <col min="14" max="14" width="11.6640625" style="255" customWidth="1"/>
    <col min="15" max="15" width="14.6640625" style="255" customWidth="1"/>
    <col min="16" max="16" width="11.109375" style="255" customWidth="1"/>
    <col min="17" max="17" width="9.6640625" style="255" customWidth="1"/>
    <col min="18" max="18" width="16.6640625" style="255" customWidth="1"/>
    <col min="19" max="19" width="8.88671875" style="258" bestFit="1" customWidth="1"/>
    <col min="20" max="20" width="4.5546875" style="255" hidden="1" customWidth="1"/>
    <col min="21" max="21" width="4.44140625" style="254" hidden="1" customWidth="1"/>
    <col min="22" max="22" width="20.33203125" style="254" hidden="1" customWidth="1"/>
    <col min="23" max="23" width="6.77734375" style="254" hidden="1" customWidth="1"/>
    <col min="24" max="24" width="9.44140625" style="254" hidden="1" customWidth="1"/>
    <col min="25" max="25" width="5" style="254" hidden="1" customWidth="1"/>
    <col min="26" max="26" width="6.44140625" style="254" hidden="1" customWidth="1"/>
    <col min="27" max="27" width="0" style="254" hidden="1" customWidth="1"/>
    <col min="28" max="16384" width="11.5546875" style="254"/>
  </cols>
  <sheetData>
    <row r="1" spans="1:26" ht="13.8" thickBot="1"/>
    <row r="2" spans="1:26" s="261" customFormat="1" ht="39.6">
      <c r="A2" s="259"/>
      <c r="B2" s="188" t="s">
        <v>342</v>
      </c>
      <c r="C2" s="189" t="s">
        <v>179</v>
      </c>
      <c r="D2" s="189" t="s">
        <v>187</v>
      </c>
      <c r="E2" s="189" t="s">
        <v>339</v>
      </c>
      <c r="F2" s="189" t="s">
        <v>180</v>
      </c>
      <c r="G2" s="189" t="s">
        <v>181</v>
      </c>
      <c r="H2" s="189" t="s">
        <v>193</v>
      </c>
      <c r="I2" s="189" t="s">
        <v>194</v>
      </c>
      <c r="J2" s="189" t="s">
        <v>113</v>
      </c>
      <c r="K2" s="189" t="s">
        <v>200</v>
      </c>
      <c r="L2" s="189" t="s">
        <v>203</v>
      </c>
      <c r="M2" s="189" t="s">
        <v>201</v>
      </c>
      <c r="N2" s="189" t="s">
        <v>190</v>
      </c>
      <c r="O2" s="190" t="s">
        <v>195</v>
      </c>
      <c r="P2" s="189" t="s">
        <v>202</v>
      </c>
      <c r="Q2" s="189" t="s">
        <v>192</v>
      </c>
      <c r="R2" s="191" t="s">
        <v>340</v>
      </c>
      <c r="S2" s="189" t="s">
        <v>189</v>
      </c>
      <c r="T2" s="260"/>
      <c r="U2" s="188" t="s">
        <v>342</v>
      </c>
      <c r="V2" s="189" t="s">
        <v>179</v>
      </c>
      <c r="W2" s="189" t="s">
        <v>187</v>
      </c>
      <c r="X2" s="189" t="s">
        <v>339</v>
      </c>
      <c r="Y2" s="189" t="s">
        <v>180</v>
      </c>
      <c r="Z2" s="189" t="s">
        <v>181</v>
      </c>
    </row>
    <row r="3" spans="1:26">
      <c r="A3" s="255">
        <v>1</v>
      </c>
      <c r="B3" s="262">
        <f t="shared" ref="B3:B4" si="0">+IF(ISBLANK(H3),"",U3)</f>
        <v>0</v>
      </c>
      <c r="C3" s="262" t="str">
        <f t="shared" ref="C3:C4" si="1">+IF(ISBLANK(H3),"",V3)</f>
        <v>RE F01 180814 134748</v>
      </c>
      <c r="D3" s="262" t="str">
        <f t="shared" ref="D3:D4" si="2">+IF(ISBLANK(H3),"",W3)</f>
        <v>USD - US Dollar</v>
      </c>
      <c r="E3" s="262" t="str">
        <f t="shared" ref="E3:E4" si="3">+IF(ISBLANK(H3),"",X3)</f>
        <v>F01</v>
      </c>
      <c r="F3" s="262" t="str">
        <f t="shared" ref="F3:F4" si="4">+IF(ISBLANK(H3),"",Y3)</f>
        <v>08</v>
      </c>
      <c r="G3" s="262" t="str">
        <f t="shared" ref="G3:G4" si="5">+IF(ISBLANK(H3),"",Z3)</f>
        <v>2018</v>
      </c>
      <c r="H3" s="271" t="s">
        <v>372</v>
      </c>
      <c r="I3" s="176" t="s">
        <v>374</v>
      </c>
      <c r="J3" s="176" t="s">
        <v>114</v>
      </c>
      <c r="K3" s="176" t="s">
        <v>10</v>
      </c>
      <c r="L3" s="176" t="s">
        <v>11</v>
      </c>
      <c r="M3" s="178"/>
      <c r="N3" s="333"/>
      <c r="O3" s="333">
        <v>0</v>
      </c>
      <c r="P3" s="264"/>
      <c r="Q3" s="272">
        <v>0</v>
      </c>
      <c r="R3" s="336">
        <v>0</v>
      </c>
      <c r="S3" s="273"/>
      <c r="T3" s="254"/>
      <c r="U3" s="262"/>
      <c r="V3" s="186" t="s">
        <v>431</v>
      </c>
      <c r="W3" s="266" t="s">
        <v>95</v>
      </c>
      <c r="X3" s="266" t="s">
        <v>239</v>
      </c>
      <c r="Y3" s="267" t="s">
        <v>92</v>
      </c>
      <c r="Z3" s="267" t="s">
        <v>188</v>
      </c>
    </row>
    <row r="4" spans="1:26">
      <c r="A4" s="255">
        <v>2</v>
      </c>
      <c r="B4" s="262">
        <f t="shared" si="0"/>
        <v>0</v>
      </c>
      <c r="C4" s="262" t="str">
        <f t="shared" si="1"/>
        <v>RE F01 180814 134748</v>
      </c>
      <c r="D4" s="262" t="str">
        <f t="shared" si="2"/>
        <v>USD - US Dollar</v>
      </c>
      <c r="E4" s="262" t="str">
        <f t="shared" si="3"/>
        <v>F01</v>
      </c>
      <c r="F4" s="262" t="str">
        <f t="shared" si="4"/>
        <v>08</v>
      </c>
      <c r="G4" s="262" t="str">
        <f t="shared" si="5"/>
        <v>2018</v>
      </c>
      <c r="H4" s="271" t="s">
        <v>6</v>
      </c>
      <c r="I4" s="105" t="s">
        <v>345</v>
      </c>
      <c r="J4" s="105" t="s">
        <v>114</v>
      </c>
      <c r="K4" s="105" t="s">
        <v>10</v>
      </c>
      <c r="L4" s="274" t="s">
        <v>11</v>
      </c>
      <c r="M4" s="275"/>
      <c r="N4" s="334"/>
      <c r="O4" s="335">
        <v>0</v>
      </c>
      <c r="P4" s="268"/>
      <c r="Q4" s="269">
        <v>0</v>
      </c>
      <c r="R4" s="336">
        <v>0</v>
      </c>
      <c r="S4" s="273"/>
      <c r="T4" s="254"/>
      <c r="U4" s="262"/>
      <c r="V4" s="186" t="s">
        <v>431</v>
      </c>
      <c r="W4" s="266" t="s">
        <v>95</v>
      </c>
      <c r="X4" s="266" t="s">
        <v>239</v>
      </c>
      <c r="Y4" s="267" t="s">
        <v>92</v>
      </c>
      <c r="Z4" s="267" t="s">
        <v>188</v>
      </c>
    </row>
    <row r="5" spans="1:26">
      <c r="A5" s="255">
        <v>3</v>
      </c>
      <c r="B5" s="262">
        <f t="shared" ref="B5:B27" si="6">+IF(ISBLANK(H5),"",U5)</f>
        <v>0</v>
      </c>
      <c r="C5" s="262" t="str">
        <f t="shared" ref="C5:C27" si="7">+IF(ISBLANK(H5),"",V5)</f>
        <v>RE F01 180814 134748</v>
      </c>
      <c r="D5" s="262" t="str">
        <f t="shared" ref="D5:D27" si="8">+IF(ISBLANK(H5),"",W5)</f>
        <v>USD - US Dollar</v>
      </c>
      <c r="E5" s="262" t="str">
        <f t="shared" ref="E5:E27" si="9">+IF(ISBLANK(H5),"",X5)</f>
        <v>F01</v>
      </c>
      <c r="F5" s="262" t="str">
        <f>+IF(ISBLANK(H5),"",Y5)</f>
        <v>08</v>
      </c>
      <c r="G5" s="262" t="str">
        <f t="shared" ref="G5:G27" si="10">+IF(ISBLANK(H5),"",Z5)</f>
        <v>2018</v>
      </c>
      <c r="H5" s="110" t="s">
        <v>9</v>
      </c>
      <c r="I5" s="105" t="s">
        <v>354</v>
      </c>
      <c r="J5" s="105" t="s">
        <v>114</v>
      </c>
      <c r="K5" s="105" t="s">
        <v>10</v>
      </c>
      <c r="L5" s="274" t="s">
        <v>11</v>
      </c>
      <c r="M5" s="275"/>
      <c r="N5" s="334"/>
      <c r="O5" s="335">
        <v>0</v>
      </c>
      <c r="P5" s="268"/>
      <c r="Q5" s="269">
        <v>0</v>
      </c>
      <c r="R5" s="336">
        <v>0</v>
      </c>
      <c r="S5" s="273"/>
      <c r="T5" s="254"/>
      <c r="U5" s="262"/>
      <c r="V5" s="186" t="s">
        <v>431</v>
      </c>
      <c r="W5" s="266" t="s">
        <v>95</v>
      </c>
      <c r="X5" s="266" t="s">
        <v>239</v>
      </c>
      <c r="Y5" s="267" t="s">
        <v>92</v>
      </c>
      <c r="Z5" s="267" t="s">
        <v>188</v>
      </c>
    </row>
    <row r="6" spans="1:26">
      <c r="A6" s="255">
        <v>4</v>
      </c>
      <c r="B6" s="262" t="str">
        <f t="shared" si="6"/>
        <v/>
      </c>
      <c r="C6" s="262" t="str">
        <f t="shared" si="7"/>
        <v/>
      </c>
      <c r="D6" s="262" t="str">
        <f t="shared" si="8"/>
        <v/>
      </c>
      <c r="E6" s="262" t="str">
        <f t="shared" si="9"/>
        <v/>
      </c>
      <c r="F6" s="262" t="str">
        <f t="shared" ref="F6:F27" si="11">+IF(ISBLANK(H6),"",Y6)</f>
        <v/>
      </c>
      <c r="G6" s="262" t="str">
        <f t="shared" si="10"/>
        <v/>
      </c>
      <c r="H6" s="110"/>
      <c r="I6" s="105" t="s">
        <v>167</v>
      </c>
      <c r="J6" s="105" t="s">
        <v>167</v>
      </c>
      <c r="K6" s="105" t="s">
        <v>167</v>
      </c>
      <c r="L6" s="274" t="s">
        <v>167</v>
      </c>
      <c r="M6" s="275"/>
      <c r="N6" s="334"/>
      <c r="O6" s="335" t="s">
        <v>167</v>
      </c>
      <c r="P6" s="268"/>
      <c r="Q6" s="269" t="s">
        <v>167</v>
      </c>
      <c r="R6" s="336" t="s">
        <v>167</v>
      </c>
      <c r="S6" s="273"/>
      <c r="T6" s="254"/>
      <c r="U6" s="262"/>
      <c r="V6" s="186" t="s">
        <v>431</v>
      </c>
      <c r="W6" s="266" t="s">
        <v>95</v>
      </c>
      <c r="X6" s="266" t="s">
        <v>239</v>
      </c>
      <c r="Y6" s="267" t="s">
        <v>92</v>
      </c>
      <c r="Z6" s="267" t="s">
        <v>188</v>
      </c>
    </row>
    <row r="7" spans="1:26">
      <c r="A7" s="255">
        <v>5</v>
      </c>
      <c r="B7" s="262" t="str">
        <f t="shared" si="6"/>
        <v/>
      </c>
      <c r="C7" s="262" t="str">
        <f t="shared" si="7"/>
        <v/>
      </c>
      <c r="D7" s="262" t="str">
        <f t="shared" si="8"/>
        <v/>
      </c>
      <c r="E7" s="262" t="str">
        <f t="shared" si="9"/>
        <v/>
      </c>
      <c r="F7" s="262" t="str">
        <f t="shared" si="11"/>
        <v/>
      </c>
      <c r="G7" s="262" t="str">
        <f t="shared" si="10"/>
        <v/>
      </c>
      <c r="H7" s="277"/>
      <c r="I7" s="105" t="s">
        <v>167</v>
      </c>
      <c r="J7" s="105" t="s">
        <v>167</v>
      </c>
      <c r="K7" s="105" t="s">
        <v>167</v>
      </c>
      <c r="L7" s="274" t="s">
        <v>167</v>
      </c>
      <c r="M7" s="278"/>
      <c r="N7" s="334"/>
      <c r="O7" s="335" t="s">
        <v>167</v>
      </c>
      <c r="P7" s="268"/>
      <c r="Q7" s="269" t="s">
        <v>167</v>
      </c>
      <c r="R7" s="336" t="s">
        <v>167</v>
      </c>
      <c r="S7" s="273"/>
      <c r="T7" s="254"/>
      <c r="U7" s="262"/>
      <c r="V7" s="186" t="s">
        <v>431</v>
      </c>
      <c r="W7" s="266" t="s">
        <v>95</v>
      </c>
      <c r="X7" s="266" t="s">
        <v>239</v>
      </c>
      <c r="Y7" s="267" t="s">
        <v>92</v>
      </c>
      <c r="Z7" s="267" t="s">
        <v>188</v>
      </c>
    </row>
    <row r="8" spans="1:26">
      <c r="A8" s="255">
        <v>6</v>
      </c>
      <c r="B8" s="262" t="str">
        <f t="shared" si="6"/>
        <v/>
      </c>
      <c r="C8" s="262" t="str">
        <f t="shared" si="7"/>
        <v/>
      </c>
      <c r="D8" s="262" t="str">
        <f t="shared" si="8"/>
        <v/>
      </c>
      <c r="E8" s="262" t="str">
        <f t="shared" si="9"/>
        <v/>
      </c>
      <c r="F8" s="262" t="str">
        <f t="shared" si="11"/>
        <v/>
      </c>
      <c r="G8" s="262" t="str">
        <f t="shared" si="10"/>
        <v/>
      </c>
      <c r="H8" s="270"/>
      <c r="I8" s="266" t="s">
        <v>167</v>
      </c>
      <c r="J8" s="266" t="s">
        <v>167</v>
      </c>
      <c r="K8" s="266" t="s">
        <v>167</v>
      </c>
      <c r="L8" s="266" t="s">
        <v>167</v>
      </c>
      <c r="M8" s="268"/>
      <c r="N8" s="336"/>
      <c r="O8" s="336" t="s">
        <v>167</v>
      </c>
      <c r="P8" s="268"/>
      <c r="Q8" s="269" t="s">
        <v>167</v>
      </c>
      <c r="R8" s="336" t="s">
        <v>167</v>
      </c>
      <c r="S8" s="273"/>
      <c r="T8" s="254"/>
      <c r="U8" s="262"/>
      <c r="V8" s="186" t="s">
        <v>431</v>
      </c>
      <c r="W8" s="266" t="s">
        <v>95</v>
      </c>
      <c r="X8" s="266" t="s">
        <v>239</v>
      </c>
      <c r="Y8" s="267" t="s">
        <v>92</v>
      </c>
      <c r="Z8" s="267" t="s">
        <v>188</v>
      </c>
    </row>
    <row r="9" spans="1:26">
      <c r="A9" s="255">
        <v>7</v>
      </c>
      <c r="B9" s="262" t="str">
        <f t="shared" si="6"/>
        <v/>
      </c>
      <c r="C9" s="262" t="str">
        <f t="shared" si="7"/>
        <v/>
      </c>
      <c r="D9" s="262" t="str">
        <f t="shared" si="8"/>
        <v/>
      </c>
      <c r="E9" s="262" t="str">
        <f t="shared" si="9"/>
        <v/>
      </c>
      <c r="F9" s="262" t="str">
        <f t="shared" si="11"/>
        <v/>
      </c>
      <c r="G9" s="262" t="str">
        <f t="shared" si="10"/>
        <v/>
      </c>
      <c r="H9" s="270"/>
      <c r="I9" s="266" t="s">
        <v>167</v>
      </c>
      <c r="J9" s="266" t="s">
        <v>167</v>
      </c>
      <c r="K9" s="266" t="s">
        <v>167</v>
      </c>
      <c r="L9" s="266" t="s">
        <v>167</v>
      </c>
      <c r="M9" s="268"/>
      <c r="N9" s="336"/>
      <c r="O9" s="336" t="s">
        <v>167</v>
      </c>
      <c r="P9" s="268"/>
      <c r="Q9" s="269" t="s">
        <v>167</v>
      </c>
      <c r="R9" s="336" t="s">
        <v>167</v>
      </c>
      <c r="S9" s="279"/>
      <c r="T9" s="254"/>
      <c r="U9" s="262"/>
      <c r="V9" s="186" t="s">
        <v>431</v>
      </c>
      <c r="W9" s="266" t="s">
        <v>95</v>
      </c>
      <c r="X9" s="266" t="s">
        <v>239</v>
      </c>
      <c r="Y9" s="267" t="s">
        <v>92</v>
      </c>
      <c r="Z9" s="267" t="s">
        <v>188</v>
      </c>
    </row>
    <row r="10" spans="1:26">
      <c r="A10" s="255">
        <v>8</v>
      </c>
      <c r="B10" s="262" t="str">
        <f t="shared" si="6"/>
        <v/>
      </c>
      <c r="C10" s="262" t="str">
        <f t="shared" si="7"/>
        <v/>
      </c>
      <c r="D10" s="262" t="str">
        <f t="shared" si="8"/>
        <v/>
      </c>
      <c r="E10" s="262" t="str">
        <f t="shared" si="9"/>
        <v/>
      </c>
      <c r="F10" s="262" t="str">
        <f t="shared" si="11"/>
        <v/>
      </c>
      <c r="G10" s="262" t="str">
        <f t="shared" si="10"/>
        <v/>
      </c>
      <c r="H10" s="270"/>
      <c r="I10" s="266" t="s">
        <v>167</v>
      </c>
      <c r="J10" s="266" t="s">
        <v>167</v>
      </c>
      <c r="K10" s="266" t="s">
        <v>167</v>
      </c>
      <c r="L10" s="266" t="s">
        <v>167</v>
      </c>
      <c r="M10" s="268"/>
      <c r="N10" s="336"/>
      <c r="O10" s="336" t="s">
        <v>167</v>
      </c>
      <c r="P10" s="268"/>
      <c r="Q10" s="269" t="s">
        <v>167</v>
      </c>
      <c r="R10" s="336" t="s">
        <v>167</v>
      </c>
      <c r="S10" s="279"/>
      <c r="T10" s="254"/>
      <c r="U10" s="262"/>
      <c r="V10" s="186" t="s">
        <v>431</v>
      </c>
      <c r="W10" s="266" t="s">
        <v>95</v>
      </c>
      <c r="X10" s="266" t="s">
        <v>239</v>
      </c>
      <c r="Y10" s="267" t="s">
        <v>92</v>
      </c>
      <c r="Z10" s="267" t="s">
        <v>188</v>
      </c>
    </row>
    <row r="11" spans="1:26">
      <c r="A11" s="255">
        <v>9</v>
      </c>
      <c r="B11" s="262" t="str">
        <f t="shared" si="6"/>
        <v/>
      </c>
      <c r="C11" s="262" t="str">
        <f t="shared" si="7"/>
        <v/>
      </c>
      <c r="D11" s="262" t="str">
        <f t="shared" si="8"/>
        <v/>
      </c>
      <c r="E11" s="262" t="str">
        <f t="shared" si="9"/>
        <v/>
      </c>
      <c r="F11" s="262" t="str">
        <f t="shared" si="11"/>
        <v/>
      </c>
      <c r="G11" s="262" t="str">
        <f t="shared" si="10"/>
        <v/>
      </c>
      <c r="H11" s="270"/>
      <c r="I11" s="266" t="s">
        <v>167</v>
      </c>
      <c r="J11" s="266" t="s">
        <v>167</v>
      </c>
      <c r="K11" s="266" t="s">
        <v>167</v>
      </c>
      <c r="L11" s="266" t="s">
        <v>167</v>
      </c>
      <c r="M11" s="268"/>
      <c r="N11" s="336"/>
      <c r="O11" s="336" t="s">
        <v>167</v>
      </c>
      <c r="P11" s="268"/>
      <c r="Q11" s="269" t="s">
        <v>167</v>
      </c>
      <c r="R11" s="336" t="s">
        <v>167</v>
      </c>
      <c r="S11" s="279"/>
      <c r="T11" s="254"/>
      <c r="U11" s="262"/>
      <c r="V11" s="186" t="s">
        <v>431</v>
      </c>
      <c r="W11" s="266" t="s">
        <v>95</v>
      </c>
      <c r="X11" s="266" t="s">
        <v>239</v>
      </c>
      <c r="Y11" s="267" t="s">
        <v>92</v>
      </c>
      <c r="Z11" s="267" t="s">
        <v>188</v>
      </c>
    </row>
    <row r="12" spans="1:26">
      <c r="A12" s="255">
        <v>10</v>
      </c>
      <c r="B12" s="262" t="str">
        <f t="shared" si="6"/>
        <v/>
      </c>
      <c r="C12" s="262" t="str">
        <f t="shared" si="7"/>
        <v/>
      </c>
      <c r="D12" s="262" t="str">
        <f t="shared" si="8"/>
        <v/>
      </c>
      <c r="E12" s="262" t="str">
        <f t="shared" si="9"/>
        <v/>
      </c>
      <c r="F12" s="262" t="str">
        <f t="shared" si="11"/>
        <v/>
      </c>
      <c r="G12" s="262" t="str">
        <f t="shared" si="10"/>
        <v/>
      </c>
      <c r="H12" s="271"/>
      <c r="I12" s="266" t="s">
        <v>167</v>
      </c>
      <c r="J12" s="266" t="s">
        <v>167</v>
      </c>
      <c r="K12" s="266" t="s">
        <v>167</v>
      </c>
      <c r="L12" s="266" t="s">
        <v>167</v>
      </c>
      <c r="M12" s="268"/>
      <c r="N12" s="336"/>
      <c r="O12" s="336" t="s">
        <v>167</v>
      </c>
      <c r="P12" s="268"/>
      <c r="Q12" s="269" t="s">
        <v>167</v>
      </c>
      <c r="R12" s="336" t="s">
        <v>167</v>
      </c>
      <c r="S12" s="279"/>
      <c r="T12" s="254"/>
      <c r="U12" s="262"/>
      <c r="V12" s="186" t="s">
        <v>431</v>
      </c>
      <c r="W12" s="266" t="s">
        <v>95</v>
      </c>
      <c r="X12" s="266" t="s">
        <v>239</v>
      </c>
      <c r="Y12" s="267" t="s">
        <v>92</v>
      </c>
      <c r="Z12" s="267" t="s">
        <v>188</v>
      </c>
    </row>
    <row r="13" spans="1:26">
      <c r="A13" s="255">
        <v>11</v>
      </c>
      <c r="B13" s="262" t="str">
        <f t="shared" si="6"/>
        <v/>
      </c>
      <c r="C13" s="262" t="str">
        <f t="shared" si="7"/>
        <v/>
      </c>
      <c r="D13" s="262" t="str">
        <f t="shared" si="8"/>
        <v/>
      </c>
      <c r="E13" s="262" t="str">
        <f t="shared" si="9"/>
        <v/>
      </c>
      <c r="F13" s="262" t="str">
        <f t="shared" si="11"/>
        <v/>
      </c>
      <c r="G13" s="262" t="str">
        <f t="shared" si="10"/>
        <v/>
      </c>
      <c r="H13" s="270"/>
      <c r="I13" s="266" t="s">
        <v>167</v>
      </c>
      <c r="J13" s="266" t="s">
        <v>167</v>
      </c>
      <c r="K13" s="266" t="s">
        <v>167</v>
      </c>
      <c r="L13" s="266" t="s">
        <v>167</v>
      </c>
      <c r="M13" s="268"/>
      <c r="N13" s="336"/>
      <c r="O13" s="336" t="s">
        <v>167</v>
      </c>
      <c r="P13" s="268"/>
      <c r="Q13" s="269" t="s">
        <v>167</v>
      </c>
      <c r="R13" s="336" t="s">
        <v>167</v>
      </c>
      <c r="S13" s="279"/>
      <c r="T13" s="254"/>
      <c r="U13" s="262"/>
      <c r="V13" s="186" t="s">
        <v>431</v>
      </c>
      <c r="W13" s="266" t="s">
        <v>95</v>
      </c>
      <c r="X13" s="266" t="s">
        <v>239</v>
      </c>
      <c r="Y13" s="267" t="s">
        <v>92</v>
      </c>
      <c r="Z13" s="267" t="s">
        <v>188</v>
      </c>
    </row>
    <row r="14" spans="1:26">
      <c r="A14" s="255">
        <v>12</v>
      </c>
      <c r="B14" s="262" t="str">
        <f t="shared" si="6"/>
        <v/>
      </c>
      <c r="C14" s="262" t="str">
        <f t="shared" si="7"/>
        <v/>
      </c>
      <c r="D14" s="262" t="str">
        <f t="shared" si="8"/>
        <v/>
      </c>
      <c r="E14" s="262" t="str">
        <f t="shared" si="9"/>
        <v/>
      </c>
      <c r="F14" s="262" t="str">
        <f t="shared" si="11"/>
        <v/>
      </c>
      <c r="G14" s="262" t="str">
        <f t="shared" si="10"/>
        <v/>
      </c>
      <c r="H14" s="271"/>
      <c r="I14" s="266" t="s">
        <v>167</v>
      </c>
      <c r="J14" s="266" t="s">
        <v>167</v>
      </c>
      <c r="K14" s="266" t="s">
        <v>167</v>
      </c>
      <c r="L14" s="266" t="s">
        <v>167</v>
      </c>
      <c r="M14" s="268"/>
      <c r="N14" s="336"/>
      <c r="O14" s="336" t="s">
        <v>167</v>
      </c>
      <c r="P14" s="268"/>
      <c r="Q14" s="269" t="s">
        <v>167</v>
      </c>
      <c r="R14" s="336" t="s">
        <v>167</v>
      </c>
      <c r="S14" s="279"/>
      <c r="T14" s="254"/>
      <c r="U14" s="262"/>
      <c r="V14" s="186" t="s">
        <v>431</v>
      </c>
      <c r="W14" s="266" t="s">
        <v>95</v>
      </c>
      <c r="X14" s="266" t="s">
        <v>239</v>
      </c>
      <c r="Y14" s="267" t="s">
        <v>92</v>
      </c>
      <c r="Z14" s="267" t="s">
        <v>188</v>
      </c>
    </row>
    <row r="15" spans="1:26">
      <c r="A15" s="255">
        <v>13</v>
      </c>
      <c r="B15" s="262" t="str">
        <f t="shared" si="6"/>
        <v/>
      </c>
      <c r="C15" s="262" t="str">
        <f t="shared" si="7"/>
        <v/>
      </c>
      <c r="D15" s="262" t="str">
        <f t="shared" si="8"/>
        <v/>
      </c>
      <c r="E15" s="262" t="str">
        <f t="shared" si="9"/>
        <v/>
      </c>
      <c r="F15" s="262" t="str">
        <f t="shared" si="11"/>
        <v/>
      </c>
      <c r="G15" s="262" t="str">
        <f t="shared" si="10"/>
        <v/>
      </c>
      <c r="H15" s="271"/>
      <c r="I15" s="266" t="s">
        <v>167</v>
      </c>
      <c r="J15" s="266" t="s">
        <v>167</v>
      </c>
      <c r="K15" s="266" t="s">
        <v>167</v>
      </c>
      <c r="L15" s="266" t="s">
        <v>167</v>
      </c>
      <c r="M15" s="268"/>
      <c r="N15" s="336"/>
      <c r="O15" s="336" t="s">
        <v>167</v>
      </c>
      <c r="P15" s="268"/>
      <c r="Q15" s="269" t="s">
        <v>167</v>
      </c>
      <c r="R15" s="336" t="s">
        <v>167</v>
      </c>
      <c r="S15" s="279"/>
      <c r="T15" s="254"/>
      <c r="U15" s="262"/>
      <c r="V15" s="186" t="s">
        <v>431</v>
      </c>
      <c r="W15" s="266" t="s">
        <v>95</v>
      </c>
      <c r="X15" s="266" t="s">
        <v>239</v>
      </c>
      <c r="Y15" s="267" t="s">
        <v>92</v>
      </c>
      <c r="Z15" s="267" t="s">
        <v>188</v>
      </c>
    </row>
    <row r="16" spans="1:26">
      <c r="A16" s="255">
        <v>14</v>
      </c>
      <c r="B16" s="262" t="str">
        <f t="shared" si="6"/>
        <v/>
      </c>
      <c r="C16" s="262" t="str">
        <f t="shared" si="7"/>
        <v/>
      </c>
      <c r="D16" s="262" t="str">
        <f t="shared" si="8"/>
        <v/>
      </c>
      <c r="E16" s="262" t="str">
        <f t="shared" si="9"/>
        <v/>
      </c>
      <c r="F16" s="262" t="str">
        <f t="shared" si="11"/>
        <v/>
      </c>
      <c r="G16" s="262" t="str">
        <f t="shared" si="10"/>
        <v/>
      </c>
      <c r="H16" s="270"/>
      <c r="I16" s="266" t="s">
        <v>167</v>
      </c>
      <c r="J16" s="266" t="s">
        <v>167</v>
      </c>
      <c r="K16" s="266" t="s">
        <v>167</v>
      </c>
      <c r="L16" s="266" t="s">
        <v>167</v>
      </c>
      <c r="M16" s="268"/>
      <c r="N16" s="336"/>
      <c r="O16" s="336" t="s">
        <v>167</v>
      </c>
      <c r="P16" s="268"/>
      <c r="Q16" s="269" t="s">
        <v>167</v>
      </c>
      <c r="R16" s="336" t="s">
        <v>167</v>
      </c>
      <c r="S16" s="279"/>
      <c r="T16" s="254"/>
      <c r="U16" s="262"/>
      <c r="V16" s="186" t="s">
        <v>431</v>
      </c>
      <c r="W16" s="266" t="s">
        <v>95</v>
      </c>
      <c r="X16" s="266" t="s">
        <v>239</v>
      </c>
      <c r="Y16" s="267" t="s">
        <v>92</v>
      </c>
      <c r="Z16" s="267" t="s">
        <v>188</v>
      </c>
    </row>
    <row r="17" spans="1:26">
      <c r="A17" s="255">
        <v>15</v>
      </c>
      <c r="B17" s="262" t="str">
        <f t="shared" si="6"/>
        <v/>
      </c>
      <c r="C17" s="262" t="str">
        <f t="shared" si="7"/>
        <v/>
      </c>
      <c r="D17" s="262" t="str">
        <f t="shared" si="8"/>
        <v/>
      </c>
      <c r="E17" s="262" t="str">
        <f t="shared" si="9"/>
        <v/>
      </c>
      <c r="F17" s="262" t="str">
        <f t="shared" si="11"/>
        <v/>
      </c>
      <c r="G17" s="262" t="str">
        <f t="shared" si="10"/>
        <v/>
      </c>
      <c r="H17" s="270"/>
      <c r="I17" s="266" t="s">
        <v>167</v>
      </c>
      <c r="J17" s="266" t="s">
        <v>167</v>
      </c>
      <c r="K17" s="266" t="s">
        <v>167</v>
      </c>
      <c r="L17" s="266" t="s">
        <v>167</v>
      </c>
      <c r="M17" s="268"/>
      <c r="N17" s="336"/>
      <c r="O17" s="336" t="s">
        <v>167</v>
      </c>
      <c r="P17" s="268"/>
      <c r="Q17" s="269" t="s">
        <v>167</v>
      </c>
      <c r="R17" s="336" t="s">
        <v>167</v>
      </c>
      <c r="S17" s="279"/>
      <c r="T17" s="254"/>
      <c r="U17" s="262"/>
      <c r="V17" s="186" t="s">
        <v>431</v>
      </c>
      <c r="W17" s="266" t="s">
        <v>95</v>
      </c>
      <c r="X17" s="266" t="s">
        <v>239</v>
      </c>
      <c r="Y17" s="267" t="s">
        <v>92</v>
      </c>
      <c r="Z17" s="267" t="s">
        <v>188</v>
      </c>
    </row>
    <row r="18" spans="1:26">
      <c r="A18" s="255">
        <v>16</v>
      </c>
      <c r="B18" s="262" t="str">
        <f t="shared" si="6"/>
        <v/>
      </c>
      <c r="C18" s="262" t="str">
        <f t="shared" si="7"/>
        <v/>
      </c>
      <c r="D18" s="262" t="str">
        <f t="shared" si="8"/>
        <v/>
      </c>
      <c r="E18" s="262" t="str">
        <f t="shared" si="9"/>
        <v/>
      </c>
      <c r="F18" s="262" t="str">
        <f t="shared" si="11"/>
        <v/>
      </c>
      <c r="G18" s="262" t="str">
        <f t="shared" si="10"/>
        <v/>
      </c>
      <c r="H18" s="270"/>
      <c r="I18" s="266" t="s">
        <v>167</v>
      </c>
      <c r="J18" s="266" t="s">
        <v>167</v>
      </c>
      <c r="K18" s="266" t="s">
        <v>167</v>
      </c>
      <c r="L18" s="266" t="s">
        <v>167</v>
      </c>
      <c r="M18" s="268"/>
      <c r="N18" s="336"/>
      <c r="O18" s="336" t="s">
        <v>167</v>
      </c>
      <c r="P18" s="268"/>
      <c r="Q18" s="269" t="s">
        <v>167</v>
      </c>
      <c r="R18" s="336" t="s">
        <v>167</v>
      </c>
      <c r="S18" s="279"/>
      <c r="T18" s="254"/>
      <c r="U18" s="262"/>
      <c r="V18" s="186" t="s">
        <v>431</v>
      </c>
      <c r="W18" s="266" t="s">
        <v>95</v>
      </c>
      <c r="X18" s="266" t="s">
        <v>239</v>
      </c>
      <c r="Y18" s="267" t="s">
        <v>92</v>
      </c>
      <c r="Z18" s="267" t="s">
        <v>188</v>
      </c>
    </row>
    <row r="19" spans="1:26">
      <c r="A19" s="255">
        <v>17</v>
      </c>
      <c r="B19" s="262" t="str">
        <f t="shared" si="6"/>
        <v/>
      </c>
      <c r="C19" s="262" t="str">
        <f t="shared" si="7"/>
        <v/>
      </c>
      <c r="D19" s="262" t="str">
        <f t="shared" si="8"/>
        <v/>
      </c>
      <c r="E19" s="262" t="str">
        <f t="shared" si="9"/>
        <v/>
      </c>
      <c r="F19" s="262" t="str">
        <f t="shared" si="11"/>
        <v/>
      </c>
      <c r="G19" s="262" t="str">
        <f t="shared" si="10"/>
        <v/>
      </c>
      <c r="H19" s="270"/>
      <c r="I19" s="266" t="s">
        <v>167</v>
      </c>
      <c r="J19" s="266" t="s">
        <v>167</v>
      </c>
      <c r="K19" s="266" t="s">
        <v>167</v>
      </c>
      <c r="L19" s="266" t="s">
        <v>167</v>
      </c>
      <c r="M19" s="268"/>
      <c r="N19" s="336"/>
      <c r="O19" s="336" t="s">
        <v>167</v>
      </c>
      <c r="P19" s="268"/>
      <c r="Q19" s="269" t="s">
        <v>167</v>
      </c>
      <c r="R19" s="336" t="s">
        <v>167</v>
      </c>
      <c r="S19" s="279"/>
      <c r="T19" s="254"/>
      <c r="U19" s="262"/>
      <c r="V19" s="186" t="s">
        <v>431</v>
      </c>
      <c r="W19" s="266" t="s">
        <v>95</v>
      </c>
      <c r="X19" s="266" t="s">
        <v>239</v>
      </c>
      <c r="Y19" s="267" t="s">
        <v>92</v>
      </c>
      <c r="Z19" s="267" t="s">
        <v>188</v>
      </c>
    </row>
    <row r="20" spans="1:26">
      <c r="A20" s="255">
        <v>18</v>
      </c>
      <c r="B20" s="262" t="str">
        <f t="shared" si="6"/>
        <v/>
      </c>
      <c r="C20" s="262" t="str">
        <f t="shared" si="7"/>
        <v/>
      </c>
      <c r="D20" s="262" t="str">
        <f t="shared" si="8"/>
        <v/>
      </c>
      <c r="E20" s="262" t="str">
        <f t="shared" si="9"/>
        <v/>
      </c>
      <c r="F20" s="262" t="str">
        <f t="shared" si="11"/>
        <v/>
      </c>
      <c r="G20" s="262" t="str">
        <f t="shared" si="10"/>
        <v/>
      </c>
      <c r="H20" s="270"/>
      <c r="I20" s="266" t="s">
        <v>167</v>
      </c>
      <c r="J20" s="266" t="s">
        <v>167</v>
      </c>
      <c r="K20" s="266" t="s">
        <v>167</v>
      </c>
      <c r="L20" s="266" t="s">
        <v>167</v>
      </c>
      <c r="M20" s="268"/>
      <c r="N20" s="336"/>
      <c r="O20" s="336" t="s">
        <v>167</v>
      </c>
      <c r="P20" s="268"/>
      <c r="Q20" s="269" t="s">
        <v>167</v>
      </c>
      <c r="R20" s="336" t="s">
        <v>167</v>
      </c>
      <c r="S20" s="279"/>
      <c r="T20" s="254"/>
      <c r="U20" s="262"/>
      <c r="V20" s="186" t="s">
        <v>431</v>
      </c>
      <c r="W20" s="266" t="s">
        <v>95</v>
      </c>
      <c r="X20" s="266" t="s">
        <v>239</v>
      </c>
      <c r="Y20" s="267" t="s">
        <v>92</v>
      </c>
      <c r="Z20" s="267" t="s">
        <v>188</v>
      </c>
    </row>
    <row r="21" spans="1:26">
      <c r="A21" s="255">
        <v>19</v>
      </c>
      <c r="B21" s="262" t="str">
        <f t="shared" si="6"/>
        <v/>
      </c>
      <c r="C21" s="262" t="str">
        <f t="shared" si="7"/>
        <v/>
      </c>
      <c r="D21" s="262" t="str">
        <f t="shared" si="8"/>
        <v/>
      </c>
      <c r="E21" s="262" t="str">
        <f t="shared" si="9"/>
        <v/>
      </c>
      <c r="F21" s="262" t="str">
        <f t="shared" si="11"/>
        <v/>
      </c>
      <c r="G21" s="262" t="str">
        <f t="shared" si="10"/>
        <v/>
      </c>
      <c r="H21" s="270"/>
      <c r="I21" s="266" t="s">
        <v>167</v>
      </c>
      <c r="J21" s="266" t="s">
        <v>167</v>
      </c>
      <c r="K21" s="266" t="s">
        <v>167</v>
      </c>
      <c r="L21" s="266" t="s">
        <v>167</v>
      </c>
      <c r="M21" s="268"/>
      <c r="N21" s="336"/>
      <c r="O21" s="336" t="s">
        <v>167</v>
      </c>
      <c r="P21" s="268"/>
      <c r="Q21" s="269" t="s">
        <v>167</v>
      </c>
      <c r="R21" s="336" t="s">
        <v>167</v>
      </c>
      <c r="S21" s="279"/>
      <c r="T21" s="254"/>
      <c r="U21" s="262"/>
      <c r="V21" s="186" t="s">
        <v>431</v>
      </c>
      <c r="W21" s="266" t="s">
        <v>95</v>
      </c>
      <c r="X21" s="266" t="s">
        <v>239</v>
      </c>
      <c r="Y21" s="267" t="s">
        <v>92</v>
      </c>
      <c r="Z21" s="267" t="s">
        <v>188</v>
      </c>
    </row>
    <row r="22" spans="1:26">
      <c r="A22" s="255">
        <v>20</v>
      </c>
      <c r="B22" s="262" t="str">
        <f t="shared" si="6"/>
        <v/>
      </c>
      <c r="C22" s="262" t="str">
        <f t="shared" si="7"/>
        <v/>
      </c>
      <c r="D22" s="262" t="str">
        <f t="shared" si="8"/>
        <v/>
      </c>
      <c r="E22" s="262" t="str">
        <f t="shared" si="9"/>
        <v/>
      </c>
      <c r="F22" s="262" t="str">
        <f t="shared" si="11"/>
        <v/>
      </c>
      <c r="G22" s="262" t="str">
        <f t="shared" si="10"/>
        <v/>
      </c>
      <c r="H22" s="270"/>
      <c r="I22" s="266" t="s">
        <v>167</v>
      </c>
      <c r="J22" s="266" t="s">
        <v>167</v>
      </c>
      <c r="K22" s="266" t="s">
        <v>167</v>
      </c>
      <c r="L22" s="266" t="s">
        <v>167</v>
      </c>
      <c r="M22" s="268"/>
      <c r="N22" s="336"/>
      <c r="O22" s="336" t="s">
        <v>167</v>
      </c>
      <c r="P22" s="268"/>
      <c r="Q22" s="269" t="s">
        <v>167</v>
      </c>
      <c r="R22" s="336" t="s">
        <v>167</v>
      </c>
      <c r="S22" s="279"/>
      <c r="T22" s="254"/>
      <c r="U22" s="262"/>
      <c r="V22" s="186" t="s">
        <v>431</v>
      </c>
      <c r="W22" s="266" t="s">
        <v>95</v>
      </c>
      <c r="X22" s="266" t="s">
        <v>239</v>
      </c>
      <c r="Y22" s="267" t="s">
        <v>92</v>
      </c>
      <c r="Z22" s="267" t="s">
        <v>188</v>
      </c>
    </row>
    <row r="23" spans="1:26">
      <c r="A23" s="255">
        <v>21</v>
      </c>
      <c r="B23" s="262" t="str">
        <f t="shared" si="6"/>
        <v/>
      </c>
      <c r="C23" s="262" t="str">
        <f t="shared" si="7"/>
        <v/>
      </c>
      <c r="D23" s="262" t="str">
        <f t="shared" si="8"/>
        <v/>
      </c>
      <c r="E23" s="262" t="str">
        <f t="shared" si="9"/>
        <v/>
      </c>
      <c r="F23" s="262" t="str">
        <f t="shared" si="11"/>
        <v/>
      </c>
      <c r="G23" s="262" t="str">
        <f t="shared" si="10"/>
        <v/>
      </c>
      <c r="H23" s="270"/>
      <c r="I23" s="266" t="s">
        <v>167</v>
      </c>
      <c r="J23" s="266" t="s">
        <v>167</v>
      </c>
      <c r="K23" s="266" t="s">
        <v>167</v>
      </c>
      <c r="L23" s="266" t="s">
        <v>167</v>
      </c>
      <c r="M23" s="268"/>
      <c r="N23" s="336"/>
      <c r="O23" s="336" t="s">
        <v>167</v>
      </c>
      <c r="P23" s="268"/>
      <c r="Q23" s="269" t="s">
        <v>167</v>
      </c>
      <c r="R23" s="336" t="s">
        <v>167</v>
      </c>
      <c r="S23" s="279"/>
      <c r="T23" s="254"/>
      <c r="U23" s="262"/>
      <c r="V23" s="186" t="s">
        <v>431</v>
      </c>
      <c r="W23" s="266" t="s">
        <v>95</v>
      </c>
      <c r="X23" s="266" t="s">
        <v>239</v>
      </c>
      <c r="Y23" s="267" t="s">
        <v>92</v>
      </c>
      <c r="Z23" s="267" t="s">
        <v>188</v>
      </c>
    </row>
    <row r="24" spans="1:26">
      <c r="A24" s="255">
        <v>22</v>
      </c>
      <c r="B24" s="262" t="str">
        <f t="shared" si="6"/>
        <v/>
      </c>
      <c r="C24" s="262" t="str">
        <f t="shared" si="7"/>
        <v/>
      </c>
      <c r="D24" s="262" t="str">
        <f t="shared" si="8"/>
        <v/>
      </c>
      <c r="E24" s="262" t="str">
        <f t="shared" si="9"/>
        <v/>
      </c>
      <c r="F24" s="262" t="str">
        <f t="shared" si="11"/>
        <v/>
      </c>
      <c r="G24" s="262" t="str">
        <f t="shared" si="10"/>
        <v/>
      </c>
      <c r="H24" s="270"/>
      <c r="I24" s="266" t="s">
        <v>167</v>
      </c>
      <c r="J24" s="266" t="s">
        <v>167</v>
      </c>
      <c r="K24" s="266" t="s">
        <v>167</v>
      </c>
      <c r="L24" s="266" t="s">
        <v>167</v>
      </c>
      <c r="M24" s="268"/>
      <c r="N24" s="336"/>
      <c r="O24" s="336" t="s">
        <v>167</v>
      </c>
      <c r="P24" s="268"/>
      <c r="Q24" s="269" t="s">
        <v>167</v>
      </c>
      <c r="R24" s="336" t="s">
        <v>167</v>
      </c>
      <c r="S24" s="279"/>
      <c r="T24" s="254"/>
      <c r="U24" s="262"/>
      <c r="V24" s="186" t="s">
        <v>431</v>
      </c>
      <c r="W24" s="266" t="s">
        <v>95</v>
      </c>
      <c r="X24" s="266" t="s">
        <v>239</v>
      </c>
      <c r="Y24" s="267" t="s">
        <v>92</v>
      </c>
      <c r="Z24" s="267" t="s">
        <v>188</v>
      </c>
    </row>
    <row r="25" spans="1:26">
      <c r="A25" s="255">
        <v>23</v>
      </c>
      <c r="B25" s="262" t="str">
        <f t="shared" si="6"/>
        <v/>
      </c>
      <c r="C25" s="262" t="str">
        <f t="shared" si="7"/>
        <v/>
      </c>
      <c r="D25" s="262" t="str">
        <f t="shared" si="8"/>
        <v/>
      </c>
      <c r="E25" s="262" t="str">
        <f t="shared" si="9"/>
        <v/>
      </c>
      <c r="F25" s="262" t="str">
        <f t="shared" si="11"/>
        <v/>
      </c>
      <c r="G25" s="262" t="str">
        <f t="shared" si="10"/>
        <v/>
      </c>
      <c r="H25" s="270"/>
      <c r="I25" s="266" t="s">
        <v>167</v>
      </c>
      <c r="J25" s="266" t="s">
        <v>167</v>
      </c>
      <c r="K25" s="266" t="s">
        <v>167</v>
      </c>
      <c r="L25" s="266" t="s">
        <v>167</v>
      </c>
      <c r="M25" s="268"/>
      <c r="N25" s="336"/>
      <c r="O25" s="336" t="s">
        <v>167</v>
      </c>
      <c r="P25" s="268"/>
      <c r="Q25" s="269" t="s">
        <v>167</v>
      </c>
      <c r="R25" s="336" t="s">
        <v>167</v>
      </c>
      <c r="S25" s="279"/>
      <c r="T25" s="254"/>
      <c r="U25" s="262"/>
      <c r="V25" s="186" t="s">
        <v>431</v>
      </c>
      <c r="W25" s="266" t="s">
        <v>95</v>
      </c>
      <c r="X25" s="266" t="s">
        <v>239</v>
      </c>
      <c r="Y25" s="267" t="s">
        <v>92</v>
      </c>
      <c r="Z25" s="267" t="s">
        <v>188</v>
      </c>
    </row>
    <row r="26" spans="1:26">
      <c r="A26" s="255">
        <v>24</v>
      </c>
      <c r="B26" s="262" t="str">
        <f t="shared" si="6"/>
        <v/>
      </c>
      <c r="C26" s="262" t="str">
        <f t="shared" si="7"/>
        <v/>
      </c>
      <c r="D26" s="262" t="str">
        <f t="shared" si="8"/>
        <v/>
      </c>
      <c r="E26" s="262" t="str">
        <f t="shared" si="9"/>
        <v/>
      </c>
      <c r="F26" s="262" t="str">
        <f t="shared" si="11"/>
        <v/>
      </c>
      <c r="G26" s="262" t="str">
        <f t="shared" si="10"/>
        <v/>
      </c>
      <c r="H26" s="270"/>
      <c r="I26" s="266" t="s">
        <v>167</v>
      </c>
      <c r="J26" s="266" t="s">
        <v>167</v>
      </c>
      <c r="K26" s="266" t="s">
        <v>167</v>
      </c>
      <c r="L26" s="266" t="s">
        <v>167</v>
      </c>
      <c r="M26" s="268"/>
      <c r="N26" s="336"/>
      <c r="O26" s="336" t="s">
        <v>167</v>
      </c>
      <c r="P26" s="268"/>
      <c r="Q26" s="269" t="s">
        <v>167</v>
      </c>
      <c r="R26" s="336" t="s">
        <v>167</v>
      </c>
      <c r="S26" s="279"/>
      <c r="T26" s="254"/>
      <c r="U26" s="262"/>
      <c r="V26" s="186" t="s">
        <v>431</v>
      </c>
      <c r="W26" s="266" t="s">
        <v>95</v>
      </c>
      <c r="X26" s="266" t="s">
        <v>239</v>
      </c>
      <c r="Y26" s="267" t="s">
        <v>92</v>
      </c>
      <c r="Z26" s="267" t="s">
        <v>188</v>
      </c>
    </row>
    <row r="27" spans="1:26">
      <c r="A27" s="255">
        <v>25</v>
      </c>
      <c r="B27" s="262" t="str">
        <f t="shared" si="6"/>
        <v/>
      </c>
      <c r="C27" s="262" t="str">
        <f t="shared" si="7"/>
        <v/>
      </c>
      <c r="D27" s="262" t="str">
        <f t="shared" si="8"/>
        <v/>
      </c>
      <c r="E27" s="262" t="str">
        <f t="shared" si="9"/>
        <v/>
      </c>
      <c r="F27" s="262" t="str">
        <f t="shared" si="11"/>
        <v/>
      </c>
      <c r="G27" s="262" t="str">
        <f t="shared" si="10"/>
        <v/>
      </c>
      <c r="H27" s="270"/>
      <c r="I27" s="266" t="s">
        <v>167</v>
      </c>
      <c r="J27" s="266" t="s">
        <v>167</v>
      </c>
      <c r="K27" s="266" t="s">
        <v>167</v>
      </c>
      <c r="L27" s="266" t="s">
        <v>167</v>
      </c>
      <c r="M27" s="268"/>
      <c r="N27" s="336"/>
      <c r="O27" s="336" t="s">
        <v>167</v>
      </c>
      <c r="P27" s="268"/>
      <c r="Q27" s="269" t="s">
        <v>167</v>
      </c>
      <c r="R27" s="336" t="s">
        <v>167</v>
      </c>
      <c r="S27" s="279"/>
      <c r="T27" s="254"/>
      <c r="U27" s="262"/>
      <c r="V27" s="186" t="s">
        <v>431</v>
      </c>
      <c r="W27" s="266" t="s">
        <v>95</v>
      </c>
      <c r="X27" s="266" t="s">
        <v>239</v>
      </c>
      <c r="Y27" s="267" t="s">
        <v>92</v>
      </c>
      <c r="Z27" s="267" t="s">
        <v>188</v>
      </c>
    </row>
    <row r="28" spans="1:26">
      <c r="A28" s="255"/>
      <c r="B28" s="255"/>
    </row>
  </sheetData>
  <sheetProtection sheet="1" objects="1" scenarios="1"/>
  <conditionalFormatting sqref="M4:M7">
    <cfRule type="expression" dxfId="55" priority="35">
      <formula>M4&lt;&gt;""</formula>
    </cfRule>
    <cfRule type="expression" dxfId="54" priority="36">
      <formula>H4&lt;&gt;""</formula>
    </cfRule>
    <cfRule type="expression" dxfId="53" priority="37">
      <formula>AND(K4="U")</formula>
    </cfRule>
  </conditionalFormatting>
  <conditionalFormatting sqref="L4:L7">
    <cfRule type="expression" dxfId="52" priority="33">
      <formula>AND(L4&lt;&gt;"")</formula>
    </cfRule>
    <cfRule type="expression" dxfId="51" priority="34">
      <formula>AND(H4&lt;&gt;"")</formula>
    </cfRule>
  </conditionalFormatting>
  <conditionalFormatting sqref="N4:N7">
    <cfRule type="expression" dxfId="50" priority="31">
      <formula>N4&lt;&gt;""</formula>
    </cfRule>
    <cfRule type="expression" dxfId="49" priority="32">
      <formula>H4&lt;&gt;""</formula>
    </cfRule>
  </conditionalFormatting>
  <conditionalFormatting sqref="N4:O7">
    <cfRule type="expression" dxfId="48" priority="25">
      <formula>$K$3="PPY"</formula>
    </cfRule>
    <cfRule type="expression" dxfId="47" priority="26">
      <formula>$K$3="GBP"</formula>
    </cfRule>
    <cfRule type="expression" dxfId="46" priority="27">
      <formula>$K$3="MUR"</formula>
    </cfRule>
    <cfRule type="expression" dxfId="45" priority="28">
      <formula>$K$3="MGA"</formula>
    </cfRule>
    <cfRule type="expression" dxfId="44" priority="29">
      <formula>$K$3="EUR"</formula>
    </cfRule>
    <cfRule type="expression" dxfId="43" priority="30">
      <formula>$K$3="USD"</formula>
    </cfRule>
  </conditionalFormatting>
  <conditionalFormatting sqref="V3:V27">
    <cfRule type="expression" dxfId="42" priority="16">
      <formula>#REF!="MGA"</formula>
    </cfRule>
    <cfRule type="expression" dxfId="41" priority="17">
      <formula>#REF!="EUR"</formula>
    </cfRule>
    <cfRule type="expression" dxfId="40" priority="18">
      <formula>#REF!="USD"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2">
    <tabColor rgb="FF00B0F0"/>
  </sheetPr>
  <dimension ref="A1:V42"/>
  <sheetViews>
    <sheetView showGridLines="0" topLeftCell="A2" zoomScaleNormal="100" workbookViewId="0">
      <selection activeCell="G31" sqref="G31"/>
    </sheetView>
  </sheetViews>
  <sheetFormatPr baseColWidth="10" defaultColWidth="11.5546875" defaultRowHeight="13.2"/>
  <cols>
    <col min="1" max="1" width="3.6640625" style="103" customWidth="1"/>
    <col min="2" max="2" width="35.88671875" style="103" bestFit="1" customWidth="1"/>
    <col min="3" max="3" width="15.88671875" style="104" bestFit="1" customWidth="1"/>
    <col min="4" max="4" width="7" style="104" customWidth="1"/>
    <col min="5" max="5" width="6.33203125" style="104" customWidth="1"/>
    <col min="6" max="6" width="5.5546875" style="104" bestFit="1" customWidth="1"/>
    <col min="7" max="7" width="10.6640625" style="104" bestFit="1" customWidth="1"/>
    <col min="8" max="8" width="10.6640625" style="104" customWidth="1"/>
    <col min="9" max="9" width="14.33203125" style="104" customWidth="1"/>
    <col min="10" max="10" width="1.44140625" style="105" customWidth="1"/>
    <col min="11" max="11" width="10.88671875" style="104" customWidth="1"/>
    <col min="12" max="12" width="10" style="104" customWidth="1"/>
    <col min="13" max="13" width="14.44140625" style="104" customWidth="1"/>
    <col min="14" max="14" width="5" style="105" bestFit="1" customWidth="1"/>
    <col min="15" max="15" width="21.109375" style="104" customWidth="1"/>
    <col min="16" max="16" width="2.5546875" style="105" customWidth="1"/>
    <col min="17" max="17" width="19.5546875" style="101" customWidth="1"/>
    <col min="18" max="18" width="12.44140625" style="102" bestFit="1" customWidth="1"/>
    <col min="19" max="19" width="11.5546875" style="101"/>
    <col min="20" max="22" width="11.5546875" style="102"/>
    <col min="23" max="16384" width="11.5546875" style="103"/>
  </cols>
  <sheetData>
    <row r="1" spans="1:22" ht="21">
      <c r="A1" s="414" t="s">
        <v>198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283"/>
      <c r="O1" s="99">
        <f ca="1">+NOW()</f>
        <v>43328.326722685182</v>
      </c>
      <c r="P1" s="100"/>
      <c r="Q1" s="121" t="str">
        <f ca="1">IF(ISBLANK(C6),"",MID(C6,10,2))</f>
        <v>16</v>
      </c>
      <c r="R1" s="121" t="str">
        <f ca="1">IF(ISBLANK(C6),"",CONCATENATE("20",MID(C6,8,2)))</f>
        <v>2008</v>
      </c>
      <c r="S1" s="104"/>
      <c r="T1" s="103"/>
      <c r="U1" s="103"/>
      <c r="V1" s="103"/>
    </row>
    <row r="2" spans="1:22" ht="6" customHeight="1">
      <c r="S2" s="104"/>
      <c r="T2" s="103"/>
      <c r="U2" s="103"/>
      <c r="V2" s="103"/>
    </row>
    <row r="3" spans="1:22" ht="14.4" thickBot="1">
      <c r="B3" s="106" t="s">
        <v>191</v>
      </c>
      <c r="C3" s="119"/>
      <c r="G3" s="107" t="s">
        <v>228</v>
      </c>
      <c r="H3" s="194" t="str">
        <f>IF(ISBLANK(C3),"",VLOOKUP(C3,Fournisseur!$B$4:$I$103,3,))</f>
        <v/>
      </c>
      <c r="K3" s="106" t="s">
        <v>199</v>
      </c>
      <c r="L3" s="415">
        <f ca="1">TODAY()</f>
        <v>43328</v>
      </c>
      <c r="M3" s="415"/>
      <c r="N3" s="147"/>
      <c r="S3" s="104"/>
      <c r="T3" s="103"/>
      <c r="U3" s="103"/>
      <c r="V3" s="103"/>
    </row>
    <row r="4" spans="1:22" ht="15" thickTop="1">
      <c r="B4" s="106" t="s">
        <v>204</v>
      </c>
      <c r="C4" s="131" t="str">
        <f>IF(ISBLANK(C3)," ",VLOOKUP(C3,Fournisseur!$B$4:$I$103,2,))</f>
        <v xml:space="preserve"> </v>
      </c>
      <c r="N4" s="148" t="s">
        <v>197</v>
      </c>
      <c r="O4" s="149">
        <f>+[4]Change!$D$2</f>
        <v>3883.2081355932191</v>
      </c>
      <c r="P4" s="150"/>
      <c r="Q4" s="151">
        <f>+[4]Change!$C$2</f>
        <v>3331.595084745763</v>
      </c>
      <c r="T4" s="103"/>
      <c r="U4" s="103"/>
      <c r="V4" s="103"/>
    </row>
    <row r="5" spans="1:22" ht="6" customHeight="1">
      <c r="C5" s="132"/>
      <c r="N5" s="152"/>
      <c r="O5" s="105"/>
      <c r="P5" s="153"/>
      <c r="Q5" s="154"/>
      <c r="S5" s="104"/>
      <c r="T5" s="103"/>
      <c r="U5" s="103"/>
      <c r="V5" s="103"/>
    </row>
    <row r="6" spans="1:22">
      <c r="B6" s="106" t="s">
        <v>205</v>
      </c>
      <c r="C6" s="133" t="str">
        <f ca="1">"RE"&amp;" "&amp;C4&amp;" "&amp;TEXT(L3,"aammjj")&amp;" "&amp;TEXT(O1,"hhmmss")</f>
        <v>RE   180816 075029</v>
      </c>
      <c r="E6" s="65"/>
      <c r="F6" s="101"/>
      <c r="G6" s="69" t="s">
        <v>229</v>
      </c>
      <c r="H6" s="108">
        <f t="array" ref="H6">SUM(IF(COUNTIF(B11:B35,B11:B35)&lt;&gt;0,1/COUNTIF(B11:B35,B11:B35)))</f>
        <v>0</v>
      </c>
      <c r="I6" s="101"/>
      <c r="K6" s="427" t="s">
        <v>230</v>
      </c>
      <c r="L6" s="427"/>
      <c r="M6" s="319">
        <f>SUM(I11:I35)</f>
        <v>0</v>
      </c>
      <c r="N6" s="155" t="s">
        <v>232</v>
      </c>
      <c r="O6" s="156">
        <f>+M6/$O$4</f>
        <v>0</v>
      </c>
      <c r="Q6" s="157">
        <f>+M7/$O$4</f>
        <v>0</v>
      </c>
      <c r="S6" s="104"/>
      <c r="T6" s="103"/>
      <c r="U6" s="103"/>
      <c r="V6" s="103"/>
    </row>
    <row r="7" spans="1:22" ht="13.8" thickBot="1">
      <c r="B7" s="106" t="s">
        <v>227</v>
      </c>
      <c r="C7" s="416"/>
      <c r="D7" s="417"/>
      <c r="E7" s="134"/>
      <c r="K7" s="427" t="s">
        <v>350</v>
      </c>
      <c r="L7" s="427"/>
      <c r="M7" s="319">
        <f>SUM(M11:M35)</f>
        <v>0</v>
      </c>
      <c r="N7" s="158" t="s">
        <v>231</v>
      </c>
      <c r="O7" s="159">
        <f>+M6/$Q$4</f>
        <v>0</v>
      </c>
      <c r="P7" s="160"/>
      <c r="Q7" s="161">
        <f>+M7/$Q$4</f>
        <v>0</v>
      </c>
      <c r="S7" s="104"/>
      <c r="T7" s="103"/>
      <c r="U7" s="103"/>
      <c r="V7" s="103"/>
    </row>
    <row r="8" spans="1:22" ht="13.8" thickTop="1">
      <c r="B8" s="106" t="s">
        <v>236</v>
      </c>
      <c r="C8" s="416"/>
      <c r="D8" s="417"/>
      <c r="S8" s="104"/>
      <c r="T8" s="103"/>
      <c r="U8" s="103"/>
      <c r="V8" s="103"/>
    </row>
    <row r="9" spans="1:22" ht="15" thickBot="1">
      <c r="E9" s="103"/>
      <c r="F9" s="103"/>
      <c r="H9" s="101"/>
      <c r="I9" s="103"/>
      <c r="J9" s="110"/>
      <c r="Q9"/>
    </row>
    <row r="10" spans="1:22" s="111" customFormat="1" ht="27" thickBot="1">
      <c r="B10" s="140" t="s">
        <v>193</v>
      </c>
      <c r="C10" s="141" t="s">
        <v>194</v>
      </c>
      <c r="D10" s="141" t="s">
        <v>113</v>
      </c>
      <c r="E10" s="141" t="s">
        <v>200</v>
      </c>
      <c r="F10" s="141" t="s">
        <v>349</v>
      </c>
      <c r="G10" s="141" t="s">
        <v>201</v>
      </c>
      <c r="H10" s="141" t="s">
        <v>190</v>
      </c>
      <c r="I10" s="142" t="s">
        <v>195</v>
      </c>
      <c r="J10" s="143"/>
      <c r="K10" s="140" t="s">
        <v>202</v>
      </c>
      <c r="L10" s="141" t="s">
        <v>192</v>
      </c>
      <c r="M10" s="144" t="s">
        <v>340</v>
      </c>
      <c r="N10" s="145"/>
      <c r="O10" s="146" t="s">
        <v>343</v>
      </c>
      <c r="P10" s="135"/>
      <c r="Q10"/>
    </row>
    <row r="11" spans="1:22">
      <c r="A11" s="104">
        <v>1</v>
      </c>
      <c r="B11" s="137"/>
      <c r="C11" s="138" t="str">
        <f>IF(ISBLANK(B11),"",VLOOKUP(B11,Article!$B$3:$K$102,2,))</f>
        <v/>
      </c>
      <c r="D11" s="138" t="str">
        <f>IF(ISBLANK(B11),"",VLOOKUP(B11,Article!$B$3:$K$102,7,))</f>
        <v/>
      </c>
      <c r="E11" s="138" t="str">
        <f>IF(ISBLANK(B11),"",VLOOKUP(B11,Article!$B$3:$K$102,4,))</f>
        <v/>
      </c>
      <c r="F11" s="138" t="str">
        <f>IF(ISBLANK(B11),"",VLOOKUP(B11,Article!$B$3:$K$102,5,))</f>
        <v/>
      </c>
      <c r="G11" s="252"/>
      <c r="H11" s="313"/>
      <c r="I11" s="317" t="str">
        <f>IF(ISBLANK(B11),"",IF(E11="Gr",H11*G11*1000,IF(E11="Kg",H11*G11,IF(E11="U",H11*G11,""))))</f>
        <v/>
      </c>
      <c r="J11" s="56">
        <v>5</v>
      </c>
      <c r="K11" s="139"/>
      <c r="L11" s="170" t="str">
        <f>IF(ISBLANK(B11),"",K11-G11)</f>
        <v/>
      </c>
      <c r="M11" s="318" t="str">
        <f>IF(ISBLANK(B11),"",IF(E11="Gr",L11*H11*1000,IF(E11="Kg",L11*H11,IF(E11="U",L11*H11,""))))</f>
        <v/>
      </c>
      <c r="N11" s="92"/>
      <c r="O11" s="162"/>
      <c r="P11" s="117"/>
      <c r="V11" s="103"/>
    </row>
    <row r="12" spans="1:22">
      <c r="A12" s="104">
        <v>2</v>
      </c>
      <c r="B12" s="122"/>
      <c r="C12" s="138" t="str">
        <f>IF(ISBLANK(B12),"",VLOOKUP(B12,Article!$B$3:$K$102,2,))</f>
        <v/>
      </c>
      <c r="D12" s="138" t="str">
        <f>IF(ISBLANK(B12),"",VLOOKUP(B12,Article!$B$3:$K$102,7,))</f>
        <v/>
      </c>
      <c r="E12" s="138" t="str">
        <f>IF(ISBLANK(B12),"",VLOOKUP(B12,Article!$B$3:$K$102,4,))</f>
        <v/>
      </c>
      <c r="F12" s="138" t="str">
        <f>IF(ISBLANK(B12),"",VLOOKUP(B12,Article!$B$3:$K$102,5,))</f>
        <v/>
      </c>
      <c r="G12" s="192"/>
      <c r="H12" s="314"/>
      <c r="I12" s="317" t="str">
        <f t="shared" ref="I12:I35" si="0">IF(ISBLANK(B12),"",IF(E12="Gr",H12*G12*1000,IF(E12="Kg",H12*G12,IF(E12="U",H12*G12,""))))</f>
        <v/>
      </c>
      <c r="J12" s="56"/>
      <c r="K12" s="123"/>
      <c r="L12" s="171" t="str">
        <f t="shared" ref="L12:L35" si="1">IF(ISBLANK(B12),"",K12-G12)</f>
        <v/>
      </c>
      <c r="M12" s="318" t="str">
        <f t="shared" ref="M12:M35" si="2">IF(ISBLANK(B12),"",IF(E12="Gr",L12*H12*1000,IF(E12="Kg",L12*H12,IF(E12="U",L12*H12,""))))</f>
        <v/>
      </c>
      <c r="N12" s="92"/>
      <c r="O12" s="163"/>
      <c r="P12" s="136"/>
      <c r="V12" s="103"/>
    </row>
    <row r="13" spans="1:22">
      <c r="A13" s="104">
        <v>3</v>
      </c>
      <c r="B13" s="122"/>
      <c r="C13" s="138" t="str">
        <f>IF(ISBLANK(B13),"",VLOOKUP(B13,Article!$B$3:$K$102,2,))</f>
        <v/>
      </c>
      <c r="D13" s="138" t="str">
        <f>IF(ISBLANK(B13),"",VLOOKUP(B13,Article!$B$3:$K$102,7,))</f>
        <v/>
      </c>
      <c r="E13" s="138" t="str">
        <f>IF(ISBLANK(B13),"",VLOOKUP(B13,Article!$B$3:$K$102,4,))</f>
        <v/>
      </c>
      <c r="F13" s="138" t="str">
        <f>IF(ISBLANK(B13),"",VLOOKUP(B13,Article!$B$3:$K$102,5,))</f>
        <v/>
      </c>
      <c r="G13" s="123"/>
      <c r="H13" s="314"/>
      <c r="I13" s="317" t="str">
        <f t="shared" si="0"/>
        <v/>
      </c>
      <c r="J13" s="56">
        <v>75.8</v>
      </c>
      <c r="K13" s="123"/>
      <c r="L13" s="171" t="str">
        <f t="shared" si="1"/>
        <v/>
      </c>
      <c r="M13" s="318" t="str">
        <f t="shared" si="2"/>
        <v/>
      </c>
      <c r="N13" s="92"/>
      <c r="O13" s="163"/>
      <c r="P13" s="136"/>
      <c r="V13" s="103"/>
    </row>
    <row r="14" spans="1:22">
      <c r="A14" s="104">
        <v>4</v>
      </c>
      <c r="B14" s="173"/>
      <c r="C14" s="138" t="str">
        <f>IF(ISBLANK(B14),"",VLOOKUP(B14,Article!$B$3:$K$102,2,))</f>
        <v/>
      </c>
      <c r="D14" s="138" t="str">
        <f>IF(ISBLANK(B14),"",VLOOKUP(B14,Article!$B$3:$K$102,7,))</f>
        <v/>
      </c>
      <c r="E14" s="138" t="str">
        <f>IF(ISBLANK(B14),"",VLOOKUP(B14,Article!$B$3:$K$102,4,))</f>
        <v/>
      </c>
      <c r="F14" s="138" t="str">
        <f>IF(ISBLANK(B14),"",VLOOKUP(B14,Article!$B$3:$K$102,5,))</f>
        <v/>
      </c>
      <c r="G14" s="123"/>
      <c r="H14" s="315"/>
      <c r="I14" s="317" t="str">
        <f t="shared" si="0"/>
        <v/>
      </c>
      <c r="J14" s="56"/>
      <c r="K14" s="123"/>
      <c r="L14" s="171" t="str">
        <f t="shared" si="1"/>
        <v/>
      </c>
      <c r="M14" s="318" t="str">
        <f t="shared" si="2"/>
        <v/>
      </c>
      <c r="N14" s="92"/>
      <c r="O14" s="163"/>
      <c r="P14" s="136"/>
      <c r="V14" s="103"/>
    </row>
    <row r="15" spans="1:22">
      <c r="A15" s="104">
        <v>5</v>
      </c>
      <c r="B15" s="124"/>
      <c r="C15" s="138" t="str">
        <f>IF(ISBLANK(B15),"",VLOOKUP(B15,Article!$B$3:$K$102,2,))</f>
        <v/>
      </c>
      <c r="D15" s="138" t="str">
        <f>IF(ISBLANK(B15),"",VLOOKUP(B15,Article!$B$3:$K$102,7,))</f>
        <v/>
      </c>
      <c r="E15" s="138" t="str">
        <f>IF(ISBLANK(B15),"",VLOOKUP(B15,Article!$B$3:$K$102,4,))</f>
        <v/>
      </c>
      <c r="F15" s="138" t="str">
        <f>IF(ISBLANK(B15),"",VLOOKUP(B15,Article!$B$3:$K$102,5,))</f>
        <v/>
      </c>
      <c r="G15" s="125"/>
      <c r="H15" s="314"/>
      <c r="I15" s="317" t="str">
        <f t="shared" si="0"/>
        <v/>
      </c>
      <c r="J15" s="56"/>
      <c r="K15" s="123"/>
      <c r="L15" s="171" t="str">
        <f t="shared" si="1"/>
        <v/>
      </c>
      <c r="M15" s="318" t="str">
        <f t="shared" si="2"/>
        <v/>
      </c>
      <c r="N15" s="92"/>
      <c r="O15" s="163"/>
      <c r="P15" s="136"/>
      <c r="V15" s="103"/>
    </row>
    <row r="16" spans="1:22">
      <c r="A16" s="104">
        <v>6</v>
      </c>
      <c r="B16" s="122"/>
      <c r="C16" s="138" t="str">
        <f>IF(ISBLANK(B16),"",VLOOKUP(B16,Article!$B$3:$K$102,2,))</f>
        <v/>
      </c>
      <c r="D16" s="138" t="str">
        <f>IF(ISBLANK(B16),"",VLOOKUP(B16,Article!$B$3:$K$102,7,))</f>
        <v/>
      </c>
      <c r="E16" s="138" t="str">
        <f>IF(ISBLANK(B16),"",VLOOKUP(B16,Article!$B$3:$K$102,4,))</f>
        <v/>
      </c>
      <c r="F16" s="138" t="str">
        <f>IF(ISBLANK(B16),"",VLOOKUP(B16,Article!$B$3:$K$102,5,))</f>
        <v/>
      </c>
      <c r="G16" s="123"/>
      <c r="H16" s="314"/>
      <c r="I16" s="317" t="str">
        <f t="shared" si="0"/>
        <v/>
      </c>
      <c r="J16" s="56"/>
      <c r="K16" s="123"/>
      <c r="L16" s="171" t="str">
        <f t="shared" si="1"/>
        <v/>
      </c>
      <c r="M16" s="318" t="str">
        <f t="shared" si="2"/>
        <v/>
      </c>
      <c r="N16" s="92"/>
      <c r="O16" s="163"/>
      <c r="P16" s="136"/>
      <c r="V16" s="103"/>
    </row>
    <row r="17" spans="1:22">
      <c r="A17" s="104">
        <v>7</v>
      </c>
      <c r="B17" s="122"/>
      <c r="C17" s="138" t="str">
        <f>IF(ISBLANK(B17),"",VLOOKUP(B17,Article!$B$3:$K$102,2,))</f>
        <v/>
      </c>
      <c r="D17" s="138" t="str">
        <f>IF(ISBLANK(B17),"",VLOOKUP(B17,Article!$B$3:$K$102,7,))</f>
        <v/>
      </c>
      <c r="E17" s="138" t="str">
        <f>IF(ISBLANK(B17),"",VLOOKUP(B17,Article!$B$3:$K$102,4,))</f>
        <v/>
      </c>
      <c r="F17" s="138" t="str">
        <f>IF(ISBLANK(B17),"",VLOOKUP(B17,Article!$B$3:$K$102,5,))</f>
        <v/>
      </c>
      <c r="G17" s="126"/>
      <c r="H17" s="316"/>
      <c r="I17" s="317" t="str">
        <f t="shared" si="0"/>
        <v/>
      </c>
      <c r="J17" s="56"/>
      <c r="K17" s="126"/>
      <c r="L17" s="171" t="str">
        <f t="shared" si="1"/>
        <v/>
      </c>
      <c r="M17" s="318" t="str">
        <f t="shared" si="2"/>
        <v/>
      </c>
      <c r="N17" s="127"/>
      <c r="O17" s="163"/>
      <c r="P17" s="117"/>
      <c r="V17" s="103"/>
    </row>
    <row r="18" spans="1:22">
      <c r="A18" s="104">
        <v>8</v>
      </c>
      <c r="B18" s="122"/>
      <c r="C18" s="138" t="str">
        <f>IF(ISBLANK(B18),"",VLOOKUP(B18,Article!$B$3:$K$102,2,))</f>
        <v/>
      </c>
      <c r="D18" s="138" t="str">
        <f>IF(ISBLANK(B18),"",VLOOKUP(B18,Article!$B$3:$K$102,7,))</f>
        <v/>
      </c>
      <c r="E18" s="138" t="str">
        <f>IF(ISBLANK(B18),"",VLOOKUP(B18,Article!$B$3:$K$102,4,))</f>
        <v/>
      </c>
      <c r="F18" s="138" t="str">
        <f>IF(ISBLANK(B18),"",VLOOKUP(B18,Article!$B$3:$K$102,5,))</f>
        <v/>
      </c>
      <c r="G18" s="123"/>
      <c r="H18" s="314"/>
      <c r="I18" s="317" t="str">
        <f t="shared" si="0"/>
        <v/>
      </c>
      <c r="J18" s="128"/>
      <c r="K18" s="123"/>
      <c r="L18" s="171" t="str">
        <f t="shared" si="1"/>
        <v/>
      </c>
      <c r="M18" s="318" t="str">
        <f t="shared" si="2"/>
        <v/>
      </c>
      <c r="N18" s="129"/>
      <c r="O18" s="163"/>
      <c r="P18" s="117"/>
      <c r="V18" s="103"/>
    </row>
    <row r="19" spans="1:22">
      <c r="A19" s="104">
        <v>9</v>
      </c>
      <c r="B19" s="122"/>
      <c r="C19" s="138" t="str">
        <f>IF(ISBLANK(B19),"",VLOOKUP(B19,Article!$B$3:$K$102,2,))</f>
        <v/>
      </c>
      <c r="D19" s="138" t="str">
        <f>IF(ISBLANK(B19),"",VLOOKUP(B19,Article!$B$3:$K$102,7,))</f>
        <v/>
      </c>
      <c r="E19" s="138" t="str">
        <f>IF(ISBLANK(B19),"",VLOOKUP(B19,Article!$B$3:$K$102,4,))</f>
        <v/>
      </c>
      <c r="F19" s="138" t="str">
        <f>IF(ISBLANK(B19),"",VLOOKUP(B19,Article!$B$3:$K$102,5,))</f>
        <v/>
      </c>
      <c r="G19" s="123"/>
      <c r="H19" s="314"/>
      <c r="I19" s="317" t="str">
        <f t="shared" si="0"/>
        <v/>
      </c>
      <c r="J19" s="128"/>
      <c r="K19" s="123"/>
      <c r="L19" s="171" t="str">
        <f t="shared" si="1"/>
        <v/>
      </c>
      <c r="M19" s="318" t="str">
        <f t="shared" si="2"/>
        <v/>
      </c>
      <c r="N19" s="129"/>
      <c r="O19" s="163"/>
      <c r="P19" s="117"/>
      <c r="V19" s="103"/>
    </row>
    <row r="20" spans="1:22">
      <c r="A20" s="104">
        <v>10</v>
      </c>
      <c r="B20" s="122"/>
      <c r="C20" s="138" t="str">
        <f>IF(ISBLANK(B20),"",VLOOKUP(B20,Article!$B$3:$K$102,2,))</f>
        <v/>
      </c>
      <c r="D20" s="138" t="str">
        <f>IF(ISBLANK(B20),"",VLOOKUP(B20,Article!$B$3:$K$102,7,))</f>
        <v/>
      </c>
      <c r="E20" s="138" t="str">
        <f>IF(ISBLANK(B20),"",VLOOKUP(B20,Article!$B$3:$K$102,4,))</f>
        <v/>
      </c>
      <c r="F20" s="138" t="str">
        <f>IF(ISBLANK(B20),"",VLOOKUP(B20,Article!$B$3:$K$102,5,))</f>
        <v/>
      </c>
      <c r="G20" s="123"/>
      <c r="H20" s="314"/>
      <c r="I20" s="317" t="str">
        <f t="shared" si="0"/>
        <v/>
      </c>
      <c r="J20" s="128"/>
      <c r="K20" s="123"/>
      <c r="L20" s="171" t="str">
        <f t="shared" si="1"/>
        <v/>
      </c>
      <c r="M20" s="318" t="str">
        <f t="shared" si="2"/>
        <v/>
      </c>
      <c r="N20" s="129"/>
      <c r="O20" s="163"/>
      <c r="P20" s="117"/>
      <c r="V20" s="103"/>
    </row>
    <row r="21" spans="1:22">
      <c r="A21" s="104">
        <v>11</v>
      </c>
      <c r="B21" s="122"/>
      <c r="C21" s="138" t="str">
        <f>IF(ISBLANK(B21),"",VLOOKUP(B21,Article!$B$3:$K$102,2,))</f>
        <v/>
      </c>
      <c r="D21" s="138" t="str">
        <f>IF(ISBLANK(B21),"",VLOOKUP(B21,Article!$B$3:$K$102,7,))</f>
        <v/>
      </c>
      <c r="E21" s="138" t="str">
        <f>IF(ISBLANK(B21),"",VLOOKUP(B21,Article!$B$3:$K$102,4,))</f>
        <v/>
      </c>
      <c r="F21" s="138" t="str">
        <f>IF(ISBLANK(B21),"",VLOOKUP(B21,Article!$B$3:$K$102,5,))</f>
        <v/>
      </c>
      <c r="G21" s="123"/>
      <c r="H21" s="314"/>
      <c r="I21" s="317" t="str">
        <f t="shared" si="0"/>
        <v/>
      </c>
      <c r="J21" s="128"/>
      <c r="K21" s="123"/>
      <c r="L21" s="171" t="str">
        <f t="shared" si="1"/>
        <v/>
      </c>
      <c r="M21" s="318" t="str">
        <f t="shared" si="2"/>
        <v/>
      </c>
      <c r="N21" s="129"/>
      <c r="O21" s="163"/>
      <c r="P21" s="117"/>
      <c r="V21" s="103"/>
    </row>
    <row r="22" spans="1:22" ht="13.8" thickBot="1">
      <c r="A22" s="104">
        <v>12</v>
      </c>
      <c r="B22" s="122"/>
      <c r="C22" s="138" t="str">
        <f>IF(ISBLANK(B22),"",VLOOKUP(B22,Article!$B$3:$K$102,2,))</f>
        <v/>
      </c>
      <c r="D22" s="138" t="str">
        <f>IF(ISBLANK(B22),"",VLOOKUP(B22,Article!$B$3:$K$102,7,))</f>
        <v/>
      </c>
      <c r="E22" s="138" t="str">
        <f>IF(ISBLANK(B22),"",VLOOKUP(B22,Article!$B$3:$K$102,4,))</f>
        <v/>
      </c>
      <c r="F22" s="138" t="str">
        <f>IF(ISBLANK(B22),"",VLOOKUP(B22,Article!$B$3:$K$102,5,))</f>
        <v/>
      </c>
      <c r="G22" s="123"/>
      <c r="H22" s="314"/>
      <c r="I22" s="317" t="str">
        <f t="shared" si="0"/>
        <v/>
      </c>
      <c r="J22" s="128"/>
      <c r="K22" s="123"/>
      <c r="L22" s="171" t="str">
        <f t="shared" si="1"/>
        <v/>
      </c>
      <c r="M22" s="318" t="str">
        <f t="shared" si="2"/>
        <v/>
      </c>
      <c r="N22" s="129"/>
      <c r="O22" s="163"/>
      <c r="P22" s="117"/>
      <c r="Q22" s="102"/>
      <c r="V22" s="103"/>
    </row>
    <row r="23" spans="1:22" ht="13.8" thickTop="1">
      <c r="A23" s="104">
        <v>13</v>
      </c>
      <c r="B23" s="122"/>
      <c r="C23" s="138" t="str">
        <f>IF(ISBLANK(B23),"",VLOOKUP(B23,Article!$B$3:$K$102,2,))</f>
        <v/>
      </c>
      <c r="D23" s="138" t="str">
        <f>IF(ISBLANK(B23),"",VLOOKUP(B23,Article!$B$3:$K$102,7,))</f>
        <v/>
      </c>
      <c r="E23" s="138" t="str">
        <f>IF(ISBLANK(B23),"",VLOOKUP(B23,Article!$B$3:$K$102,4,))</f>
        <v/>
      </c>
      <c r="F23" s="138" t="str">
        <f>IF(ISBLANK(B23),"",VLOOKUP(B23,Article!$B$3:$K$102,5,))</f>
        <v/>
      </c>
      <c r="G23" s="123"/>
      <c r="H23" s="314"/>
      <c r="I23" s="317" t="str">
        <f t="shared" si="0"/>
        <v/>
      </c>
      <c r="J23" s="130"/>
      <c r="K23" s="123"/>
      <c r="L23" s="171" t="str">
        <f t="shared" si="1"/>
        <v/>
      </c>
      <c r="M23" s="318" t="str">
        <f t="shared" si="2"/>
        <v/>
      </c>
      <c r="N23" s="129"/>
      <c r="O23" s="163"/>
      <c r="P23" s="117"/>
      <c r="Q23" s="112" t="s">
        <v>196</v>
      </c>
      <c r="R23" s="113" t="s">
        <v>344</v>
      </c>
      <c r="V23" s="103"/>
    </row>
    <row r="24" spans="1:22">
      <c r="A24" s="104">
        <v>14</v>
      </c>
      <c r="B24" s="122"/>
      <c r="C24" s="138" t="str">
        <f>IF(ISBLANK(B24),"",VLOOKUP(B24,Article!$B$3:$K$102,2,))</f>
        <v/>
      </c>
      <c r="D24" s="138" t="str">
        <f>IF(ISBLANK(B24),"",VLOOKUP(B24,Article!$B$3:$K$102,7,))</f>
        <v/>
      </c>
      <c r="E24" s="138" t="str">
        <f>IF(ISBLANK(B24),"",VLOOKUP(B24,Article!$B$3:$K$102,4,))</f>
        <v/>
      </c>
      <c r="F24" s="138" t="str">
        <f>IF(ISBLANK(B24),"",VLOOKUP(B24,Article!$B$3:$K$102,5,))</f>
        <v/>
      </c>
      <c r="G24" s="123"/>
      <c r="H24" s="314"/>
      <c r="I24" s="317" t="str">
        <f t="shared" si="0"/>
        <v/>
      </c>
      <c r="J24" s="130"/>
      <c r="K24" s="123"/>
      <c r="L24" s="171" t="str">
        <f t="shared" si="1"/>
        <v/>
      </c>
      <c r="M24" s="318" t="str">
        <f t="shared" si="2"/>
        <v/>
      </c>
      <c r="N24" s="129"/>
      <c r="O24" s="163"/>
      <c r="P24" s="117"/>
      <c r="Q24" s="114" t="s">
        <v>3</v>
      </c>
      <c r="R24" s="115">
        <v>3000</v>
      </c>
      <c r="V24" s="103"/>
    </row>
    <row r="25" spans="1:22">
      <c r="A25" s="104">
        <v>15</v>
      </c>
      <c r="B25" s="122"/>
      <c r="C25" s="138" t="str">
        <f>IF(ISBLANK(B25),"",VLOOKUP(B25,Article!$B$3:$K$102,2,))</f>
        <v/>
      </c>
      <c r="D25" s="138" t="str">
        <f>IF(ISBLANK(B25),"",VLOOKUP(B25,Article!$B$3:$K$102,7,))</f>
        <v/>
      </c>
      <c r="E25" s="138" t="str">
        <f>IF(ISBLANK(B25),"",VLOOKUP(B25,Article!$B$3:$K$102,4,))</f>
        <v/>
      </c>
      <c r="F25" s="138" t="str">
        <f>IF(ISBLANK(B25),"",VLOOKUP(B25,Article!$B$3:$K$102,5,))</f>
        <v/>
      </c>
      <c r="G25" s="123"/>
      <c r="H25" s="314"/>
      <c r="I25" s="317" t="str">
        <f t="shared" si="0"/>
        <v/>
      </c>
      <c r="J25" s="130"/>
      <c r="K25" s="123"/>
      <c r="L25" s="171" t="str">
        <f t="shared" si="1"/>
        <v/>
      </c>
      <c r="M25" s="318" t="str">
        <f t="shared" si="2"/>
        <v/>
      </c>
      <c r="N25" s="129"/>
      <c r="O25" s="163"/>
      <c r="P25" s="117"/>
      <c r="Q25" s="114" t="s">
        <v>4</v>
      </c>
      <c r="R25" s="115">
        <v>1500</v>
      </c>
      <c r="V25" s="103"/>
    </row>
    <row r="26" spans="1:22">
      <c r="A26" s="104">
        <v>16</v>
      </c>
      <c r="B26" s="122"/>
      <c r="C26" s="138" t="str">
        <f>IF(ISBLANK(B26),"",VLOOKUP(B26,Article!$B$3:$K$102,2,))</f>
        <v/>
      </c>
      <c r="D26" s="138" t="str">
        <f>IF(ISBLANK(B26),"",VLOOKUP(B26,Article!$B$3:$K$102,7,))</f>
        <v/>
      </c>
      <c r="E26" s="138" t="str">
        <f>IF(ISBLANK(B26),"",VLOOKUP(B26,Article!$B$3:$K$102,4,))</f>
        <v/>
      </c>
      <c r="F26" s="138" t="str">
        <f>IF(ISBLANK(B26),"",VLOOKUP(B26,Article!$B$3:$K$102,5,))</f>
        <v/>
      </c>
      <c r="G26" s="123"/>
      <c r="H26" s="314"/>
      <c r="I26" s="317" t="str">
        <f t="shared" si="0"/>
        <v/>
      </c>
      <c r="J26" s="130"/>
      <c r="K26" s="123"/>
      <c r="L26" s="171" t="str">
        <f t="shared" si="1"/>
        <v/>
      </c>
      <c r="M26" s="318" t="str">
        <f t="shared" si="2"/>
        <v/>
      </c>
      <c r="N26" s="129"/>
      <c r="O26" s="163"/>
      <c r="P26" s="117"/>
      <c r="Q26" s="114" t="s">
        <v>5</v>
      </c>
      <c r="R26" s="115">
        <v>40000</v>
      </c>
      <c r="V26" s="103"/>
    </row>
    <row r="27" spans="1:22">
      <c r="A27" s="104">
        <v>17</v>
      </c>
      <c r="B27" s="122"/>
      <c r="C27" s="138" t="str">
        <f>IF(ISBLANK(B27),"",VLOOKUP(B27,Article!$B$3:$K$102,2,))</f>
        <v/>
      </c>
      <c r="D27" s="138" t="str">
        <f>IF(ISBLANK(B27),"",VLOOKUP(B27,Article!$B$3:$K$102,7,))</f>
        <v/>
      </c>
      <c r="E27" s="138" t="str">
        <f>IF(ISBLANK(B27),"",VLOOKUP(B27,Article!$B$3:$K$102,4,))</f>
        <v/>
      </c>
      <c r="F27" s="138" t="str">
        <f>IF(ISBLANK(B27),"",VLOOKUP(B27,Article!$B$3:$K$102,5,))</f>
        <v/>
      </c>
      <c r="G27" s="123"/>
      <c r="H27" s="314"/>
      <c r="I27" s="317" t="str">
        <f t="shared" si="0"/>
        <v/>
      </c>
      <c r="J27" s="130"/>
      <c r="K27" s="123"/>
      <c r="L27" s="171" t="str">
        <f t="shared" si="1"/>
        <v/>
      </c>
      <c r="M27" s="318" t="str">
        <f t="shared" si="2"/>
        <v/>
      </c>
      <c r="N27" s="129"/>
      <c r="O27" s="163"/>
      <c r="P27" s="117"/>
      <c r="Q27" s="114" t="s">
        <v>6</v>
      </c>
      <c r="R27" s="115">
        <v>2000</v>
      </c>
      <c r="V27" s="103"/>
    </row>
    <row r="28" spans="1:22">
      <c r="A28" s="104">
        <v>18</v>
      </c>
      <c r="B28" s="122"/>
      <c r="C28" s="138" t="str">
        <f>IF(ISBLANK(B28),"",VLOOKUP(B28,Article!$B$3:$K$102,2,))</f>
        <v/>
      </c>
      <c r="D28" s="138" t="str">
        <f>IF(ISBLANK(B28),"",VLOOKUP(B28,Article!$B$3:$K$102,7,))</f>
        <v/>
      </c>
      <c r="E28" s="138" t="str">
        <f>IF(ISBLANK(B28),"",VLOOKUP(B28,Article!$B$3:$K$102,4,))</f>
        <v/>
      </c>
      <c r="F28" s="138" t="str">
        <f>IF(ISBLANK(B28),"",VLOOKUP(B28,Article!$B$3:$K$102,5,))</f>
        <v/>
      </c>
      <c r="G28" s="123"/>
      <c r="H28" s="314"/>
      <c r="I28" s="317" t="str">
        <f t="shared" si="0"/>
        <v/>
      </c>
      <c r="J28" s="130"/>
      <c r="K28" s="123"/>
      <c r="L28" s="171" t="str">
        <f t="shared" si="1"/>
        <v/>
      </c>
      <c r="M28" s="318" t="str">
        <f t="shared" si="2"/>
        <v/>
      </c>
      <c r="N28" s="129"/>
      <c r="O28" s="163"/>
      <c r="P28" s="117"/>
      <c r="Q28" s="114" t="s">
        <v>7</v>
      </c>
      <c r="R28" s="115">
        <v>1500</v>
      </c>
      <c r="V28" s="103"/>
    </row>
    <row r="29" spans="1:22">
      <c r="A29" s="104">
        <v>19</v>
      </c>
      <c r="B29" s="122"/>
      <c r="C29" s="138" t="str">
        <f>IF(ISBLANK(B29),"",VLOOKUP(B29,Article!$B$3:$K$102,2,))</f>
        <v/>
      </c>
      <c r="D29" s="138" t="str">
        <f>IF(ISBLANK(B29),"",VLOOKUP(B29,Article!$B$3:$K$102,7,))</f>
        <v/>
      </c>
      <c r="E29" s="138" t="str">
        <f>IF(ISBLANK(B29),"",VLOOKUP(B29,Article!$B$3:$K$102,4,))</f>
        <v/>
      </c>
      <c r="F29" s="138" t="str">
        <f>IF(ISBLANK(B29),"",VLOOKUP(B29,Article!$B$3:$K$102,5,))</f>
        <v/>
      </c>
      <c r="G29" s="123"/>
      <c r="H29" s="314"/>
      <c r="I29" s="317" t="str">
        <f t="shared" si="0"/>
        <v/>
      </c>
      <c r="J29" s="130"/>
      <c r="K29" s="123"/>
      <c r="L29" s="171" t="str">
        <f t="shared" si="1"/>
        <v/>
      </c>
      <c r="M29" s="318" t="str">
        <f t="shared" si="2"/>
        <v/>
      </c>
      <c r="N29" s="129"/>
      <c r="O29" s="163"/>
      <c r="P29" s="117"/>
      <c r="Q29" s="114" t="s">
        <v>65</v>
      </c>
      <c r="R29" s="115">
        <v>2000</v>
      </c>
      <c r="V29" s="103"/>
    </row>
    <row r="30" spans="1:22" ht="13.8" thickBot="1">
      <c r="A30" s="104">
        <v>20</v>
      </c>
      <c r="B30" s="122"/>
      <c r="C30" s="138" t="str">
        <f>IF(ISBLANK(B30),"",VLOOKUP(B30,Article!$B$3:$K$102,2,))</f>
        <v/>
      </c>
      <c r="D30" s="138" t="str">
        <f>IF(ISBLANK(B30),"",VLOOKUP(B30,Article!$B$3:$K$102,7,))</f>
        <v/>
      </c>
      <c r="E30" s="138" t="str">
        <f>IF(ISBLANK(B30),"",VLOOKUP(B30,Article!$B$3:$K$102,4,))</f>
        <v/>
      </c>
      <c r="F30" s="138" t="str">
        <f>IF(ISBLANK(B30),"",VLOOKUP(B30,Article!$B$3:$K$102,5,))</f>
        <v/>
      </c>
      <c r="G30" s="123"/>
      <c r="H30" s="314"/>
      <c r="I30" s="317" t="str">
        <f t="shared" si="0"/>
        <v/>
      </c>
      <c r="J30" s="130"/>
      <c r="K30" s="123"/>
      <c r="L30" s="171" t="str">
        <f t="shared" si="1"/>
        <v/>
      </c>
      <c r="M30" s="318" t="str">
        <f t="shared" si="2"/>
        <v/>
      </c>
      <c r="N30" s="129"/>
      <c r="O30" s="163"/>
      <c r="P30" s="117"/>
      <c r="Q30" s="114" t="s">
        <v>8</v>
      </c>
      <c r="R30" s="116">
        <v>13</v>
      </c>
      <c r="S30" s="101">
        <v>20037</v>
      </c>
      <c r="T30" s="172" t="s">
        <v>11</v>
      </c>
      <c r="V30" s="103"/>
    </row>
    <row r="31" spans="1:22" ht="13.8" thickTop="1">
      <c r="A31" s="104">
        <v>21</v>
      </c>
      <c r="B31" s="122"/>
      <c r="C31" s="138" t="str">
        <f>IF(ISBLANK(B31),"",VLOOKUP(B31,Article!$B$3:$K$102,2,))</f>
        <v/>
      </c>
      <c r="D31" s="138" t="str">
        <f>IF(ISBLANK(B31),"",VLOOKUP(B31,Article!$B$3:$K$102,7,))</f>
        <v/>
      </c>
      <c r="E31" s="138" t="str">
        <f>IF(ISBLANK(B31),"",VLOOKUP(B31,Article!$B$3:$K$102,4,))</f>
        <v/>
      </c>
      <c r="F31" s="138" t="str">
        <f>IF(ISBLANK(B31),"",VLOOKUP(B31,Article!$B$3:$K$102,5,))</f>
        <v/>
      </c>
      <c r="G31" s="123"/>
      <c r="H31" s="314"/>
      <c r="I31" s="317" t="str">
        <f t="shared" si="0"/>
        <v/>
      </c>
      <c r="J31" s="130"/>
      <c r="K31" s="123"/>
      <c r="L31" s="171" t="str">
        <f t="shared" si="1"/>
        <v/>
      </c>
      <c r="M31" s="318" t="str">
        <f t="shared" si="2"/>
        <v/>
      </c>
      <c r="N31" s="129"/>
      <c r="O31" s="163"/>
      <c r="P31" s="117"/>
      <c r="Q31" s="102"/>
      <c r="V31" s="103"/>
    </row>
    <row r="32" spans="1:22">
      <c r="A32" s="104">
        <v>22</v>
      </c>
      <c r="B32" s="122"/>
      <c r="C32" s="138" t="str">
        <f>IF(ISBLANK(B32),"",VLOOKUP(B32,Article!$B$3:$K$102,2,))</f>
        <v/>
      </c>
      <c r="D32" s="138" t="str">
        <f>IF(ISBLANK(B32),"",VLOOKUP(B32,Article!$B$3:$K$102,7,))</f>
        <v/>
      </c>
      <c r="E32" s="138" t="str">
        <f>IF(ISBLANK(B32),"",VLOOKUP(B32,Article!$B$3:$K$102,4,))</f>
        <v/>
      </c>
      <c r="F32" s="138" t="str">
        <f>IF(ISBLANK(B32),"",VLOOKUP(B32,Article!$B$3:$K$102,5,))</f>
        <v/>
      </c>
      <c r="G32" s="123"/>
      <c r="H32" s="314"/>
      <c r="I32" s="317" t="str">
        <f t="shared" si="0"/>
        <v/>
      </c>
      <c r="J32" s="130"/>
      <c r="K32" s="123"/>
      <c r="L32" s="171" t="str">
        <f t="shared" si="1"/>
        <v/>
      </c>
      <c r="M32" s="318" t="str">
        <f t="shared" si="2"/>
        <v/>
      </c>
      <c r="N32" s="129"/>
      <c r="O32" s="163"/>
      <c r="P32" s="117"/>
      <c r="Q32" s="102"/>
      <c r="V32" s="103"/>
    </row>
    <row r="33" spans="1:22">
      <c r="A33" s="104">
        <v>23</v>
      </c>
      <c r="B33" s="122"/>
      <c r="C33" s="138" t="str">
        <f>IF(ISBLANK(B33),"",VLOOKUP(B33,Article!$B$3:$K$102,2,))</f>
        <v/>
      </c>
      <c r="D33" s="138" t="str">
        <f>IF(ISBLANK(B33),"",VLOOKUP(B33,Article!$B$3:$K$102,7,))</f>
        <v/>
      </c>
      <c r="E33" s="138" t="str">
        <f>IF(ISBLANK(B33),"",VLOOKUP(B33,Article!$B$3:$K$102,4,))</f>
        <v/>
      </c>
      <c r="F33" s="138" t="str">
        <f>IF(ISBLANK(B33),"",VLOOKUP(B33,Article!$B$3:$K$102,5,))</f>
        <v/>
      </c>
      <c r="G33" s="123"/>
      <c r="H33" s="314"/>
      <c r="I33" s="317" t="str">
        <f t="shared" si="0"/>
        <v/>
      </c>
      <c r="J33" s="130"/>
      <c r="K33" s="123"/>
      <c r="L33" s="171" t="str">
        <f t="shared" si="1"/>
        <v/>
      </c>
      <c r="M33" s="318" t="str">
        <f t="shared" si="2"/>
        <v/>
      </c>
      <c r="N33" s="129"/>
      <c r="O33" s="163"/>
      <c r="P33" s="117"/>
      <c r="Q33" s="102"/>
      <c r="V33" s="103"/>
    </row>
    <row r="34" spans="1:22">
      <c r="A34" s="104">
        <v>24</v>
      </c>
      <c r="B34" s="122"/>
      <c r="C34" s="138" t="str">
        <f>IF(ISBLANK(B34),"",VLOOKUP(B34,Article!$B$3:$K$102,2,))</f>
        <v/>
      </c>
      <c r="D34" s="138" t="str">
        <f>IF(ISBLANK(B34),"",VLOOKUP(B34,Article!$B$3:$K$102,7,))</f>
        <v/>
      </c>
      <c r="E34" s="138" t="str">
        <f>IF(ISBLANK(B34),"",VLOOKUP(B34,Article!$B$3:$K$102,4,))</f>
        <v/>
      </c>
      <c r="F34" s="138" t="str">
        <f>IF(ISBLANK(B34),"",VLOOKUP(B34,Article!$B$3:$K$102,5,))</f>
        <v/>
      </c>
      <c r="G34" s="123"/>
      <c r="H34" s="314"/>
      <c r="I34" s="317" t="str">
        <f t="shared" si="0"/>
        <v/>
      </c>
      <c r="J34" s="130"/>
      <c r="K34" s="123"/>
      <c r="L34" s="171" t="str">
        <f t="shared" si="1"/>
        <v/>
      </c>
      <c r="M34" s="318" t="str">
        <f t="shared" si="2"/>
        <v/>
      </c>
      <c r="N34" s="129"/>
      <c r="O34" s="163"/>
      <c r="P34" s="117"/>
      <c r="Q34" s="102"/>
      <c r="V34" s="103"/>
    </row>
    <row r="35" spans="1:22">
      <c r="A35" s="118">
        <v>25</v>
      </c>
      <c r="B35" s="122"/>
      <c r="C35" s="138" t="str">
        <f>IF(ISBLANK(B35),"",VLOOKUP(B35,Article!$B$3:$K$102,2,))</f>
        <v/>
      </c>
      <c r="D35" s="138" t="str">
        <f>IF(ISBLANK(B35),"",VLOOKUP(B35,Article!$B$3:$K$102,7,))</f>
        <v/>
      </c>
      <c r="E35" s="138" t="str">
        <f>IF(ISBLANK(B35),"",VLOOKUP(B35,Article!$B$3:$K$102,4,))</f>
        <v/>
      </c>
      <c r="F35" s="138" t="str">
        <f>IF(ISBLANK(B35),"",VLOOKUP(B35,Article!$B$3:$K$102,5,))</f>
        <v/>
      </c>
      <c r="G35" s="123"/>
      <c r="H35" s="314"/>
      <c r="I35" s="317" t="str">
        <f t="shared" si="0"/>
        <v/>
      </c>
      <c r="J35" s="130"/>
      <c r="K35" s="123"/>
      <c r="L35" s="171" t="str">
        <f t="shared" si="1"/>
        <v/>
      </c>
      <c r="M35" s="318" t="str">
        <f t="shared" si="2"/>
        <v/>
      </c>
      <c r="N35" s="129"/>
      <c r="O35" s="163"/>
      <c r="P35" s="117"/>
      <c r="Q35" s="102"/>
      <c r="V35" s="103"/>
    </row>
    <row r="36" spans="1:22">
      <c r="A36" s="69" t="s">
        <v>235</v>
      </c>
    </row>
    <row r="37" spans="1:22">
      <c r="A37" s="418"/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20"/>
    </row>
    <row r="38" spans="1:22">
      <c r="A38" s="421"/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3"/>
    </row>
    <row r="39" spans="1:22">
      <c r="A39" s="421"/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3"/>
    </row>
    <row r="40" spans="1:22">
      <c r="A40" s="421"/>
      <c r="B40" s="422"/>
      <c r="C40" s="422"/>
      <c r="D40" s="422"/>
      <c r="E40" s="422"/>
      <c r="F40" s="422"/>
      <c r="G40" s="422"/>
      <c r="H40" s="422"/>
      <c r="I40" s="422"/>
      <c r="J40" s="422"/>
      <c r="K40" s="422"/>
      <c r="L40" s="422"/>
      <c r="M40" s="423"/>
    </row>
    <row r="41" spans="1:22">
      <c r="A41" s="421"/>
      <c r="B41" s="422"/>
      <c r="C41" s="422"/>
      <c r="D41" s="422"/>
      <c r="E41" s="422"/>
      <c r="F41" s="422"/>
      <c r="G41" s="422"/>
      <c r="H41" s="422"/>
      <c r="I41" s="422"/>
      <c r="J41" s="422"/>
      <c r="K41" s="422"/>
      <c r="L41" s="422"/>
      <c r="M41" s="423"/>
    </row>
    <row r="42" spans="1:22">
      <c r="A42" s="424"/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6"/>
    </row>
  </sheetData>
  <sheetProtection sheet="1" objects="1" scenarios="1"/>
  <dataConsolidate/>
  <mergeCells count="7">
    <mergeCell ref="A1:M1"/>
    <mergeCell ref="L3:M3"/>
    <mergeCell ref="C7:D7"/>
    <mergeCell ref="C8:D8"/>
    <mergeCell ref="A37:M42"/>
    <mergeCell ref="K6:L6"/>
    <mergeCell ref="K7:L7"/>
  </mergeCells>
  <conditionalFormatting sqref="C3">
    <cfRule type="expression" dxfId="39" priority="40">
      <formula>$C$3=""</formula>
    </cfRule>
  </conditionalFormatting>
  <conditionalFormatting sqref="C7:D8">
    <cfRule type="expression" dxfId="38" priority="25">
      <formula>C7=""</formula>
    </cfRule>
  </conditionalFormatting>
  <conditionalFormatting sqref="B11">
    <cfRule type="expression" dxfId="37" priority="24">
      <formula>B11=""</formula>
    </cfRule>
  </conditionalFormatting>
  <conditionalFormatting sqref="O11:O35">
    <cfRule type="expression" dxfId="36" priority="20">
      <formula>AND(B11&lt;&gt;"",O11="")</formula>
    </cfRule>
  </conditionalFormatting>
  <conditionalFormatting sqref="K11">
    <cfRule type="expression" dxfId="35" priority="13">
      <formula>$K$11=""</formula>
    </cfRule>
  </conditionalFormatting>
  <conditionalFormatting sqref="G11">
    <cfRule type="expression" dxfId="34" priority="11">
      <formula>G11=""</formula>
    </cfRule>
  </conditionalFormatting>
  <conditionalFormatting sqref="H11">
    <cfRule type="expression" dxfId="33" priority="10">
      <formula>H11=""</formula>
    </cfRule>
  </conditionalFormatting>
  <conditionalFormatting sqref="G12:H35">
    <cfRule type="expression" dxfId="32" priority="6">
      <formula>AND(B12&lt;&gt;"",G12="")</formula>
    </cfRule>
  </conditionalFormatting>
  <conditionalFormatting sqref="K12:K35">
    <cfRule type="expression" dxfId="31" priority="5">
      <formula>AND(B12&lt;&gt;"",K12="")</formula>
    </cfRule>
  </conditionalFormatting>
  <conditionalFormatting sqref="G11:G35">
    <cfRule type="expression" dxfId="30" priority="4">
      <formula>E11="U"</formula>
    </cfRule>
  </conditionalFormatting>
  <conditionalFormatting sqref="L11:L35">
    <cfRule type="expression" dxfId="29" priority="3">
      <formula>E11="U"</formula>
    </cfRule>
  </conditionalFormatting>
  <conditionalFormatting sqref="M11:M35">
    <cfRule type="cellIs" dxfId="28" priority="2" operator="lessThan">
      <formula>0</formula>
    </cfRule>
  </conditionalFormatting>
  <conditionalFormatting sqref="M7">
    <cfRule type="cellIs" dxfId="27" priority="1" operator="lessThan">
      <formula>0</formula>
    </cfRule>
  </conditionalFormatting>
  <dataValidations count="3">
    <dataValidation type="list" allowBlank="1" showInputMessage="1" showErrorMessage="1" sqref="B11:B35">
      <formula1>Produits</formula1>
    </dataValidation>
    <dataValidation type="list" allowBlank="1" showInputMessage="1" showErrorMessage="1" sqref="C3">
      <formula1>Fournisseur</formula1>
    </dataValidation>
    <dataValidation type="list" allowBlank="1" showInputMessage="1" showErrorMessage="1" sqref="O11:P35">
      <formula1>Lieu_de_Stockage</formula1>
    </dataValidation>
  </dataValidations>
  <pageMargins left="0" right="0" top="0" bottom="0.19685039370078741" header="0.31496062992125984" footer="0.31496062992125984"/>
  <pageSetup paperSize="9" orientation="landscape" horizontalDpi="0" verticalDpi="0" r:id="rId1"/>
  <headerFooter>
    <oddFooter>&amp;C
&amp;P of &amp;N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R59"/>
  <sheetViews>
    <sheetView showGridLines="0" tabSelected="1" topLeftCell="A14" zoomScaleNormal="100" workbookViewId="0">
      <selection activeCell="F5" sqref="F5:I5"/>
    </sheetView>
  </sheetViews>
  <sheetFormatPr baseColWidth="10" defaultRowHeight="13.2"/>
  <cols>
    <col min="1" max="1" width="3.5546875" style="350" customWidth="1"/>
    <col min="2" max="2" width="35.88671875" style="348" bestFit="1" customWidth="1"/>
    <col min="3" max="3" width="5.109375" style="348" customWidth="1"/>
    <col min="4" max="4" width="5.21875" style="348" customWidth="1"/>
    <col min="5" max="5" width="11" style="348" customWidth="1"/>
    <col min="6" max="6" width="5.109375" style="348" customWidth="1"/>
    <col min="7" max="7" width="10.88671875" style="348" customWidth="1"/>
    <col min="8" max="8" width="15.77734375" style="348" customWidth="1"/>
    <col min="9" max="9" width="10.33203125" style="348" customWidth="1"/>
    <col min="10" max="10" width="5" style="348" bestFit="1" customWidth="1"/>
    <col min="11" max="11" width="23.44140625" style="348" bestFit="1" customWidth="1"/>
    <col min="12" max="12" width="8" style="348" bestFit="1" customWidth="1"/>
    <col min="13" max="13" width="13.6640625" style="348" customWidth="1"/>
    <col min="14" max="14" width="21.88671875" style="348" customWidth="1"/>
    <col min="15" max="15" width="20.109375" style="348" bestFit="1" customWidth="1"/>
    <col min="16" max="16" width="11.5546875" style="348"/>
    <col min="17" max="17" width="20.44140625" style="348" customWidth="1"/>
    <col min="18" max="18" width="18.77734375" style="348" customWidth="1"/>
    <col min="19" max="16384" width="11.5546875" style="348"/>
  </cols>
  <sheetData>
    <row r="1" spans="1:18" ht="23.4" thickBot="1">
      <c r="A1" s="438" t="s">
        <v>390</v>
      </c>
      <c r="B1" s="438"/>
      <c r="C1" s="438"/>
      <c r="D1" s="438"/>
      <c r="E1" s="438"/>
      <c r="F1" s="438"/>
      <c r="G1" s="438"/>
      <c r="H1" s="438"/>
      <c r="I1" s="438"/>
      <c r="J1" s="347"/>
      <c r="K1" s="348" t="s">
        <v>428</v>
      </c>
      <c r="P1" s="349"/>
      <c r="Q1" s="292" t="s">
        <v>411</v>
      </c>
      <c r="R1" s="292" t="s">
        <v>412</v>
      </c>
    </row>
    <row r="2" spans="1:18" ht="13.8" thickTop="1">
      <c r="F2" s="351"/>
      <c r="J2" s="352"/>
      <c r="K2" s="353"/>
      <c r="L2" s="113" t="s">
        <v>425</v>
      </c>
      <c r="N2" s="354" t="s">
        <v>376</v>
      </c>
      <c r="P2" s="310" t="s">
        <v>95</v>
      </c>
      <c r="Q2" s="355" t="str">
        <f>_xll.NBTEXTE($H$48,6,1,"US Dollar et","US Dollars et","Cent","Cents",0)</f>
        <v>Deux cent quinze millions cinq cent mille US Dollars et zéro Cent</v>
      </c>
      <c r="R2" s="356" t="str">
        <f>_xll.NBTEXTE($H$48,2,1,"US Dollar and","US Dollars and","Cent","Cents",0)</f>
        <v>Two hundred fifteen million five hundred thousand US Dollars and zero Cent</v>
      </c>
    </row>
    <row r="3" spans="1:18">
      <c r="G3" s="357" t="s">
        <v>377</v>
      </c>
      <c r="H3" s="358">
        <f ca="1">TODAY()</f>
        <v>43328</v>
      </c>
      <c r="I3" s="359">
        <f ca="1">NOW()</f>
        <v>43328.326722685182</v>
      </c>
      <c r="J3" s="360"/>
      <c r="K3" s="312" t="s">
        <v>420</v>
      </c>
      <c r="L3" s="115">
        <v>3000</v>
      </c>
      <c r="N3" s="354" t="s">
        <v>387</v>
      </c>
      <c r="P3" s="311" t="s">
        <v>0</v>
      </c>
      <c r="Q3" s="361" t="str">
        <f>_xll.NBTEXTE($H$48,6,1,"Euro et","Euros et","Cent","Cents",0)</f>
        <v>Deux cent quinze millions cinq cent mille Euros et zéro Cent</v>
      </c>
      <c r="R3" s="362" t="str">
        <f>_xll.NBTEXTE($H$48,2,1,"Euro and","Euros and","Cent","Cents",0)</f>
        <v>Two hundred fifteen million five hundred thousand Euros and zero Cent</v>
      </c>
    </row>
    <row r="4" spans="1:18">
      <c r="K4" s="312" t="s">
        <v>421</v>
      </c>
      <c r="L4" s="115">
        <v>1500</v>
      </c>
      <c r="N4" s="354" t="s">
        <v>388</v>
      </c>
      <c r="P4" s="311" t="s">
        <v>132</v>
      </c>
      <c r="Q4" s="361" t="str">
        <f>_xll.NBTEXTE($H$48,6,1,"Livre Britanique et","Livres Britanique et","Penny","Pence",0)</f>
        <v>Deux cent quinze millions cinq cent mille Livres Britanique et zéro Penny</v>
      </c>
      <c r="R4" s="362" t="str">
        <f>_xll.NBTEXTE($H$48,2,1,"British Pound and","British Pounds and","Penny","Pence",0)</f>
        <v>Two hundred fifteen million five hundred thousand British Pounds and zero Penny</v>
      </c>
    </row>
    <row r="5" spans="1:18" ht="13.8">
      <c r="F5" s="439" t="s">
        <v>148</v>
      </c>
      <c r="G5" s="439"/>
      <c r="H5" s="439"/>
      <c r="I5" s="439"/>
      <c r="K5" s="312" t="s">
        <v>422</v>
      </c>
      <c r="L5" s="115">
        <v>40000</v>
      </c>
      <c r="N5" s="354" t="s">
        <v>384</v>
      </c>
      <c r="P5" s="311" t="s">
        <v>1</v>
      </c>
      <c r="Q5" s="361" t="str">
        <f>_xll.NBTEXTE($H$48,6,1,"Roupie Mauricienne et","Roupies Mauricienne et","Cent","Cents",0)</f>
        <v>Deux cent quinze millions cinq cent mille Roupies Mauricienne et zéro Cent</v>
      </c>
      <c r="R5" s="362" t="str">
        <f>_xll.NBTEXTE($H$48,2,1,"Mauritian Rupee and","Mauritian Rupees and","Cent","Cents",0)</f>
        <v>Two hundred fifteen million five hundred thousand Mauritian Rupees and zero Cent</v>
      </c>
    </row>
    <row r="6" spans="1:18" ht="13.8" customHeight="1">
      <c r="F6" s="444" t="str">
        <f>IF(ISBLANK($F$5),"",VLOOKUP($F$5,Fournisseur!$B$4:$S$103,9,))</f>
        <v>1 Cours Lieutaud</v>
      </c>
      <c r="G6" s="444"/>
      <c r="H6" s="444"/>
      <c r="I6" s="444"/>
      <c r="K6" s="312" t="s">
        <v>423</v>
      </c>
      <c r="L6" s="115">
        <v>2000</v>
      </c>
      <c r="P6" s="311" t="s">
        <v>2</v>
      </c>
      <c r="Q6" s="361" t="str">
        <f>_xll.NBTEXTE($H$48,6,2,"Malagasy Ariary","Malagasy Ariarys","","",0)</f>
        <v>Deux cent quinze millions cinq cent mille Malagasy Ariarys</v>
      </c>
      <c r="R6" s="362" t="str">
        <f>_xll.NBTEXTE($H$48,2,2,"Malagasy Ariary","Malagasy Ariarys","","",0)</f>
        <v>Two hundred fifteen million five hundred thousand Malagasy Ariarys</v>
      </c>
    </row>
    <row r="7" spans="1:18">
      <c r="F7" s="444" t="str">
        <f>IF(ISBLANK($F$5),"",VLOOKUP($F$5,Fournisseur!$B$4:$S$103,10,))</f>
        <v>Bâtiment B</v>
      </c>
      <c r="G7" s="444"/>
      <c r="H7" s="444"/>
      <c r="I7" s="444"/>
      <c r="K7" s="312" t="s">
        <v>424</v>
      </c>
      <c r="L7" s="115">
        <v>1500</v>
      </c>
      <c r="P7" s="311" t="s">
        <v>413</v>
      </c>
      <c r="Q7" s="361" t="str">
        <f>_xll.NBTEXTE($H$48,6,1,"Yen Japonais et","Yens Japonais et","Sen","Sens",0)</f>
        <v>Deux cent quinze millions cinq cent mille Yens Japonais et zéro Sen</v>
      </c>
      <c r="R7" s="362" t="str">
        <f>_xll.NBTEXTE($H$48,2,1,"Japanese Yen and","Japanese Yens and","Sen","Sens",0)</f>
        <v>Two hundred fifteen million five hundred thousand Japanese Yens and zero Sen</v>
      </c>
    </row>
    <row r="8" spans="1:18">
      <c r="F8" s="444">
        <f>IF(ISBLANK($F$5),"",VLOOKUP($F$5,Fournisseur!$B$4:$S$103,11,))</f>
        <v>13001</v>
      </c>
      <c r="G8" s="444"/>
      <c r="H8" s="444"/>
      <c r="I8" s="444"/>
      <c r="J8" s="363"/>
      <c r="K8" s="312" t="s">
        <v>419</v>
      </c>
      <c r="L8" s="115">
        <v>2000</v>
      </c>
      <c r="P8" s="309" t="s">
        <v>417</v>
      </c>
      <c r="Q8" s="364" t="str">
        <f>_xll.NBTEXTE($H$48,6,1,"Franc Suisse et","Francs Suisse et","Centime","Centimes",0)</f>
        <v>Deux cent quinze millions cinq cent mille Francs Suisse et zéro Centime</v>
      </c>
      <c r="R8" s="365" t="str">
        <f>_xll.NBTEXTE($H$48,2,1,"Swiss Franc","Swiss Francs and","Centime","Centimes",0)</f>
        <v>Two hundred fifteen million five hundred thousand Swiss Francs and zero Centime</v>
      </c>
    </row>
    <row r="9" spans="1:18" ht="13.8" thickBot="1">
      <c r="F9" s="444" t="str">
        <f>IF(ISBLANK($F$5),"",VLOOKUP($F$5,Fournisseur!$B$4:$S$103,12,))</f>
        <v>Marseille</v>
      </c>
      <c r="G9" s="444"/>
      <c r="H9" s="444"/>
      <c r="I9" s="444"/>
      <c r="J9" s="363"/>
      <c r="K9" s="312" t="s">
        <v>418</v>
      </c>
      <c r="L9" s="116">
        <v>13000</v>
      </c>
    </row>
    <row r="10" spans="1:18" ht="13.8" thickTop="1">
      <c r="F10" s="444" t="str">
        <f>IF(ISBLANK($F$5),"",VLOOKUP($F$5,Fournisseur!$B$4:$S$103,13,))</f>
        <v/>
      </c>
      <c r="G10" s="444"/>
      <c r="H10" s="444"/>
      <c r="I10" s="444"/>
      <c r="J10" s="363"/>
    </row>
    <row r="11" spans="1:18" ht="14.4">
      <c r="F11" s="445" t="str">
        <f>IF(ISBLANK($F$5),"",VLOOKUP($F$5,Fournisseur!$B$4:$S$103,14,))</f>
        <v>France</v>
      </c>
      <c r="G11" s="445"/>
      <c r="H11" s="445"/>
      <c r="I11" s="445"/>
      <c r="J11" s="366"/>
      <c r="P11" s="367"/>
    </row>
    <row r="12" spans="1:18">
      <c r="F12" s="69"/>
      <c r="H12" s="69"/>
      <c r="K12" s="368"/>
    </row>
    <row r="13" spans="1:18">
      <c r="B13" s="340" t="str">
        <f>IF($A$1="BON DE COMMANDE",Q20,IF($A$1="POURCHASE ORDER",R20))</f>
        <v>Numéro de Commande :</v>
      </c>
      <c r="C13" s="440" t="str">
        <f ca="1">"OA"&amp;" "&amp;I13&amp;" "&amp;TEXT(H3,"aammjj")&amp;" "&amp;TEXT(I3,"hhmmss")</f>
        <v>OA F02 180816 075029</v>
      </c>
      <c r="D13" s="440"/>
      <c r="E13" s="440"/>
      <c r="F13" s="69"/>
      <c r="H13" s="340" t="str">
        <f>IF($A$1="BON DE COMMANDE",Q21,IF($A$1="POURCHASE ORDER",R21))</f>
        <v>Code Fournisseur :</v>
      </c>
      <c r="I13" s="369" t="str">
        <f>IF(ISBLANK(F5),"",VLOOKUP(F5,Fournisseur!$B$4:$I$103,2,))</f>
        <v>F02</v>
      </c>
      <c r="J13" s="369"/>
    </row>
    <row r="14" spans="1:18">
      <c r="B14" s="340" t="str">
        <f>IF($A$1="BON DE COMMANDE",Q23,IF($A$1="POURCHASE ORDER",R23))</f>
        <v>Nombre de Produits :</v>
      </c>
      <c r="C14" s="350">
        <f t="array" ref="C14">SUM(IF(COUNTIF(B18:B47,B18:B47)&lt;&gt;0,1/COUNTIF(B18:B47,B18:B47)))</f>
        <v>3</v>
      </c>
    </row>
    <row r="15" spans="1:18">
      <c r="B15" s="340"/>
      <c r="C15" s="350"/>
      <c r="D15" s="409" t="str">
        <f>MID(H15,1,3)</f>
        <v>EUR</v>
      </c>
      <c r="F15" s="406"/>
      <c r="G15" s="406" t="str">
        <f>IF($A$1="BON DE COMMANDE",Q22,IF($A$1="POURCHASE ORDER",R22))</f>
        <v>Devise Achat :</v>
      </c>
      <c r="H15" s="370" t="str">
        <f>IF(ISBLANK($F$5),"",VLOOKUP($F$5,Fournisseur!$B$4:$S$103,3,))</f>
        <v>EUR - Euro</v>
      </c>
      <c r="K15" s="371"/>
      <c r="L15" s="372"/>
      <c r="N15" s="368"/>
    </row>
    <row r="16" spans="1:18" ht="6" customHeight="1" thickBot="1"/>
    <row r="17" spans="1:18" ht="28.2" thickBot="1">
      <c r="B17" s="373" t="s">
        <v>379</v>
      </c>
      <c r="C17" s="374" t="s">
        <v>385</v>
      </c>
      <c r="D17" s="375" t="str">
        <f>IF($A$1="BON DE COMMANDE",Q27,IF($A$1="POURCHASE ORDER",R27))</f>
        <v>U Ach.</v>
      </c>
      <c r="E17" s="374" t="str">
        <f>IF($A$1="BON DE COMMANDE",Q28,IF($A$1="POURCHASE ORDER",R28))</f>
        <v>Prix Achat</v>
      </c>
      <c r="F17" s="376" t="str">
        <f>IF($A$1="BON DE COMMANDE",Q29,IF($A$1="POURCHASE ORDER",R29))</f>
        <v>U Log.</v>
      </c>
      <c r="G17" s="377" t="str">
        <f>IF($A$1="BON DE COMMANDE",Q30,IF($A$1="POURCHASE ORDER",R30))</f>
        <v>Quantité Cde</v>
      </c>
      <c r="H17" s="378" t="str">
        <f>IF($A$1="BON DE COMMANDE",Q31,IF($A$1="POURCHASE ORDER",R31))</f>
        <v>Montant de la Cde</v>
      </c>
      <c r="I17" s="379" t="str">
        <f>IF($A$1="BON DE COMMANDE",Q32,IF($A$1="POURCHASE ORDER",R32))</f>
        <v>Date Livraison</v>
      </c>
      <c r="J17" s="135"/>
      <c r="L17" s="380"/>
      <c r="O17" s="368"/>
      <c r="Q17" s="292" t="s">
        <v>411</v>
      </c>
      <c r="R17" s="292" t="s">
        <v>412</v>
      </c>
    </row>
    <row r="18" spans="1:18">
      <c r="A18" s="350">
        <v>1</v>
      </c>
      <c r="B18" s="286" t="s">
        <v>4</v>
      </c>
      <c r="C18" s="381" t="str">
        <f>IF(ISBLANK(B18),"",VLOOKUP(B18,Article!$B$3:$K$102,7,))</f>
        <v>MIN</v>
      </c>
      <c r="D18" s="381" t="str">
        <f>IF(ISBLANK(B18),"",VLOOKUP(B18,Article!$B$3:$K$102,4,))</f>
        <v>Gr</v>
      </c>
      <c r="E18" s="296">
        <v>1500</v>
      </c>
      <c r="F18" s="382" t="str">
        <f>IF(ISBLANK(B18),"",VLOOKUP(B18,Article!$B$3:$K$102,5,))</f>
        <v>Kg</v>
      </c>
      <c r="G18" s="337">
        <v>65</v>
      </c>
      <c r="H18" s="382">
        <f>IF(ISBLANK(B18),"",IF(D18="Gr",E18*G18*1000,IF(D18="Kg",E18*G18,IF(D18="U",E18*G18,""))))</f>
        <v>97500000</v>
      </c>
      <c r="I18" s="295">
        <v>43343</v>
      </c>
      <c r="J18" s="383"/>
      <c r="K18" s="348" t="str">
        <f>IF(ISBLANK(B18),"",VLOOKUP(B18,Article!$B$3:$K$102,2,))</f>
        <v>6090000100026</v>
      </c>
      <c r="Q18" s="384" t="s">
        <v>390</v>
      </c>
      <c r="R18" s="384" t="s">
        <v>389</v>
      </c>
    </row>
    <row r="19" spans="1:18">
      <c r="A19" s="350">
        <v>2</v>
      </c>
      <c r="B19" s="287" t="s">
        <v>6</v>
      </c>
      <c r="C19" s="385" t="str">
        <f>IF(ISBLANK(B19),"",VLOOKUP(B19,Article!$B$3:$K$102,7,))</f>
        <v>MIN</v>
      </c>
      <c r="D19" s="385" t="str">
        <f>IF(ISBLANK(B19),"",VLOOKUP(B19,Article!$B$3:$K$102,4,))</f>
        <v>Gr</v>
      </c>
      <c r="E19" s="297">
        <v>2000</v>
      </c>
      <c r="F19" s="386" t="str">
        <f>IF(ISBLANK(B19),"",VLOOKUP(B19,Article!$B$3:$K$102,5,))</f>
        <v>Kg</v>
      </c>
      <c r="G19" s="338">
        <v>41</v>
      </c>
      <c r="H19" s="386">
        <f t="shared" ref="H19:H47" si="0">IF(ISBLANK(B19),"",IF(D19="Gr",E19*G19*1000,IF(D19="Kg",E19*G19,IF(D19="U",E19*G19,""))))</f>
        <v>82000000</v>
      </c>
      <c r="I19" s="289">
        <v>43343</v>
      </c>
      <c r="J19" s="383"/>
      <c r="K19" s="348" t="str">
        <f>IF(ISBLANK(B19),"",VLOOKUP(B19,Article!$B$3:$K$102,2,))</f>
        <v>6090000100040</v>
      </c>
      <c r="Q19" s="384" t="s">
        <v>378</v>
      </c>
      <c r="R19" s="384" t="s">
        <v>378</v>
      </c>
    </row>
    <row r="20" spans="1:18">
      <c r="A20" s="350">
        <v>3</v>
      </c>
      <c r="B20" s="290" t="s">
        <v>356</v>
      </c>
      <c r="C20" s="385" t="str">
        <f>IF(ISBLANK(B20),"",VLOOKUP(B20,Article!$B$3:$K$102,7,))</f>
        <v>MIN</v>
      </c>
      <c r="D20" s="385" t="str">
        <f>IF(ISBLANK(B20),"",VLOOKUP(B20,Article!$B$3:$K$102,4,))</f>
        <v>Gr</v>
      </c>
      <c r="E20" s="460">
        <v>3000</v>
      </c>
      <c r="F20" s="386" t="str">
        <f>IF(ISBLANK(B20),"",VLOOKUP(B20,Article!$B$3:$K$102,5,))</f>
        <v>Kg</v>
      </c>
      <c r="G20" s="338">
        <v>12</v>
      </c>
      <c r="H20" s="386">
        <f t="shared" si="0"/>
        <v>36000000</v>
      </c>
      <c r="I20" s="289">
        <v>43343</v>
      </c>
      <c r="J20" s="383"/>
      <c r="K20" s="348" t="str">
        <f>IF(ISBLANK(B20),"",VLOOKUP(B20,Article!$B$3:$K$102,2,))</f>
        <v>6090000100019</v>
      </c>
      <c r="L20" s="380"/>
      <c r="N20" s="388"/>
      <c r="Q20" s="384" t="s">
        <v>398</v>
      </c>
      <c r="R20" s="387" t="s">
        <v>399</v>
      </c>
    </row>
    <row r="21" spans="1:18">
      <c r="A21" s="350">
        <v>4</v>
      </c>
      <c r="B21" s="291"/>
      <c r="C21" s="385" t="str">
        <f>IF(ISBLANK(B21),"",VLOOKUP(B21,Article!$B$3:$K$102,7,))</f>
        <v/>
      </c>
      <c r="D21" s="385" t="str">
        <f>IF(ISBLANK(B21),"",VLOOKUP(B21,Article!$B$3:$K$102,4,))</f>
        <v/>
      </c>
      <c r="E21" s="297"/>
      <c r="F21" s="386" t="str">
        <f>IF(ISBLANK(B21),"",VLOOKUP(B21,Article!$B$3:$K$102,5,))</f>
        <v/>
      </c>
      <c r="G21" s="338"/>
      <c r="H21" s="386" t="str">
        <f>IF(ISBLANK(B21),"",IF(D21="Gr",E21*G21*1000,IF(D21="Kg",E21*G21,IF(D21="U",E21*G21,""))))</f>
        <v/>
      </c>
      <c r="I21" s="289"/>
      <c r="J21" s="383"/>
      <c r="K21" s="348" t="str">
        <f>IF(ISBLANK(B21),"",VLOOKUP(B21,Article!$B$3:$K$102,2,))</f>
        <v/>
      </c>
      <c r="Q21" s="384" t="s">
        <v>396</v>
      </c>
      <c r="R21" s="387" t="s">
        <v>397</v>
      </c>
    </row>
    <row r="22" spans="1:18">
      <c r="A22" s="350">
        <v>5</v>
      </c>
      <c r="B22" s="290"/>
      <c r="C22" s="385" t="str">
        <f>IF(ISBLANK(B22),"",VLOOKUP(B22,Article!$B$3:$K$102,7,))</f>
        <v/>
      </c>
      <c r="D22" s="385" t="str">
        <f>IF(ISBLANK(B22),"",VLOOKUP(B22,Article!$B$3:$K$102,4,))</f>
        <v/>
      </c>
      <c r="E22" s="297"/>
      <c r="F22" s="386" t="str">
        <f>IF(ISBLANK(B22),"",VLOOKUP(B22,Article!$B$3:$K$102,5,))</f>
        <v/>
      </c>
      <c r="G22" s="338"/>
      <c r="H22" s="386" t="str">
        <f t="shared" ref="H22:H42" si="1">IF(ISBLANK(B22),"",IF(D22="Gr",E22*G22*1000,IF(D22="Kg",E22*G22,IF(D22="U",E22*G22,""))))</f>
        <v/>
      </c>
      <c r="I22" s="289"/>
      <c r="J22" s="383"/>
      <c r="K22" s="348" t="str">
        <f>IF(ISBLANK(B22),"",VLOOKUP(B22,Article!$B$3:$K$102,2,))</f>
        <v/>
      </c>
      <c r="L22" s="380"/>
      <c r="Q22" s="384" t="s">
        <v>386</v>
      </c>
      <c r="R22" s="384" t="s">
        <v>400</v>
      </c>
    </row>
    <row r="23" spans="1:18">
      <c r="A23" s="350">
        <v>6</v>
      </c>
      <c r="B23" s="290"/>
      <c r="C23" s="385" t="str">
        <f>IF(ISBLANK(B23),"",VLOOKUP(B23,Article!$B$3:$K$102,7,))</f>
        <v/>
      </c>
      <c r="D23" s="385" t="str">
        <f>IF(ISBLANK(B23),"",VLOOKUP(B23,Article!$B$3:$K$102,4,))</f>
        <v/>
      </c>
      <c r="E23" s="297"/>
      <c r="F23" s="386" t="str">
        <f>IF(ISBLANK(B23),"",VLOOKUP(B23,Article!$B$3:$K$102,5,))</f>
        <v/>
      </c>
      <c r="G23" s="338"/>
      <c r="H23" s="386" t="str">
        <f t="shared" si="1"/>
        <v/>
      </c>
      <c r="I23" s="289"/>
      <c r="J23" s="383"/>
      <c r="K23" s="348" t="str">
        <f>IF(ISBLANK(B23),"",VLOOKUP(B23,Article!$B$3:$K$102,2,))</f>
        <v/>
      </c>
      <c r="Q23" s="384" t="s">
        <v>401</v>
      </c>
      <c r="R23" s="384" t="s">
        <v>402</v>
      </c>
    </row>
    <row r="24" spans="1:18">
      <c r="A24" s="350">
        <v>7</v>
      </c>
      <c r="B24" s="290"/>
      <c r="C24" s="385" t="str">
        <f>IF(ISBLANK(B24),"",VLOOKUP(B24,Article!$B$3:$K$102,7,))</f>
        <v/>
      </c>
      <c r="D24" s="385" t="str">
        <f>IF(ISBLANK(B24),"",VLOOKUP(B24,Article!$B$3:$K$102,4,))</f>
        <v/>
      </c>
      <c r="E24" s="297"/>
      <c r="F24" s="386" t="str">
        <f>IF(ISBLANK(B24),"",VLOOKUP(B24,Article!$B$3:$K$102,5,))</f>
        <v/>
      </c>
      <c r="G24" s="338"/>
      <c r="H24" s="386" t="str">
        <f t="shared" si="1"/>
        <v/>
      </c>
      <c r="I24" s="289"/>
      <c r="J24" s="383"/>
      <c r="K24" s="348" t="str">
        <f>IF(ISBLANK(B24),"",VLOOKUP(B24,Article!$B$3:$K$102,2,))</f>
        <v/>
      </c>
      <c r="Q24" s="384" t="s">
        <v>403</v>
      </c>
      <c r="R24" s="384" t="s">
        <v>404</v>
      </c>
    </row>
    <row r="25" spans="1:18">
      <c r="A25" s="350">
        <v>8</v>
      </c>
      <c r="B25" s="290"/>
      <c r="C25" s="385" t="str">
        <f>IF(ISBLANK(B25),"",VLOOKUP(B25,Article!$B$3:$K$102,7,))</f>
        <v/>
      </c>
      <c r="D25" s="385" t="str">
        <f>IF(ISBLANK(B25),"",VLOOKUP(B25,Article!$B$3:$K$102,4,))</f>
        <v/>
      </c>
      <c r="E25" s="297"/>
      <c r="F25" s="386" t="str">
        <f>IF(ISBLANK(B25),"",VLOOKUP(B25,Article!$B$3:$K$102,5,))</f>
        <v/>
      </c>
      <c r="G25" s="338"/>
      <c r="H25" s="386" t="str">
        <f t="shared" si="1"/>
        <v/>
      </c>
      <c r="I25" s="289"/>
      <c r="J25" s="383"/>
      <c r="K25" s="348" t="str">
        <f>IF(ISBLANK(B25),"",VLOOKUP(B25,Article!$B$3:$K$102,2,))</f>
        <v/>
      </c>
      <c r="Q25" s="384" t="s">
        <v>405</v>
      </c>
      <c r="R25" s="384" t="s">
        <v>405</v>
      </c>
    </row>
    <row r="26" spans="1:18">
      <c r="A26" s="350">
        <v>9</v>
      </c>
      <c r="B26" s="290"/>
      <c r="C26" s="385" t="str">
        <f>IF(ISBLANK(B26),"",VLOOKUP(B26,Article!$B$3:$K$102,7,))</f>
        <v/>
      </c>
      <c r="D26" s="385" t="str">
        <f>IF(ISBLANK(B26),"",VLOOKUP(B26,Article!$B$3:$K$102,4,))</f>
        <v/>
      </c>
      <c r="E26" s="297"/>
      <c r="F26" s="386" t="str">
        <f>IF(ISBLANK(B26),"",VLOOKUP(B26,Article!$B$3:$K$102,5,))</f>
        <v/>
      </c>
      <c r="G26" s="338"/>
      <c r="H26" s="386" t="str">
        <f t="shared" si="1"/>
        <v/>
      </c>
      <c r="I26" s="289"/>
      <c r="J26" s="389"/>
      <c r="M26" s="390"/>
      <c r="Q26" s="384" t="s">
        <v>385</v>
      </c>
      <c r="R26" s="384" t="s">
        <v>385</v>
      </c>
    </row>
    <row r="27" spans="1:18">
      <c r="A27" s="350">
        <v>10</v>
      </c>
      <c r="B27" s="290"/>
      <c r="C27" s="385" t="str">
        <f>IF(ISBLANK(B27),"",VLOOKUP(B27,Article!$B$3:$K$102,7,))</f>
        <v/>
      </c>
      <c r="D27" s="385" t="str">
        <f>IF(ISBLANK(B27),"",VLOOKUP(B27,Article!$B$3:$K$102,4,))</f>
        <v/>
      </c>
      <c r="E27" s="297"/>
      <c r="F27" s="386" t="str">
        <f>IF(ISBLANK(B27),"",VLOOKUP(B27,Article!$B$3:$K$102,5,))</f>
        <v/>
      </c>
      <c r="G27" s="338"/>
      <c r="H27" s="386" t="str">
        <f t="shared" si="1"/>
        <v/>
      </c>
      <c r="I27" s="289"/>
      <c r="J27" s="389"/>
      <c r="N27" s="380"/>
      <c r="Q27" s="384" t="s">
        <v>392</v>
      </c>
      <c r="R27" s="384" t="s">
        <v>393</v>
      </c>
    </row>
    <row r="28" spans="1:18" ht="14.4">
      <c r="A28" s="350">
        <v>11</v>
      </c>
      <c r="B28" s="290"/>
      <c r="C28" s="385" t="str">
        <f>IF(ISBLANK(B28),"",VLOOKUP(B28,Article!$B$3:$K$102,7,))</f>
        <v/>
      </c>
      <c r="D28" s="385" t="str">
        <f>IF(ISBLANK(B28),"",VLOOKUP(B28,Article!$B$3:$K$102,4,))</f>
        <v/>
      </c>
      <c r="E28" s="297"/>
      <c r="F28" s="386" t="str">
        <f>IF(ISBLANK(B28),"",VLOOKUP(B28,Article!$B$3:$K$102,5,))</f>
        <v/>
      </c>
      <c r="G28" s="338"/>
      <c r="H28" s="386" t="str">
        <f t="shared" si="1"/>
        <v/>
      </c>
      <c r="I28" s="289"/>
      <c r="J28" s="389"/>
      <c r="L28" s="391"/>
      <c r="Q28" s="384" t="s">
        <v>380</v>
      </c>
      <c r="R28" s="384" t="s">
        <v>406</v>
      </c>
    </row>
    <row r="29" spans="1:18">
      <c r="A29" s="350">
        <v>12</v>
      </c>
      <c r="B29" s="290"/>
      <c r="C29" s="385" t="str">
        <f>IF(ISBLANK(B29),"",VLOOKUP(B29,Article!$B$3:$K$102,7,))</f>
        <v/>
      </c>
      <c r="D29" s="385" t="str">
        <f>IF(ISBLANK(B29),"",VLOOKUP(B29,Article!$B$3:$K$102,4,))</f>
        <v/>
      </c>
      <c r="E29" s="297"/>
      <c r="F29" s="386" t="str">
        <f>IF(ISBLANK(B29),"",VLOOKUP(B29,Article!$B$3:$K$102,5,))</f>
        <v/>
      </c>
      <c r="G29" s="338"/>
      <c r="H29" s="386" t="str">
        <f t="shared" si="1"/>
        <v/>
      </c>
      <c r="I29" s="289"/>
      <c r="J29" s="389"/>
      <c r="Q29" s="384" t="s">
        <v>394</v>
      </c>
      <c r="R29" s="384" t="s">
        <v>383</v>
      </c>
    </row>
    <row r="30" spans="1:18">
      <c r="A30" s="350">
        <v>13</v>
      </c>
      <c r="B30" s="290"/>
      <c r="C30" s="385" t="str">
        <f>IF(ISBLANK(B30),"",VLOOKUP(B30,Article!$B$3:$K$102,7,))</f>
        <v/>
      </c>
      <c r="D30" s="385" t="str">
        <f>IF(ISBLANK(B30),"",VLOOKUP(B30,Article!$B$3:$K$102,4,))</f>
        <v/>
      </c>
      <c r="E30" s="297"/>
      <c r="F30" s="386" t="str">
        <f>IF(ISBLANK(B30),"",VLOOKUP(B30,Article!$B$3:$K$102,5,))</f>
        <v/>
      </c>
      <c r="G30" s="338"/>
      <c r="H30" s="386" t="str">
        <f t="shared" si="1"/>
        <v/>
      </c>
      <c r="I30" s="289"/>
      <c r="J30" s="389"/>
      <c r="Q30" s="384" t="s">
        <v>395</v>
      </c>
      <c r="R30" s="384" t="s">
        <v>407</v>
      </c>
    </row>
    <row r="31" spans="1:18">
      <c r="A31" s="350">
        <v>14</v>
      </c>
      <c r="B31" s="290"/>
      <c r="C31" s="385" t="str">
        <f>IF(ISBLANK(B31),"",VLOOKUP(B31,Article!$B$3:$K$102,7,))</f>
        <v/>
      </c>
      <c r="D31" s="385" t="str">
        <f>IF(ISBLANK(B31),"",VLOOKUP(B31,Article!$B$3:$K$102,4,))</f>
        <v/>
      </c>
      <c r="E31" s="297"/>
      <c r="F31" s="386" t="str">
        <f>IF(ISBLANK(B31),"",VLOOKUP(B31,Article!$B$3:$K$102,5,))</f>
        <v/>
      </c>
      <c r="G31" s="338"/>
      <c r="H31" s="386" t="str">
        <f t="shared" si="1"/>
        <v/>
      </c>
      <c r="I31" s="289"/>
      <c r="J31" s="389"/>
      <c r="Q31" s="384" t="s">
        <v>382</v>
      </c>
      <c r="R31" s="384" t="s">
        <v>408</v>
      </c>
    </row>
    <row r="32" spans="1:18">
      <c r="A32" s="350">
        <v>15</v>
      </c>
      <c r="B32" s="290"/>
      <c r="C32" s="385" t="str">
        <f>IF(ISBLANK(B32),"",VLOOKUP(B32,Article!$B$3:$K$102,7,))</f>
        <v/>
      </c>
      <c r="D32" s="385" t="str">
        <f>IF(ISBLANK(B32),"",VLOOKUP(B32,Article!$B$3:$K$102,4,))</f>
        <v/>
      </c>
      <c r="E32" s="297"/>
      <c r="F32" s="386" t="str">
        <f>IF(ISBLANK(B32),"",VLOOKUP(B32,Article!$B$3:$K$102,5,))</f>
        <v/>
      </c>
      <c r="G32" s="338"/>
      <c r="H32" s="386" t="str">
        <f t="shared" si="1"/>
        <v/>
      </c>
      <c r="I32" s="289"/>
      <c r="J32" s="389"/>
      <c r="Q32" s="384" t="s">
        <v>381</v>
      </c>
      <c r="R32" s="384" t="s">
        <v>409</v>
      </c>
    </row>
    <row r="33" spans="1:18">
      <c r="A33" s="350">
        <v>16</v>
      </c>
      <c r="B33" s="290"/>
      <c r="C33" s="385" t="str">
        <f>IF(ISBLANK(B33),"",VLOOKUP(B33,Article!$B$3:$K$102,7,))</f>
        <v/>
      </c>
      <c r="D33" s="385" t="str">
        <f>IF(ISBLANK(B33),"",VLOOKUP(B33,Article!$B$3:$K$102,4,))</f>
        <v/>
      </c>
      <c r="E33" s="297"/>
      <c r="F33" s="386" t="str">
        <f>IF(ISBLANK(B33),"",VLOOKUP(B33,Article!$B$3:$K$102,5,))</f>
        <v/>
      </c>
      <c r="G33" s="338"/>
      <c r="H33" s="386" t="str">
        <f t="shared" si="1"/>
        <v/>
      </c>
      <c r="I33" s="289"/>
      <c r="J33" s="389"/>
      <c r="Q33" s="384" t="s">
        <v>235</v>
      </c>
      <c r="R33" s="384" t="s">
        <v>410</v>
      </c>
    </row>
    <row r="34" spans="1:18">
      <c r="A34" s="350">
        <v>17</v>
      </c>
      <c r="B34" s="290"/>
      <c r="C34" s="385" t="str">
        <f>IF(ISBLANK(B34),"",VLOOKUP(B34,Article!$B$3:$K$102,7,))</f>
        <v/>
      </c>
      <c r="D34" s="385" t="str">
        <f>IF(ISBLANK(B34),"",VLOOKUP(B34,Article!$B$3:$K$102,4,))</f>
        <v/>
      </c>
      <c r="E34" s="297"/>
      <c r="F34" s="386" t="str">
        <f>IF(ISBLANK(B34),"",VLOOKUP(B34,Article!$B$3:$K$102,5,))</f>
        <v/>
      </c>
      <c r="G34" s="338"/>
      <c r="H34" s="386" t="str">
        <f t="shared" si="1"/>
        <v/>
      </c>
      <c r="I34" s="289"/>
      <c r="J34" s="389"/>
    </row>
    <row r="35" spans="1:18">
      <c r="A35" s="350">
        <v>18</v>
      </c>
      <c r="B35" s="290"/>
      <c r="C35" s="385" t="str">
        <f>IF(ISBLANK(B35),"",VLOOKUP(B35,Article!$B$3:$K$102,7,))</f>
        <v/>
      </c>
      <c r="D35" s="385" t="str">
        <f>IF(ISBLANK(B35),"",VLOOKUP(B35,Article!$B$3:$K$102,4,))</f>
        <v/>
      </c>
      <c r="E35" s="297"/>
      <c r="F35" s="386" t="str">
        <f>IF(ISBLANK(B35),"",VLOOKUP(B35,Article!$B$3:$K$102,5,))</f>
        <v/>
      </c>
      <c r="G35" s="338"/>
      <c r="H35" s="386" t="str">
        <f t="shared" si="1"/>
        <v/>
      </c>
      <c r="I35" s="289"/>
      <c r="J35" s="389"/>
    </row>
    <row r="36" spans="1:18">
      <c r="A36" s="350">
        <v>19</v>
      </c>
      <c r="B36" s="290"/>
      <c r="C36" s="385" t="str">
        <f>IF(ISBLANK(B36),"",VLOOKUP(B36,Article!$B$3:$K$102,7,))</f>
        <v/>
      </c>
      <c r="D36" s="385" t="str">
        <f>IF(ISBLANK(B36),"",VLOOKUP(B36,Article!$B$3:$K$102,4,))</f>
        <v/>
      </c>
      <c r="E36" s="297"/>
      <c r="F36" s="386" t="str">
        <f>IF(ISBLANK(B36),"",VLOOKUP(B36,Article!$B$3:$K$102,5,))</f>
        <v/>
      </c>
      <c r="G36" s="338"/>
      <c r="H36" s="386" t="str">
        <f t="shared" si="1"/>
        <v/>
      </c>
      <c r="I36" s="289"/>
      <c r="J36" s="389"/>
    </row>
    <row r="37" spans="1:18">
      <c r="A37" s="350">
        <v>20</v>
      </c>
      <c r="B37" s="290"/>
      <c r="C37" s="385" t="str">
        <f>IF(ISBLANK(B37),"",VLOOKUP(B37,Article!$B$3:$K$102,7,))</f>
        <v/>
      </c>
      <c r="D37" s="385" t="str">
        <f>IF(ISBLANK(B37),"",VLOOKUP(B37,Article!$B$3:$K$102,4,))</f>
        <v/>
      </c>
      <c r="E37" s="297"/>
      <c r="F37" s="386" t="str">
        <f>IF(ISBLANK(B37),"",VLOOKUP(B37,Article!$B$3:$K$102,5,))</f>
        <v/>
      </c>
      <c r="G37" s="338"/>
      <c r="H37" s="386" t="str">
        <f t="shared" si="1"/>
        <v/>
      </c>
      <c r="I37" s="289"/>
      <c r="J37" s="389"/>
    </row>
    <row r="38" spans="1:18">
      <c r="A38" s="350">
        <v>21</v>
      </c>
      <c r="B38" s="290"/>
      <c r="C38" s="385" t="str">
        <f>IF(ISBLANK(B38),"",VLOOKUP(B38,Article!$B$3:$K$102,7,))</f>
        <v/>
      </c>
      <c r="D38" s="385" t="str">
        <f>IF(ISBLANK(B38),"",VLOOKUP(B38,Article!$B$3:$K$102,4,))</f>
        <v/>
      </c>
      <c r="E38" s="297"/>
      <c r="F38" s="386" t="str">
        <f>IF(ISBLANK(B38),"",VLOOKUP(B38,Article!$B$3:$K$102,5,))</f>
        <v/>
      </c>
      <c r="G38" s="338"/>
      <c r="H38" s="386" t="str">
        <f t="shared" si="1"/>
        <v/>
      </c>
      <c r="I38" s="289"/>
      <c r="J38" s="389"/>
    </row>
    <row r="39" spans="1:18">
      <c r="A39" s="350">
        <v>22</v>
      </c>
      <c r="B39" s="290"/>
      <c r="C39" s="385" t="str">
        <f>IF(ISBLANK(B39),"",VLOOKUP(B39,Article!$B$3:$K$102,7,))</f>
        <v/>
      </c>
      <c r="D39" s="385" t="str">
        <f>IF(ISBLANK(B39),"",VLOOKUP(B39,Article!$B$3:$K$102,4,))</f>
        <v/>
      </c>
      <c r="E39" s="297"/>
      <c r="F39" s="386" t="str">
        <f>IF(ISBLANK(B39),"",VLOOKUP(B39,Article!$B$3:$K$102,5,))</f>
        <v/>
      </c>
      <c r="G39" s="338"/>
      <c r="H39" s="386" t="str">
        <f t="shared" si="1"/>
        <v/>
      </c>
      <c r="I39" s="289"/>
      <c r="J39" s="389"/>
    </row>
    <row r="40" spans="1:18">
      <c r="A40" s="350">
        <v>23</v>
      </c>
      <c r="B40" s="290"/>
      <c r="C40" s="385" t="str">
        <f>IF(ISBLANK(B40),"",VLOOKUP(B40,Article!$B$3:$K$102,7,))</f>
        <v/>
      </c>
      <c r="D40" s="385" t="str">
        <f>IF(ISBLANK(B40),"",VLOOKUP(B40,Article!$B$3:$K$102,4,))</f>
        <v/>
      </c>
      <c r="E40" s="297"/>
      <c r="F40" s="386" t="str">
        <f>IF(ISBLANK(B40),"",VLOOKUP(B40,Article!$B$3:$K$102,5,))</f>
        <v/>
      </c>
      <c r="G40" s="338"/>
      <c r="H40" s="386" t="str">
        <f t="shared" si="1"/>
        <v/>
      </c>
      <c r="I40" s="289"/>
      <c r="J40" s="389"/>
    </row>
    <row r="41" spans="1:18">
      <c r="A41" s="350">
        <v>24</v>
      </c>
      <c r="B41" s="290"/>
      <c r="C41" s="385" t="str">
        <f>IF(ISBLANK(B41),"",VLOOKUP(B41,Article!$B$3:$K$102,7,))</f>
        <v/>
      </c>
      <c r="D41" s="385" t="str">
        <f>IF(ISBLANK(B41),"",VLOOKUP(B41,Article!$B$3:$K$102,4,))</f>
        <v/>
      </c>
      <c r="E41" s="297"/>
      <c r="F41" s="386" t="str">
        <f>IF(ISBLANK(B41),"",VLOOKUP(B41,Article!$B$3:$K$102,5,))</f>
        <v/>
      </c>
      <c r="G41" s="338"/>
      <c r="H41" s="386" t="str">
        <f t="shared" si="1"/>
        <v/>
      </c>
      <c r="I41" s="289"/>
      <c r="J41" s="389"/>
    </row>
    <row r="42" spans="1:18">
      <c r="A42" s="350">
        <v>25</v>
      </c>
      <c r="B42" s="290"/>
      <c r="C42" s="385" t="str">
        <f>IF(ISBLANK(B42),"",VLOOKUP(B42,Article!$B$3:$K$102,7,))</f>
        <v/>
      </c>
      <c r="D42" s="385" t="str">
        <f>IF(ISBLANK(B42),"",VLOOKUP(B42,Article!$B$3:$K$102,4,))</f>
        <v/>
      </c>
      <c r="E42" s="297"/>
      <c r="F42" s="386"/>
      <c r="G42" s="338"/>
      <c r="H42" s="386" t="str">
        <f t="shared" si="1"/>
        <v/>
      </c>
      <c r="I42" s="289"/>
      <c r="J42" s="389"/>
    </row>
    <row r="43" spans="1:18">
      <c r="A43" s="350">
        <v>26</v>
      </c>
      <c r="B43" s="290"/>
      <c r="C43" s="385" t="str">
        <f>IF(ISBLANK(B43),"",VLOOKUP(B43,Article!$B$3:$K$102,7,))</f>
        <v/>
      </c>
      <c r="D43" s="385" t="str">
        <f>IF(ISBLANK(B43),"",VLOOKUP(B43,Article!$B$3:$K$102,4,))</f>
        <v/>
      </c>
      <c r="E43" s="297"/>
      <c r="F43" s="386" t="str">
        <f>IF(ISBLANK(B43),"",VLOOKUP(B43,Article!$B$3:$K$102,5,))</f>
        <v/>
      </c>
      <c r="G43" s="338"/>
      <c r="H43" s="386"/>
      <c r="I43" s="289"/>
      <c r="J43" s="389"/>
    </row>
    <row r="44" spans="1:18">
      <c r="A44" s="350">
        <v>27</v>
      </c>
      <c r="B44" s="290"/>
      <c r="C44" s="385" t="str">
        <f>IF(ISBLANK(B44),"",VLOOKUP(B44,Article!$B$3:$K$102,7,))</f>
        <v/>
      </c>
      <c r="D44" s="385" t="str">
        <f>IF(ISBLANK(B44),"",VLOOKUP(B44,Article!$B$3:$K$102,4,))</f>
        <v/>
      </c>
      <c r="E44" s="297"/>
      <c r="F44" s="386" t="str">
        <f>IF(ISBLANK(B44),"",VLOOKUP(B44,Article!$B$3:$K$102,5,))</f>
        <v/>
      </c>
      <c r="G44" s="338"/>
      <c r="H44" s="386" t="str">
        <f t="shared" si="0"/>
        <v/>
      </c>
      <c r="I44" s="289"/>
      <c r="J44" s="389"/>
    </row>
    <row r="45" spans="1:18">
      <c r="A45" s="350">
        <v>28</v>
      </c>
      <c r="B45" s="290"/>
      <c r="C45" s="385"/>
      <c r="D45" s="385" t="str">
        <f>IF(ISBLANK(B45),"",VLOOKUP(B45,Article!$B$3:$K$102,4,))</f>
        <v/>
      </c>
      <c r="E45" s="297"/>
      <c r="F45" s="386" t="str">
        <f>IF(ISBLANK(B45),"",VLOOKUP(B45,Article!$B$3:$K$102,5,))</f>
        <v/>
      </c>
      <c r="G45" s="338"/>
      <c r="H45" s="386" t="str">
        <f t="shared" si="0"/>
        <v/>
      </c>
      <c r="I45" s="289"/>
      <c r="J45" s="389"/>
    </row>
    <row r="46" spans="1:18">
      <c r="A46" s="350">
        <v>29</v>
      </c>
      <c r="B46" s="290"/>
      <c r="C46" s="385" t="str">
        <f>IF(ISBLANK(B46),"",VLOOKUP(B46,Article!$B$3:$K$102,7,))</f>
        <v/>
      </c>
      <c r="D46" s="385" t="str">
        <f>IF(ISBLANK(B46),"",VLOOKUP(B46,Article!$B$3:$K$102,4,))</f>
        <v/>
      </c>
      <c r="E46" s="297"/>
      <c r="F46" s="386" t="str">
        <f>IF(ISBLANK(B46),"",VLOOKUP(B46,Article!$B$3:$K$102,5,))</f>
        <v/>
      </c>
      <c r="G46" s="338"/>
      <c r="H46" s="386" t="str">
        <f t="shared" si="0"/>
        <v/>
      </c>
      <c r="I46" s="289"/>
      <c r="J46" s="389"/>
    </row>
    <row r="47" spans="1:18" ht="13.8" thickBot="1">
      <c r="A47" s="350">
        <v>30</v>
      </c>
      <c r="B47" s="290"/>
      <c r="C47" s="385" t="str">
        <f>IF(ISBLANK(B47),"",VLOOKUP(B47,Article!$B$3:$K$102,7,))</f>
        <v/>
      </c>
      <c r="D47" s="385" t="str">
        <f>IF(ISBLANK(B47),"",VLOOKUP(B47,Article!$B$3:$K$102,4,))</f>
        <v/>
      </c>
      <c r="E47" s="297"/>
      <c r="F47" s="386" t="str">
        <f>IF(ISBLANK(B47),"",VLOOKUP(B47,Article!$B$3:$K$102,5,))</f>
        <v/>
      </c>
      <c r="G47" s="338"/>
      <c r="H47" s="386" t="str">
        <f t="shared" si="0"/>
        <v/>
      </c>
      <c r="I47" s="289"/>
      <c r="J47" s="389"/>
    </row>
    <row r="48" spans="1:18" ht="15" customHeight="1" thickBot="1">
      <c r="A48" s="392"/>
      <c r="B48" s="393"/>
      <c r="C48" s="394" t="str">
        <f>IF(ISBLANK(B48),"",VLOOKUP(B48,Article!$B$3:$K$102,7,))</f>
        <v/>
      </c>
      <c r="D48" s="394" t="str">
        <f>IF(ISBLANK(B48),"",VLOOKUP(B48,Article!$B$3:$K$102,4,))</f>
        <v/>
      </c>
      <c r="E48" s="441" t="str">
        <f>+H15</f>
        <v>EUR - Euro</v>
      </c>
      <c r="F48" s="442"/>
      <c r="G48" s="443"/>
      <c r="H48" s="461">
        <f>+SUM(H18:H47)</f>
        <v>215500000</v>
      </c>
      <c r="I48" s="395"/>
      <c r="J48" s="389"/>
    </row>
    <row r="49" spans="1:10" ht="6" customHeight="1">
      <c r="G49" s="69"/>
      <c r="H49" s="396"/>
    </row>
    <row r="50" spans="1:10">
      <c r="B50" s="427" t="str">
        <f>IF(AND(A1="BON DE COMMANDE",H15="MGA - Malagasy Ariary"),Q6,IF(AND(A1="POURCHASE ORDER",H15="MGA - Malagasy Ariary"),R6,IF(AND(A1="BON DE COMMANDE",H15="USD - US Dollar"),Q2,IF(AND(A1="POURCHASE ORDER",H15="USD - US Dollar"),R2,IF(AND(A1="BON DE COMMANDE",H15="EUR - Euro"),Q3,IF(AND(A1="POURCHASE ORDER",H15="EUR - Euro"),R3,IF(AND(A1="BON DE COMMANDE",H15="GBP - British Pound"),Q4,IF(AND(A1="POURCHASE ORDER",H15="GBP - British Pound"),R4,IF(AND(A1="BON DE COMMANDE",H15="MUR - Mauritian Rupee"),Q5,IF(AND(A1="POURCHASE ORDER",H15="MUR - Mauritian Rupee"),R5,IF(AND(A1="BON DE COMMANDE",H15="JPY - Japanese Yen"),Q7,IF(AND(A1="POURCHASE ORDER",H15="JPY - Japanese Yen"),R7,IF(AND(A1="BON DE COMMANDE",H15="CHF - Franc Suisse"),Q8,IF(AND(A1="POURCHASE ORDER",H15="CHF - Franc Suisse"),R8))))))))))))))</f>
        <v>Deux cent quinze millions cinq cent mille Euros et zéro Cent</v>
      </c>
      <c r="C50" s="427"/>
      <c r="D50" s="427"/>
      <c r="E50" s="427"/>
      <c r="F50" s="427"/>
      <c r="G50" s="427"/>
      <c r="H50" s="427"/>
      <c r="I50" s="427"/>
      <c r="J50" s="340"/>
    </row>
    <row r="51" spans="1:10">
      <c r="A51" s="397" t="str">
        <f>IF($A$1="BON DE COMMANDE",Q33,IF($A$1="POURCHASE ORDER",R33))</f>
        <v>Commentaires :</v>
      </c>
      <c r="B51" s="398"/>
      <c r="C51" s="398"/>
      <c r="D51" s="398"/>
      <c r="E51" s="398"/>
      <c r="F51" s="398"/>
    </row>
    <row r="52" spans="1:10">
      <c r="A52" s="434"/>
      <c r="B52" s="435"/>
      <c r="C52" s="435"/>
      <c r="D52" s="435"/>
      <c r="E52" s="435"/>
      <c r="F52" s="436"/>
    </row>
    <row r="53" spans="1:10">
      <c r="A53" s="428"/>
      <c r="B53" s="429"/>
      <c r="C53" s="429"/>
      <c r="D53" s="429"/>
      <c r="E53" s="429"/>
      <c r="F53" s="430"/>
    </row>
    <row r="54" spans="1:10">
      <c r="A54" s="437"/>
      <c r="B54" s="429"/>
      <c r="C54" s="429"/>
      <c r="D54" s="429"/>
      <c r="E54" s="429"/>
      <c r="F54" s="430"/>
    </row>
    <row r="55" spans="1:10">
      <c r="A55" s="428"/>
      <c r="B55" s="429"/>
      <c r="C55" s="429"/>
      <c r="D55" s="429"/>
      <c r="E55" s="429"/>
      <c r="F55" s="430"/>
    </row>
    <row r="56" spans="1:10">
      <c r="A56" s="428"/>
      <c r="B56" s="429"/>
      <c r="C56" s="429"/>
      <c r="D56" s="429"/>
      <c r="E56" s="429"/>
      <c r="F56" s="430"/>
    </row>
    <row r="57" spans="1:10">
      <c r="A57" s="428"/>
      <c r="B57" s="429"/>
      <c r="C57" s="429"/>
      <c r="D57" s="429"/>
      <c r="E57" s="429"/>
      <c r="F57" s="430"/>
    </row>
    <row r="58" spans="1:10">
      <c r="A58" s="428"/>
      <c r="B58" s="429"/>
      <c r="C58" s="429"/>
      <c r="D58" s="429"/>
      <c r="E58" s="429"/>
      <c r="F58" s="430"/>
    </row>
    <row r="59" spans="1:10">
      <c r="A59" s="431"/>
      <c r="B59" s="432"/>
      <c r="C59" s="432"/>
      <c r="D59" s="432"/>
      <c r="E59" s="432"/>
      <c r="F59" s="433"/>
      <c r="G59" s="390"/>
    </row>
  </sheetData>
  <sheetProtection sheet="1" objects="1" scenarios="1"/>
  <mergeCells count="19">
    <mergeCell ref="A52:F52"/>
    <mergeCell ref="A53:F53"/>
    <mergeCell ref="A54:F54"/>
    <mergeCell ref="A1:I1"/>
    <mergeCell ref="F5:I5"/>
    <mergeCell ref="C13:E13"/>
    <mergeCell ref="B50:I50"/>
    <mergeCell ref="E48:G48"/>
    <mergeCell ref="F6:I6"/>
    <mergeCell ref="F7:I7"/>
    <mergeCell ref="F8:I8"/>
    <mergeCell ref="F9:I9"/>
    <mergeCell ref="F10:I10"/>
    <mergeCell ref="F11:I11"/>
    <mergeCell ref="A55:F55"/>
    <mergeCell ref="A56:F56"/>
    <mergeCell ref="A57:F57"/>
    <mergeCell ref="A58:F58"/>
    <mergeCell ref="A59:F59"/>
  </mergeCells>
  <conditionalFormatting sqref="F5:I5">
    <cfRule type="expression" dxfId="26" priority="10">
      <formula>$F$5=""</formula>
    </cfRule>
  </conditionalFormatting>
  <conditionalFormatting sqref="H3">
    <cfRule type="expression" dxfId="25" priority="8">
      <formula>$A$1="POURCHASE ORDER"</formula>
    </cfRule>
    <cfRule type="expression" dxfId="24" priority="9">
      <formula>$A$1="BON DE COMMANDE"</formula>
    </cfRule>
  </conditionalFormatting>
  <conditionalFormatting sqref="A1:I1">
    <cfRule type="expression" dxfId="23" priority="6">
      <formula>$A$1=""</formula>
    </cfRule>
  </conditionalFormatting>
  <conditionalFormatting sqref="G18:G47">
    <cfRule type="expression" dxfId="22" priority="5">
      <formula>F18="U"</formula>
    </cfRule>
  </conditionalFormatting>
  <conditionalFormatting sqref="B18 E18 G18 I18">
    <cfRule type="expression" dxfId="21" priority="4">
      <formula>B18=""</formula>
    </cfRule>
  </conditionalFormatting>
  <dataValidations count="3">
    <dataValidation type="list" allowBlank="1" showInputMessage="1" showErrorMessage="1" sqref="B18:B47">
      <formula1>Produits</formula1>
    </dataValidation>
    <dataValidation type="list" allowBlank="1" showInputMessage="1" showErrorMessage="1" sqref="F5:I5">
      <formula1>Fournisseur</formula1>
    </dataValidation>
    <dataValidation type="list" allowBlank="1" showInputMessage="1" showErrorMessage="1" sqref="A1:I1">
      <formula1>Titre_Commande</formula1>
    </dataValidation>
  </dataValidations>
  <printOptions horizontalCentered="1" verticalCentered="1"/>
  <pageMargins left="0" right="0" top="0.19685039370078741" bottom="0" header="0.31496062992125984" footer="0.31496062992125984"/>
  <pageSetup paperSize="9" orientation="portrait" horizontalDpi="0" verticalDpi="0" r:id="rId1"/>
  <headerFooter>
    <oddFooter>&amp;R
&amp;P to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T32"/>
  <sheetViews>
    <sheetView showGridLines="0" workbookViewId="0">
      <selection activeCell="K2" sqref="K2:O31"/>
    </sheetView>
  </sheetViews>
  <sheetFormatPr baseColWidth="10" defaultRowHeight="14.4"/>
  <cols>
    <col min="1" max="1" width="3" style="323" bestFit="1" customWidth="1"/>
    <col min="2" max="2" width="6.109375" style="323" bestFit="1" customWidth="1"/>
    <col min="3" max="3" width="22.77734375" style="321" customWidth="1"/>
    <col min="4" max="4" width="8.109375" style="323" customWidth="1"/>
    <col min="5" max="5" width="6.109375" style="323" bestFit="1" customWidth="1"/>
    <col min="6" max="6" width="35.88671875" style="323" bestFit="1" customWidth="1"/>
    <col min="7" max="7" width="39.6640625" style="323" bestFit="1" customWidth="1"/>
    <col min="8" max="8" width="5.21875" style="323" bestFit="1" customWidth="1"/>
    <col min="9" max="9" width="5" style="323" customWidth="1"/>
    <col min="10" max="10" width="8.109375" style="320" bestFit="1" customWidth="1"/>
    <col min="11" max="11" width="11.5546875" style="323"/>
    <col min="12" max="12" width="5.44140625" style="323" customWidth="1"/>
    <col min="13" max="13" width="11.5546875" style="323"/>
    <col min="14" max="14" width="15.21875" style="323" bestFit="1" customWidth="1"/>
    <col min="15" max="15" width="9.88671875" style="323" customWidth="1"/>
    <col min="16" max="16" width="3.5546875" style="323" bestFit="1" customWidth="1"/>
    <col min="17" max="17" width="11.5546875" style="323"/>
    <col min="18" max="18" width="20.44140625" style="323" bestFit="1" customWidth="1"/>
    <col min="19" max="19" width="11.5546875" style="323"/>
    <col min="20" max="20" width="14.21875" style="323" bestFit="1" customWidth="1"/>
    <col min="21" max="16384" width="11.5546875" style="323"/>
  </cols>
  <sheetData>
    <row r="1" spans="1:20" s="325" customFormat="1" ht="27" thickBot="1">
      <c r="B1" s="326" t="s">
        <v>342</v>
      </c>
      <c r="C1" s="327" t="s">
        <v>426</v>
      </c>
      <c r="D1" s="328" t="s">
        <v>378</v>
      </c>
      <c r="E1" s="327" t="s">
        <v>429</v>
      </c>
      <c r="F1" s="284" t="s">
        <v>379</v>
      </c>
      <c r="G1" s="284" t="s">
        <v>430</v>
      </c>
      <c r="H1" s="284" t="s">
        <v>385</v>
      </c>
      <c r="I1" s="293" t="s">
        <v>392</v>
      </c>
      <c r="J1" s="329" t="s">
        <v>427</v>
      </c>
      <c r="K1" s="284" t="s">
        <v>380</v>
      </c>
      <c r="L1" s="285" t="s">
        <v>394</v>
      </c>
      <c r="M1" s="284" t="s">
        <v>395</v>
      </c>
      <c r="N1" s="284" t="s">
        <v>382</v>
      </c>
      <c r="O1" s="322" t="s">
        <v>381</v>
      </c>
    </row>
    <row r="2" spans="1:20" ht="13.2">
      <c r="A2" s="323">
        <v>1</v>
      </c>
      <c r="B2" s="324" t="str">
        <f>IF(ISBLANK(F2),"",MID(R2,1,2))</f>
        <v>OA</v>
      </c>
      <c r="C2" s="324" t="str">
        <f>IF(ISBLANK(F2),"",R2)</f>
        <v>OA F02 180816 075016</v>
      </c>
      <c r="D2" s="324">
        <f>IF(ISBLANK(F2),"",T2)</f>
        <v>43328</v>
      </c>
      <c r="E2" s="324" t="str">
        <f>IF(ISBLANK(F2),"",MID(R2,4,3))</f>
        <v>F02</v>
      </c>
      <c r="F2" s="286" t="s">
        <v>4</v>
      </c>
      <c r="G2" s="330" t="str">
        <f t="shared" ref="G2:G31" si="0">F2&amp;" "&amp;E2</f>
        <v>Apatite F02</v>
      </c>
      <c r="H2" s="294" t="s">
        <v>114</v>
      </c>
      <c r="I2" s="294" t="s">
        <v>10</v>
      </c>
      <c r="J2" s="324" t="str">
        <f>IF(ISBLANK(F2),"",S2)</f>
        <v>EUR</v>
      </c>
      <c r="K2" s="296">
        <v>1500</v>
      </c>
      <c r="L2" s="296" t="s">
        <v>11</v>
      </c>
      <c r="M2" s="339">
        <v>65</v>
      </c>
      <c r="N2" s="296">
        <v>97500000</v>
      </c>
      <c r="O2" s="295">
        <v>43343</v>
      </c>
      <c r="R2" s="323" t="s">
        <v>464</v>
      </c>
      <c r="S2" s="323" t="s">
        <v>232</v>
      </c>
      <c r="T2" s="332">
        <v>43328</v>
      </c>
    </row>
    <row r="3" spans="1:20" ht="13.2">
      <c r="A3" s="323">
        <v>2</v>
      </c>
      <c r="B3" s="324" t="str">
        <f t="shared" ref="B3:B31" si="1">IF(ISBLANK(F3),"",MID(R3,1,2))</f>
        <v>OA</v>
      </c>
      <c r="C3" s="324" t="str">
        <f t="shared" ref="C3:C31" si="2">IF(ISBLANK(F3),"",R3)</f>
        <v>OA F02 180816 075016</v>
      </c>
      <c r="D3" s="324">
        <f t="shared" ref="D3:D31" si="3">IF(ISBLANK(F3),"",T3)</f>
        <v>43328</v>
      </c>
      <c r="E3" s="324" t="str">
        <f t="shared" ref="E3:E31" si="4">IF(ISBLANK(F3),"",MID(R3,4,3))</f>
        <v>F02</v>
      </c>
      <c r="F3" s="287" t="s">
        <v>6</v>
      </c>
      <c r="G3" s="331" t="str">
        <f t="shared" si="0"/>
        <v>Citrine F02</v>
      </c>
      <c r="H3" s="288" t="s">
        <v>114</v>
      </c>
      <c r="I3" s="288" t="s">
        <v>10</v>
      </c>
      <c r="J3" s="324" t="str">
        <f t="shared" ref="J3:J31" si="5">IF(ISBLANK(F3),"",S3)</f>
        <v>EUR</v>
      </c>
      <c r="K3" s="297">
        <v>2000</v>
      </c>
      <c r="L3" s="297" t="s">
        <v>11</v>
      </c>
      <c r="M3" s="338">
        <v>41</v>
      </c>
      <c r="N3" s="297">
        <v>82000000</v>
      </c>
      <c r="O3" s="289">
        <v>43343</v>
      </c>
      <c r="P3" s="324"/>
      <c r="R3" s="323" t="s">
        <v>464</v>
      </c>
      <c r="S3" s="323" t="s">
        <v>232</v>
      </c>
      <c r="T3" s="332">
        <v>43328</v>
      </c>
    </row>
    <row r="4" spans="1:20" ht="13.2">
      <c r="A4" s="323">
        <v>3</v>
      </c>
      <c r="B4" s="324" t="str">
        <f t="shared" si="1"/>
        <v>OA</v>
      </c>
      <c r="C4" s="324" t="str">
        <f t="shared" si="2"/>
        <v>OA F02 180816 075016</v>
      </c>
      <c r="D4" s="324">
        <f t="shared" si="3"/>
        <v>43328</v>
      </c>
      <c r="E4" s="324" t="str">
        <f t="shared" si="4"/>
        <v>F02</v>
      </c>
      <c r="F4" s="290" t="s">
        <v>356</v>
      </c>
      <c r="G4" s="331" t="str">
        <f t="shared" si="0"/>
        <v>Amethyst F02</v>
      </c>
      <c r="H4" s="288" t="s">
        <v>114</v>
      </c>
      <c r="I4" s="288" t="s">
        <v>10</v>
      </c>
      <c r="J4" s="324" t="str">
        <f t="shared" si="5"/>
        <v>EUR</v>
      </c>
      <c r="K4" s="297">
        <v>3000</v>
      </c>
      <c r="L4" s="297" t="s">
        <v>11</v>
      </c>
      <c r="M4" s="338">
        <v>12</v>
      </c>
      <c r="N4" s="297">
        <v>36000000</v>
      </c>
      <c r="O4" s="289">
        <v>43343</v>
      </c>
      <c r="P4" s="324"/>
      <c r="R4" s="323" t="s">
        <v>464</v>
      </c>
      <c r="S4" s="323" t="s">
        <v>232</v>
      </c>
      <c r="T4" s="332">
        <v>43328</v>
      </c>
    </row>
    <row r="5" spans="1:20" ht="13.2">
      <c r="A5" s="323">
        <v>4</v>
      </c>
      <c r="B5" s="324" t="str">
        <f t="shared" si="1"/>
        <v/>
      </c>
      <c r="C5" s="324" t="str">
        <f t="shared" si="2"/>
        <v/>
      </c>
      <c r="D5" s="324" t="str">
        <f t="shared" si="3"/>
        <v/>
      </c>
      <c r="E5" s="324" t="str">
        <f t="shared" si="4"/>
        <v/>
      </c>
      <c r="F5" s="291"/>
      <c r="G5" s="331" t="str">
        <f t="shared" si="0"/>
        <v xml:space="preserve"> </v>
      </c>
      <c r="H5" s="288" t="s">
        <v>167</v>
      </c>
      <c r="I5" s="288" t="s">
        <v>167</v>
      </c>
      <c r="J5" s="324" t="str">
        <f t="shared" si="5"/>
        <v/>
      </c>
      <c r="K5" s="297"/>
      <c r="L5" s="297" t="s">
        <v>167</v>
      </c>
      <c r="M5" s="338"/>
      <c r="N5" s="297" t="s">
        <v>167</v>
      </c>
      <c r="O5" s="289"/>
      <c r="P5" s="324"/>
      <c r="R5" s="323" t="s">
        <v>464</v>
      </c>
      <c r="S5" s="323" t="s">
        <v>232</v>
      </c>
      <c r="T5" s="332">
        <v>43328</v>
      </c>
    </row>
    <row r="6" spans="1:20" ht="13.2">
      <c r="A6" s="323">
        <v>5</v>
      </c>
      <c r="B6" s="324" t="str">
        <f t="shared" si="1"/>
        <v/>
      </c>
      <c r="C6" s="324" t="str">
        <f t="shared" si="2"/>
        <v/>
      </c>
      <c r="D6" s="324" t="str">
        <f t="shared" si="3"/>
        <v/>
      </c>
      <c r="E6" s="324" t="str">
        <f t="shared" si="4"/>
        <v/>
      </c>
      <c r="F6" s="290"/>
      <c r="G6" s="331" t="str">
        <f t="shared" si="0"/>
        <v xml:space="preserve"> </v>
      </c>
      <c r="H6" s="288" t="s">
        <v>167</v>
      </c>
      <c r="I6" s="288" t="s">
        <v>167</v>
      </c>
      <c r="J6" s="324" t="str">
        <f t="shared" si="5"/>
        <v/>
      </c>
      <c r="K6" s="297"/>
      <c r="L6" s="297" t="s">
        <v>167</v>
      </c>
      <c r="M6" s="338"/>
      <c r="N6" s="297" t="s">
        <v>167</v>
      </c>
      <c r="O6" s="289"/>
      <c r="P6" s="324"/>
      <c r="R6" s="323" t="s">
        <v>464</v>
      </c>
      <c r="S6" s="323" t="s">
        <v>232</v>
      </c>
      <c r="T6" s="332">
        <v>43328</v>
      </c>
    </row>
    <row r="7" spans="1:20" ht="13.2">
      <c r="A7" s="323">
        <v>6</v>
      </c>
      <c r="B7" s="324" t="str">
        <f t="shared" si="1"/>
        <v/>
      </c>
      <c r="C7" s="324" t="str">
        <f t="shared" si="2"/>
        <v/>
      </c>
      <c r="D7" s="324" t="str">
        <f t="shared" si="3"/>
        <v/>
      </c>
      <c r="E7" s="324" t="str">
        <f t="shared" si="4"/>
        <v/>
      </c>
      <c r="F7" s="290"/>
      <c r="G7" s="331" t="str">
        <f t="shared" si="0"/>
        <v xml:space="preserve"> </v>
      </c>
      <c r="H7" s="288" t="s">
        <v>167</v>
      </c>
      <c r="I7" s="288" t="s">
        <v>167</v>
      </c>
      <c r="J7" s="324" t="str">
        <f t="shared" si="5"/>
        <v/>
      </c>
      <c r="K7" s="297"/>
      <c r="L7" s="297" t="s">
        <v>167</v>
      </c>
      <c r="M7" s="338"/>
      <c r="N7" s="297" t="s">
        <v>167</v>
      </c>
      <c r="O7" s="289"/>
      <c r="P7" s="324"/>
      <c r="R7" s="323" t="s">
        <v>464</v>
      </c>
      <c r="S7" s="323" t="s">
        <v>232</v>
      </c>
      <c r="T7" s="332">
        <v>43328</v>
      </c>
    </row>
    <row r="8" spans="1:20" ht="13.2">
      <c r="A8" s="323">
        <v>7</v>
      </c>
      <c r="B8" s="324" t="str">
        <f t="shared" si="1"/>
        <v/>
      </c>
      <c r="C8" s="324" t="str">
        <f t="shared" si="2"/>
        <v/>
      </c>
      <c r="D8" s="324" t="str">
        <f t="shared" si="3"/>
        <v/>
      </c>
      <c r="E8" s="324" t="str">
        <f t="shared" si="4"/>
        <v/>
      </c>
      <c r="F8" s="290"/>
      <c r="G8" s="331" t="str">
        <f t="shared" si="0"/>
        <v xml:space="preserve"> </v>
      </c>
      <c r="H8" s="288" t="s">
        <v>167</v>
      </c>
      <c r="I8" s="288" t="s">
        <v>167</v>
      </c>
      <c r="J8" s="324" t="str">
        <f t="shared" si="5"/>
        <v/>
      </c>
      <c r="K8" s="297"/>
      <c r="L8" s="297" t="s">
        <v>167</v>
      </c>
      <c r="M8" s="338"/>
      <c r="N8" s="297" t="s">
        <v>167</v>
      </c>
      <c r="O8" s="289"/>
      <c r="P8" s="324"/>
      <c r="R8" s="323" t="s">
        <v>464</v>
      </c>
      <c r="S8" s="323" t="s">
        <v>232</v>
      </c>
      <c r="T8" s="332">
        <v>43328</v>
      </c>
    </row>
    <row r="9" spans="1:20" ht="13.2">
      <c r="A9" s="323">
        <v>8</v>
      </c>
      <c r="B9" s="324" t="str">
        <f t="shared" si="1"/>
        <v/>
      </c>
      <c r="C9" s="324" t="str">
        <f t="shared" si="2"/>
        <v/>
      </c>
      <c r="D9" s="324" t="str">
        <f t="shared" si="3"/>
        <v/>
      </c>
      <c r="E9" s="324" t="str">
        <f t="shared" si="4"/>
        <v/>
      </c>
      <c r="F9" s="290"/>
      <c r="G9" s="331" t="str">
        <f t="shared" si="0"/>
        <v xml:space="preserve"> </v>
      </c>
      <c r="H9" s="288" t="s">
        <v>167</v>
      </c>
      <c r="I9" s="288" t="s">
        <v>167</v>
      </c>
      <c r="J9" s="324" t="str">
        <f t="shared" si="5"/>
        <v/>
      </c>
      <c r="K9" s="297"/>
      <c r="L9" s="297" t="s">
        <v>167</v>
      </c>
      <c r="M9" s="338"/>
      <c r="N9" s="297" t="s">
        <v>167</v>
      </c>
      <c r="O9" s="289"/>
      <c r="P9" s="324"/>
      <c r="R9" s="323" t="s">
        <v>464</v>
      </c>
      <c r="S9" s="323" t="s">
        <v>232</v>
      </c>
      <c r="T9" s="332">
        <v>43328</v>
      </c>
    </row>
    <row r="10" spans="1:20" ht="13.2">
      <c r="A10" s="323">
        <v>9</v>
      </c>
      <c r="B10" s="324" t="str">
        <f t="shared" si="1"/>
        <v/>
      </c>
      <c r="C10" s="324" t="str">
        <f t="shared" si="2"/>
        <v/>
      </c>
      <c r="D10" s="324" t="str">
        <f t="shared" si="3"/>
        <v/>
      </c>
      <c r="E10" s="324" t="str">
        <f t="shared" si="4"/>
        <v/>
      </c>
      <c r="F10" s="290"/>
      <c r="G10" s="331" t="str">
        <f t="shared" si="0"/>
        <v xml:space="preserve"> </v>
      </c>
      <c r="H10" s="288" t="s">
        <v>167</v>
      </c>
      <c r="I10" s="288" t="s">
        <v>167</v>
      </c>
      <c r="J10" s="324" t="str">
        <f t="shared" si="5"/>
        <v/>
      </c>
      <c r="K10" s="297"/>
      <c r="L10" s="297" t="s">
        <v>167</v>
      </c>
      <c r="M10" s="338"/>
      <c r="N10" s="297" t="s">
        <v>167</v>
      </c>
      <c r="O10" s="289"/>
      <c r="P10" s="324"/>
      <c r="R10" s="323" t="s">
        <v>464</v>
      </c>
      <c r="S10" s="323" t="s">
        <v>232</v>
      </c>
      <c r="T10" s="332">
        <v>43328</v>
      </c>
    </row>
    <row r="11" spans="1:20" ht="13.2">
      <c r="A11" s="323">
        <v>10</v>
      </c>
      <c r="B11" s="324" t="str">
        <f t="shared" si="1"/>
        <v/>
      </c>
      <c r="C11" s="324" t="str">
        <f t="shared" si="2"/>
        <v/>
      </c>
      <c r="D11" s="324" t="str">
        <f t="shared" si="3"/>
        <v/>
      </c>
      <c r="E11" s="324" t="str">
        <f t="shared" si="4"/>
        <v/>
      </c>
      <c r="F11" s="290"/>
      <c r="G11" s="331" t="str">
        <f t="shared" si="0"/>
        <v xml:space="preserve"> </v>
      </c>
      <c r="H11" s="288" t="s">
        <v>167</v>
      </c>
      <c r="I11" s="288" t="s">
        <v>167</v>
      </c>
      <c r="J11" s="324" t="str">
        <f t="shared" si="5"/>
        <v/>
      </c>
      <c r="K11" s="297"/>
      <c r="L11" s="297" t="s">
        <v>167</v>
      </c>
      <c r="M11" s="338"/>
      <c r="N11" s="297" t="s">
        <v>167</v>
      </c>
      <c r="O11" s="289"/>
      <c r="P11" s="324"/>
      <c r="R11" s="323" t="s">
        <v>464</v>
      </c>
      <c r="S11" s="323" t="s">
        <v>232</v>
      </c>
      <c r="T11" s="332">
        <v>43328</v>
      </c>
    </row>
    <row r="12" spans="1:20" ht="13.2">
      <c r="A12" s="323">
        <v>11</v>
      </c>
      <c r="B12" s="324" t="str">
        <f t="shared" si="1"/>
        <v/>
      </c>
      <c r="C12" s="324" t="str">
        <f t="shared" si="2"/>
        <v/>
      </c>
      <c r="D12" s="324" t="str">
        <f t="shared" si="3"/>
        <v/>
      </c>
      <c r="E12" s="324" t="str">
        <f t="shared" si="4"/>
        <v/>
      </c>
      <c r="F12" s="290"/>
      <c r="G12" s="331" t="str">
        <f t="shared" si="0"/>
        <v xml:space="preserve"> </v>
      </c>
      <c r="H12" s="288" t="s">
        <v>167</v>
      </c>
      <c r="I12" s="288" t="s">
        <v>167</v>
      </c>
      <c r="J12" s="324" t="str">
        <f t="shared" si="5"/>
        <v/>
      </c>
      <c r="K12" s="297"/>
      <c r="L12" s="297" t="s">
        <v>167</v>
      </c>
      <c r="M12" s="338"/>
      <c r="N12" s="297" t="s">
        <v>167</v>
      </c>
      <c r="O12" s="289"/>
      <c r="P12" s="324"/>
      <c r="R12" s="323" t="s">
        <v>464</v>
      </c>
      <c r="S12" s="323" t="s">
        <v>232</v>
      </c>
      <c r="T12" s="332">
        <v>43328</v>
      </c>
    </row>
    <row r="13" spans="1:20" ht="13.2">
      <c r="A13" s="323">
        <v>12</v>
      </c>
      <c r="B13" s="324" t="str">
        <f t="shared" si="1"/>
        <v/>
      </c>
      <c r="C13" s="324" t="str">
        <f t="shared" si="2"/>
        <v/>
      </c>
      <c r="D13" s="324" t="str">
        <f t="shared" si="3"/>
        <v/>
      </c>
      <c r="E13" s="324" t="str">
        <f t="shared" si="4"/>
        <v/>
      </c>
      <c r="F13" s="290"/>
      <c r="G13" s="331" t="str">
        <f t="shared" si="0"/>
        <v xml:space="preserve"> </v>
      </c>
      <c r="H13" s="288" t="s">
        <v>167</v>
      </c>
      <c r="I13" s="288" t="s">
        <v>167</v>
      </c>
      <c r="J13" s="324" t="str">
        <f t="shared" si="5"/>
        <v/>
      </c>
      <c r="K13" s="297"/>
      <c r="L13" s="297" t="s">
        <v>167</v>
      </c>
      <c r="M13" s="338"/>
      <c r="N13" s="297" t="s">
        <v>167</v>
      </c>
      <c r="O13" s="289"/>
      <c r="P13" s="324"/>
      <c r="R13" s="323" t="s">
        <v>464</v>
      </c>
      <c r="S13" s="323" t="s">
        <v>232</v>
      </c>
      <c r="T13" s="332">
        <v>43328</v>
      </c>
    </row>
    <row r="14" spans="1:20" ht="13.2">
      <c r="A14" s="323">
        <v>13</v>
      </c>
      <c r="B14" s="324" t="str">
        <f t="shared" si="1"/>
        <v/>
      </c>
      <c r="C14" s="324" t="str">
        <f t="shared" si="2"/>
        <v/>
      </c>
      <c r="D14" s="324" t="str">
        <f t="shared" si="3"/>
        <v/>
      </c>
      <c r="E14" s="324" t="str">
        <f t="shared" si="4"/>
        <v/>
      </c>
      <c r="F14" s="290"/>
      <c r="G14" s="331" t="str">
        <f t="shared" si="0"/>
        <v xml:space="preserve"> </v>
      </c>
      <c r="H14" s="288" t="s">
        <v>167</v>
      </c>
      <c r="I14" s="288" t="s">
        <v>167</v>
      </c>
      <c r="J14" s="324" t="str">
        <f t="shared" si="5"/>
        <v/>
      </c>
      <c r="K14" s="297"/>
      <c r="L14" s="297" t="s">
        <v>167</v>
      </c>
      <c r="M14" s="338"/>
      <c r="N14" s="297" t="s">
        <v>167</v>
      </c>
      <c r="O14" s="289"/>
      <c r="P14" s="324"/>
      <c r="R14" s="323" t="s">
        <v>464</v>
      </c>
      <c r="S14" s="323" t="s">
        <v>232</v>
      </c>
      <c r="T14" s="332">
        <v>43328</v>
      </c>
    </row>
    <row r="15" spans="1:20" ht="13.2">
      <c r="A15" s="323">
        <v>14</v>
      </c>
      <c r="B15" s="324" t="str">
        <f t="shared" si="1"/>
        <v/>
      </c>
      <c r="C15" s="324" t="str">
        <f t="shared" si="2"/>
        <v/>
      </c>
      <c r="D15" s="324" t="str">
        <f t="shared" si="3"/>
        <v/>
      </c>
      <c r="E15" s="324" t="str">
        <f t="shared" si="4"/>
        <v/>
      </c>
      <c r="F15" s="290"/>
      <c r="G15" s="331" t="str">
        <f t="shared" si="0"/>
        <v xml:space="preserve"> </v>
      </c>
      <c r="H15" s="288" t="s">
        <v>167</v>
      </c>
      <c r="I15" s="288" t="s">
        <v>167</v>
      </c>
      <c r="J15" s="324" t="str">
        <f t="shared" si="5"/>
        <v/>
      </c>
      <c r="K15" s="297"/>
      <c r="L15" s="297" t="s">
        <v>167</v>
      </c>
      <c r="M15" s="338"/>
      <c r="N15" s="297" t="s">
        <v>167</v>
      </c>
      <c r="O15" s="289"/>
      <c r="P15" s="324"/>
      <c r="R15" s="323" t="s">
        <v>464</v>
      </c>
      <c r="S15" s="323" t="s">
        <v>232</v>
      </c>
      <c r="T15" s="332">
        <v>43328</v>
      </c>
    </row>
    <row r="16" spans="1:20" ht="13.2">
      <c r="A16" s="323">
        <v>15</v>
      </c>
      <c r="B16" s="324" t="str">
        <f t="shared" si="1"/>
        <v/>
      </c>
      <c r="C16" s="324" t="str">
        <f t="shared" si="2"/>
        <v/>
      </c>
      <c r="D16" s="324" t="str">
        <f t="shared" si="3"/>
        <v/>
      </c>
      <c r="E16" s="324" t="str">
        <f t="shared" si="4"/>
        <v/>
      </c>
      <c r="F16" s="290"/>
      <c r="G16" s="331" t="str">
        <f t="shared" si="0"/>
        <v xml:space="preserve"> </v>
      </c>
      <c r="H16" s="288" t="s">
        <v>167</v>
      </c>
      <c r="I16" s="288" t="s">
        <v>167</v>
      </c>
      <c r="J16" s="324" t="str">
        <f t="shared" si="5"/>
        <v/>
      </c>
      <c r="K16" s="297"/>
      <c r="L16" s="297" t="s">
        <v>167</v>
      </c>
      <c r="M16" s="338"/>
      <c r="N16" s="297" t="s">
        <v>167</v>
      </c>
      <c r="O16" s="289"/>
      <c r="P16" s="324"/>
      <c r="R16" s="323" t="s">
        <v>464</v>
      </c>
      <c r="S16" s="323" t="s">
        <v>232</v>
      </c>
      <c r="T16" s="332">
        <v>43328</v>
      </c>
    </row>
    <row r="17" spans="1:20" ht="13.2">
      <c r="A17" s="323">
        <v>16</v>
      </c>
      <c r="B17" s="324" t="str">
        <f t="shared" si="1"/>
        <v/>
      </c>
      <c r="C17" s="324" t="str">
        <f t="shared" si="2"/>
        <v/>
      </c>
      <c r="D17" s="324" t="str">
        <f t="shared" si="3"/>
        <v/>
      </c>
      <c r="E17" s="324" t="str">
        <f t="shared" si="4"/>
        <v/>
      </c>
      <c r="F17" s="290"/>
      <c r="G17" s="331" t="str">
        <f t="shared" si="0"/>
        <v xml:space="preserve"> </v>
      </c>
      <c r="H17" s="288" t="s">
        <v>167</v>
      </c>
      <c r="I17" s="288" t="s">
        <v>167</v>
      </c>
      <c r="J17" s="324" t="str">
        <f t="shared" si="5"/>
        <v/>
      </c>
      <c r="K17" s="297"/>
      <c r="L17" s="297" t="s">
        <v>167</v>
      </c>
      <c r="M17" s="338"/>
      <c r="N17" s="297" t="s">
        <v>167</v>
      </c>
      <c r="O17" s="289"/>
      <c r="P17" s="324"/>
      <c r="R17" s="323" t="s">
        <v>464</v>
      </c>
      <c r="S17" s="323" t="s">
        <v>232</v>
      </c>
      <c r="T17" s="332">
        <v>43328</v>
      </c>
    </row>
    <row r="18" spans="1:20" ht="13.2">
      <c r="A18" s="323">
        <v>17</v>
      </c>
      <c r="B18" s="324" t="str">
        <f t="shared" si="1"/>
        <v/>
      </c>
      <c r="C18" s="324" t="str">
        <f t="shared" si="2"/>
        <v/>
      </c>
      <c r="D18" s="324" t="str">
        <f t="shared" si="3"/>
        <v/>
      </c>
      <c r="E18" s="324" t="str">
        <f t="shared" si="4"/>
        <v/>
      </c>
      <c r="F18" s="290"/>
      <c r="G18" s="331" t="str">
        <f t="shared" si="0"/>
        <v xml:space="preserve"> </v>
      </c>
      <c r="H18" s="288" t="s">
        <v>167</v>
      </c>
      <c r="I18" s="288" t="s">
        <v>167</v>
      </c>
      <c r="J18" s="324" t="str">
        <f t="shared" si="5"/>
        <v/>
      </c>
      <c r="K18" s="297"/>
      <c r="L18" s="297" t="s">
        <v>167</v>
      </c>
      <c r="M18" s="338"/>
      <c r="N18" s="297" t="s">
        <v>167</v>
      </c>
      <c r="O18" s="289"/>
      <c r="P18" s="324"/>
      <c r="R18" s="323" t="s">
        <v>464</v>
      </c>
      <c r="S18" s="323" t="s">
        <v>232</v>
      </c>
      <c r="T18" s="332">
        <v>43328</v>
      </c>
    </row>
    <row r="19" spans="1:20" ht="13.2">
      <c r="A19" s="323">
        <v>18</v>
      </c>
      <c r="B19" s="324" t="str">
        <f t="shared" si="1"/>
        <v/>
      </c>
      <c r="C19" s="324" t="str">
        <f t="shared" si="2"/>
        <v/>
      </c>
      <c r="D19" s="324" t="str">
        <f t="shared" si="3"/>
        <v/>
      </c>
      <c r="E19" s="324" t="str">
        <f t="shared" si="4"/>
        <v/>
      </c>
      <c r="F19" s="290"/>
      <c r="G19" s="331" t="str">
        <f t="shared" si="0"/>
        <v xml:space="preserve"> </v>
      </c>
      <c r="H19" s="288" t="s">
        <v>167</v>
      </c>
      <c r="I19" s="288" t="s">
        <v>167</v>
      </c>
      <c r="J19" s="324" t="str">
        <f t="shared" si="5"/>
        <v/>
      </c>
      <c r="K19" s="297"/>
      <c r="L19" s="297" t="s">
        <v>167</v>
      </c>
      <c r="M19" s="338"/>
      <c r="N19" s="297" t="s">
        <v>167</v>
      </c>
      <c r="O19" s="289"/>
      <c r="P19" s="324"/>
      <c r="R19" s="323" t="s">
        <v>464</v>
      </c>
      <c r="S19" s="323" t="s">
        <v>232</v>
      </c>
      <c r="T19" s="332">
        <v>43328</v>
      </c>
    </row>
    <row r="20" spans="1:20" ht="13.2">
      <c r="A20" s="323">
        <v>19</v>
      </c>
      <c r="B20" s="324" t="str">
        <f t="shared" si="1"/>
        <v/>
      </c>
      <c r="C20" s="324" t="str">
        <f t="shared" si="2"/>
        <v/>
      </c>
      <c r="D20" s="324" t="str">
        <f t="shared" si="3"/>
        <v/>
      </c>
      <c r="E20" s="324" t="str">
        <f t="shared" si="4"/>
        <v/>
      </c>
      <c r="F20" s="290"/>
      <c r="G20" s="331" t="str">
        <f t="shared" si="0"/>
        <v xml:space="preserve"> </v>
      </c>
      <c r="H20" s="288" t="s">
        <v>167</v>
      </c>
      <c r="I20" s="288" t="s">
        <v>167</v>
      </c>
      <c r="J20" s="324" t="str">
        <f t="shared" si="5"/>
        <v/>
      </c>
      <c r="K20" s="297"/>
      <c r="L20" s="297" t="s">
        <v>167</v>
      </c>
      <c r="M20" s="338"/>
      <c r="N20" s="297" t="s">
        <v>167</v>
      </c>
      <c r="O20" s="289"/>
      <c r="P20" s="324"/>
      <c r="R20" s="323" t="s">
        <v>464</v>
      </c>
      <c r="S20" s="323" t="s">
        <v>232</v>
      </c>
      <c r="T20" s="332">
        <v>43328</v>
      </c>
    </row>
    <row r="21" spans="1:20" ht="13.2">
      <c r="A21" s="323">
        <v>20</v>
      </c>
      <c r="B21" s="324" t="str">
        <f t="shared" si="1"/>
        <v/>
      </c>
      <c r="C21" s="324" t="str">
        <f t="shared" si="2"/>
        <v/>
      </c>
      <c r="D21" s="324" t="str">
        <f t="shared" si="3"/>
        <v/>
      </c>
      <c r="E21" s="324" t="str">
        <f t="shared" si="4"/>
        <v/>
      </c>
      <c r="F21" s="290"/>
      <c r="G21" s="331" t="str">
        <f t="shared" si="0"/>
        <v xml:space="preserve"> </v>
      </c>
      <c r="H21" s="288" t="s">
        <v>167</v>
      </c>
      <c r="I21" s="288" t="s">
        <v>167</v>
      </c>
      <c r="J21" s="324" t="str">
        <f t="shared" si="5"/>
        <v/>
      </c>
      <c r="K21" s="297"/>
      <c r="L21" s="297" t="s">
        <v>167</v>
      </c>
      <c r="M21" s="338"/>
      <c r="N21" s="297" t="s">
        <v>167</v>
      </c>
      <c r="O21" s="289"/>
      <c r="P21" s="324"/>
      <c r="R21" s="323" t="s">
        <v>464</v>
      </c>
      <c r="S21" s="323" t="s">
        <v>232</v>
      </c>
      <c r="T21" s="332">
        <v>43328</v>
      </c>
    </row>
    <row r="22" spans="1:20" ht="13.2">
      <c r="A22" s="323">
        <v>21</v>
      </c>
      <c r="B22" s="324" t="str">
        <f t="shared" si="1"/>
        <v/>
      </c>
      <c r="C22" s="324" t="str">
        <f t="shared" si="2"/>
        <v/>
      </c>
      <c r="D22" s="324" t="str">
        <f t="shared" si="3"/>
        <v/>
      </c>
      <c r="E22" s="324" t="str">
        <f t="shared" si="4"/>
        <v/>
      </c>
      <c r="F22" s="290"/>
      <c r="G22" s="331" t="str">
        <f t="shared" si="0"/>
        <v xml:space="preserve"> </v>
      </c>
      <c r="H22" s="288" t="s">
        <v>167</v>
      </c>
      <c r="I22" s="288" t="s">
        <v>167</v>
      </c>
      <c r="J22" s="324" t="str">
        <f t="shared" si="5"/>
        <v/>
      </c>
      <c r="K22" s="297"/>
      <c r="L22" s="297" t="s">
        <v>167</v>
      </c>
      <c r="M22" s="338"/>
      <c r="N22" s="297" t="s">
        <v>167</v>
      </c>
      <c r="O22" s="289"/>
      <c r="P22" s="324"/>
      <c r="R22" s="323" t="s">
        <v>464</v>
      </c>
      <c r="S22" s="323" t="s">
        <v>232</v>
      </c>
      <c r="T22" s="332">
        <v>43328</v>
      </c>
    </row>
    <row r="23" spans="1:20" ht="13.2">
      <c r="A23" s="323">
        <v>22</v>
      </c>
      <c r="B23" s="324" t="str">
        <f t="shared" si="1"/>
        <v/>
      </c>
      <c r="C23" s="324" t="str">
        <f t="shared" si="2"/>
        <v/>
      </c>
      <c r="D23" s="324" t="str">
        <f t="shared" si="3"/>
        <v/>
      </c>
      <c r="E23" s="324" t="str">
        <f t="shared" si="4"/>
        <v/>
      </c>
      <c r="F23" s="290"/>
      <c r="G23" s="331" t="str">
        <f t="shared" si="0"/>
        <v xml:space="preserve"> </v>
      </c>
      <c r="H23" s="288" t="s">
        <v>167</v>
      </c>
      <c r="I23" s="288" t="s">
        <v>167</v>
      </c>
      <c r="J23" s="324" t="str">
        <f t="shared" si="5"/>
        <v/>
      </c>
      <c r="K23" s="297"/>
      <c r="L23" s="297" t="s">
        <v>167</v>
      </c>
      <c r="M23" s="338"/>
      <c r="N23" s="297" t="s">
        <v>167</v>
      </c>
      <c r="O23" s="289"/>
      <c r="P23" s="324"/>
      <c r="R23" s="323" t="s">
        <v>464</v>
      </c>
      <c r="S23" s="323" t="s">
        <v>232</v>
      </c>
      <c r="T23" s="332">
        <v>43328</v>
      </c>
    </row>
    <row r="24" spans="1:20" ht="13.2">
      <c r="A24" s="323">
        <v>23</v>
      </c>
      <c r="B24" s="324" t="str">
        <f t="shared" si="1"/>
        <v/>
      </c>
      <c r="C24" s="324" t="str">
        <f t="shared" si="2"/>
        <v/>
      </c>
      <c r="D24" s="324" t="str">
        <f t="shared" si="3"/>
        <v/>
      </c>
      <c r="E24" s="324" t="str">
        <f t="shared" si="4"/>
        <v/>
      </c>
      <c r="F24" s="290"/>
      <c r="G24" s="331" t="str">
        <f t="shared" si="0"/>
        <v xml:space="preserve"> </v>
      </c>
      <c r="H24" s="288" t="s">
        <v>167</v>
      </c>
      <c r="I24" s="288" t="s">
        <v>167</v>
      </c>
      <c r="J24" s="324" t="str">
        <f t="shared" si="5"/>
        <v/>
      </c>
      <c r="K24" s="297"/>
      <c r="L24" s="297" t="s">
        <v>167</v>
      </c>
      <c r="M24" s="338"/>
      <c r="N24" s="297" t="s">
        <v>167</v>
      </c>
      <c r="O24" s="289"/>
      <c r="P24" s="324"/>
      <c r="R24" s="323" t="s">
        <v>464</v>
      </c>
      <c r="S24" s="323" t="s">
        <v>232</v>
      </c>
      <c r="T24" s="332">
        <v>43328</v>
      </c>
    </row>
    <row r="25" spans="1:20" ht="13.2">
      <c r="A25" s="323">
        <v>24</v>
      </c>
      <c r="B25" s="324" t="str">
        <f t="shared" si="1"/>
        <v/>
      </c>
      <c r="C25" s="324" t="str">
        <f t="shared" si="2"/>
        <v/>
      </c>
      <c r="D25" s="324" t="str">
        <f t="shared" si="3"/>
        <v/>
      </c>
      <c r="E25" s="324" t="str">
        <f t="shared" si="4"/>
        <v/>
      </c>
      <c r="F25" s="290"/>
      <c r="G25" s="331" t="str">
        <f t="shared" si="0"/>
        <v xml:space="preserve"> </v>
      </c>
      <c r="H25" s="288" t="s">
        <v>167</v>
      </c>
      <c r="I25" s="288" t="s">
        <v>167</v>
      </c>
      <c r="J25" s="324" t="str">
        <f t="shared" si="5"/>
        <v/>
      </c>
      <c r="K25" s="297"/>
      <c r="L25" s="297" t="s">
        <v>167</v>
      </c>
      <c r="M25" s="338"/>
      <c r="N25" s="297" t="s">
        <v>167</v>
      </c>
      <c r="O25" s="289"/>
      <c r="P25" s="324"/>
      <c r="R25" s="323" t="s">
        <v>464</v>
      </c>
      <c r="S25" s="323" t="s">
        <v>232</v>
      </c>
      <c r="T25" s="332">
        <v>43328</v>
      </c>
    </row>
    <row r="26" spans="1:20" ht="13.2">
      <c r="A26" s="323">
        <v>25</v>
      </c>
      <c r="B26" s="324" t="str">
        <f t="shared" si="1"/>
        <v/>
      </c>
      <c r="C26" s="324" t="str">
        <f t="shared" si="2"/>
        <v/>
      </c>
      <c r="D26" s="324" t="str">
        <f t="shared" si="3"/>
        <v/>
      </c>
      <c r="E26" s="324" t="str">
        <f t="shared" si="4"/>
        <v/>
      </c>
      <c r="F26" s="290"/>
      <c r="G26" s="331" t="str">
        <f t="shared" si="0"/>
        <v xml:space="preserve"> </v>
      </c>
      <c r="H26" s="288" t="s">
        <v>167</v>
      </c>
      <c r="I26" s="288" t="s">
        <v>167</v>
      </c>
      <c r="J26" s="324" t="str">
        <f t="shared" si="5"/>
        <v/>
      </c>
      <c r="K26" s="297"/>
      <c r="L26" s="297"/>
      <c r="M26" s="338"/>
      <c r="N26" s="297" t="s">
        <v>167</v>
      </c>
      <c r="O26" s="289"/>
      <c r="P26" s="324"/>
      <c r="R26" s="323" t="s">
        <v>464</v>
      </c>
      <c r="S26" s="323" t="s">
        <v>232</v>
      </c>
      <c r="T26" s="332">
        <v>43328</v>
      </c>
    </row>
    <row r="27" spans="1:20" ht="13.2">
      <c r="A27" s="323">
        <v>26</v>
      </c>
      <c r="B27" s="324" t="str">
        <f t="shared" si="1"/>
        <v/>
      </c>
      <c r="C27" s="324" t="str">
        <f t="shared" si="2"/>
        <v/>
      </c>
      <c r="D27" s="324" t="str">
        <f t="shared" si="3"/>
        <v/>
      </c>
      <c r="E27" s="324" t="str">
        <f t="shared" si="4"/>
        <v/>
      </c>
      <c r="F27" s="290"/>
      <c r="G27" s="331" t="str">
        <f t="shared" si="0"/>
        <v xml:space="preserve"> </v>
      </c>
      <c r="H27" s="288" t="s">
        <v>167</v>
      </c>
      <c r="I27" s="288" t="s">
        <v>167</v>
      </c>
      <c r="J27" s="324" t="str">
        <f t="shared" si="5"/>
        <v/>
      </c>
      <c r="K27" s="297"/>
      <c r="L27" s="297" t="s">
        <v>167</v>
      </c>
      <c r="M27" s="338"/>
      <c r="N27" s="297"/>
      <c r="O27" s="289"/>
      <c r="P27" s="324"/>
      <c r="R27" s="323" t="s">
        <v>464</v>
      </c>
      <c r="S27" s="323" t="s">
        <v>232</v>
      </c>
      <c r="T27" s="332">
        <v>43328</v>
      </c>
    </row>
    <row r="28" spans="1:20" ht="13.2">
      <c r="A28" s="323">
        <v>27</v>
      </c>
      <c r="B28" s="324" t="str">
        <f t="shared" si="1"/>
        <v/>
      </c>
      <c r="C28" s="324" t="str">
        <f t="shared" si="2"/>
        <v/>
      </c>
      <c r="D28" s="324" t="str">
        <f t="shared" si="3"/>
        <v/>
      </c>
      <c r="E28" s="324" t="str">
        <f t="shared" si="4"/>
        <v/>
      </c>
      <c r="F28" s="290"/>
      <c r="G28" s="331" t="str">
        <f t="shared" si="0"/>
        <v xml:space="preserve"> </v>
      </c>
      <c r="H28" s="288" t="s">
        <v>167</v>
      </c>
      <c r="I28" s="288" t="s">
        <v>167</v>
      </c>
      <c r="J28" s="324" t="str">
        <f t="shared" si="5"/>
        <v/>
      </c>
      <c r="K28" s="297"/>
      <c r="L28" s="297" t="s">
        <v>167</v>
      </c>
      <c r="M28" s="338"/>
      <c r="N28" s="297" t="s">
        <v>167</v>
      </c>
      <c r="O28" s="289"/>
      <c r="P28" s="324"/>
      <c r="R28" s="323" t="s">
        <v>464</v>
      </c>
      <c r="S28" s="323" t="s">
        <v>232</v>
      </c>
      <c r="T28" s="332">
        <v>43328</v>
      </c>
    </row>
    <row r="29" spans="1:20" ht="13.2">
      <c r="A29" s="323">
        <v>28</v>
      </c>
      <c r="B29" s="324" t="str">
        <f t="shared" si="1"/>
        <v/>
      </c>
      <c r="C29" s="324" t="str">
        <f t="shared" si="2"/>
        <v/>
      </c>
      <c r="D29" s="324" t="str">
        <f t="shared" si="3"/>
        <v/>
      </c>
      <c r="E29" s="324" t="str">
        <f t="shared" si="4"/>
        <v/>
      </c>
      <c r="F29" s="290"/>
      <c r="G29" s="331" t="str">
        <f t="shared" si="0"/>
        <v xml:space="preserve"> </v>
      </c>
      <c r="H29" s="288"/>
      <c r="I29" s="288" t="s">
        <v>167</v>
      </c>
      <c r="J29" s="324" t="str">
        <f t="shared" si="5"/>
        <v/>
      </c>
      <c r="K29" s="297"/>
      <c r="L29" s="297" t="s">
        <v>167</v>
      </c>
      <c r="M29" s="338"/>
      <c r="N29" s="297" t="s">
        <v>167</v>
      </c>
      <c r="O29" s="289"/>
      <c r="P29" s="324"/>
      <c r="R29" s="323" t="s">
        <v>464</v>
      </c>
      <c r="S29" s="323" t="s">
        <v>232</v>
      </c>
      <c r="T29" s="332">
        <v>43328</v>
      </c>
    </row>
    <row r="30" spans="1:20" ht="13.2">
      <c r="A30" s="323">
        <v>29</v>
      </c>
      <c r="B30" s="324" t="str">
        <f t="shared" si="1"/>
        <v/>
      </c>
      <c r="C30" s="324" t="str">
        <f t="shared" si="2"/>
        <v/>
      </c>
      <c r="D30" s="324" t="str">
        <f t="shared" si="3"/>
        <v/>
      </c>
      <c r="E30" s="324" t="str">
        <f t="shared" si="4"/>
        <v/>
      </c>
      <c r="F30" s="290"/>
      <c r="G30" s="331" t="str">
        <f t="shared" si="0"/>
        <v xml:space="preserve"> </v>
      </c>
      <c r="H30" s="288" t="s">
        <v>167</v>
      </c>
      <c r="I30" s="288" t="s">
        <v>167</v>
      </c>
      <c r="J30" s="324" t="str">
        <f t="shared" si="5"/>
        <v/>
      </c>
      <c r="K30" s="297"/>
      <c r="L30" s="297" t="s">
        <v>167</v>
      </c>
      <c r="M30" s="338"/>
      <c r="N30" s="297" t="s">
        <v>167</v>
      </c>
      <c r="O30" s="289"/>
      <c r="P30" s="324"/>
      <c r="R30" s="323" t="s">
        <v>464</v>
      </c>
      <c r="S30" s="323" t="s">
        <v>232</v>
      </c>
      <c r="T30" s="332">
        <v>43328</v>
      </c>
    </row>
    <row r="31" spans="1:20" ht="13.2">
      <c r="A31" s="323">
        <v>30</v>
      </c>
      <c r="B31" s="324" t="str">
        <f t="shared" si="1"/>
        <v/>
      </c>
      <c r="C31" s="324" t="str">
        <f t="shared" si="2"/>
        <v/>
      </c>
      <c r="D31" s="324" t="str">
        <f t="shared" si="3"/>
        <v/>
      </c>
      <c r="E31" s="324" t="str">
        <f t="shared" si="4"/>
        <v/>
      </c>
      <c r="F31" s="290"/>
      <c r="G31" s="331" t="str">
        <f t="shared" si="0"/>
        <v xml:space="preserve"> </v>
      </c>
      <c r="H31" s="288" t="s">
        <v>167</v>
      </c>
      <c r="I31" s="288" t="s">
        <v>167</v>
      </c>
      <c r="J31" s="324" t="str">
        <f t="shared" si="5"/>
        <v/>
      </c>
      <c r="K31" s="297"/>
      <c r="L31" s="297" t="s">
        <v>167</v>
      </c>
      <c r="M31" s="338"/>
      <c r="N31" s="297" t="s">
        <v>167</v>
      </c>
      <c r="O31" s="289"/>
      <c r="P31" s="324"/>
      <c r="R31" s="323" t="s">
        <v>464</v>
      </c>
      <c r="S31" s="323" t="s">
        <v>232</v>
      </c>
      <c r="T31" s="332">
        <v>43328</v>
      </c>
    </row>
    <row r="32" spans="1:20">
      <c r="G32" s="405"/>
      <c r="P32" s="324"/>
    </row>
  </sheetData>
  <conditionalFormatting sqref="P3:P32 J2:J31 B2:E31">
    <cfRule type="expression" dxfId="20" priority="24">
      <formula>$A$1="POURCHASE ORDER"</formula>
    </cfRule>
    <cfRule type="expression" dxfId="19" priority="25">
      <formula>$A$1="BON DE COMMANDE"</formula>
    </cfRule>
  </conditionalFormatting>
  <conditionalFormatting sqref="M2:M31">
    <cfRule type="expression" dxfId="18" priority="19">
      <formula>L2="U"</formula>
    </cfRule>
  </conditionalFormatting>
  <conditionalFormatting sqref="M2:M31">
    <cfRule type="expression" dxfId="17" priority="15">
      <formula>L2="U"</formula>
    </cfRule>
  </conditionalFormatting>
  <conditionalFormatting sqref="M2:M31">
    <cfRule type="expression" dxfId="16" priority="11">
      <formula>L2="U"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7">
    <tabColor rgb="FFFFFF00"/>
  </sheetPr>
  <dimension ref="A1:O49"/>
  <sheetViews>
    <sheetView showGridLines="0" workbookViewId="0">
      <pane ySplit="1" topLeftCell="A2" activePane="bottomLeft" state="frozen"/>
      <selection activeCell="G31" sqref="G31"/>
      <selection pane="bottomLeft" sqref="A1:N1"/>
    </sheetView>
  </sheetViews>
  <sheetFormatPr baseColWidth="10" defaultRowHeight="14.4"/>
  <cols>
    <col min="1" max="1" width="6.44140625" customWidth="1"/>
    <col min="2" max="2" width="20.44140625" bestFit="1" customWidth="1"/>
    <col min="3" max="3" width="8.109375" bestFit="1" customWidth="1"/>
    <col min="4" max="4" width="5.6640625" bestFit="1" customWidth="1"/>
    <col min="5" max="5" width="19.21875" customWidth="1"/>
    <col min="6" max="6" width="30.44140625" customWidth="1"/>
    <col min="7" max="7" width="5.21875" bestFit="1" customWidth="1"/>
    <col min="8" max="8" width="7" customWidth="1"/>
    <col min="9" max="9" width="6.77734375" bestFit="1" customWidth="1"/>
    <col min="10" max="10" width="13.88671875" customWidth="1"/>
    <col min="11" max="11" width="5.88671875" customWidth="1"/>
    <col min="12" max="12" width="15.5546875" customWidth="1"/>
    <col min="13" max="13" width="18.88671875" customWidth="1"/>
    <col min="14" max="14" width="13.5546875" bestFit="1" customWidth="1"/>
    <col min="15" max="15" width="15.44140625" customWidth="1"/>
  </cols>
  <sheetData>
    <row r="1" spans="1:15" ht="27" thickBot="1">
      <c r="A1" s="326" t="s">
        <v>342</v>
      </c>
      <c r="B1" s="327" t="s">
        <v>426</v>
      </c>
      <c r="C1" s="328" t="s">
        <v>378</v>
      </c>
      <c r="D1" s="327" t="s">
        <v>429</v>
      </c>
      <c r="E1" s="284" t="s">
        <v>379</v>
      </c>
      <c r="F1" s="284" t="s">
        <v>430</v>
      </c>
      <c r="G1" s="284" t="s">
        <v>385</v>
      </c>
      <c r="H1" s="293" t="s">
        <v>392</v>
      </c>
      <c r="I1" s="329" t="s">
        <v>427</v>
      </c>
      <c r="J1" s="284" t="s">
        <v>380</v>
      </c>
      <c r="K1" s="285" t="s">
        <v>394</v>
      </c>
      <c r="L1" s="284" t="s">
        <v>395</v>
      </c>
      <c r="M1" s="284" t="s">
        <v>382</v>
      </c>
      <c r="N1" s="322" t="s">
        <v>381</v>
      </c>
      <c r="O1" s="342"/>
    </row>
    <row r="2" spans="1:15">
      <c r="A2" s="342" t="s">
        <v>432</v>
      </c>
      <c r="B2" s="342" t="s">
        <v>443</v>
      </c>
      <c r="C2" s="342">
        <v>43327</v>
      </c>
      <c r="D2" s="342" t="s">
        <v>239</v>
      </c>
      <c r="E2" s="341" t="s">
        <v>4</v>
      </c>
      <c r="F2" s="341" t="s">
        <v>437</v>
      </c>
      <c r="G2" s="343" t="s">
        <v>114</v>
      </c>
      <c r="H2" s="343" t="s">
        <v>10</v>
      </c>
      <c r="I2" s="342" t="s">
        <v>231</v>
      </c>
      <c r="J2" s="407">
        <v>1500</v>
      </c>
      <c r="K2" s="345" t="s">
        <v>11</v>
      </c>
      <c r="L2" s="346">
        <v>65</v>
      </c>
      <c r="M2" s="407">
        <v>97500000</v>
      </c>
      <c r="N2" s="342">
        <v>43343</v>
      </c>
      <c r="O2" s="342"/>
    </row>
    <row r="3" spans="1:15">
      <c r="A3" s="342" t="s">
        <v>432</v>
      </c>
      <c r="B3" s="342" t="s">
        <v>443</v>
      </c>
      <c r="C3" s="342">
        <v>43327</v>
      </c>
      <c r="D3" s="342" t="s">
        <v>239</v>
      </c>
      <c r="E3" s="341" t="s">
        <v>6</v>
      </c>
      <c r="F3" s="341" t="s">
        <v>438</v>
      </c>
      <c r="G3" s="343" t="s">
        <v>114</v>
      </c>
      <c r="H3" s="343" t="s">
        <v>10</v>
      </c>
      <c r="I3" s="342" t="s">
        <v>231</v>
      </c>
      <c r="J3" s="407">
        <v>2000</v>
      </c>
      <c r="K3" s="345" t="s">
        <v>11</v>
      </c>
      <c r="L3" s="346">
        <v>41</v>
      </c>
      <c r="M3" s="407">
        <v>82000000</v>
      </c>
      <c r="N3" s="342">
        <v>43343</v>
      </c>
      <c r="O3" s="342"/>
    </row>
    <row r="4" spans="1:15">
      <c r="A4" s="342" t="s">
        <v>432</v>
      </c>
      <c r="B4" s="342" t="s">
        <v>443</v>
      </c>
      <c r="C4" s="342">
        <v>43327</v>
      </c>
      <c r="D4" s="342" t="s">
        <v>239</v>
      </c>
      <c r="E4" s="341" t="s">
        <v>356</v>
      </c>
      <c r="F4" s="341" t="s">
        <v>439</v>
      </c>
      <c r="G4" s="343" t="s">
        <v>114</v>
      </c>
      <c r="H4" s="343" t="s">
        <v>10</v>
      </c>
      <c r="I4" s="342" t="s">
        <v>231</v>
      </c>
      <c r="J4" s="407">
        <v>3000</v>
      </c>
      <c r="K4" s="345" t="s">
        <v>11</v>
      </c>
      <c r="L4" s="346">
        <v>12</v>
      </c>
      <c r="M4" s="407">
        <v>36000000</v>
      </c>
      <c r="N4" s="342">
        <v>43343</v>
      </c>
      <c r="O4" s="342"/>
    </row>
    <row r="5" spans="1:15">
      <c r="A5" s="342" t="s">
        <v>432</v>
      </c>
      <c r="B5" s="342" t="s">
        <v>444</v>
      </c>
      <c r="C5" s="342">
        <v>43327</v>
      </c>
      <c r="D5" s="342" t="s">
        <v>239</v>
      </c>
      <c r="E5" s="341" t="s">
        <v>4</v>
      </c>
      <c r="F5" s="341" t="s">
        <v>437</v>
      </c>
      <c r="G5" s="343" t="s">
        <v>114</v>
      </c>
      <c r="H5" s="343" t="s">
        <v>10</v>
      </c>
      <c r="I5" s="342" t="s">
        <v>231</v>
      </c>
      <c r="J5" s="407">
        <v>1500</v>
      </c>
      <c r="K5" s="345" t="s">
        <v>11</v>
      </c>
      <c r="L5" s="346">
        <v>65</v>
      </c>
      <c r="M5" s="407">
        <v>97500000</v>
      </c>
      <c r="N5" s="342">
        <v>43343</v>
      </c>
    </row>
    <row r="6" spans="1:15">
      <c r="A6" s="342" t="s">
        <v>432</v>
      </c>
      <c r="B6" s="342" t="s">
        <v>444</v>
      </c>
      <c r="C6" s="342">
        <v>43327</v>
      </c>
      <c r="D6" s="342" t="s">
        <v>239</v>
      </c>
      <c r="E6" s="341" t="s">
        <v>6</v>
      </c>
      <c r="F6" s="341" t="s">
        <v>438</v>
      </c>
      <c r="G6" s="343" t="s">
        <v>114</v>
      </c>
      <c r="H6" s="343" t="s">
        <v>10</v>
      </c>
      <c r="I6" s="342" t="s">
        <v>231</v>
      </c>
      <c r="J6" s="407">
        <v>2000</v>
      </c>
      <c r="K6" s="345" t="s">
        <v>11</v>
      </c>
      <c r="L6" s="346">
        <v>41</v>
      </c>
      <c r="M6" s="407">
        <v>82000000</v>
      </c>
      <c r="N6" s="342">
        <v>43343</v>
      </c>
    </row>
    <row r="7" spans="1:15">
      <c r="A7" s="342" t="s">
        <v>432</v>
      </c>
      <c r="B7" s="342" t="s">
        <v>444</v>
      </c>
      <c r="C7" s="342">
        <v>43327</v>
      </c>
      <c r="D7" s="342" t="s">
        <v>239</v>
      </c>
      <c r="E7" s="341" t="s">
        <v>356</v>
      </c>
      <c r="F7" s="341" t="s">
        <v>439</v>
      </c>
      <c r="G7" s="343" t="s">
        <v>114</v>
      </c>
      <c r="H7" s="343" t="s">
        <v>10</v>
      </c>
      <c r="I7" s="342" t="s">
        <v>231</v>
      </c>
      <c r="J7" s="407">
        <v>3000</v>
      </c>
      <c r="K7" s="345" t="s">
        <v>11</v>
      </c>
      <c r="L7" s="346">
        <v>12</v>
      </c>
      <c r="M7" s="407">
        <v>36000000</v>
      </c>
      <c r="N7" s="342">
        <v>43343</v>
      </c>
    </row>
    <row r="8" spans="1:15">
      <c r="A8" s="342" t="s">
        <v>432</v>
      </c>
      <c r="B8" s="342" t="s">
        <v>445</v>
      </c>
      <c r="C8" s="342">
        <v>43327</v>
      </c>
      <c r="D8" s="342" t="s">
        <v>240</v>
      </c>
      <c r="E8" s="341" t="s">
        <v>4</v>
      </c>
      <c r="F8" s="341" t="s">
        <v>440</v>
      </c>
      <c r="G8" s="343" t="s">
        <v>114</v>
      </c>
      <c r="H8" s="343" t="s">
        <v>10</v>
      </c>
      <c r="I8" s="342" t="s">
        <v>232</v>
      </c>
      <c r="J8" s="345">
        <v>1500</v>
      </c>
      <c r="K8" s="345" t="s">
        <v>11</v>
      </c>
      <c r="L8" s="346">
        <v>65</v>
      </c>
      <c r="M8" s="345">
        <v>97500000</v>
      </c>
      <c r="N8" s="342">
        <v>43343</v>
      </c>
    </row>
    <row r="9" spans="1:15">
      <c r="A9" s="342" t="s">
        <v>432</v>
      </c>
      <c r="B9" s="342" t="s">
        <v>445</v>
      </c>
      <c r="C9" s="342">
        <v>43327</v>
      </c>
      <c r="D9" s="342" t="s">
        <v>240</v>
      </c>
      <c r="E9" s="341" t="s">
        <v>6</v>
      </c>
      <c r="F9" s="341" t="s">
        <v>441</v>
      </c>
      <c r="G9" s="343" t="s">
        <v>114</v>
      </c>
      <c r="H9" s="343" t="s">
        <v>10</v>
      </c>
      <c r="I9" s="342" t="s">
        <v>232</v>
      </c>
      <c r="J9" s="345">
        <v>2000</v>
      </c>
      <c r="K9" s="345" t="s">
        <v>11</v>
      </c>
      <c r="L9" s="346">
        <v>41</v>
      </c>
      <c r="M9" s="345">
        <v>82000000</v>
      </c>
      <c r="N9" s="342">
        <v>43343</v>
      </c>
    </row>
    <row r="10" spans="1:15">
      <c r="A10" s="342" t="s">
        <v>432</v>
      </c>
      <c r="B10" s="342" t="s">
        <v>445</v>
      </c>
      <c r="C10" s="342">
        <v>43327</v>
      </c>
      <c r="D10" s="342" t="s">
        <v>240</v>
      </c>
      <c r="E10" s="341" t="s">
        <v>356</v>
      </c>
      <c r="F10" s="341" t="s">
        <v>442</v>
      </c>
      <c r="G10" s="343" t="s">
        <v>114</v>
      </c>
      <c r="H10" s="343" t="s">
        <v>10</v>
      </c>
      <c r="I10" s="342" t="s">
        <v>232</v>
      </c>
      <c r="J10" s="345">
        <v>3000</v>
      </c>
      <c r="K10" s="345" t="s">
        <v>11</v>
      </c>
      <c r="L10" s="346">
        <v>12</v>
      </c>
      <c r="M10" s="345">
        <v>36000000</v>
      </c>
      <c r="N10" s="342">
        <v>43343</v>
      </c>
    </row>
    <row r="11" spans="1:15">
      <c r="A11" s="342" t="s">
        <v>432</v>
      </c>
      <c r="B11" s="342" t="s">
        <v>446</v>
      </c>
      <c r="C11" s="342">
        <v>43327</v>
      </c>
      <c r="D11" s="342" t="s">
        <v>243</v>
      </c>
      <c r="E11" s="341" t="s">
        <v>4</v>
      </c>
      <c r="F11" s="341" t="s">
        <v>433</v>
      </c>
      <c r="G11" s="343" t="s">
        <v>114</v>
      </c>
      <c r="H11" s="343" t="s">
        <v>10</v>
      </c>
      <c r="I11" s="342" t="s">
        <v>197</v>
      </c>
      <c r="J11" s="344">
        <v>1500</v>
      </c>
      <c r="K11" s="345" t="s">
        <v>11</v>
      </c>
      <c r="L11" s="346">
        <v>65</v>
      </c>
      <c r="M11" s="344">
        <v>97500000</v>
      </c>
      <c r="N11" s="342">
        <v>43343</v>
      </c>
    </row>
    <row r="12" spans="1:15">
      <c r="A12" s="342" t="s">
        <v>432</v>
      </c>
      <c r="B12" s="342" t="s">
        <v>446</v>
      </c>
      <c r="C12" s="342">
        <v>43327</v>
      </c>
      <c r="D12" s="342" t="s">
        <v>243</v>
      </c>
      <c r="E12" s="341" t="s">
        <v>6</v>
      </c>
      <c r="F12" s="341" t="s">
        <v>435</v>
      </c>
      <c r="G12" s="343" t="s">
        <v>114</v>
      </c>
      <c r="H12" s="343" t="s">
        <v>10</v>
      </c>
      <c r="I12" s="342" t="s">
        <v>197</v>
      </c>
      <c r="J12" s="344">
        <v>2000</v>
      </c>
      <c r="K12" s="345" t="s">
        <v>11</v>
      </c>
      <c r="L12" s="346">
        <v>41</v>
      </c>
      <c r="M12" s="344">
        <v>82000000</v>
      </c>
      <c r="N12" s="342">
        <v>43343</v>
      </c>
    </row>
    <row r="13" spans="1:15">
      <c r="A13" s="342" t="s">
        <v>432</v>
      </c>
      <c r="B13" s="342" t="s">
        <v>446</v>
      </c>
      <c r="C13" s="342">
        <v>43327</v>
      </c>
      <c r="D13" s="342" t="s">
        <v>243</v>
      </c>
      <c r="E13" s="341" t="s">
        <v>356</v>
      </c>
      <c r="F13" s="341" t="s">
        <v>436</v>
      </c>
      <c r="G13" s="343" t="s">
        <v>114</v>
      </c>
      <c r="H13" s="343" t="s">
        <v>10</v>
      </c>
      <c r="I13" s="342" t="s">
        <v>197</v>
      </c>
      <c r="J13" s="344">
        <v>3000</v>
      </c>
      <c r="K13" s="345" t="s">
        <v>11</v>
      </c>
      <c r="L13" s="346">
        <v>12</v>
      </c>
      <c r="M13" s="344">
        <v>36000000</v>
      </c>
      <c r="N13" s="342">
        <v>43343</v>
      </c>
    </row>
    <row r="14" spans="1:15">
      <c r="A14" s="342" t="s">
        <v>432</v>
      </c>
      <c r="B14" s="342" t="s">
        <v>447</v>
      </c>
      <c r="C14" s="342">
        <v>43327</v>
      </c>
      <c r="D14" s="342" t="s">
        <v>239</v>
      </c>
      <c r="E14" s="341" t="s">
        <v>4</v>
      </c>
      <c r="F14" s="341" t="s">
        <v>437</v>
      </c>
      <c r="G14" s="343" t="s">
        <v>114</v>
      </c>
      <c r="H14" s="343" t="s">
        <v>10</v>
      </c>
      <c r="I14" s="342" t="s">
        <v>231</v>
      </c>
      <c r="J14" s="407">
        <v>1500</v>
      </c>
      <c r="K14" s="345" t="s">
        <v>11</v>
      </c>
      <c r="L14" s="346">
        <v>65</v>
      </c>
      <c r="M14" s="407">
        <v>97500000</v>
      </c>
      <c r="N14" s="342">
        <v>43343</v>
      </c>
    </row>
    <row r="15" spans="1:15">
      <c r="A15" s="342" t="s">
        <v>432</v>
      </c>
      <c r="B15" s="342" t="s">
        <v>447</v>
      </c>
      <c r="C15" s="342">
        <v>43327</v>
      </c>
      <c r="D15" s="342" t="s">
        <v>239</v>
      </c>
      <c r="E15" s="341" t="s">
        <v>6</v>
      </c>
      <c r="F15" s="341" t="s">
        <v>438</v>
      </c>
      <c r="G15" s="343" t="s">
        <v>114</v>
      </c>
      <c r="H15" s="343" t="s">
        <v>10</v>
      </c>
      <c r="I15" s="342" t="s">
        <v>231</v>
      </c>
      <c r="J15" s="407">
        <v>2000</v>
      </c>
      <c r="K15" s="345" t="s">
        <v>11</v>
      </c>
      <c r="L15" s="346">
        <v>41</v>
      </c>
      <c r="M15" s="407">
        <v>82000000</v>
      </c>
      <c r="N15" s="342">
        <v>43343</v>
      </c>
    </row>
    <row r="16" spans="1:15">
      <c r="A16" s="342" t="s">
        <v>432</v>
      </c>
      <c r="B16" s="342" t="s">
        <v>447</v>
      </c>
      <c r="C16" s="342">
        <v>43327</v>
      </c>
      <c r="D16" s="342" t="s">
        <v>239</v>
      </c>
      <c r="E16" s="341" t="s">
        <v>356</v>
      </c>
      <c r="F16" s="341" t="s">
        <v>439</v>
      </c>
      <c r="G16" s="343" t="s">
        <v>114</v>
      </c>
      <c r="H16" s="343" t="s">
        <v>10</v>
      </c>
      <c r="I16" s="342" t="s">
        <v>231</v>
      </c>
      <c r="J16" s="407">
        <v>3000</v>
      </c>
      <c r="K16" s="345" t="s">
        <v>11</v>
      </c>
      <c r="L16" s="346">
        <v>12</v>
      </c>
      <c r="M16" s="407">
        <v>36000000</v>
      </c>
      <c r="N16" s="342">
        <v>43343</v>
      </c>
    </row>
    <row r="17" spans="1:14">
      <c r="A17" s="342" t="s">
        <v>432</v>
      </c>
      <c r="B17" s="342" t="s">
        <v>448</v>
      </c>
      <c r="C17" s="342">
        <v>43327</v>
      </c>
      <c r="D17" s="342" t="s">
        <v>240</v>
      </c>
      <c r="E17" s="341" t="s">
        <v>4</v>
      </c>
      <c r="F17" s="341" t="s">
        <v>440</v>
      </c>
      <c r="G17" s="343" t="s">
        <v>114</v>
      </c>
      <c r="H17" s="343" t="s">
        <v>10</v>
      </c>
      <c r="I17" s="342" t="s">
        <v>232</v>
      </c>
      <c r="J17" s="345">
        <v>1500</v>
      </c>
      <c r="K17" s="345" t="s">
        <v>11</v>
      </c>
      <c r="L17" s="346">
        <v>65</v>
      </c>
      <c r="M17" s="345">
        <v>97500000</v>
      </c>
      <c r="N17" s="342">
        <v>43343</v>
      </c>
    </row>
    <row r="18" spans="1:14">
      <c r="A18" s="342" t="s">
        <v>432</v>
      </c>
      <c r="B18" s="342" t="s">
        <v>448</v>
      </c>
      <c r="C18" s="342">
        <v>43327</v>
      </c>
      <c r="D18" s="342" t="s">
        <v>240</v>
      </c>
      <c r="E18" s="341" t="s">
        <v>6</v>
      </c>
      <c r="F18" s="341" t="s">
        <v>441</v>
      </c>
      <c r="G18" s="343" t="s">
        <v>114</v>
      </c>
      <c r="H18" s="343" t="s">
        <v>10</v>
      </c>
      <c r="I18" s="342" t="s">
        <v>232</v>
      </c>
      <c r="J18" s="345">
        <v>2000</v>
      </c>
      <c r="K18" s="345" t="s">
        <v>11</v>
      </c>
      <c r="L18" s="346">
        <v>41</v>
      </c>
      <c r="M18" s="345">
        <v>82000000</v>
      </c>
      <c r="N18" s="342">
        <v>43343</v>
      </c>
    </row>
    <row r="19" spans="1:14">
      <c r="A19" s="342" t="s">
        <v>432</v>
      </c>
      <c r="B19" s="342" t="s">
        <v>448</v>
      </c>
      <c r="C19" s="342">
        <v>43327</v>
      </c>
      <c r="D19" s="342" t="s">
        <v>240</v>
      </c>
      <c r="E19" s="341" t="s">
        <v>356</v>
      </c>
      <c r="F19" s="341" t="s">
        <v>442</v>
      </c>
      <c r="G19" s="343" t="s">
        <v>114</v>
      </c>
      <c r="H19" s="343" t="s">
        <v>10</v>
      </c>
      <c r="I19" s="342" t="s">
        <v>232</v>
      </c>
      <c r="J19" s="345">
        <v>3000</v>
      </c>
      <c r="K19" s="345" t="s">
        <v>11</v>
      </c>
      <c r="L19" s="346">
        <v>12</v>
      </c>
      <c r="M19" s="345">
        <v>36000000</v>
      </c>
      <c r="N19" s="342">
        <v>43343</v>
      </c>
    </row>
    <row r="20" spans="1:14">
      <c r="A20" s="342" t="s">
        <v>432</v>
      </c>
      <c r="B20" s="342" t="s">
        <v>449</v>
      </c>
      <c r="C20" s="342">
        <v>43327</v>
      </c>
      <c r="D20" s="342" t="s">
        <v>240</v>
      </c>
      <c r="E20" s="341" t="s">
        <v>4</v>
      </c>
      <c r="F20" s="341" t="s">
        <v>440</v>
      </c>
      <c r="G20" s="343" t="s">
        <v>114</v>
      </c>
      <c r="H20" s="343" t="s">
        <v>10</v>
      </c>
      <c r="I20" s="342" t="s">
        <v>232</v>
      </c>
      <c r="J20" s="345">
        <v>1500</v>
      </c>
      <c r="K20" s="345" t="s">
        <v>11</v>
      </c>
      <c r="L20" s="346">
        <v>65</v>
      </c>
      <c r="M20" s="345">
        <v>97500000</v>
      </c>
      <c r="N20" s="342">
        <v>43343</v>
      </c>
    </row>
    <row r="21" spans="1:14">
      <c r="A21" s="342" t="s">
        <v>432</v>
      </c>
      <c r="B21" s="342" t="s">
        <v>449</v>
      </c>
      <c r="C21" s="342">
        <v>43327</v>
      </c>
      <c r="D21" s="342" t="s">
        <v>240</v>
      </c>
      <c r="E21" s="341" t="s">
        <v>6</v>
      </c>
      <c r="F21" s="341" t="s">
        <v>441</v>
      </c>
      <c r="G21" s="343" t="s">
        <v>114</v>
      </c>
      <c r="H21" s="343" t="s">
        <v>10</v>
      </c>
      <c r="I21" s="342" t="s">
        <v>232</v>
      </c>
      <c r="J21" s="345">
        <v>2000</v>
      </c>
      <c r="K21" s="345" t="s">
        <v>11</v>
      </c>
      <c r="L21" s="346">
        <v>41</v>
      </c>
      <c r="M21" s="345">
        <v>82000000</v>
      </c>
      <c r="N21" s="342">
        <v>43343</v>
      </c>
    </row>
    <row r="22" spans="1:14">
      <c r="A22" s="342" t="s">
        <v>432</v>
      </c>
      <c r="B22" s="342" t="s">
        <v>449</v>
      </c>
      <c r="C22" s="342">
        <v>43327</v>
      </c>
      <c r="D22" s="342" t="s">
        <v>240</v>
      </c>
      <c r="E22" s="341" t="s">
        <v>356</v>
      </c>
      <c r="F22" s="341" t="s">
        <v>442</v>
      </c>
      <c r="G22" s="343" t="s">
        <v>114</v>
      </c>
      <c r="H22" s="343" t="s">
        <v>10</v>
      </c>
      <c r="I22" s="342" t="s">
        <v>232</v>
      </c>
      <c r="J22" s="345">
        <v>3000</v>
      </c>
      <c r="K22" s="345" t="s">
        <v>11</v>
      </c>
      <c r="L22" s="346">
        <v>12</v>
      </c>
      <c r="M22" s="345">
        <v>36000000</v>
      </c>
      <c r="N22" s="342">
        <v>43343</v>
      </c>
    </row>
    <row r="23" spans="1:14">
      <c r="A23" s="342" t="s">
        <v>432</v>
      </c>
      <c r="B23" s="342" t="s">
        <v>450</v>
      </c>
      <c r="C23" s="342">
        <v>43327</v>
      </c>
      <c r="D23" s="342" t="s">
        <v>240</v>
      </c>
      <c r="E23" s="341" t="s">
        <v>4</v>
      </c>
      <c r="F23" s="341" t="s">
        <v>440</v>
      </c>
      <c r="G23" s="343" t="s">
        <v>114</v>
      </c>
      <c r="H23" s="343" t="s">
        <v>10</v>
      </c>
      <c r="I23" s="342" t="s">
        <v>232</v>
      </c>
      <c r="J23" s="345">
        <v>1500</v>
      </c>
      <c r="K23" s="345" t="s">
        <v>11</v>
      </c>
      <c r="L23" s="346">
        <v>65</v>
      </c>
      <c r="M23" s="345">
        <v>97500000</v>
      </c>
      <c r="N23" s="342">
        <v>43343</v>
      </c>
    </row>
    <row r="24" spans="1:14">
      <c r="A24" s="342" t="s">
        <v>432</v>
      </c>
      <c r="B24" s="342" t="s">
        <v>450</v>
      </c>
      <c r="C24" s="342">
        <v>43327</v>
      </c>
      <c r="D24" s="342" t="s">
        <v>240</v>
      </c>
      <c r="E24" s="341" t="s">
        <v>6</v>
      </c>
      <c r="F24" s="341" t="s">
        <v>441</v>
      </c>
      <c r="G24" s="343" t="s">
        <v>114</v>
      </c>
      <c r="H24" s="343" t="s">
        <v>10</v>
      </c>
      <c r="I24" s="342" t="s">
        <v>232</v>
      </c>
      <c r="J24" s="345">
        <v>2000</v>
      </c>
      <c r="K24" s="345" t="s">
        <v>11</v>
      </c>
      <c r="L24" s="346">
        <v>41</v>
      </c>
      <c r="M24" s="345">
        <v>82000000</v>
      </c>
      <c r="N24" s="342">
        <v>43343</v>
      </c>
    </row>
    <row r="25" spans="1:14">
      <c r="A25" s="342" t="s">
        <v>432</v>
      </c>
      <c r="B25" s="342" t="s">
        <v>450</v>
      </c>
      <c r="C25" s="342">
        <v>43327</v>
      </c>
      <c r="D25" s="342" t="s">
        <v>240</v>
      </c>
      <c r="E25" s="341" t="s">
        <v>356</v>
      </c>
      <c r="F25" s="341" t="s">
        <v>442</v>
      </c>
      <c r="G25" s="343" t="s">
        <v>114</v>
      </c>
      <c r="H25" s="343" t="s">
        <v>10</v>
      </c>
      <c r="I25" s="342" t="s">
        <v>232</v>
      </c>
      <c r="J25" s="345">
        <v>3000</v>
      </c>
      <c r="K25" s="345" t="s">
        <v>11</v>
      </c>
      <c r="L25" s="346">
        <v>12</v>
      </c>
      <c r="M25" s="345">
        <v>36000000</v>
      </c>
      <c r="N25" s="342">
        <v>43343</v>
      </c>
    </row>
    <row r="26" spans="1:14">
      <c r="A26" s="342" t="s">
        <v>432</v>
      </c>
      <c r="B26" s="342" t="s">
        <v>451</v>
      </c>
      <c r="C26" s="342">
        <v>43327</v>
      </c>
      <c r="D26" s="342" t="s">
        <v>240</v>
      </c>
      <c r="E26" s="341" t="s">
        <v>4</v>
      </c>
      <c r="F26" s="341" t="s">
        <v>440</v>
      </c>
      <c r="G26" s="343" t="s">
        <v>114</v>
      </c>
      <c r="H26" s="343" t="s">
        <v>10</v>
      </c>
      <c r="I26" s="342" t="s">
        <v>232</v>
      </c>
      <c r="J26" s="345">
        <v>1500</v>
      </c>
      <c r="K26" s="345" t="s">
        <v>11</v>
      </c>
      <c r="L26" s="346">
        <v>65</v>
      </c>
      <c r="M26" s="345">
        <v>97500000</v>
      </c>
      <c r="N26" s="342">
        <v>43343</v>
      </c>
    </row>
    <row r="27" spans="1:14">
      <c r="A27" s="342" t="s">
        <v>432</v>
      </c>
      <c r="B27" s="342" t="s">
        <v>451</v>
      </c>
      <c r="C27" s="342">
        <v>43327</v>
      </c>
      <c r="D27" s="342" t="s">
        <v>240</v>
      </c>
      <c r="E27" s="341" t="s">
        <v>6</v>
      </c>
      <c r="F27" s="341" t="s">
        <v>441</v>
      </c>
      <c r="G27" s="343" t="s">
        <v>114</v>
      </c>
      <c r="H27" s="343" t="s">
        <v>10</v>
      </c>
      <c r="I27" s="342" t="s">
        <v>232</v>
      </c>
      <c r="J27" s="345">
        <v>2000</v>
      </c>
      <c r="K27" s="345" t="s">
        <v>11</v>
      </c>
      <c r="L27" s="346">
        <v>41</v>
      </c>
      <c r="M27" s="345">
        <v>82000000</v>
      </c>
      <c r="N27" s="342">
        <v>43343</v>
      </c>
    </row>
    <row r="28" spans="1:14">
      <c r="A28" s="342" t="s">
        <v>432</v>
      </c>
      <c r="B28" s="342" t="s">
        <v>451</v>
      </c>
      <c r="C28" s="342">
        <v>43327</v>
      </c>
      <c r="D28" s="342" t="s">
        <v>240</v>
      </c>
      <c r="E28" s="341" t="s">
        <v>356</v>
      </c>
      <c r="F28" s="341" t="s">
        <v>442</v>
      </c>
      <c r="G28" s="343" t="s">
        <v>114</v>
      </c>
      <c r="H28" s="343" t="s">
        <v>10</v>
      </c>
      <c r="I28" s="342" t="s">
        <v>232</v>
      </c>
      <c r="J28" s="345">
        <v>3000</v>
      </c>
      <c r="K28" s="345" t="s">
        <v>11</v>
      </c>
      <c r="L28" s="346">
        <v>12</v>
      </c>
      <c r="M28" s="345">
        <v>36000000</v>
      </c>
      <c r="N28" s="342">
        <v>43343</v>
      </c>
    </row>
    <row r="29" spans="1:14">
      <c r="A29" s="342" t="s">
        <v>432</v>
      </c>
      <c r="B29" s="342" t="s">
        <v>452</v>
      </c>
      <c r="C29" s="342">
        <v>43327</v>
      </c>
      <c r="D29" s="342" t="s">
        <v>239</v>
      </c>
      <c r="E29" s="341" t="s">
        <v>4</v>
      </c>
      <c r="F29" s="341" t="s">
        <v>437</v>
      </c>
      <c r="G29" s="343" t="s">
        <v>114</v>
      </c>
      <c r="H29" s="343" t="s">
        <v>10</v>
      </c>
      <c r="I29" s="342" t="s">
        <v>231</v>
      </c>
      <c r="J29" s="407">
        <v>1500</v>
      </c>
      <c r="K29" s="345" t="s">
        <v>11</v>
      </c>
      <c r="L29" s="346">
        <v>65</v>
      </c>
      <c r="M29" s="407">
        <v>97500000</v>
      </c>
      <c r="N29" s="342">
        <v>43343</v>
      </c>
    </row>
    <row r="30" spans="1:14">
      <c r="A30" s="342" t="s">
        <v>432</v>
      </c>
      <c r="B30" s="342" t="s">
        <v>452</v>
      </c>
      <c r="C30" s="342">
        <v>43327</v>
      </c>
      <c r="D30" s="342" t="s">
        <v>239</v>
      </c>
      <c r="E30" s="341" t="s">
        <v>6</v>
      </c>
      <c r="F30" s="341" t="s">
        <v>438</v>
      </c>
      <c r="G30" s="343" t="s">
        <v>114</v>
      </c>
      <c r="H30" s="343" t="s">
        <v>10</v>
      </c>
      <c r="I30" s="342" t="s">
        <v>231</v>
      </c>
      <c r="J30" s="407">
        <v>2000</v>
      </c>
      <c r="K30" s="345" t="s">
        <v>11</v>
      </c>
      <c r="L30" s="346">
        <v>41</v>
      </c>
      <c r="M30" s="407">
        <v>82000000</v>
      </c>
      <c r="N30" s="342">
        <v>43343</v>
      </c>
    </row>
    <row r="31" spans="1:14">
      <c r="A31" s="342" t="s">
        <v>432</v>
      </c>
      <c r="B31" s="342" t="s">
        <v>452</v>
      </c>
      <c r="C31" s="342">
        <v>43327</v>
      </c>
      <c r="D31" s="342" t="s">
        <v>239</v>
      </c>
      <c r="E31" s="341" t="s">
        <v>356</v>
      </c>
      <c r="F31" s="341" t="s">
        <v>439</v>
      </c>
      <c r="G31" s="343" t="s">
        <v>114</v>
      </c>
      <c r="H31" s="343" t="s">
        <v>10</v>
      </c>
      <c r="I31" s="342" t="s">
        <v>231</v>
      </c>
      <c r="J31" s="407">
        <v>3000</v>
      </c>
      <c r="K31" s="345" t="s">
        <v>11</v>
      </c>
      <c r="L31" s="346">
        <v>12</v>
      </c>
      <c r="M31" s="407">
        <v>36000000</v>
      </c>
      <c r="N31" s="342">
        <v>43343</v>
      </c>
    </row>
    <row r="32" spans="1:14">
      <c r="A32" s="342" t="s">
        <v>432</v>
      </c>
      <c r="B32" s="342" t="s">
        <v>453</v>
      </c>
      <c r="C32" s="342">
        <v>43327</v>
      </c>
      <c r="D32" s="342" t="s">
        <v>241</v>
      </c>
      <c r="E32" s="341" t="s">
        <v>4</v>
      </c>
      <c r="F32" s="341" t="s">
        <v>454</v>
      </c>
      <c r="G32" s="343" t="s">
        <v>114</v>
      </c>
      <c r="H32" s="343" t="s">
        <v>10</v>
      </c>
      <c r="I32" s="342" t="s">
        <v>233</v>
      </c>
      <c r="J32" s="408">
        <v>1500</v>
      </c>
      <c r="K32" s="345" t="s">
        <v>11</v>
      </c>
      <c r="L32" s="346">
        <v>65</v>
      </c>
      <c r="M32" s="408">
        <v>97500000</v>
      </c>
      <c r="N32" s="342">
        <v>43343</v>
      </c>
    </row>
    <row r="33" spans="1:14">
      <c r="A33" s="342" t="s">
        <v>432</v>
      </c>
      <c r="B33" s="342" t="s">
        <v>453</v>
      </c>
      <c r="C33" s="342">
        <v>43327</v>
      </c>
      <c r="D33" s="342" t="s">
        <v>241</v>
      </c>
      <c r="E33" s="341" t="s">
        <v>6</v>
      </c>
      <c r="F33" s="341" t="s">
        <v>455</v>
      </c>
      <c r="G33" s="343" t="s">
        <v>114</v>
      </c>
      <c r="H33" s="343" t="s">
        <v>10</v>
      </c>
      <c r="I33" s="342" t="s">
        <v>233</v>
      </c>
      <c r="J33" s="408">
        <v>2000</v>
      </c>
      <c r="K33" s="345" t="s">
        <v>11</v>
      </c>
      <c r="L33" s="346">
        <v>41</v>
      </c>
      <c r="M33" s="408">
        <v>82000000</v>
      </c>
      <c r="N33" s="342">
        <v>43343</v>
      </c>
    </row>
    <row r="34" spans="1:14">
      <c r="A34" s="342" t="s">
        <v>432</v>
      </c>
      <c r="B34" s="342" t="s">
        <v>453</v>
      </c>
      <c r="C34" s="342">
        <v>43327</v>
      </c>
      <c r="D34" s="342" t="s">
        <v>241</v>
      </c>
      <c r="E34" s="341" t="s">
        <v>356</v>
      </c>
      <c r="F34" s="341" t="s">
        <v>456</v>
      </c>
      <c r="G34" s="343" t="s">
        <v>114</v>
      </c>
      <c r="H34" s="343" t="s">
        <v>10</v>
      </c>
      <c r="I34" s="342" t="s">
        <v>233</v>
      </c>
      <c r="J34" s="408">
        <v>3000</v>
      </c>
      <c r="K34" s="345" t="s">
        <v>11</v>
      </c>
      <c r="L34" s="346">
        <v>12</v>
      </c>
      <c r="M34" s="408">
        <v>36000000</v>
      </c>
      <c r="N34" s="342">
        <v>43343</v>
      </c>
    </row>
    <row r="35" spans="1:14">
      <c r="A35" s="342" t="s">
        <v>432</v>
      </c>
      <c r="B35" s="342" t="s">
        <v>457</v>
      </c>
      <c r="C35" s="342">
        <v>43327</v>
      </c>
      <c r="D35" s="342" t="s">
        <v>243</v>
      </c>
      <c r="E35" s="341" t="s">
        <v>4</v>
      </c>
      <c r="F35" s="341" t="s">
        <v>433</v>
      </c>
      <c r="G35" s="343" t="s">
        <v>114</v>
      </c>
      <c r="H35" s="343" t="s">
        <v>10</v>
      </c>
      <c r="I35" s="342" t="s">
        <v>197</v>
      </c>
      <c r="J35" s="344">
        <v>1500</v>
      </c>
      <c r="K35" s="345" t="s">
        <v>11</v>
      </c>
      <c r="L35" s="346">
        <v>65</v>
      </c>
      <c r="M35" s="344">
        <v>97500000</v>
      </c>
      <c r="N35" s="342">
        <v>43343</v>
      </c>
    </row>
    <row r="36" spans="1:14">
      <c r="A36" s="342" t="s">
        <v>432</v>
      </c>
      <c r="B36" s="342" t="s">
        <v>457</v>
      </c>
      <c r="C36" s="342">
        <v>43327</v>
      </c>
      <c r="D36" s="342" t="s">
        <v>243</v>
      </c>
      <c r="E36" s="341" t="s">
        <v>6</v>
      </c>
      <c r="F36" s="341" t="s">
        <v>435</v>
      </c>
      <c r="G36" s="343" t="s">
        <v>114</v>
      </c>
      <c r="H36" s="343" t="s">
        <v>10</v>
      </c>
      <c r="I36" s="342" t="s">
        <v>197</v>
      </c>
      <c r="J36" s="344">
        <v>2000</v>
      </c>
      <c r="K36" s="345" t="s">
        <v>11</v>
      </c>
      <c r="L36" s="346">
        <v>41</v>
      </c>
      <c r="M36" s="344">
        <v>82000000</v>
      </c>
      <c r="N36" s="342">
        <v>43343</v>
      </c>
    </row>
    <row r="37" spans="1:14">
      <c r="A37" s="342" t="s">
        <v>432</v>
      </c>
      <c r="B37" s="342" t="s">
        <v>457</v>
      </c>
      <c r="C37" s="342">
        <v>43327</v>
      </c>
      <c r="D37" s="342" t="s">
        <v>243</v>
      </c>
      <c r="E37" s="341" t="s">
        <v>356</v>
      </c>
      <c r="F37" s="341" t="s">
        <v>436</v>
      </c>
      <c r="G37" s="343" t="s">
        <v>114</v>
      </c>
      <c r="H37" s="343" t="s">
        <v>10</v>
      </c>
      <c r="I37" s="342" t="s">
        <v>197</v>
      </c>
      <c r="J37" s="344">
        <v>3000</v>
      </c>
      <c r="K37" s="345" t="s">
        <v>11</v>
      </c>
      <c r="L37" s="346">
        <v>12</v>
      </c>
      <c r="M37" s="344">
        <v>36000000</v>
      </c>
      <c r="N37" s="342">
        <v>43343</v>
      </c>
    </row>
    <row r="38" spans="1:14">
      <c r="A38" s="342" t="s">
        <v>432</v>
      </c>
      <c r="B38" s="342" t="s">
        <v>458</v>
      </c>
      <c r="C38" s="342">
        <v>43327</v>
      </c>
      <c r="D38" s="342" t="s">
        <v>240</v>
      </c>
      <c r="E38" s="341" t="s">
        <v>4</v>
      </c>
      <c r="F38" s="341" t="s">
        <v>440</v>
      </c>
      <c r="G38" s="343" t="s">
        <v>114</v>
      </c>
      <c r="H38" s="343" t="s">
        <v>10</v>
      </c>
      <c r="I38" s="342" t="s">
        <v>232</v>
      </c>
      <c r="J38" s="345">
        <v>1500</v>
      </c>
      <c r="K38" s="345" t="s">
        <v>11</v>
      </c>
      <c r="L38" s="346">
        <v>65</v>
      </c>
      <c r="M38" s="345">
        <v>97500000</v>
      </c>
      <c r="N38" s="342">
        <v>43343</v>
      </c>
    </row>
    <row r="39" spans="1:14">
      <c r="A39" s="342" t="s">
        <v>432</v>
      </c>
      <c r="B39" s="342" t="s">
        <v>458</v>
      </c>
      <c r="C39" s="342">
        <v>43327</v>
      </c>
      <c r="D39" s="342" t="s">
        <v>240</v>
      </c>
      <c r="E39" s="341" t="s">
        <v>6</v>
      </c>
      <c r="F39" s="341" t="s">
        <v>441</v>
      </c>
      <c r="G39" s="343" t="s">
        <v>114</v>
      </c>
      <c r="H39" s="343" t="s">
        <v>10</v>
      </c>
      <c r="I39" s="342" t="s">
        <v>232</v>
      </c>
      <c r="J39" s="345">
        <v>2000</v>
      </c>
      <c r="K39" s="345" t="s">
        <v>11</v>
      </c>
      <c r="L39" s="346">
        <v>41</v>
      </c>
      <c r="M39" s="345">
        <v>82000000</v>
      </c>
      <c r="N39" s="342">
        <v>43343</v>
      </c>
    </row>
    <row r="40" spans="1:14">
      <c r="A40" s="342" t="s">
        <v>432</v>
      </c>
      <c r="B40" s="342" t="s">
        <v>458</v>
      </c>
      <c r="C40" s="342">
        <v>43327</v>
      </c>
      <c r="D40" s="342" t="s">
        <v>240</v>
      </c>
      <c r="E40" s="341" t="s">
        <v>356</v>
      </c>
      <c r="F40" s="341" t="s">
        <v>442</v>
      </c>
      <c r="G40" s="343" t="s">
        <v>114</v>
      </c>
      <c r="H40" s="343" t="s">
        <v>10</v>
      </c>
      <c r="I40" s="342" t="s">
        <v>232</v>
      </c>
      <c r="J40" s="345">
        <v>3000</v>
      </c>
      <c r="K40" s="345" t="s">
        <v>11</v>
      </c>
      <c r="L40" s="346">
        <v>12</v>
      </c>
      <c r="M40" s="345">
        <v>36000000</v>
      </c>
      <c r="N40" s="342">
        <v>43343</v>
      </c>
    </row>
    <row r="41" spans="1:14">
      <c r="A41" s="342" t="s">
        <v>432</v>
      </c>
      <c r="B41" s="342" t="s">
        <v>459</v>
      </c>
      <c r="C41" s="342">
        <v>43327</v>
      </c>
      <c r="D41" s="342" t="s">
        <v>239</v>
      </c>
      <c r="E41" s="341" t="s">
        <v>4</v>
      </c>
      <c r="F41" s="341" t="s">
        <v>437</v>
      </c>
      <c r="G41" s="343" t="s">
        <v>114</v>
      </c>
      <c r="H41" s="343" t="s">
        <v>10</v>
      </c>
      <c r="I41" s="342" t="s">
        <v>231</v>
      </c>
      <c r="J41" s="407">
        <v>1500</v>
      </c>
      <c r="K41" s="345" t="s">
        <v>11</v>
      </c>
      <c r="L41" s="346">
        <v>65</v>
      </c>
      <c r="M41" s="407">
        <v>97500000</v>
      </c>
      <c r="N41" s="342">
        <v>43343</v>
      </c>
    </row>
    <row r="42" spans="1:14">
      <c r="A42" s="342" t="s">
        <v>432</v>
      </c>
      <c r="B42" s="342" t="s">
        <v>459</v>
      </c>
      <c r="C42" s="342">
        <v>43327</v>
      </c>
      <c r="D42" s="342" t="s">
        <v>239</v>
      </c>
      <c r="E42" s="341" t="s">
        <v>6</v>
      </c>
      <c r="F42" s="341" t="s">
        <v>438</v>
      </c>
      <c r="G42" s="343" t="s">
        <v>114</v>
      </c>
      <c r="H42" s="343" t="s">
        <v>10</v>
      </c>
      <c r="I42" s="342" t="s">
        <v>231</v>
      </c>
      <c r="J42" s="407">
        <v>2000</v>
      </c>
      <c r="K42" s="345" t="s">
        <v>11</v>
      </c>
      <c r="L42" s="346">
        <v>41</v>
      </c>
      <c r="M42" s="407">
        <v>82000000</v>
      </c>
      <c r="N42" s="342">
        <v>43343</v>
      </c>
    </row>
    <row r="43" spans="1:14">
      <c r="A43" s="342" t="s">
        <v>432</v>
      </c>
      <c r="B43" s="342" t="s">
        <v>459</v>
      </c>
      <c r="C43" s="342">
        <v>43327</v>
      </c>
      <c r="D43" s="342" t="s">
        <v>239</v>
      </c>
      <c r="E43" s="341" t="s">
        <v>356</v>
      </c>
      <c r="F43" s="341" t="s">
        <v>439</v>
      </c>
      <c r="G43" s="343" t="s">
        <v>114</v>
      </c>
      <c r="H43" s="343" t="s">
        <v>10</v>
      </c>
      <c r="I43" s="342" t="s">
        <v>231</v>
      </c>
      <c r="J43" s="407">
        <v>3000</v>
      </c>
      <c r="K43" s="345" t="s">
        <v>11</v>
      </c>
      <c r="L43" s="346">
        <v>12</v>
      </c>
      <c r="M43" s="407">
        <v>36000000</v>
      </c>
      <c r="N43" s="342">
        <v>43343</v>
      </c>
    </row>
    <row r="44" spans="1:14">
      <c r="A44" s="342" t="s">
        <v>432</v>
      </c>
      <c r="B44" s="342" t="s">
        <v>460</v>
      </c>
      <c r="C44" s="342">
        <v>43327</v>
      </c>
      <c r="D44" s="342" t="s">
        <v>241</v>
      </c>
      <c r="E44" s="341" t="s">
        <v>4</v>
      </c>
      <c r="F44" s="341" t="s">
        <v>454</v>
      </c>
      <c r="G44" s="343" t="s">
        <v>114</v>
      </c>
      <c r="H44" s="343" t="s">
        <v>10</v>
      </c>
      <c r="I44" s="342" t="s">
        <v>233</v>
      </c>
      <c r="J44" s="408">
        <v>1500</v>
      </c>
      <c r="K44" s="345" t="s">
        <v>11</v>
      </c>
      <c r="L44" s="346">
        <v>65</v>
      </c>
      <c r="M44" s="408">
        <v>97500000</v>
      </c>
      <c r="N44" s="342">
        <v>43343</v>
      </c>
    </row>
    <row r="45" spans="1:14">
      <c r="A45" s="342" t="s">
        <v>432</v>
      </c>
      <c r="B45" s="342" t="s">
        <v>460</v>
      </c>
      <c r="C45" s="342">
        <v>43327</v>
      </c>
      <c r="D45" s="342" t="s">
        <v>241</v>
      </c>
      <c r="E45" s="341" t="s">
        <v>6</v>
      </c>
      <c r="F45" s="341" t="s">
        <v>455</v>
      </c>
      <c r="G45" s="343" t="s">
        <v>114</v>
      </c>
      <c r="H45" s="343" t="s">
        <v>10</v>
      </c>
      <c r="I45" s="342" t="s">
        <v>233</v>
      </c>
      <c r="J45" s="408">
        <v>2000</v>
      </c>
      <c r="K45" s="345" t="s">
        <v>11</v>
      </c>
      <c r="L45" s="346">
        <v>41</v>
      </c>
      <c r="M45" s="408">
        <v>82000000</v>
      </c>
      <c r="N45" s="342">
        <v>43343</v>
      </c>
    </row>
    <row r="46" spans="1:14">
      <c r="A46" s="342" t="s">
        <v>432</v>
      </c>
      <c r="B46" s="342" t="s">
        <v>460</v>
      </c>
      <c r="C46" s="342">
        <v>43327</v>
      </c>
      <c r="D46" s="342" t="s">
        <v>241</v>
      </c>
      <c r="E46" s="341" t="s">
        <v>356</v>
      </c>
      <c r="F46" s="341" t="s">
        <v>456</v>
      </c>
      <c r="G46" s="343" t="s">
        <v>114</v>
      </c>
      <c r="H46" s="343" t="s">
        <v>10</v>
      </c>
      <c r="I46" s="342" t="s">
        <v>233</v>
      </c>
      <c r="J46" s="408">
        <v>3000</v>
      </c>
      <c r="K46" s="345" t="s">
        <v>11</v>
      </c>
      <c r="L46" s="346">
        <v>12</v>
      </c>
      <c r="M46" s="408">
        <v>36000000</v>
      </c>
      <c r="N46" s="342">
        <v>43343</v>
      </c>
    </row>
    <row r="47" spans="1:14">
      <c r="A47" s="342" t="s">
        <v>432</v>
      </c>
      <c r="B47" s="342" t="s">
        <v>461</v>
      </c>
      <c r="C47" s="342">
        <v>43327</v>
      </c>
      <c r="D47" s="342" t="s">
        <v>243</v>
      </c>
      <c r="E47" s="341" t="s">
        <v>4</v>
      </c>
      <c r="F47" s="341" t="s">
        <v>433</v>
      </c>
      <c r="G47" s="343" t="s">
        <v>114</v>
      </c>
      <c r="H47" s="343" t="s">
        <v>10</v>
      </c>
      <c r="I47" s="342" t="s">
        <v>197</v>
      </c>
      <c r="J47" s="344">
        <v>1500</v>
      </c>
      <c r="K47" s="345" t="s">
        <v>11</v>
      </c>
      <c r="L47" s="346">
        <v>65</v>
      </c>
      <c r="M47" s="344">
        <v>97500000</v>
      </c>
      <c r="N47" s="342">
        <v>43343</v>
      </c>
    </row>
    <row r="48" spans="1:14">
      <c r="A48" s="342" t="s">
        <v>432</v>
      </c>
      <c r="B48" s="342" t="s">
        <v>461</v>
      </c>
      <c r="C48" s="342">
        <v>43327</v>
      </c>
      <c r="D48" s="342" t="s">
        <v>243</v>
      </c>
      <c r="E48" s="341" t="s">
        <v>6</v>
      </c>
      <c r="F48" s="341" t="s">
        <v>435</v>
      </c>
      <c r="G48" s="343" t="s">
        <v>114</v>
      </c>
      <c r="H48" s="343" t="s">
        <v>10</v>
      </c>
      <c r="I48" s="342" t="s">
        <v>197</v>
      </c>
      <c r="J48" s="344">
        <v>2000</v>
      </c>
      <c r="K48" s="345" t="s">
        <v>11</v>
      </c>
      <c r="L48" s="346">
        <v>41</v>
      </c>
      <c r="M48" s="344">
        <v>82000000</v>
      </c>
      <c r="N48" s="342">
        <v>43343</v>
      </c>
    </row>
    <row r="49" spans="1:14">
      <c r="A49" s="342" t="s">
        <v>432</v>
      </c>
      <c r="B49" s="342" t="s">
        <v>461</v>
      </c>
      <c r="C49" s="342">
        <v>43327</v>
      </c>
      <c r="D49" s="342" t="s">
        <v>243</v>
      </c>
      <c r="E49" s="341" t="s">
        <v>356</v>
      </c>
      <c r="F49" s="341" t="s">
        <v>436</v>
      </c>
      <c r="G49" s="343" t="s">
        <v>114</v>
      </c>
      <c r="H49" s="343" t="s">
        <v>10</v>
      </c>
      <c r="I49" s="342" t="s">
        <v>197</v>
      </c>
      <c r="J49" s="344">
        <v>3000</v>
      </c>
      <c r="K49" s="345" t="s">
        <v>11</v>
      </c>
      <c r="L49" s="346">
        <v>12</v>
      </c>
      <c r="M49" s="344">
        <v>36000000</v>
      </c>
      <c r="N49" s="342">
        <v>43343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O32"/>
  <sheetViews>
    <sheetView showGridLines="0" workbookViewId="0">
      <selection activeCell="B2" sqref="B2:O31"/>
    </sheetView>
  </sheetViews>
  <sheetFormatPr baseColWidth="10" defaultRowHeight="13.2"/>
  <cols>
    <col min="1" max="1" width="3" style="341" bestFit="1" customWidth="1"/>
    <col min="2" max="2" width="4.44140625" style="343" bestFit="1" customWidth="1"/>
    <col min="3" max="3" width="20.44140625" style="343" bestFit="1" customWidth="1"/>
    <col min="4" max="4" width="8.109375" style="343" bestFit="1" customWidth="1"/>
    <col min="5" max="5" width="5.6640625" style="343" bestFit="1" customWidth="1"/>
    <col min="6" max="6" width="29" style="341" customWidth="1"/>
    <col min="7" max="7" width="28.5546875" style="341" customWidth="1"/>
    <col min="8" max="8" width="5.21875" style="343" bestFit="1" customWidth="1"/>
    <col min="9" max="9" width="4.88671875" style="343" bestFit="1" customWidth="1"/>
    <col min="10" max="11" width="11.5546875" style="343"/>
    <col min="12" max="12" width="4.88671875" style="343" bestFit="1" customWidth="1"/>
    <col min="13" max="13" width="12.44140625" style="343" bestFit="1" customWidth="1"/>
    <col min="14" max="14" width="16.44140625" style="343" customWidth="1"/>
    <col min="15" max="15" width="9" style="343" bestFit="1" customWidth="1"/>
    <col min="16" max="16384" width="11.5546875" style="341"/>
  </cols>
  <sheetData>
    <row r="1" spans="1:15" ht="27" thickBot="1">
      <c r="B1" s="326" t="s">
        <v>342</v>
      </c>
      <c r="C1" s="327" t="s">
        <v>426</v>
      </c>
      <c r="D1" s="328" t="s">
        <v>378</v>
      </c>
      <c r="E1" s="327" t="s">
        <v>429</v>
      </c>
      <c r="F1" s="284" t="s">
        <v>379</v>
      </c>
      <c r="G1" s="284" t="s">
        <v>430</v>
      </c>
      <c r="H1" s="284" t="s">
        <v>385</v>
      </c>
      <c r="I1" s="293" t="s">
        <v>392</v>
      </c>
      <c r="J1" s="329" t="s">
        <v>427</v>
      </c>
      <c r="K1" s="284" t="s">
        <v>380</v>
      </c>
      <c r="L1" s="285" t="s">
        <v>394</v>
      </c>
      <c r="M1" s="284" t="s">
        <v>395</v>
      </c>
      <c r="N1" s="284" t="s">
        <v>382</v>
      </c>
      <c r="O1" s="322" t="s">
        <v>381</v>
      </c>
    </row>
    <row r="2" spans="1:15">
      <c r="A2" s="341">
        <v>1</v>
      </c>
      <c r="B2" s="342" t="s">
        <v>432</v>
      </c>
      <c r="C2" s="342" t="s">
        <v>464</v>
      </c>
      <c r="D2" s="342">
        <v>43328</v>
      </c>
      <c r="E2" s="342" t="s">
        <v>240</v>
      </c>
      <c r="F2" s="341" t="s">
        <v>4</v>
      </c>
      <c r="G2" s="341" t="s">
        <v>440</v>
      </c>
      <c r="H2" s="343" t="s">
        <v>114</v>
      </c>
      <c r="I2" s="343" t="s">
        <v>10</v>
      </c>
      <c r="J2" s="342" t="s">
        <v>232</v>
      </c>
      <c r="K2" s="345">
        <v>1500</v>
      </c>
      <c r="L2" s="345" t="s">
        <v>11</v>
      </c>
      <c r="M2" s="346">
        <v>65</v>
      </c>
      <c r="N2" s="345">
        <v>97500000</v>
      </c>
      <c r="O2" s="342">
        <v>43343</v>
      </c>
    </row>
    <row r="3" spans="1:15">
      <c r="A3" s="341">
        <v>2</v>
      </c>
      <c r="B3" s="342" t="s">
        <v>432</v>
      </c>
      <c r="C3" s="342" t="s">
        <v>464</v>
      </c>
      <c r="D3" s="342">
        <v>43328</v>
      </c>
      <c r="E3" s="342" t="s">
        <v>240</v>
      </c>
      <c r="F3" s="341" t="s">
        <v>6</v>
      </c>
      <c r="G3" s="341" t="s">
        <v>441</v>
      </c>
      <c r="H3" s="343" t="s">
        <v>114</v>
      </c>
      <c r="I3" s="343" t="s">
        <v>10</v>
      </c>
      <c r="J3" s="342" t="s">
        <v>232</v>
      </c>
      <c r="K3" s="345">
        <v>2000</v>
      </c>
      <c r="L3" s="345" t="s">
        <v>11</v>
      </c>
      <c r="M3" s="346">
        <v>41</v>
      </c>
      <c r="N3" s="345">
        <v>82000000</v>
      </c>
      <c r="O3" s="342">
        <v>43343</v>
      </c>
    </row>
    <row r="4" spans="1:15">
      <c r="A4" s="341">
        <v>3</v>
      </c>
      <c r="B4" s="342" t="s">
        <v>432</v>
      </c>
      <c r="C4" s="342" t="s">
        <v>464</v>
      </c>
      <c r="D4" s="342">
        <v>43328</v>
      </c>
      <c r="E4" s="342" t="s">
        <v>240</v>
      </c>
      <c r="F4" s="341" t="s">
        <v>356</v>
      </c>
      <c r="G4" s="341" t="s">
        <v>442</v>
      </c>
      <c r="H4" s="343" t="s">
        <v>114</v>
      </c>
      <c r="I4" s="343" t="s">
        <v>10</v>
      </c>
      <c r="J4" s="342" t="s">
        <v>232</v>
      </c>
      <c r="K4" s="345">
        <v>3000</v>
      </c>
      <c r="L4" s="345" t="s">
        <v>11</v>
      </c>
      <c r="M4" s="346">
        <v>12</v>
      </c>
      <c r="N4" s="345">
        <v>36000000</v>
      </c>
      <c r="O4" s="342">
        <v>43343</v>
      </c>
    </row>
    <row r="5" spans="1:15">
      <c r="A5" s="341">
        <v>4</v>
      </c>
      <c r="B5" s="342" t="s">
        <v>167</v>
      </c>
      <c r="C5" s="342" t="s">
        <v>167</v>
      </c>
      <c r="D5" s="342" t="s">
        <v>167</v>
      </c>
      <c r="E5" s="342" t="s">
        <v>167</v>
      </c>
      <c r="G5" s="341" t="s">
        <v>434</v>
      </c>
      <c r="H5" s="343" t="s">
        <v>167</v>
      </c>
      <c r="I5" s="343" t="s">
        <v>167</v>
      </c>
      <c r="J5" s="342" t="s">
        <v>167</v>
      </c>
      <c r="K5" s="345"/>
      <c r="L5" s="345" t="s">
        <v>167</v>
      </c>
      <c r="M5" s="346"/>
      <c r="N5" s="345" t="s">
        <v>167</v>
      </c>
      <c r="O5" s="342"/>
    </row>
    <row r="6" spans="1:15">
      <c r="A6" s="341">
        <v>5</v>
      </c>
      <c r="B6" s="342" t="s">
        <v>167</v>
      </c>
      <c r="C6" s="342" t="s">
        <v>167</v>
      </c>
      <c r="D6" s="342" t="s">
        <v>167</v>
      </c>
      <c r="E6" s="342" t="s">
        <v>167</v>
      </c>
      <c r="G6" s="341" t="s">
        <v>434</v>
      </c>
      <c r="H6" s="343" t="s">
        <v>167</v>
      </c>
      <c r="I6" s="343" t="s">
        <v>167</v>
      </c>
      <c r="J6" s="342" t="s">
        <v>167</v>
      </c>
      <c r="K6" s="345"/>
      <c r="L6" s="345" t="s">
        <v>167</v>
      </c>
      <c r="M6" s="346"/>
      <c r="N6" s="345" t="s">
        <v>167</v>
      </c>
      <c r="O6" s="342"/>
    </row>
    <row r="7" spans="1:15">
      <c r="A7" s="341">
        <v>6</v>
      </c>
      <c r="B7" s="342" t="s">
        <v>167</v>
      </c>
      <c r="C7" s="342" t="s">
        <v>167</v>
      </c>
      <c r="D7" s="342" t="s">
        <v>167</v>
      </c>
      <c r="E7" s="342" t="s">
        <v>167</v>
      </c>
      <c r="G7" s="341" t="s">
        <v>434</v>
      </c>
      <c r="H7" s="343" t="s">
        <v>167</v>
      </c>
      <c r="I7" s="343" t="s">
        <v>167</v>
      </c>
      <c r="J7" s="342" t="s">
        <v>167</v>
      </c>
      <c r="K7" s="345"/>
      <c r="L7" s="345" t="s">
        <v>167</v>
      </c>
      <c r="M7" s="346"/>
      <c r="N7" s="345" t="s">
        <v>167</v>
      </c>
      <c r="O7" s="342"/>
    </row>
    <row r="8" spans="1:15">
      <c r="A8" s="341">
        <v>7</v>
      </c>
      <c r="B8" s="342" t="s">
        <v>167</v>
      </c>
      <c r="C8" s="342" t="s">
        <v>167</v>
      </c>
      <c r="D8" s="342" t="s">
        <v>167</v>
      </c>
      <c r="E8" s="342" t="s">
        <v>167</v>
      </c>
      <c r="G8" s="341" t="s">
        <v>434</v>
      </c>
      <c r="H8" s="343" t="s">
        <v>167</v>
      </c>
      <c r="I8" s="343" t="s">
        <v>167</v>
      </c>
      <c r="J8" s="342" t="s">
        <v>167</v>
      </c>
      <c r="K8" s="345"/>
      <c r="L8" s="345" t="s">
        <v>167</v>
      </c>
      <c r="M8" s="346"/>
      <c r="N8" s="345" t="s">
        <v>167</v>
      </c>
      <c r="O8" s="342"/>
    </row>
    <row r="9" spans="1:15">
      <c r="A9" s="341">
        <v>8</v>
      </c>
      <c r="B9" s="342" t="s">
        <v>167</v>
      </c>
      <c r="C9" s="342" t="s">
        <v>167</v>
      </c>
      <c r="D9" s="342" t="s">
        <v>167</v>
      </c>
      <c r="E9" s="342" t="s">
        <v>167</v>
      </c>
      <c r="G9" s="341" t="s">
        <v>434</v>
      </c>
      <c r="H9" s="343" t="s">
        <v>167</v>
      </c>
      <c r="I9" s="343" t="s">
        <v>167</v>
      </c>
      <c r="J9" s="342" t="s">
        <v>167</v>
      </c>
      <c r="K9" s="345"/>
      <c r="L9" s="345" t="s">
        <v>167</v>
      </c>
      <c r="M9" s="346"/>
      <c r="N9" s="345" t="s">
        <v>167</v>
      </c>
      <c r="O9" s="342"/>
    </row>
    <row r="10" spans="1:15">
      <c r="A10" s="341">
        <v>9</v>
      </c>
      <c r="B10" s="342" t="s">
        <v>167</v>
      </c>
      <c r="C10" s="342" t="s">
        <v>167</v>
      </c>
      <c r="D10" s="342" t="s">
        <v>167</v>
      </c>
      <c r="E10" s="342" t="s">
        <v>167</v>
      </c>
      <c r="G10" s="341" t="s">
        <v>434</v>
      </c>
      <c r="H10" s="343" t="s">
        <v>167</v>
      </c>
      <c r="I10" s="343" t="s">
        <v>167</v>
      </c>
      <c r="J10" s="342" t="s">
        <v>167</v>
      </c>
      <c r="K10" s="345"/>
      <c r="L10" s="345" t="s">
        <v>167</v>
      </c>
      <c r="M10" s="346"/>
      <c r="N10" s="345" t="s">
        <v>167</v>
      </c>
      <c r="O10" s="342"/>
    </row>
    <row r="11" spans="1:15">
      <c r="A11" s="341">
        <v>10</v>
      </c>
      <c r="B11" s="342" t="s">
        <v>167</v>
      </c>
      <c r="C11" s="342" t="s">
        <v>167</v>
      </c>
      <c r="D11" s="342" t="s">
        <v>167</v>
      </c>
      <c r="E11" s="342" t="s">
        <v>167</v>
      </c>
      <c r="G11" s="341" t="s">
        <v>434</v>
      </c>
      <c r="H11" s="343" t="s">
        <v>167</v>
      </c>
      <c r="I11" s="343" t="s">
        <v>167</v>
      </c>
      <c r="J11" s="342" t="s">
        <v>167</v>
      </c>
      <c r="K11" s="345"/>
      <c r="L11" s="345" t="s">
        <v>167</v>
      </c>
      <c r="M11" s="346"/>
      <c r="N11" s="345" t="s">
        <v>167</v>
      </c>
      <c r="O11" s="342"/>
    </row>
    <row r="12" spans="1:15">
      <c r="A12" s="341">
        <v>11</v>
      </c>
      <c r="B12" s="342" t="s">
        <v>167</v>
      </c>
      <c r="C12" s="342" t="s">
        <v>167</v>
      </c>
      <c r="D12" s="342" t="s">
        <v>167</v>
      </c>
      <c r="E12" s="342" t="s">
        <v>167</v>
      </c>
      <c r="G12" s="341" t="s">
        <v>434</v>
      </c>
      <c r="H12" s="343" t="s">
        <v>167</v>
      </c>
      <c r="I12" s="343" t="s">
        <v>167</v>
      </c>
      <c r="J12" s="342" t="s">
        <v>167</v>
      </c>
      <c r="K12" s="345"/>
      <c r="L12" s="345" t="s">
        <v>167</v>
      </c>
      <c r="M12" s="346"/>
      <c r="N12" s="345" t="s">
        <v>167</v>
      </c>
      <c r="O12" s="342"/>
    </row>
    <row r="13" spans="1:15">
      <c r="A13" s="341">
        <v>12</v>
      </c>
      <c r="B13" s="342" t="s">
        <v>167</v>
      </c>
      <c r="C13" s="342" t="s">
        <v>167</v>
      </c>
      <c r="D13" s="342" t="s">
        <v>167</v>
      </c>
      <c r="E13" s="342" t="s">
        <v>167</v>
      </c>
      <c r="G13" s="341" t="s">
        <v>434</v>
      </c>
      <c r="H13" s="343" t="s">
        <v>167</v>
      </c>
      <c r="I13" s="343" t="s">
        <v>167</v>
      </c>
      <c r="J13" s="342" t="s">
        <v>167</v>
      </c>
      <c r="K13" s="345"/>
      <c r="L13" s="345" t="s">
        <v>167</v>
      </c>
      <c r="M13" s="346"/>
      <c r="N13" s="345" t="s">
        <v>167</v>
      </c>
      <c r="O13" s="342"/>
    </row>
    <row r="14" spans="1:15">
      <c r="A14" s="341">
        <v>13</v>
      </c>
      <c r="B14" s="342" t="s">
        <v>167</v>
      </c>
      <c r="C14" s="342" t="s">
        <v>167</v>
      </c>
      <c r="D14" s="342" t="s">
        <v>167</v>
      </c>
      <c r="E14" s="342" t="s">
        <v>167</v>
      </c>
      <c r="G14" s="341" t="s">
        <v>434</v>
      </c>
      <c r="H14" s="343" t="s">
        <v>167</v>
      </c>
      <c r="I14" s="343" t="s">
        <v>167</v>
      </c>
      <c r="J14" s="342" t="s">
        <v>167</v>
      </c>
      <c r="K14" s="345"/>
      <c r="L14" s="345" t="s">
        <v>167</v>
      </c>
      <c r="M14" s="346"/>
      <c r="N14" s="345" t="s">
        <v>167</v>
      </c>
      <c r="O14" s="342"/>
    </row>
    <row r="15" spans="1:15">
      <c r="A15" s="341">
        <v>14</v>
      </c>
      <c r="B15" s="342" t="s">
        <v>167</v>
      </c>
      <c r="C15" s="342" t="s">
        <v>167</v>
      </c>
      <c r="D15" s="342" t="s">
        <v>167</v>
      </c>
      <c r="E15" s="342" t="s">
        <v>167</v>
      </c>
      <c r="G15" s="341" t="s">
        <v>434</v>
      </c>
      <c r="H15" s="343" t="s">
        <v>167</v>
      </c>
      <c r="I15" s="343" t="s">
        <v>167</v>
      </c>
      <c r="J15" s="342" t="s">
        <v>167</v>
      </c>
      <c r="K15" s="345"/>
      <c r="L15" s="345" t="s">
        <v>167</v>
      </c>
      <c r="M15" s="346"/>
      <c r="N15" s="345" t="s">
        <v>167</v>
      </c>
      <c r="O15" s="342"/>
    </row>
    <row r="16" spans="1:15">
      <c r="A16" s="341">
        <v>15</v>
      </c>
      <c r="B16" s="342" t="s">
        <v>167</v>
      </c>
      <c r="C16" s="342" t="s">
        <v>167</v>
      </c>
      <c r="D16" s="342" t="s">
        <v>167</v>
      </c>
      <c r="E16" s="342" t="s">
        <v>167</v>
      </c>
      <c r="G16" s="341" t="s">
        <v>434</v>
      </c>
      <c r="H16" s="343" t="s">
        <v>167</v>
      </c>
      <c r="I16" s="343" t="s">
        <v>167</v>
      </c>
      <c r="J16" s="342" t="s">
        <v>167</v>
      </c>
      <c r="K16" s="345"/>
      <c r="L16" s="345" t="s">
        <v>167</v>
      </c>
      <c r="M16" s="346"/>
      <c r="N16" s="345" t="s">
        <v>167</v>
      </c>
      <c r="O16" s="342"/>
    </row>
    <row r="17" spans="1:15">
      <c r="A17" s="341">
        <v>16</v>
      </c>
      <c r="B17" s="342" t="s">
        <v>167</v>
      </c>
      <c r="C17" s="342" t="s">
        <v>167</v>
      </c>
      <c r="D17" s="342" t="s">
        <v>167</v>
      </c>
      <c r="E17" s="342" t="s">
        <v>167</v>
      </c>
      <c r="G17" s="341" t="s">
        <v>434</v>
      </c>
      <c r="H17" s="343" t="s">
        <v>167</v>
      </c>
      <c r="I17" s="343" t="s">
        <v>167</v>
      </c>
      <c r="J17" s="342" t="s">
        <v>167</v>
      </c>
      <c r="K17" s="345"/>
      <c r="L17" s="345" t="s">
        <v>167</v>
      </c>
      <c r="M17" s="346"/>
      <c r="N17" s="345" t="s">
        <v>167</v>
      </c>
      <c r="O17" s="342"/>
    </row>
    <row r="18" spans="1:15">
      <c r="A18" s="341">
        <v>17</v>
      </c>
      <c r="B18" s="342" t="s">
        <v>167</v>
      </c>
      <c r="C18" s="342" t="s">
        <v>167</v>
      </c>
      <c r="D18" s="342" t="s">
        <v>167</v>
      </c>
      <c r="E18" s="342" t="s">
        <v>167</v>
      </c>
      <c r="G18" s="341" t="s">
        <v>434</v>
      </c>
      <c r="H18" s="343" t="s">
        <v>167</v>
      </c>
      <c r="I18" s="343" t="s">
        <v>167</v>
      </c>
      <c r="J18" s="342" t="s">
        <v>167</v>
      </c>
      <c r="K18" s="345"/>
      <c r="L18" s="345" t="s">
        <v>167</v>
      </c>
      <c r="M18" s="346"/>
      <c r="N18" s="345" t="s">
        <v>167</v>
      </c>
      <c r="O18" s="342"/>
    </row>
    <row r="19" spans="1:15">
      <c r="A19" s="341">
        <v>18</v>
      </c>
      <c r="B19" s="342" t="s">
        <v>167</v>
      </c>
      <c r="C19" s="342" t="s">
        <v>167</v>
      </c>
      <c r="D19" s="342" t="s">
        <v>167</v>
      </c>
      <c r="E19" s="342" t="s">
        <v>167</v>
      </c>
      <c r="G19" s="341" t="s">
        <v>434</v>
      </c>
      <c r="H19" s="343" t="s">
        <v>167</v>
      </c>
      <c r="I19" s="343" t="s">
        <v>167</v>
      </c>
      <c r="J19" s="342" t="s">
        <v>167</v>
      </c>
      <c r="K19" s="345"/>
      <c r="L19" s="345" t="s">
        <v>167</v>
      </c>
      <c r="M19" s="346"/>
      <c r="N19" s="345" t="s">
        <v>167</v>
      </c>
      <c r="O19" s="342"/>
    </row>
    <row r="20" spans="1:15">
      <c r="A20" s="341">
        <v>19</v>
      </c>
      <c r="B20" s="342" t="s">
        <v>167</v>
      </c>
      <c r="C20" s="342" t="s">
        <v>167</v>
      </c>
      <c r="D20" s="342" t="s">
        <v>167</v>
      </c>
      <c r="E20" s="342" t="s">
        <v>167</v>
      </c>
      <c r="G20" s="341" t="s">
        <v>434</v>
      </c>
      <c r="H20" s="343" t="s">
        <v>167</v>
      </c>
      <c r="I20" s="343" t="s">
        <v>167</v>
      </c>
      <c r="J20" s="342" t="s">
        <v>167</v>
      </c>
      <c r="K20" s="345"/>
      <c r="L20" s="345" t="s">
        <v>167</v>
      </c>
      <c r="M20" s="346"/>
      <c r="N20" s="345" t="s">
        <v>167</v>
      </c>
      <c r="O20" s="342"/>
    </row>
    <row r="21" spans="1:15">
      <c r="A21" s="341">
        <v>20</v>
      </c>
      <c r="B21" s="342" t="s">
        <v>167</v>
      </c>
      <c r="C21" s="342" t="s">
        <v>167</v>
      </c>
      <c r="D21" s="342" t="s">
        <v>167</v>
      </c>
      <c r="E21" s="342" t="s">
        <v>167</v>
      </c>
      <c r="G21" s="341" t="s">
        <v>434</v>
      </c>
      <c r="H21" s="343" t="s">
        <v>167</v>
      </c>
      <c r="I21" s="343" t="s">
        <v>167</v>
      </c>
      <c r="J21" s="342" t="s">
        <v>167</v>
      </c>
      <c r="K21" s="345"/>
      <c r="L21" s="345" t="s">
        <v>167</v>
      </c>
      <c r="M21" s="346"/>
      <c r="N21" s="345" t="s">
        <v>167</v>
      </c>
      <c r="O21" s="342"/>
    </row>
    <row r="22" spans="1:15">
      <c r="A22" s="341">
        <v>21</v>
      </c>
      <c r="B22" s="342" t="s">
        <v>167</v>
      </c>
      <c r="C22" s="342" t="s">
        <v>167</v>
      </c>
      <c r="D22" s="342" t="s">
        <v>167</v>
      </c>
      <c r="E22" s="342" t="s">
        <v>167</v>
      </c>
      <c r="G22" s="341" t="s">
        <v>434</v>
      </c>
      <c r="H22" s="343" t="s">
        <v>167</v>
      </c>
      <c r="I22" s="343" t="s">
        <v>167</v>
      </c>
      <c r="J22" s="342" t="s">
        <v>167</v>
      </c>
      <c r="K22" s="345"/>
      <c r="L22" s="345" t="s">
        <v>167</v>
      </c>
      <c r="M22" s="346"/>
      <c r="N22" s="345" t="s">
        <v>167</v>
      </c>
      <c r="O22" s="342"/>
    </row>
    <row r="23" spans="1:15">
      <c r="A23" s="341">
        <v>22</v>
      </c>
      <c r="B23" s="342" t="s">
        <v>167</v>
      </c>
      <c r="C23" s="342" t="s">
        <v>167</v>
      </c>
      <c r="D23" s="342" t="s">
        <v>167</v>
      </c>
      <c r="E23" s="342" t="s">
        <v>167</v>
      </c>
      <c r="G23" s="341" t="s">
        <v>434</v>
      </c>
      <c r="H23" s="343" t="s">
        <v>167</v>
      </c>
      <c r="I23" s="343" t="s">
        <v>167</v>
      </c>
      <c r="J23" s="342" t="s">
        <v>167</v>
      </c>
      <c r="K23" s="345"/>
      <c r="L23" s="345" t="s">
        <v>167</v>
      </c>
      <c r="M23" s="346"/>
      <c r="N23" s="345" t="s">
        <v>167</v>
      </c>
      <c r="O23" s="342"/>
    </row>
    <row r="24" spans="1:15">
      <c r="A24" s="341">
        <v>23</v>
      </c>
      <c r="B24" s="342" t="s">
        <v>167</v>
      </c>
      <c r="C24" s="342" t="s">
        <v>167</v>
      </c>
      <c r="D24" s="342" t="s">
        <v>167</v>
      </c>
      <c r="E24" s="342" t="s">
        <v>167</v>
      </c>
      <c r="G24" s="341" t="s">
        <v>434</v>
      </c>
      <c r="H24" s="343" t="s">
        <v>167</v>
      </c>
      <c r="I24" s="343" t="s">
        <v>167</v>
      </c>
      <c r="J24" s="342" t="s">
        <v>167</v>
      </c>
      <c r="K24" s="345"/>
      <c r="L24" s="345" t="s">
        <v>167</v>
      </c>
      <c r="M24" s="346"/>
      <c r="N24" s="345" t="s">
        <v>167</v>
      </c>
      <c r="O24" s="342"/>
    </row>
    <row r="25" spans="1:15">
      <c r="A25" s="341">
        <v>24</v>
      </c>
      <c r="B25" s="342" t="s">
        <v>167</v>
      </c>
      <c r="C25" s="342" t="s">
        <v>167</v>
      </c>
      <c r="D25" s="342" t="s">
        <v>167</v>
      </c>
      <c r="E25" s="342" t="s">
        <v>167</v>
      </c>
      <c r="G25" s="341" t="s">
        <v>434</v>
      </c>
      <c r="H25" s="343" t="s">
        <v>167</v>
      </c>
      <c r="I25" s="343" t="s">
        <v>167</v>
      </c>
      <c r="J25" s="342" t="s">
        <v>167</v>
      </c>
      <c r="K25" s="345"/>
      <c r="L25" s="345" t="s">
        <v>167</v>
      </c>
      <c r="M25" s="346"/>
      <c r="N25" s="345" t="s">
        <v>167</v>
      </c>
      <c r="O25" s="342"/>
    </row>
    <row r="26" spans="1:15">
      <c r="A26" s="341">
        <v>25</v>
      </c>
      <c r="B26" s="342" t="s">
        <v>167</v>
      </c>
      <c r="C26" s="342" t="s">
        <v>167</v>
      </c>
      <c r="D26" s="342" t="s">
        <v>167</v>
      </c>
      <c r="E26" s="342" t="s">
        <v>167</v>
      </c>
      <c r="G26" s="341" t="s">
        <v>434</v>
      </c>
      <c r="H26" s="343" t="s">
        <v>167</v>
      </c>
      <c r="I26" s="343" t="s">
        <v>167</v>
      </c>
      <c r="J26" s="342" t="s">
        <v>167</v>
      </c>
      <c r="K26" s="345"/>
      <c r="L26" s="345"/>
      <c r="M26" s="346"/>
      <c r="N26" s="345" t="s">
        <v>167</v>
      </c>
      <c r="O26" s="342"/>
    </row>
    <row r="27" spans="1:15">
      <c r="A27" s="341">
        <v>26</v>
      </c>
      <c r="B27" s="342" t="s">
        <v>167</v>
      </c>
      <c r="C27" s="342" t="s">
        <v>167</v>
      </c>
      <c r="D27" s="342" t="s">
        <v>167</v>
      </c>
      <c r="E27" s="342" t="s">
        <v>167</v>
      </c>
      <c r="G27" s="341" t="s">
        <v>434</v>
      </c>
      <c r="H27" s="343" t="s">
        <v>167</v>
      </c>
      <c r="I27" s="343" t="s">
        <v>167</v>
      </c>
      <c r="J27" s="342" t="s">
        <v>167</v>
      </c>
      <c r="K27" s="345"/>
      <c r="L27" s="345" t="s">
        <v>167</v>
      </c>
      <c r="M27" s="346"/>
      <c r="N27" s="345"/>
      <c r="O27" s="342"/>
    </row>
    <row r="28" spans="1:15">
      <c r="A28" s="341">
        <v>27</v>
      </c>
      <c r="B28" s="342" t="s">
        <v>167</v>
      </c>
      <c r="C28" s="342" t="s">
        <v>167</v>
      </c>
      <c r="D28" s="342" t="s">
        <v>167</v>
      </c>
      <c r="E28" s="342" t="s">
        <v>167</v>
      </c>
      <c r="G28" s="341" t="s">
        <v>434</v>
      </c>
      <c r="H28" s="343" t="s">
        <v>167</v>
      </c>
      <c r="I28" s="343" t="s">
        <v>167</v>
      </c>
      <c r="J28" s="342" t="s">
        <v>167</v>
      </c>
      <c r="K28" s="345"/>
      <c r="L28" s="345" t="s">
        <v>167</v>
      </c>
      <c r="M28" s="346"/>
      <c r="N28" s="345" t="s">
        <v>167</v>
      </c>
      <c r="O28" s="342"/>
    </row>
    <row r="29" spans="1:15">
      <c r="A29" s="341">
        <v>28</v>
      </c>
      <c r="B29" s="342" t="s">
        <v>167</v>
      </c>
      <c r="C29" s="342" t="s">
        <v>167</v>
      </c>
      <c r="D29" s="342" t="s">
        <v>167</v>
      </c>
      <c r="E29" s="342" t="s">
        <v>167</v>
      </c>
      <c r="G29" s="341" t="s">
        <v>434</v>
      </c>
      <c r="I29" s="343" t="s">
        <v>167</v>
      </c>
      <c r="J29" s="342" t="s">
        <v>167</v>
      </c>
      <c r="K29" s="345"/>
      <c r="L29" s="345" t="s">
        <v>167</v>
      </c>
      <c r="M29" s="346"/>
      <c r="N29" s="345" t="s">
        <v>167</v>
      </c>
      <c r="O29" s="342"/>
    </row>
    <row r="30" spans="1:15">
      <c r="A30" s="341">
        <v>29</v>
      </c>
      <c r="B30" s="342" t="s">
        <v>167</v>
      </c>
      <c r="C30" s="342" t="s">
        <v>167</v>
      </c>
      <c r="D30" s="342" t="s">
        <v>167</v>
      </c>
      <c r="E30" s="342" t="s">
        <v>167</v>
      </c>
      <c r="G30" s="341" t="s">
        <v>434</v>
      </c>
      <c r="H30" s="343" t="s">
        <v>167</v>
      </c>
      <c r="I30" s="343" t="s">
        <v>167</v>
      </c>
      <c r="J30" s="342" t="s">
        <v>167</v>
      </c>
      <c r="K30" s="345"/>
      <c r="L30" s="345" t="s">
        <v>167</v>
      </c>
      <c r="M30" s="346"/>
      <c r="N30" s="345" t="s">
        <v>167</v>
      </c>
      <c r="O30" s="342"/>
    </row>
    <row r="31" spans="1:15">
      <c r="A31" s="341">
        <v>30</v>
      </c>
      <c r="B31" s="342" t="s">
        <v>167</v>
      </c>
      <c r="C31" s="342" t="s">
        <v>167</v>
      </c>
      <c r="D31" s="342" t="s">
        <v>167</v>
      </c>
      <c r="E31" s="342" t="s">
        <v>167</v>
      </c>
      <c r="G31" s="341" t="s">
        <v>434</v>
      </c>
      <c r="H31" s="343" t="s">
        <v>167</v>
      </c>
      <c r="I31" s="343" t="s">
        <v>167</v>
      </c>
      <c r="J31" s="342" t="s">
        <v>167</v>
      </c>
      <c r="K31" s="345"/>
      <c r="L31" s="345" t="s">
        <v>167</v>
      </c>
      <c r="M31" s="346"/>
      <c r="N31" s="345" t="s">
        <v>167</v>
      </c>
      <c r="O31" s="342"/>
    </row>
    <row r="32" spans="1:15">
      <c r="C32" s="342" t="s">
        <v>167</v>
      </c>
      <c r="D32" s="342" t="s">
        <v>167</v>
      </c>
      <c r="E32" s="342" t="s">
        <v>167</v>
      </c>
      <c r="G32" s="341" t="s">
        <v>434</v>
      </c>
      <c r="H32" s="343" t="s">
        <v>167</v>
      </c>
      <c r="I32" s="343" t="s">
        <v>167</v>
      </c>
      <c r="J32" s="342" t="s">
        <v>167</v>
      </c>
      <c r="K32" s="344"/>
      <c r="L32" s="345" t="s">
        <v>167</v>
      </c>
      <c r="M32" s="346"/>
      <c r="N32" s="344" t="s">
        <v>167</v>
      </c>
      <c r="O32" s="342"/>
    </row>
  </sheetData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9"/>
  <dimension ref="A1:N10"/>
  <sheetViews>
    <sheetView showGridLines="0" workbookViewId="0">
      <selection activeCell="C20" sqref="C20"/>
    </sheetView>
  </sheetViews>
  <sheetFormatPr baseColWidth="10" defaultRowHeight="13.2"/>
  <cols>
    <col min="1" max="1" width="11.5546875" style="446"/>
    <col min="2" max="2" width="11.6640625" style="446" customWidth="1"/>
    <col min="3" max="4" width="11.5546875" style="446"/>
    <col min="5" max="5" width="12.88671875" style="446" customWidth="1"/>
    <col min="6" max="6" width="20.6640625" style="446" customWidth="1"/>
    <col min="7" max="8" width="11.5546875" style="446"/>
    <col min="9" max="9" width="14.21875" style="446" customWidth="1"/>
    <col min="10" max="10" width="11.88671875" style="446" customWidth="1"/>
    <col min="11" max="11" width="11.5546875" style="446"/>
    <col min="12" max="12" width="14.33203125" style="446" customWidth="1"/>
    <col min="13" max="13" width="18.6640625" style="446" customWidth="1"/>
    <col min="14" max="14" width="15.44140625" style="446" customWidth="1"/>
    <col min="15" max="16384" width="11.5546875" style="446"/>
  </cols>
  <sheetData>
    <row r="1" spans="1:14">
      <c r="A1" s="446" t="s">
        <v>342</v>
      </c>
      <c r="B1" s="446" t="s">
        <v>426</v>
      </c>
      <c r="C1" s="447" t="s">
        <v>378</v>
      </c>
      <c r="D1" s="446" t="s">
        <v>429</v>
      </c>
      <c r="E1" s="446" t="s">
        <v>379</v>
      </c>
      <c r="F1" s="446" t="s">
        <v>430</v>
      </c>
      <c r="G1" s="446" t="s">
        <v>385</v>
      </c>
      <c r="H1" s="446" t="s">
        <v>392</v>
      </c>
      <c r="I1" s="446" t="s">
        <v>427</v>
      </c>
      <c r="J1" s="446" t="s">
        <v>380</v>
      </c>
      <c r="K1" s="448" t="s">
        <v>394</v>
      </c>
      <c r="L1" s="446" t="s">
        <v>395</v>
      </c>
      <c r="M1" s="446" t="s">
        <v>382</v>
      </c>
      <c r="N1" s="446" t="s">
        <v>381</v>
      </c>
    </row>
    <row r="2" spans="1:14">
      <c r="A2" s="455" t="s">
        <v>432</v>
      </c>
      <c r="B2" s="455" t="s">
        <v>462</v>
      </c>
      <c r="C2" s="455">
        <v>43328</v>
      </c>
      <c r="D2" s="455" t="s">
        <v>239</v>
      </c>
      <c r="E2" s="454" t="s">
        <v>4</v>
      </c>
      <c r="F2" s="454" t="s">
        <v>437</v>
      </c>
      <c r="G2" s="456" t="s">
        <v>114</v>
      </c>
      <c r="H2" s="456" t="s">
        <v>10</v>
      </c>
      <c r="I2" s="455" t="s">
        <v>231</v>
      </c>
      <c r="J2" s="457">
        <v>1500</v>
      </c>
      <c r="K2" s="458" t="s">
        <v>11</v>
      </c>
      <c r="L2" s="459">
        <v>65</v>
      </c>
      <c r="M2" s="457">
        <v>97500000</v>
      </c>
      <c r="N2" s="455">
        <v>43343</v>
      </c>
    </row>
    <row r="3" spans="1:14">
      <c r="A3" s="449" t="s">
        <v>432</v>
      </c>
      <c r="B3" s="449" t="s">
        <v>462</v>
      </c>
      <c r="C3" s="449">
        <v>43328</v>
      </c>
      <c r="D3" s="449" t="s">
        <v>239</v>
      </c>
      <c r="E3" s="446" t="s">
        <v>6</v>
      </c>
      <c r="F3" s="446" t="s">
        <v>438</v>
      </c>
      <c r="G3" s="450" t="s">
        <v>114</v>
      </c>
      <c r="H3" s="450" t="s">
        <v>10</v>
      </c>
      <c r="I3" s="449" t="s">
        <v>231</v>
      </c>
      <c r="J3" s="451">
        <v>2000</v>
      </c>
      <c r="K3" s="452" t="s">
        <v>11</v>
      </c>
      <c r="L3" s="453">
        <v>41</v>
      </c>
      <c r="M3" s="451">
        <v>82000000</v>
      </c>
      <c r="N3" s="449">
        <v>43343</v>
      </c>
    </row>
    <row r="4" spans="1:14">
      <c r="A4" s="455" t="s">
        <v>432</v>
      </c>
      <c r="B4" s="455" t="s">
        <v>462</v>
      </c>
      <c r="C4" s="455">
        <v>43328</v>
      </c>
      <c r="D4" s="455" t="s">
        <v>239</v>
      </c>
      <c r="E4" s="454" t="s">
        <v>356</v>
      </c>
      <c r="F4" s="454" t="s">
        <v>439</v>
      </c>
      <c r="G4" s="456" t="s">
        <v>114</v>
      </c>
      <c r="H4" s="456" t="s">
        <v>10</v>
      </c>
      <c r="I4" s="455" t="s">
        <v>231</v>
      </c>
      <c r="J4" s="457">
        <v>3000</v>
      </c>
      <c r="K4" s="458" t="s">
        <v>11</v>
      </c>
      <c r="L4" s="459">
        <v>12</v>
      </c>
      <c r="M4" s="457">
        <v>36000000</v>
      </c>
      <c r="N4" s="455">
        <v>43343</v>
      </c>
    </row>
    <row r="5" spans="1:14">
      <c r="A5" s="449" t="s">
        <v>432</v>
      </c>
      <c r="B5" s="449" t="s">
        <v>463</v>
      </c>
      <c r="C5" s="449">
        <v>43328</v>
      </c>
      <c r="D5" s="449" t="s">
        <v>240</v>
      </c>
      <c r="E5" s="446" t="s">
        <v>4</v>
      </c>
      <c r="F5" s="446" t="s">
        <v>440</v>
      </c>
      <c r="G5" s="450" t="s">
        <v>114</v>
      </c>
      <c r="H5" s="450" t="s">
        <v>10</v>
      </c>
      <c r="I5" s="449" t="s">
        <v>232</v>
      </c>
      <c r="J5" s="452">
        <v>1500</v>
      </c>
      <c r="K5" s="452" t="s">
        <v>11</v>
      </c>
      <c r="L5" s="453">
        <v>65</v>
      </c>
      <c r="M5" s="452">
        <v>97500000</v>
      </c>
      <c r="N5" s="449">
        <v>43343</v>
      </c>
    </row>
    <row r="6" spans="1:14">
      <c r="A6" s="449" t="s">
        <v>432</v>
      </c>
      <c r="B6" s="449" t="s">
        <v>463</v>
      </c>
      <c r="C6" s="449">
        <v>43328</v>
      </c>
      <c r="D6" s="449" t="s">
        <v>240</v>
      </c>
      <c r="E6" s="446" t="s">
        <v>6</v>
      </c>
      <c r="F6" s="446" t="s">
        <v>441</v>
      </c>
      <c r="G6" s="450" t="s">
        <v>114</v>
      </c>
      <c r="H6" s="450" t="s">
        <v>10</v>
      </c>
      <c r="I6" s="449" t="s">
        <v>232</v>
      </c>
      <c r="J6" s="452">
        <v>2000</v>
      </c>
      <c r="K6" s="452" t="s">
        <v>11</v>
      </c>
      <c r="L6" s="453">
        <v>41</v>
      </c>
      <c r="M6" s="452">
        <v>82000000</v>
      </c>
      <c r="N6" s="449">
        <v>43343</v>
      </c>
    </row>
    <row r="7" spans="1:14">
      <c r="A7" s="449" t="s">
        <v>432</v>
      </c>
      <c r="B7" s="449" t="s">
        <v>463</v>
      </c>
      <c r="C7" s="449">
        <v>43328</v>
      </c>
      <c r="D7" s="449" t="s">
        <v>240</v>
      </c>
      <c r="E7" s="446" t="s">
        <v>356</v>
      </c>
      <c r="F7" s="446" t="s">
        <v>442</v>
      </c>
      <c r="G7" s="450" t="s">
        <v>114</v>
      </c>
      <c r="H7" s="450" t="s">
        <v>10</v>
      </c>
      <c r="I7" s="449" t="s">
        <v>232</v>
      </c>
      <c r="J7" s="452">
        <v>3000</v>
      </c>
      <c r="K7" s="452" t="s">
        <v>11</v>
      </c>
      <c r="L7" s="453">
        <v>12</v>
      </c>
      <c r="M7" s="452">
        <v>36000000</v>
      </c>
      <c r="N7" s="449">
        <v>43343</v>
      </c>
    </row>
    <row r="8" spans="1:14">
      <c r="A8" s="449" t="s">
        <v>432</v>
      </c>
      <c r="B8" s="449" t="s">
        <v>464</v>
      </c>
      <c r="C8" s="449">
        <v>43328</v>
      </c>
      <c r="D8" s="449" t="s">
        <v>240</v>
      </c>
      <c r="E8" s="446" t="s">
        <v>4</v>
      </c>
      <c r="F8" s="446" t="s">
        <v>440</v>
      </c>
      <c r="G8" s="450" t="s">
        <v>114</v>
      </c>
      <c r="H8" s="450" t="s">
        <v>10</v>
      </c>
      <c r="I8" s="449" t="s">
        <v>232</v>
      </c>
      <c r="J8" s="452">
        <v>1500</v>
      </c>
      <c r="K8" s="452" t="s">
        <v>11</v>
      </c>
      <c r="L8" s="453">
        <v>65</v>
      </c>
      <c r="M8" s="452">
        <v>97500000</v>
      </c>
      <c r="N8" s="449">
        <v>43343</v>
      </c>
    </row>
    <row r="9" spans="1:14">
      <c r="A9" s="449" t="s">
        <v>432</v>
      </c>
      <c r="B9" s="449" t="s">
        <v>464</v>
      </c>
      <c r="C9" s="449">
        <v>43328</v>
      </c>
      <c r="D9" s="449" t="s">
        <v>240</v>
      </c>
      <c r="E9" s="446" t="s">
        <v>6</v>
      </c>
      <c r="F9" s="446" t="s">
        <v>441</v>
      </c>
      <c r="G9" s="450" t="s">
        <v>114</v>
      </c>
      <c r="H9" s="450" t="s">
        <v>10</v>
      </c>
      <c r="I9" s="449" t="s">
        <v>232</v>
      </c>
      <c r="J9" s="452">
        <v>2000</v>
      </c>
      <c r="K9" s="452" t="s">
        <v>11</v>
      </c>
      <c r="L9" s="453">
        <v>41</v>
      </c>
      <c r="M9" s="452">
        <v>82000000</v>
      </c>
      <c r="N9" s="449">
        <v>43343</v>
      </c>
    </row>
    <row r="10" spans="1:14">
      <c r="A10" s="449" t="s">
        <v>432</v>
      </c>
      <c r="B10" s="449" t="s">
        <v>464</v>
      </c>
      <c r="C10" s="449">
        <v>43328</v>
      </c>
      <c r="D10" s="449" t="s">
        <v>240</v>
      </c>
      <c r="E10" s="446" t="s">
        <v>356</v>
      </c>
      <c r="F10" s="446" t="s">
        <v>442</v>
      </c>
      <c r="G10" s="450" t="s">
        <v>114</v>
      </c>
      <c r="H10" s="450" t="s">
        <v>10</v>
      </c>
      <c r="I10" s="449" t="s">
        <v>232</v>
      </c>
      <c r="J10" s="452">
        <v>3000</v>
      </c>
      <c r="K10" s="452" t="s">
        <v>11</v>
      </c>
      <c r="L10" s="453">
        <v>12</v>
      </c>
      <c r="M10" s="452">
        <v>36000000</v>
      </c>
      <c r="N10" s="449">
        <v>43343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11</vt:i4>
      </vt:variant>
    </vt:vector>
  </HeadingPairs>
  <TitlesOfParts>
    <vt:vector size="26" baseType="lpstr">
      <vt:lpstr>Sachet</vt:lpstr>
      <vt:lpstr>Customs Nom</vt:lpstr>
      <vt:lpstr>Conversion Ct Gr Kg</vt:lpstr>
      <vt:lpstr>Source</vt:lpstr>
      <vt:lpstr>Article</vt:lpstr>
      <vt:lpstr>Fournisseur</vt:lpstr>
      <vt:lpstr>Tableau Croisé</vt:lpstr>
      <vt:lpstr>Récap</vt:lpstr>
      <vt:lpstr>Transfert de Données</vt:lpstr>
      <vt:lpstr>Réception</vt:lpstr>
      <vt:lpstr>Commande</vt:lpstr>
      <vt:lpstr>Transfert</vt:lpstr>
      <vt:lpstr>Récap Commande</vt:lpstr>
      <vt:lpstr>Feuil1</vt:lpstr>
      <vt:lpstr>Feuil2</vt:lpstr>
      <vt:lpstr>Clients</vt:lpstr>
      <vt:lpstr>Customs_Nomenclature</vt:lpstr>
      <vt:lpstr>Devise</vt:lpstr>
      <vt:lpstr>Famille</vt:lpstr>
      <vt:lpstr>Fournisseur</vt:lpstr>
      <vt:lpstr>Lieu_de_Stockage</vt:lpstr>
      <vt:lpstr>Produits</vt:lpstr>
      <vt:lpstr>Titre_Commande</vt:lpstr>
      <vt:lpstr>Unité_Mesure</vt:lpstr>
      <vt:lpstr>Commande!Zone_d_impression</vt:lpstr>
      <vt:lpstr>Réception!Zone_d_impression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2018-08-15T08:07:45Z</cp:lastPrinted>
  <dcterms:created xsi:type="dcterms:W3CDTF">2016-09-19T06:11:43Z</dcterms:created>
  <dcterms:modified xsi:type="dcterms:W3CDTF">2018-08-16T00:54:02Z</dcterms:modified>
</cp:coreProperties>
</file>