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068" windowHeight="9480" activeTab="1"/>
  </bookViews>
  <sheets>
    <sheet name="Feuil1" sheetId="14" r:id="rId1"/>
    <sheet name="Packing List" sheetId="13" r:id="rId2"/>
    <sheet name="Facture" sheetId="1" r:id="rId3"/>
    <sheet name="Conversion Ct Gr Kg" sheetId="2" r:id="rId4"/>
    <sheet name="Carton" sheetId="3" r:id="rId5"/>
    <sheet name="Clients" sheetId="9" r:id="rId6"/>
    <sheet name="Produits" sheetId="12" r:id="rId7"/>
    <sheet name="Customs Nom" sheetId="11" r:id="rId8"/>
    <sheet name="Sachet" sheetId="6" r:id="rId9"/>
  </sheets>
  <externalReferences>
    <externalReference r:id="rId10"/>
  </externalReferences>
  <definedNames>
    <definedName name="_xlnm._FilterDatabase" localSheetId="1" hidden="1">'Packing List'!$B$18:$B$64</definedName>
    <definedName name="Clients">Clients!$B$4:$B$53</definedName>
    <definedName name="Customs_Nomenclature">'Customs Nom'!$B$4:$B$100</definedName>
    <definedName name="_xlnm.Extract" localSheetId="1">'Packing List'!$J$18:$J$47</definedName>
    <definedName name="FOB">[1]Liste!$B$28:$B$30</definedName>
    <definedName name="Incoterms">Facture!$S$2:$S$4</definedName>
    <definedName name="ListePierres">[1]Liste!$C$28:$C$34</definedName>
    <definedName name="Monnaie">Facture!$Q$33:$Q$36</definedName>
    <definedName name="Nomenclature">Facture!#REF!</definedName>
    <definedName name="Pierres">Facture!#REF!</definedName>
    <definedName name="Produits">Produits!$B$3:$B$102</definedName>
    <definedName name="Référence_Carton">Carton!$B$5:$B$61</definedName>
    <definedName name="_xlnm.Print_Area" localSheetId="2">Facture!#REF!</definedName>
    <definedName name="_xlnm.Print_Area" localSheetId="1">'Packing List'!$A$1:$K$78</definedName>
  </definedNames>
  <calcPr calcId="125725"/>
</workbook>
</file>

<file path=xl/calcChain.xml><?xml version="1.0" encoding="utf-8"?>
<calcChain xmlns="http://schemas.openxmlformats.org/spreadsheetml/2006/main">
  <c r="D31" i="13"/>
  <c r="D19"/>
  <c r="D20"/>
  <c r="G20" s="1"/>
  <c r="H20" s="1"/>
  <c r="D21"/>
  <c r="G21" s="1"/>
  <c r="H21" s="1"/>
  <c r="D22"/>
  <c r="D23"/>
  <c r="D24"/>
  <c r="G24" s="1"/>
  <c r="H24" s="1"/>
  <c r="D25"/>
  <c r="G25" s="1"/>
  <c r="H25" s="1"/>
  <c r="D26"/>
  <c r="G26" s="1"/>
  <c r="H26" s="1"/>
  <c r="D27"/>
  <c r="G27" s="1"/>
  <c r="H27" s="1"/>
  <c r="D28"/>
  <c r="G28" s="1"/>
  <c r="D29"/>
  <c r="D30"/>
  <c r="G30" s="1"/>
  <c r="H30" s="1"/>
  <c r="D32"/>
  <c r="G32" s="1"/>
  <c r="H32" s="1"/>
  <c r="D33"/>
  <c r="D34"/>
  <c r="G34" s="1"/>
  <c r="H34" s="1"/>
  <c r="D35"/>
  <c r="D36"/>
  <c r="G36" s="1"/>
  <c r="H36" s="1"/>
  <c r="D37"/>
  <c r="G37" s="1"/>
  <c r="H37" s="1"/>
  <c r="D38"/>
  <c r="G38" s="1"/>
  <c r="H38" s="1"/>
  <c r="D39"/>
  <c r="D40"/>
  <c r="G40" s="1"/>
  <c r="H40" s="1"/>
  <c r="D41"/>
  <c r="G41" s="1"/>
  <c r="H41" s="1"/>
  <c r="D42"/>
  <c r="G42" s="1"/>
  <c r="H42" s="1"/>
  <c r="D43"/>
  <c r="D44"/>
  <c r="G44" s="1"/>
  <c r="H44" s="1"/>
  <c r="D45"/>
  <c r="G45" s="1"/>
  <c r="H45" s="1"/>
  <c r="D46"/>
  <c r="G46" s="1"/>
  <c r="H46" s="1"/>
  <c r="D47"/>
  <c r="D48"/>
  <c r="G48" s="1"/>
  <c r="H48" s="1"/>
  <c r="D49"/>
  <c r="G49" s="1"/>
  <c r="H49" s="1"/>
  <c r="D50"/>
  <c r="G50" s="1"/>
  <c r="H50" s="1"/>
  <c r="D51"/>
  <c r="D52"/>
  <c r="G52" s="1"/>
  <c r="H52" s="1"/>
  <c r="D53"/>
  <c r="G53" s="1"/>
  <c r="H53" s="1"/>
  <c r="D54"/>
  <c r="G54" s="1"/>
  <c r="H54" s="1"/>
  <c r="D55"/>
  <c r="D56"/>
  <c r="G56" s="1"/>
  <c r="H56" s="1"/>
  <c r="D57"/>
  <c r="G57" s="1"/>
  <c r="H57" s="1"/>
  <c r="D58"/>
  <c r="G58" s="1"/>
  <c r="H58" s="1"/>
  <c r="D59"/>
  <c r="D60"/>
  <c r="G60" s="1"/>
  <c r="H60" s="1"/>
  <c r="D61"/>
  <c r="D62"/>
  <c r="G62" s="1"/>
  <c r="H62" s="1"/>
  <c r="D63"/>
  <c r="D64"/>
  <c r="G64" s="1"/>
  <c r="H64" s="1"/>
  <c r="D18"/>
  <c r="G18" s="1"/>
  <c r="H18" s="1"/>
  <c r="B7" i="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8"/>
  <c r="B9"/>
  <c r="B10"/>
  <c r="B11"/>
  <c r="B12"/>
  <c r="B13"/>
  <c r="B14"/>
  <c r="N18" i="1"/>
  <c r="N19"/>
  <c r="O46" i="13"/>
  <c r="R45"/>
  <c r="Q44"/>
  <c r="P44"/>
  <c r="Q43"/>
  <c r="P43"/>
  <c r="Q42"/>
  <c r="P42"/>
  <c r="Q41"/>
  <c r="P41"/>
  <c r="Q40"/>
  <c r="P40"/>
  <c r="Q39"/>
  <c r="P39"/>
  <c r="Q38"/>
  <c r="P38"/>
  <c r="Q37"/>
  <c r="P37"/>
  <c r="Q36"/>
  <c r="P36"/>
  <c r="Q35"/>
  <c r="P35"/>
  <c r="Q34"/>
  <c r="P34"/>
  <c r="Q33"/>
  <c r="P33"/>
  <c r="Q32"/>
  <c r="P32"/>
  <c r="Q31"/>
  <c r="P31"/>
  <c r="Q30"/>
  <c r="P30"/>
  <c r="Q29"/>
  <c r="P29"/>
  <c r="Q28"/>
  <c r="P28"/>
  <c r="Q27"/>
  <c r="P27"/>
  <c r="Q26"/>
  <c r="P26"/>
  <c r="Q25"/>
  <c r="P25"/>
  <c r="Q24"/>
  <c r="P24"/>
  <c r="Q23"/>
  <c r="P23"/>
  <c r="Q22"/>
  <c r="P22"/>
  <c r="Q21"/>
  <c r="P21"/>
  <c r="Q20"/>
  <c r="P20"/>
  <c r="Q19"/>
  <c r="P19"/>
  <c r="G29"/>
  <c r="H29" s="1"/>
  <c r="G33"/>
  <c r="H33" s="1"/>
  <c r="G61"/>
  <c r="H61" s="1"/>
  <c r="G22"/>
  <c r="H22" s="1"/>
  <c r="N38" i="1"/>
  <c r="N37"/>
  <c r="N39"/>
  <c r="M38"/>
  <c r="L2"/>
  <c r="I1" s="1"/>
  <c r="O42"/>
  <c r="F11"/>
  <c r="N20"/>
  <c r="N21"/>
  <c r="N22"/>
  <c r="N23"/>
  <c r="N24"/>
  <c r="N25"/>
  <c r="N26"/>
  <c r="N27"/>
  <c r="N28"/>
  <c r="N29"/>
  <c r="N30"/>
  <c r="N31"/>
  <c r="N32"/>
  <c r="N33"/>
  <c r="N34"/>
  <c r="N35"/>
  <c r="N36"/>
  <c r="N40"/>
  <c r="N41"/>
  <c r="B6" i="3"/>
  <c r="B7"/>
  <c r="B9"/>
  <c r="B10"/>
  <c r="B8"/>
  <c r="F5" i="1"/>
  <c r="B11" i="3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G32"/>
  <c r="H32"/>
  <c r="I32"/>
  <c r="G33"/>
  <c r="H33"/>
  <c r="I33"/>
  <c r="G34"/>
  <c r="H34"/>
  <c r="I34"/>
  <c r="G35"/>
  <c r="H35"/>
  <c r="I35"/>
  <c r="G36"/>
  <c r="H36"/>
  <c r="I36"/>
  <c r="G37"/>
  <c r="H37"/>
  <c r="I37"/>
  <c r="G38"/>
  <c r="H38"/>
  <c r="I38"/>
  <c r="G39"/>
  <c r="H39"/>
  <c r="I39"/>
  <c r="G40"/>
  <c r="H40"/>
  <c r="I40"/>
  <c r="G41"/>
  <c r="H41"/>
  <c r="I41"/>
  <c r="G42"/>
  <c r="H42"/>
  <c r="I42"/>
  <c r="G43"/>
  <c r="H43"/>
  <c r="I43"/>
  <c r="G44"/>
  <c r="H44"/>
  <c r="I44"/>
  <c r="G45"/>
  <c r="H45"/>
  <c r="I45"/>
  <c r="G46"/>
  <c r="H46"/>
  <c r="I46"/>
  <c r="G47"/>
  <c r="H47"/>
  <c r="I47"/>
  <c r="G48"/>
  <c r="H48"/>
  <c r="I48"/>
  <c r="G49"/>
  <c r="H49"/>
  <c r="I49"/>
  <c r="G50"/>
  <c r="H50"/>
  <c r="I50"/>
  <c r="G51"/>
  <c r="H51"/>
  <c r="I51"/>
  <c r="G52"/>
  <c r="H52"/>
  <c r="I52"/>
  <c r="G53"/>
  <c r="H53"/>
  <c r="I53"/>
  <c r="G54"/>
  <c r="H54"/>
  <c r="I54"/>
  <c r="G55"/>
  <c r="H55"/>
  <c r="I55"/>
  <c r="G56"/>
  <c r="H56"/>
  <c r="I56"/>
  <c r="G57"/>
  <c r="H57"/>
  <c r="I57"/>
  <c r="G58"/>
  <c r="H58"/>
  <c r="I58"/>
  <c r="G59"/>
  <c r="H59"/>
  <c r="I59"/>
  <c r="G60"/>
  <c r="H60"/>
  <c r="I60"/>
  <c r="G61"/>
  <c r="H61"/>
  <c r="I61"/>
  <c r="G17"/>
  <c r="H17"/>
  <c r="I17"/>
  <c r="G18"/>
  <c r="H18"/>
  <c r="I18"/>
  <c r="G19"/>
  <c r="H19"/>
  <c r="I19"/>
  <c r="G20"/>
  <c r="H20"/>
  <c r="I20"/>
  <c r="G21"/>
  <c r="H21"/>
  <c r="I21"/>
  <c r="G22"/>
  <c r="H22"/>
  <c r="I22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C49" i="1" a="1"/>
  <c r="C49" s="1"/>
  <c r="G39"/>
  <c r="G40"/>
  <c r="J38"/>
  <c r="J39"/>
  <c r="J40"/>
  <c r="J41"/>
  <c r="J42"/>
  <c r="F7"/>
  <c r="F10"/>
  <c r="F9"/>
  <c r="F8"/>
  <c r="F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16"/>
  <c r="C13"/>
  <c r="F43" s="1"/>
  <c r="B1"/>
  <c r="F13"/>
  <c r="G10" i="13" s="1"/>
  <c r="M1" i="1"/>
  <c r="B45"/>
  <c r="Q45" i="13" l="1"/>
  <c r="P45"/>
  <c r="G23"/>
  <c r="H23" s="1"/>
  <c r="G19"/>
  <c r="H19" s="1"/>
  <c r="G63"/>
  <c r="H63" s="1"/>
  <c r="G59"/>
  <c r="H59" s="1"/>
  <c r="G55"/>
  <c r="H55" s="1"/>
  <c r="G51"/>
  <c r="H51" s="1"/>
  <c r="G47"/>
  <c r="H47" s="1"/>
  <c r="G43"/>
  <c r="H43" s="1"/>
  <c r="G39"/>
  <c r="H39" s="1"/>
  <c r="G35"/>
  <c r="H35" s="1"/>
  <c r="G31"/>
  <c r="H31" s="1"/>
  <c r="H28"/>
  <c r="E67"/>
  <c r="G4"/>
  <c r="N17" i="1"/>
  <c r="N16"/>
  <c r="N42" s="1"/>
  <c r="L43"/>
  <c r="E69" i="13" l="1"/>
  <c r="E70" s="1"/>
  <c r="I16" i="3"/>
  <c r="H16"/>
  <c r="G16"/>
  <c r="I15"/>
  <c r="H15"/>
  <c r="G15"/>
  <c r="I14"/>
  <c r="H14"/>
  <c r="G14"/>
  <c r="I13"/>
  <c r="H13"/>
  <c r="G13"/>
  <c r="I12"/>
  <c r="H12"/>
  <c r="G12"/>
  <c r="I11"/>
  <c r="H11"/>
  <c r="G11"/>
  <c r="G5"/>
  <c r="I5" s="1"/>
  <c r="G8"/>
  <c r="H8" s="1"/>
  <c r="G10"/>
  <c r="H10" s="1"/>
  <c r="G9"/>
  <c r="I9" s="1"/>
  <c r="G7"/>
  <c r="H7" s="1"/>
  <c r="G6"/>
  <c r="H6" s="1"/>
  <c r="R14" i="6"/>
  <c r="L1" i="1"/>
  <c r="E68" i="13" l="1"/>
  <c r="G6"/>
  <c r="I3" i="1"/>
  <c r="G8" i="13" s="1"/>
  <c r="M17" i="1"/>
  <c r="M16"/>
  <c r="H5" i="3"/>
  <c r="I8"/>
  <c r="I10"/>
  <c r="H9"/>
  <c r="I6"/>
  <c r="I7"/>
  <c r="G17" i="1"/>
  <c r="G18"/>
  <c r="G19"/>
  <c r="G20"/>
  <c r="G21"/>
  <c r="G22"/>
  <c r="G23"/>
  <c r="G24"/>
  <c r="G25"/>
  <c r="G26"/>
  <c r="G27"/>
  <c r="G29"/>
  <c r="G30"/>
  <c r="G31"/>
  <c r="G32"/>
  <c r="G33"/>
  <c r="G34"/>
  <c r="G35"/>
  <c r="G36"/>
  <c r="G37"/>
  <c r="G38"/>
  <c r="G41"/>
  <c r="G42"/>
  <c r="G16"/>
  <c r="M18" l="1"/>
  <c r="M20"/>
  <c r="M22"/>
  <c r="M24"/>
  <c r="M26"/>
  <c r="M28"/>
  <c r="M30"/>
  <c r="M32"/>
  <c r="M34"/>
  <c r="M36"/>
  <c r="M40"/>
  <c r="M19"/>
  <c r="M21"/>
  <c r="M23"/>
  <c r="M25"/>
  <c r="M27"/>
  <c r="M29"/>
  <c r="M31"/>
  <c r="M33"/>
  <c r="M35"/>
  <c r="M37"/>
  <c r="M39"/>
  <c r="M41"/>
  <c r="E15" i="2"/>
  <c r="F15" s="1"/>
  <c r="M42" i="1" l="1"/>
  <c r="C50" s="1"/>
  <c r="G28"/>
  <c r="C47" s="1"/>
  <c r="C48" s="1"/>
  <c r="J43"/>
  <c r="R32" i="3" l="1"/>
  <c r="E18" i="2"/>
  <c r="F18" s="1"/>
  <c r="P34" i="3"/>
  <c r="T34" s="1"/>
  <c r="P36"/>
  <c r="T36" s="1"/>
  <c r="P44"/>
  <c r="T44" s="1"/>
  <c r="P42"/>
  <c r="T42" s="1"/>
  <c r="P40"/>
  <c r="T40" s="1"/>
  <c r="P49"/>
  <c r="T49" s="1"/>
  <c r="P54"/>
  <c r="T54" s="1"/>
  <c r="P47"/>
  <c r="T47" s="1"/>
  <c r="P48"/>
  <c r="T48" s="1"/>
  <c r="P55"/>
  <c r="T55" s="1"/>
  <c r="P43"/>
  <c r="T43" s="1"/>
  <c r="P52"/>
  <c r="T52" s="1"/>
  <c r="P57"/>
  <c r="R57" s="1"/>
  <c r="P58"/>
  <c r="R58" s="1"/>
  <c r="P50"/>
  <c r="T50" s="1"/>
  <c r="P53"/>
  <c r="T53" s="1"/>
  <c r="P62"/>
  <c r="T62" s="1"/>
  <c r="P51"/>
  <c r="T51" s="1"/>
  <c r="P56"/>
  <c r="T56" s="1"/>
  <c r="P59"/>
  <c r="T59" s="1"/>
  <c r="P63"/>
  <c r="T63" s="1"/>
  <c r="P60"/>
  <c r="T60" s="1"/>
  <c r="P61"/>
  <c r="T61" s="1"/>
  <c r="P64"/>
  <c r="T64" s="1"/>
  <c r="P66"/>
  <c r="R66" s="1"/>
  <c r="P65"/>
  <c r="R65" s="1"/>
  <c r="P69"/>
  <c r="T69" s="1"/>
  <c r="P67"/>
  <c r="T67" s="1"/>
  <c r="P68"/>
  <c r="T68" s="1"/>
  <c r="P70"/>
  <c r="T70" s="1"/>
  <c r="P4"/>
  <c r="T4" s="1"/>
  <c r="P5"/>
  <c r="T5" s="1"/>
  <c r="P6"/>
  <c r="T6" s="1"/>
  <c r="P11"/>
  <c r="T11" s="1"/>
  <c r="P8"/>
  <c r="T8" s="1"/>
  <c r="P10"/>
  <c r="T10" s="1"/>
  <c r="P7"/>
  <c r="T7" s="1"/>
  <c r="P13"/>
  <c r="T13" s="1"/>
  <c r="P24"/>
  <c r="T24" s="1"/>
  <c r="P14"/>
  <c r="T14" s="1"/>
  <c r="P17"/>
  <c r="T17" s="1"/>
  <c r="P20"/>
  <c r="T20" s="1"/>
  <c r="P19"/>
  <c r="T19" s="1"/>
  <c r="P33"/>
  <c r="T33" s="1"/>
  <c r="P26"/>
  <c r="T26" s="1"/>
  <c r="P9"/>
  <c r="T9" s="1"/>
  <c r="P15"/>
  <c r="T15" s="1"/>
  <c r="P25"/>
  <c r="T25" s="1"/>
  <c r="P28"/>
  <c r="T28" s="1"/>
  <c r="P16"/>
  <c r="T16" s="1"/>
  <c r="P22"/>
  <c r="T22" s="1"/>
  <c r="P12"/>
  <c r="T12" s="1"/>
  <c r="P27"/>
  <c r="T27" s="1"/>
  <c r="P29"/>
  <c r="T29" s="1"/>
  <c r="P21"/>
  <c r="T21" s="1"/>
  <c r="P18"/>
  <c r="T18" s="1"/>
  <c r="P32"/>
  <c r="T32" s="1"/>
  <c r="P35"/>
  <c r="T35" s="1"/>
  <c r="P41"/>
  <c r="T41" s="1"/>
  <c r="P23"/>
  <c r="T23" s="1"/>
  <c r="P38"/>
  <c r="T38" s="1"/>
  <c r="P30"/>
  <c r="T30" s="1"/>
  <c r="P31"/>
  <c r="T31" s="1"/>
  <c r="P39"/>
  <c r="T39" s="1"/>
  <c r="P37"/>
  <c r="T37" s="1"/>
  <c r="P45"/>
  <c r="T45" s="1"/>
  <c r="P46"/>
  <c r="T46" s="1"/>
  <c r="Q45"/>
  <c r="Q37"/>
  <c r="Q39"/>
  <c r="Q31"/>
  <c r="Q30"/>
  <c r="Q38"/>
  <c r="Q23"/>
  <c r="Q41"/>
  <c r="Q35"/>
  <c r="Q32"/>
  <c r="Q18"/>
  <c r="Q21"/>
  <c r="Q29"/>
  <c r="Q27"/>
  <c r="Q12"/>
  <c r="Q22"/>
  <c r="Q16"/>
  <c r="Q28"/>
  <c r="Q25"/>
  <c r="Q15"/>
  <c r="Q9"/>
  <c r="Q26"/>
  <c r="Q33"/>
  <c r="Q19"/>
  <c r="Q20"/>
  <c r="Q17"/>
  <c r="Q14"/>
  <c r="Q24"/>
  <c r="Q13"/>
  <c r="Q7"/>
  <c r="Q10"/>
  <c r="Q8"/>
  <c r="Q11"/>
  <c r="Q6"/>
  <c r="Q5"/>
  <c r="Q4"/>
  <c r="E11" i="2"/>
  <c r="F11" s="1"/>
  <c r="E12"/>
  <c r="F12" s="1"/>
  <c r="E13"/>
  <c r="F13" s="1"/>
  <c r="E14"/>
  <c r="F14" s="1"/>
  <c r="G15"/>
  <c r="E16"/>
  <c r="F16" s="1"/>
  <c r="E10"/>
  <c r="F10" s="1"/>
  <c r="R13" i="3" l="1"/>
  <c r="R36"/>
  <c r="R48"/>
  <c r="T65"/>
  <c r="R9"/>
  <c r="R56"/>
  <c r="R17"/>
  <c r="R60"/>
  <c r="R40"/>
  <c r="R24"/>
  <c r="R68"/>
  <c r="R44"/>
  <c r="R28"/>
  <c r="R5"/>
  <c r="R64"/>
  <c r="R52"/>
  <c r="T66"/>
  <c r="T57"/>
  <c r="R18"/>
  <c r="R14"/>
  <c r="R10"/>
  <c r="R6"/>
  <c r="R69"/>
  <c r="R61"/>
  <c r="R53"/>
  <c r="R49"/>
  <c r="R45"/>
  <c r="R41"/>
  <c r="R37"/>
  <c r="R33"/>
  <c r="R29"/>
  <c r="R25"/>
  <c r="R21"/>
  <c r="T58"/>
  <c r="R19"/>
  <c r="R15"/>
  <c r="R11"/>
  <c r="R7"/>
  <c r="R70"/>
  <c r="R62"/>
  <c r="R54"/>
  <c r="R50"/>
  <c r="R46"/>
  <c r="R42"/>
  <c r="R38"/>
  <c r="R34"/>
  <c r="R30"/>
  <c r="R26"/>
  <c r="R22"/>
  <c r="R4"/>
  <c r="R16"/>
  <c r="R12"/>
  <c r="R8"/>
  <c r="R20"/>
  <c r="R67"/>
  <c r="R63"/>
  <c r="R59"/>
  <c r="R55"/>
  <c r="R51"/>
  <c r="R47"/>
  <c r="R43"/>
  <c r="R39"/>
  <c r="R35"/>
  <c r="R31"/>
  <c r="R27"/>
  <c r="R23"/>
  <c r="G18" i="2"/>
  <c r="G13"/>
  <c r="G14"/>
  <c r="G16"/>
  <c r="G12"/>
  <c r="G11"/>
  <c r="G10"/>
  <c r="Q34" i="3"/>
  <c r="Q36"/>
  <c r="Q44"/>
  <c r="Q42"/>
  <c r="Q40"/>
  <c r="Q49"/>
  <c r="Q54"/>
  <c r="Q47"/>
  <c r="Q48"/>
  <c r="Q55"/>
  <c r="Q43"/>
  <c r="Q52"/>
  <c r="Q57"/>
  <c r="Q58"/>
  <c r="Q50"/>
  <c r="Q53"/>
  <c r="Q62"/>
  <c r="Q51"/>
  <c r="Q56"/>
  <c r="Q59"/>
  <c r="Q63"/>
  <c r="Q60"/>
  <c r="Q61"/>
  <c r="Q64"/>
  <c r="Q66"/>
  <c r="Q65"/>
  <c r="Q69"/>
  <c r="Q67"/>
  <c r="Q68"/>
  <c r="Q70"/>
  <c r="Q46"/>
  <c r="J7" i="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6"/>
  <c r="F5" i="2"/>
  <c r="G5" s="1"/>
  <c r="J5"/>
  <c r="C5"/>
</calcChain>
</file>

<file path=xl/comments1.xml><?xml version="1.0" encoding="utf-8"?>
<comments xmlns="http://schemas.openxmlformats.org/spreadsheetml/2006/main">
  <authors>
    <author>Christophe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Lien Facture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Reprise du N° de facture en précisant "PL" pour Packing List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" authorId="0">
      <text>
        <r>
          <rPr>
            <b/>
            <sz val="9"/>
            <color indexed="81"/>
            <rFont val="Tahoma"/>
            <family val="2"/>
          </rPr>
          <t>Reprise du n° de facture pour information.
Il n'y a une Packin List que pour une Commercial Invoice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Lien Facture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Christophe</author>
  </authors>
  <commentList>
    <comment ref="L3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
</t>
        </r>
        <r>
          <rPr>
            <b/>
            <sz val="12"/>
            <color indexed="81"/>
            <rFont val="Arial"/>
            <family val="2"/>
          </rPr>
          <t>Le TITRE du documen</t>
        </r>
        <r>
          <rPr>
            <b/>
            <sz val="12"/>
            <color indexed="81"/>
            <rFont val="Tahoma"/>
            <family val="2"/>
          </rPr>
          <t>t</t>
        </r>
      </text>
    </comment>
    <comment ref="L4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 </t>
        </r>
        <r>
          <rPr>
            <b/>
            <sz val="12"/>
            <color indexed="81"/>
            <rFont val="Arial"/>
            <family val="2"/>
          </rPr>
          <t>Le CLIENT final</t>
        </r>
        <r>
          <rPr>
            <b/>
            <sz val="9"/>
            <color indexed="81"/>
            <rFont val="Arial"/>
            <family val="2"/>
          </rPr>
          <t xml:space="preserve">
Choisir dans l'onglet Clients</t>
        </r>
      </text>
    </comment>
    <comment ref="L5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 
</t>
        </r>
        <r>
          <rPr>
            <b/>
            <sz val="12"/>
            <color indexed="81"/>
            <rFont val="Arial"/>
            <family val="2"/>
          </rPr>
          <t>La DEVISE de paiement</t>
        </r>
      </text>
    </comment>
    <comment ref="L6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
</t>
        </r>
        <r>
          <rPr>
            <b/>
            <sz val="12"/>
            <color indexed="81"/>
            <rFont val="Arial"/>
            <family val="2"/>
          </rPr>
          <t>L'INCOTERM choisi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 xml:space="preserve">A complèter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Poids de chaque sachet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Qt U pour un même poids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Prix Unitaire par Gramme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N° de la boite de carton pour expédition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Poids de chaque sachet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Qt U pour un même poids</t>
        </r>
      </text>
    </comment>
    <comment ref="AA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Prix Unitaire par Gramme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N° de la boite de carton pour expédition</t>
        </r>
      </text>
    </comment>
    <comment ref="B45" authorId="0">
      <text>
        <r>
          <rPr>
            <b/>
            <sz val="18"/>
            <color indexed="81"/>
            <rFont val="Arial"/>
            <family val="2"/>
          </rPr>
          <t>SI CHANGEMENT DEVISE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Arial"/>
            <family val="2"/>
          </rPr>
          <t xml:space="preserve">
Allez dans "Formules" dans la barre des tâches 
- Cliquer "Fonction" dans Morefunc
- Cliquer sur "Texte"
- Cliquer "NBTEXT"
Suivez les indications
- Nombre = cliquer sur la case du Total
- Langue = Suivez les propositions (Anglais=2)
- Type = 1
- Unité 1 (singulier) = Ex: US Dollar and / Euro et
- Unité 1 (pluriel) = Ex: US Dollars and / Euros et
- Unité 2 (singulier) = Ex: Cent
- Unité 2 (pluriel) = Ex: Cents
- Style = 0
- Genre 1 = 
- Genre 2 =
</t>
        </r>
      </text>
    </comment>
    <comment ref="C49" authorId="0">
      <text>
        <r>
          <rPr>
            <b/>
            <sz val="14"/>
            <color indexed="81"/>
            <rFont val="Tahoma"/>
            <family val="2"/>
          </rPr>
          <t xml:space="preserve">Formule matricielle
</t>
        </r>
        <r>
          <rPr>
            <b/>
            <sz val="9"/>
            <color indexed="81"/>
            <rFont val="Tahoma"/>
            <family val="2"/>
          </rPr>
          <t xml:space="preserve">
SOMMEPROD(SI(I16:I27&lt;&gt;"";1/NB.SI(I16:I27;I16:I27)))
</t>
        </r>
        <r>
          <rPr>
            <b/>
            <sz val="11"/>
            <color indexed="81"/>
            <rFont val="Tahoma"/>
            <family val="2"/>
          </rPr>
          <t xml:space="preserve">Pour valider la formule Ctrl+Maj+Entre 
</t>
        </r>
        <r>
          <rPr>
            <b/>
            <sz val="9"/>
            <color indexed="81"/>
            <rFont val="Tahoma"/>
            <family val="2"/>
          </rPr>
          <t>Si Cellule en rouge c'est que différence entre déclaration du nb de cartons entre la déclaration Packing List et la facturation</t>
        </r>
      </text>
    </comment>
  </commentList>
</comments>
</file>

<file path=xl/sharedStrings.xml><?xml version="1.0" encoding="utf-8"?>
<sst xmlns="http://schemas.openxmlformats.org/spreadsheetml/2006/main" count="1427" uniqueCount="664">
  <si>
    <t>FOB</t>
  </si>
  <si>
    <t>EUR - Euro</t>
  </si>
  <si>
    <t>MUR - Mauritian Rupee</t>
  </si>
  <si>
    <t>MGA - Malagasy Ariary</t>
  </si>
  <si>
    <t>CFR</t>
  </si>
  <si>
    <t>CIF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</si>
  <si>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</si>
  <si>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</si>
  <si>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</si>
  <si>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</si>
  <si>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</si>
  <si>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</si>
  <si>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</si>
  <si>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</si>
  <si>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Garnet</t>
  </si>
  <si>
    <t>Cordierite / Iolite</t>
  </si>
  <si>
    <t>Gr</t>
  </si>
  <si>
    <t>Kg</t>
  </si>
  <si>
    <t>Ct</t>
  </si>
  <si>
    <t>01</t>
  </si>
  <si>
    <t>Description</t>
  </si>
  <si>
    <t>TC227</t>
  </si>
  <si>
    <t>TC 3.02</t>
  </si>
  <si>
    <t>7,60 €</t>
  </si>
  <si>
    <t>6,84 €</t>
  </si>
  <si>
    <t>6,47 €</t>
  </si>
  <si>
    <t>6,08 €</t>
  </si>
  <si>
    <t>TC226</t>
  </si>
  <si>
    <t>5,10 €</t>
  </si>
  <si>
    <t>4,60 €</t>
  </si>
  <si>
    <t>4,35 €</t>
  </si>
  <si>
    <t>4,09 €</t>
  </si>
  <si>
    <t>TC200</t>
  </si>
  <si>
    <t>6,29 €</t>
  </si>
  <si>
    <t>5,67 €</t>
  </si>
  <si>
    <t>5,36 €</t>
  </si>
  <si>
    <t>5,04 €</t>
  </si>
  <si>
    <t>TC228</t>
  </si>
  <si>
    <t>7,25 €</t>
  </si>
  <si>
    <t>6,52 €</t>
  </si>
  <si>
    <t>6,17 €</t>
  </si>
  <si>
    <t>5,80 €</t>
  </si>
  <si>
    <t>TC229</t>
  </si>
  <si>
    <t>6,89 €</t>
  </si>
  <si>
    <t>6,20 €</t>
  </si>
  <si>
    <t>5,85 €</t>
  </si>
  <si>
    <t>5,51 €</t>
  </si>
  <si>
    <t>TC202</t>
  </si>
  <si>
    <t>6,06 €</t>
  </si>
  <si>
    <t>5,46 €</t>
  </si>
  <si>
    <t>5,16 €</t>
  </si>
  <si>
    <t>4,85 €</t>
  </si>
  <si>
    <t>TC204</t>
  </si>
  <si>
    <t>7,29 €</t>
  </si>
  <si>
    <t>6,57 €</t>
  </si>
  <si>
    <t>5,83 €</t>
  </si>
  <si>
    <t>TC230</t>
  </si>
  <si>
    <t>11,76 €</t>
  </si>
  <si>
    <t>10,58 €</t>
  </si>
  <si>
    <t>10,00 €</t>
  </si>
  <si>
    <t>9,41 €</t>
  </si>
  <si>
    <t>TC206</t>
  </si>
  <si>
    <t>9,05 €</t>
  </si>
  <si>
    <t>8,15 €</t>
  </si>
  <si>
    <t>7,70 €</t>
  </si>
  <si>
    <t>TC231</t>
  </si>
  <si>
    <t>8,91 €</t>
  </si>
  <si>
    <t>8,02 €</t>
  </si>
  <si>
    <t>7,58 €</t>
  </si>
  <si>
    <t>7,13 €</t>
  </si>
  <si>
    <t>TC232</t>
  </si>
  <si>
    <t>12,77 €</t>
  </si>
  <si>
    <t>11,50 €</t>
  </si>
  <si>
    <t>10,86 €</t>
  </si>
  <si>
    <t>10,22 €</t>
  </si>
  <si>
    <t>TC208</t>
  </si>
  <si>
    <t>8,61 €</t>
  </si>
  <si>
    <t>7,76 €</t>
  </si>
  <si>
    <t>7,32 €</t>
  </si>
  <si>
    <t>TC210</t>
  </si>
  <si>
    <t>10,13 €</t>
  </si>
  <si>
    <t>9,12 €</t>
  </si>
  <si>
    <t>8,11 €</t>
  </si>
  <si>
    <t>TC212</t>
  </si>
  <si>
    <t>10,93 €</t>
  </si>
  <si>
    <t>9,83 €</t>
  </si>
  <si>
    <t>9,30 €</t>
  </si>
  <si>
    <t>8,75 €</t>
  </si>
  <si>
    <t>TC214</t>
  </si>
  <si>
    <t>15,32 €</t>
  </si>
  <si>
    <t>13,79 €</t>
  </si>
  <si>
    <t>13,04 €</t>
  </si>
  <si>
    <t>12,27 €</t>
  </si>
  <si>
    <t>TC216</t>
  </si>
  <si>
    <t>10,87 €</t>
  </si>
  <si>
    <t>9,79 €</t>
  </si>
  <si>
    <t>9,24 €</t>
  </si>
  <si>
    <t>8,70 €</t>
  </si>
  <si>
    <t>TC233</t>
  </si>
  <si>
    <t>12,89 €</t>
  </si>
  <si>
    <t>11,61 €</t>
  </si>
  <si>
    <t>10,96 €</t>
  </si>
  <si>
    <t>10,31 €</t>
  </si>
  <si>
    <t>TC218</t>
  </si>
  <si>
    <t>17,41 €</t>
  </si>
  <si>
    <t>15,68 €</t>
  </si>
  <si>
    <t>14,81 €</t>
  </si>
  <si>
    <t>13,94 €</t>
  </si>
  <si>
    <t>TC234</t>
  </si>
  <si>
    <t>11,04 €</t>
  </si>
  <si>
    <t>9,94 €</t>
  </si>
  <si>
    <t>9,39 €</t>
  </si>
  <si>
    <t>8,84 €</t>
  </si>
  <si>
    <t>TC235</t>
  </si>
  <si>
    <t>11,87 €</t>
  </si>
  <si>
    <t>10,68 €</t>
  </si>
  <si>
    <t>10,09 €</t>
  </si>
  <si>
    <t>9,49 €</t>
  </si>
  <si>
    <t>TC236</t>
  </si>
  <si>
    <t>17,77 €</t>
  </si>
  <si>
    <t>15,99 €</t>
  </si>
  <si>
    <t>15,10 €</t>
  </si>
  <si>
    <t>14,21 €</t>
  </si>
  <si>
    <t>TC237</t>
  </si>
  <si>
    <t>18,87 €</t>
  </si>
  <si>
    <t>16,97 €</t>
  </si>
  <si>
    <t>16,04 €</t>
  </si>
  <si>
    <t>15,09 €</t>
  </si>
  <si>
    <t>TC220</t>
  </si>
  <si>
    <t>14,01 €</t>
  </si>
  <si>
    <t>12,62 €</t>
  </si>
  <si>
    <t>11,91 €</t>
  </si>
  <si>
    <t>11,22 €</t>
  </si>
  <si>
    <t>TC238</t>
  </si>
  <si>
    <t>18,36 €</t>
  </si>
  <si>
    <t>16,52 €</t>
  </si>
  <si>
    <t>15,60 €</t>
  </si>
  <si>
    <t>14,69 €</t>
  </si>
  <si>
    <t>TC222</t>
  </si>
  <si>
    <t>18,90 €</t>
  </si>
  <si>
    <t>17,02 €</t>
  </si>
  <si>
    <t>16,06 €</t>
  </si>
  <si>
    <t>15,13 €</t>
  </si>
  <si>
    <t>TCC05</t>
  </si>
  <si>
    <t>25,89 €</t>
  </si>
  <si>
    <t>23,31 €</t>
  </si>
  <si>
    <t>22,01 €</t>
  </si>
  <si>
    <t>20,72 €</t>
  </si>
  <si>
    <t>TC239</t>
  </si>
  <si>
    <t>24,95 €</t>
  </si>
  <si>
    <t>22,45 €</t>
  </si>
  <si>
    <t>21,21 €</t>
  </si>
  <si>
    <t>19,95 €</t>
  </si>
  <si>
    <t>TCC09</t>
  </si>
  <si>
    <t>3.02</t>
  </si>
  <si>
    <t>33,69 €</t>
  </si>
  <si>
    <t>30,32 €</t>
  </si>
  <si>
    <t>28,64 €</t>
  </si>
  <si>
    <t>26,96 €</t>
  </si>
  <si>
    <t>TC240</t>
  </si>
  <si>
    <t>30,72 €</t>
  </si>
  <si>
    <t>27,64 €</t>
  </si>
  <si>
    <t>26,11 €</t>
  </si>
  <si>
    <t>24,59 €</t>
  </si>
  <si>
    <t>TC224</t>
  </si>
  <si>
    <t>27,06 €</t>
  </si>
  <si>
    <t>24,35 €</t>
  </si>
  <si>
    <t>23,00 €</t>
  </si>
  <si>
    <t>21,65 €</t>
  </si>
  <si>
    <t>TC241</t>
  </si>
  <si>
    <t>33,74 €</t>
  </si>
  <si>
    <t>30,36 €</t>
  </si>
  <si>
    <t>28,68 €</t>
  </si>
  <si>
    <t>26,99 €</t>
  </si>
  <si>
    <t>Référence</t>
  </si>
  <si>
    <t>Longueur (cm)</t>
  </si>
  <si>
    <t>Largeur (cm)</t>
  </si>
  <si>
    <t>Hauteur (cm)</t>
  </si>
  <si>
    <t>Quantité palette</t>
  </si>
  <si>
    <t>Qualité</t>
  </si>
  <si>
    <t>Colis de</t>
  </si>
  <si>
    <t>Prix HT</t>
  </si>
  <si>
    <t>-10%dès 300€ HT*</t>
  </si>
  <si>
    <t>-15%dès 450€ HT*</t>
  </si>
  <si>
    <t>-20%dès 800€ HT*</t>
  </si>
  <si>
    <t>m3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</si>
  <si>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</si>
  <si>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</si>
  <si>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</si>
  <si>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</si>
  <si>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</si>
  <si>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</si>
  <si>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</si>
  <si>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</si>
  <si>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</si>
  <si>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</si>
  <si>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</si>
  <si>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</si>
  <si>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</si>
  <si>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</si>
  <si>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</si>
  <si>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</si>
  <si>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</si>
  <si>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</si>
  <si>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</si>
  <si>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</si>
  <si>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</si>
  <si>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</si>
  <si>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</si>
  <si>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</si>
  <si>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</si>
  <si>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</si>
  <si>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</si>
  <si>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</si>
  <si>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</si>
  <si>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</si>
  <si>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</si>
  <si>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</si>
  <si>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</si>
  <si>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</si>
  <si>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</si>
  <si>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</si>
  <si>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</si>
  <si>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</si>
  <si>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</si>
  <si>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</si>
  <si>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</si>
  <si>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</si>
  <si>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</si>
  <si>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</si>
  <si>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</si>
  <si>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</si>
  <si>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</si>
  <si>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</si>
  <si>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</si>
  <si>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</si>
  <si>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</si>
  <si>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</si>
  <si>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</si>
  <si>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DC300A</t>
  </si>
  <si>
    <t>DD30</t>
  </si>
  <si>
    <t>0,55 €</t>
  </si>
  <si>
    <t>0,50 €</t>
  </si>
  <si>
    <t>0,47 €</t>
  </si>
  <si>
    <t>0,44 €</t>
  </si>
  <si>
    <t>DC3B</t>
  </si>
  <si>
    <t>0,67 €</t>
  </si>
  <si>
    <t>0,61 €</t>
  </si>
  <si>
    <t>0,57 €</t>
  </si>
  <si>
    <t>0,54 €</t>
  </si>
  <si>
    <t>DC3A</t>
  </si>
  <si>
    <t>0,52 €</t>
  </si>
  <si>
    <t>0,48 €</t>
  </si>
  <si>
    <t>DC300</t>
  </si>
  <si>
    <t>0,73 €</t>
  </si>
  <si>
    <t>0,58 € soit -21%</t>
  </si>
  <si>
    <t>DC301</t>
  </si>
  <si>
    <t>0,66 €</t>
  </si>
  <si>
    <t>0,56 €</t>
  </si>
  <si>
    <t>0,53 €</t>
  </si>
  <si>
    <t>DC301B</t>
  </si>
  <si>
    <t>0,91 €</t>
  </si>
  <si>
    <t>0,81 €</t>
  </si>
  <si>
    <t>0,78 €</t>
  </si>
  <si>
    <t>DC301C</t>
  </si>
  <si>
    <t>1,05 €</t>
  </si>
  <si>
    <t>0,94 €</t>
  </si>
  <si>
    <t>0,89 €</t>
  </si>
  <si>
    <t>0,84 €</t>
  </si>
  <si>
    <t>DC301D</t>
  </si>
  <si>
    <t>1,16 €</t>
  </si>
  <si>
    <t>1,03 €</t>
  </si>
  <si>
    <t>0,98 €</t>
  </si>
  <si>
    <t>0,92 €</t>
  </si>
  <si>
    <t>DC302</t>
  </si>
  <si>
    <t>1,19 €</t>
  </si>
  <si>
    <t>1,07 €</t>
  </si>
  <si>
    <t>1,01 €</t>
  </si>
  <si>
    <t>0,95 €</t>
  </si>
  <si>
    <t>DC304</t>
  </si>
  <si>
    <t>DC305</t>
  </si>
  <si>
    <t>DC305A</t>
  </si>
  <si>
    <t>1,36 €</t>
  </si>
  <si>
    <t>1,23 €</t>
  </si>
  <si>
    <t>1,17 €</t>
  </si>
  <si>
    <t>1,09 €</t>
  </si>
  <si>
    <t>DC305B</t>
  </si>
  <si>
    <t>1,51 €</t>
  </si>
  <si>
    <t>1,35 €</t>
  </si>
  <si>
    <t>1,29 €</t>
  </si>
  <si>
    <t>1,21 €</t>
  </si>
  <si>
    <t>DC306</t>
  </si>
  <si>
    <t>1,32 €</t>
  </si>
  <si>
    <t>1,05 € soit -20%</t>
  </si>
  <si>
    <t>DC307</t>
  </si>
  <si>
    <t>1,12 €</t>
  </si>
  <si>
    <t>1,02 €</t>
  </si>
  <si>
    <t>0,96 €</t>
  </si>
  <si>
    <t>0,90 €</t>
  </si>
  <si>
    <t>DC307A</t>
  </si>
  <si>
    <t>0,85 €</t>
  </si>
  <si>
    <t>0,80 €</t>
  </si>
  <si>
    <t>0,76 €</t>
  </si>
  <si>
    <t>DC307B</t>
  </si>
  <si>
    <t>DC307C</t>
  </si>
  <si>
    <t>1,39 €</t>
  </si>
  <si>
    <t>1,24 €</t>
  </si>
  <si>
    <t>1,11 €</t>
  </si>
  <si>
    <t>DC307D</t>
  </si>
  <si>
    <t>1,56 €</t>
  </si>
  <si>
    <t>1,41 €</t>
  </si>
  <si>
    <t>1,33 €</t>
  </si>
  <si>
    <t>FA2222</t>
  </si>
  <si>
    <t>1,25 €</t>
  </si>
  <si>
    <t>0,50 € soit -60%</t>
  </si>
  <si>
    <t>DC308</t>
  </si>
  <si>
    <t>0,67 € soit -40%</t>
  </si>
  <si>
    <t>DC308A</t>
  </si>
  <si>
    <t>DC308B</t>
  </si>
  <si>
    <t>1,06 €</t>
  </si>
  <si>
    <t>DC309</t>
  </si>
  <si>
    <t>DC310</t>
  </si>
  <si>
    <t>1,20 €</t>
  </si>
  <si>
    <t>DC310A</t>
  </si>
  <si>
    <t>1,43 €</t>
  </si>
  <si>
    <t>1,14 €</t>
  </si>
  <si>
    <t>DC310C</t>
  </si>
  <si>
    <t>2,10 €</t>
  </si>
  <si>
    <t>1,89 €</t>
  </si>
  <si>
    <t>1,78 €</t>
  </si>
  <si>
    <t>1,68 €</t>
  </si>
  <si>
    <t>DC311</t>
  </si>
  <si>
    <t>1,74 €</t>
  </si>
  <si>
    <t>1,57 €</t>
  </si>
  <si>
    <t>1,47 €</t>
  </si>
  <si>
    <t>DC312</t>
  </si>
  <si>
    <t>1,99 €</t>
  </si>
  <si>
    <t>1,69 €</t>
  </si>
  <si>
    <t>1,60 €</t>
  </si>
  <si>
    <t>DC313</t>
  </si>
  <si>
    <t>DC313A</t>
  </si>
  <si>
    <t>2,40 €</t>
  </si>
  <si>
    <t>2,16 €</t>
  </si>
  <si>
    <t>2,04 €</t>
  </si>
  <si>
    <t>1,91 €</t>
  </si>
  <si>
    <t>DC314</t>
  </si>
  <si>
    <t>1,34 €</t>
  </si>
  <si>
    <t>DC315</t>
  </si>
  <si>
    <t>DC316</t>
  </si>
  <si>
    <t>1,73 €</t>
  </si>
  <si>
    <t>1,46 €</t>
  </si>
  <si>
    <t>1,38 €</t>
  </si>
  <si>
    <t>DC317</t>
  </si>
  <si>
    <t>2,43 €</t>
  </si>
  <si>
    <t>1,34 € soit -45%</t>
  </si>
  <si>
    <t>DC318</t>
  </si>
  <si>
    <t>2,54 €</t>
  </si>
  <si>
    <t>2,29 €</t>
  </si>
  <si>
    <t>Cannelure</t>
  </si>
  <si>
    <t>Américaine</t>
  </si>
  <si>
    <t>Simple cannelure</t>
  </si>
  <si>
    <t>Double cannelure</t>
  </si>
  <si>
    <t>Triple cannelure</t>
  </si>
  <si>
    <t>Poids          Kg</t>
  </si>
  <si>
    <t>Litre</t>
  </si>
  <si>
    <t>ondulation simple</t>
  </si>
  <si>
    <t>gr/m²</t>
  </si>
  <si>
    <t>ondulation double</t>
  </si>
  <si>
    <t>ondulation triple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</si>
  <si>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</si>
  <si>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</si>
  <si>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</si>
  <si>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</si>
  <si>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</si>
  <si>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</si>
  <si>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</si>
  <si>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</si>
  <si>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</si>
  <si>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</si>
  <si>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</si>
  <si>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</si>
  <si>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</si>
  <si>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</si>
  <si>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</si>
  <si>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</si>
  <si>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</si>
  <si>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</si>
  <si>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</si>
  <si>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</si>
  <si>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Box Number</t>
  </si>
  <si>
    <t>02</t>
  </si>
  <si>
    <t>03</t>
  </si>
  <si>
    <t>04</t>
  </si>
  <si>
    <t>05</t>
  </si>
  <si>
    <t>06</t>
  </si>
  <si>
    <t>07</t>
  </si>
  <si>
    <t>08</t>
  </si>
  <si>
    <t xml:space="preserve">Incoterms </t>
  </si>
  <si>
    <t>Date    :</t>
  </si>
  <si>
    <t>Currency of Payment    :</t>
  </si>
  <si>
    <t>Beneficiary : Madatrade Ltd - Iban : MU43BKON0516000164252816000USD</t>
  </si>
  <si>
    <t>Bank : Bank One Ltd.</t>
  </si>
  <si>
    <t>USA Swift Code : CITIUS33 - Account N°36908651</t>
  </si>
  <si>
    <t>Account With Institution : BKONMUMU (BANK ONE LTD - Field 57A)</t>
  </si>
  <si>
    <t>Payment by Swift transfer:</t>
  </si>
  <si>
    <t>Densité  moyenne</t>
  </si>
  <si>
    <t>Qty   U</t>
  </si>
  <si>
    <t>Moyenne</t>
  </si>
  <si>
    <t>USD - US Dollar</t>
  </si>
  <si>
    <t>09</t>
  </si>
  <si>
    <t>l</t>
  </si>
  <si>
    <t>h</t>
  </si>
  <si>
    <t>Poids kg</t>
  </si>
  <si>
    <t>M3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</si>
  <si>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</si>
  <si>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</si>
  <si>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</si>
  <si>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</si>
  <si>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</si>
  <si>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</si>
  <si>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</si>
  <si>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</si>
  <si>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</si>
  <si>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</si>
  <si>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</si>
  <si>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</si>
  <si>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</si>
  <si>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</si>
  <si>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</si>
  <si>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</si>
  <si>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</si>
  <si>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</si>
  <si>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</si>
  <si>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</si>
  <si>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</si>
  <si>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</si>
  <si>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</si>
  <si>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COMMERCIALE INVOICE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</si>
  <si>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</si>
  <si>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</si>
  <si>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</si>
  <si>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</si>
  <si>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</si>
  <si>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</si>
  <si>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</si>
  <si>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</si>
  <si>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</si>
  <si>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</si>
  <si>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</si>
  <si>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</si>
  <si>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</si>
  <si>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</si>
  <si>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</si>
  <si>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</si>
  <si>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</si>
  <si>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</si>
  <si>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</si>
  <si>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</si>
  <si>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</si>
  <si>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</si>
  <si>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</si>
  <si>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</si>
  <si>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</si>
  <si>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r>
      <t xml:space="preserve">Net Total Weight      </t>
    </r>
    <r>
      <rPr>
        <b/>
        <sz val="10"/>
        <rFont val="Arial"/>
        <family val="2"/>
      </rPr>
      <t>KG</t>
    </r>
  </si>
  <si>
    <r>
      <t xml:space="preserve">Brut Total Weight     </t>
    </r>
    <r>
      <rPr>
        <b/>
        <sz val="10"/>
        <rFont val="Arial"/>
        <family val="2"/>
      </rPr>
      <t>KG</t>
    </r>
  </si>
  <si>
    <r>
      <t xml:space="preserve">Total Volume            </t>
    </r>
    <r>
      <rPr>
        <b/>
        <sz val="10"/>
        <color theme="1"/>
        <rFont val="Arial"/>
        <family val="2"/>
      </rPr>
      <t>m3</t>
    </r>
  </si>
  <si>
    <t>Titre</t>
  </si>
  <si>
    <t>Produits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</si>
  <si>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</si>
  <si>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</si>
  <si>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</si>
  <si>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14 cm - 16 cm</t>
  </si>
  <si>
    <t>14 cm - 20 cm</t>
  </si>
  <si>
    <t>10 cm - 12,5 cm</t>
  </si>
  <si>
    <t>Coupé &lt;5 cm    Entière &lt;10 cm</t>
  </si>
  <si>
    <t>Descriptif</t>
  </si>
  <si>
    <t>SPI</t>
  </si>
  <si>
    <t>17 cm +</t>
  </si>
  <si>
    <t>13 cm +</t>
  </si>
  <si>
    <t>CARTONS UTILISES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</si>
  <si>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</si>
  <si>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</si>
  <si>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</si>
  <si>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</si>
  <si>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</si>
  <si>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</si>
  <si>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</si>
  <si>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</si>
  <si>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</si>
  <si>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</si>
  <si>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</si>
  <si>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</si>
  <si>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</si>
  <si>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</si>
  <si>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</si>
  <si>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</si>
  <si>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 xml:space="preserve">Vanille Black Gourmet (Grade A) </t>
  </si>
  <si>
    <t xml:space="preserve">VanilleBlack Gourmet (Grade A) </t>
  </si>
  <si>
    <t xml:space="preserve">Vanille Brown or TK </t>
  </si>
  <si>
    <t xml:space="preserve">Vanille Cuts </t>
  </si>
  <si>
    <t xml:space="preserve">Vanille Red American quality EB Long </t>
  </si>
  <si>
    <t xml:space="preserve">Vanille Red American quality EB Short </t>
  </si>
  <si>
    <t xml:space="preserve">Vanille Red American quality ENB Long </t>
  </si>
  <si>
    <t xml:space="preserve">Vanille Red American quality ENB Short </t>
  </si>
  <si>
    <t xml:space="preserve">Vanille Red Fox (European quality) EB Long </t>
  </si>
  <si>
    <t xml:space="preserve">Vanille Red Fox (European quality) EB Short </t>
  </si>
  <si>
    <t>vanille Red Fox (European quality) ENB Long</t>
  </si>
  <si>
    <t xml:space="preserve">Vanille Red Fox (European quality) ENB Short </t>
  </si>
  <si>
    <t>CREDIT NOTE</t>
  </si>
  <si>
    <t>Total    Amount</t>
  </si>
  <si>
    <t>PROFORMA INVOICE</t>
  </si>
  <si>
    <r>
      <t xml:space="preserve">Number of Package   </t>
    </r>
    <r>
      <rPr>
        <b/>
        <sz val="10"/>
        <rFont val="Arial"/>
        <family val="2"/>
      </rPr>
      <t>U</t>
    </r>
  </si>
  <si>
    <t>CO</t>
  </si>
  <si>
    <t>PR</t>
  </si>
  <si>
    <t>CR</t>
  </si>
  <si>
    <t>GBP - British Pound</t>
  </si>
  <si>
    <t xml:space="preserve">Unit       Price        </t>
  </si>
  <si>
    <t xml:space="preserve">Weight        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</si>
  <si>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</si>
  <si>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</si>
  <si>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</si>
  <si>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</si>
  <si>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</si>
  <si>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</si>
  <si>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</si>
  <si>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</si>
  <si>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</si>
  <si>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</si>
  <si>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</si>
  <si>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</si>
  <si>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</si>
  <si>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</si>
  <si>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</si>
  <si>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</si>
  <si>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</si>
  <si>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</si>
  <si>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</si>
  <si>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</si>
  <si>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</si>
  <si>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</si>
  <si>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</si>
  <si>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</si>
  <si>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</si>
  <si>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</si>
  <si>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</si>
  <si>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</si>
  <si>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</si>
  <si>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</si>
  <si>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</si>
  <si>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</si>
  <si>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</si>
  <si>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</si>
  <si>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</si>
  <si>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</si>
  <si>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</si>
  <si>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</si>
  <si>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</si>
  <si>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</si>
  <si>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</si>
  <si>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</si>
  <si>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</si>
  <si>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</si>
  <si>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</si>
  <si>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30 x 30 x 15       2</t>
  </si>
  <si>
    <t>30 x 25 x 20       2</t>
  </si>
  <si>
    <t>30 x 30 x 20       2</t>
  </si>
  <si>
    <t>Emballage</t>
  </si>
  <si>
    <t>PACKING LIST</t>
  </si>
  <si>
    <t>Exporter :</t>
  </si>
  <si>
    <t>Packing list date :</t>
  </si>
  <si>
    <t>Madatrade Ltd</t>
  </si>
  <si>
    <t>Adresse: Super U Complex, Grand Bay, Mauritius Island</t>
  </si>
  <si>
    <t>Packing list number :</t>
  </si>
  <si>
    <t>RC: …...        STAT: ….. .. ……….          NIF: ………</t>
  </si>
  <si>
    <t>Tel : +230 52573877</t>
  </si>
  <si>
    <t xml:space="preserve">E-mail: </t>
  </si>
  <si>
    <t>Consignee :</t>
  </si>
  <si>
    <t>Buyer :</t>
  </si>
  <si>
    <t>Embarkation Point :</t>
  </si>
  <si>
    <t xml:space="preserve">Port Louis / Maurituis </t>
  </si>
  <si>
    <t>Super U Complex</t>
  </si>
  <si>
    <t>Incoterms :</t>
  </si>
  <si>
    <t>Grand Bay</t>
  </si>
  <si>
    <t>India</t>
  </si>
  <si>
    <t>Mauritius</t>
  </si>
  <si>
    <t>Container number :</t>
  </si>
  <si>
    <t xml:space="preserve">Tel: </t>
  </si>
  <si>
    <t>Tel: +230 52573877</t>
  </si>
  <si>
    <t>Brut Weight Kg</t>
  </si>
  <si>
    <t>Brut Net Weight                     Kg</t>
  </si>
  <si>
    <t>Brut Total Weight                   Kg</t>
  </si>
  <si>
    <t>Box Quantity                           U</t>
  </si>
  <si>
    <t>Total Volume                         m3</t>
  </si>
  <si>
    <t>Qt</t>
  </si>
  <si>
    <t>Volume</t>
  </si>
  <si>
    <t>Carton</t>
  </si>
  <si>
    <t>Poids</t>
  </si>
  <si>
    <t>Qt Colis</t>
  </si>
  <si>
    <t>Commercial Invoice number :</t>
  </si>
  <si>
    <t>U</t>
  </si>
  <si>
    <t>Comment :</t>
  </si>
  <si>
    <t>Doc Number   :</t>
  </si>
  <si>
    <t>Order Number  :</t>
  </si>
  <si>
    <t>Qt Exp</t>
  </si>
  <si>
    <t>• Indiquer le numéro et la date de facture</t>
  </si>
  <si>
    <t>• indiquer de manière détaillée le nombre de colis,le poids brut, le poids net et le volume.</t>
  </si>
  <si>
    <t>Ces éléments doivent être compatibles avec les autres documents, notemment de transport.</t>
  </si>
  <si>
    <t>• Indiquer la nature de la marchandise correspondante aux colis.</t>
  </si>
  <si>
    <t>Elle peut être décrite en termes généraux.</t>
  </si>
  <si>
    <t>• Indiquer le nombre total de colis</t>
  </si>
  <si>
    <t>Boite Rouge</t>
  </si>
  <si>
    <t>Boite Noire</t>
  </si>
  <si>
    <t>Box</t>
  </si>
  <si>
    <t>Poids Total</t>
  </si>
  <si>
    <t>Poids U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</si>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</sst>
</file>

<file path=xl/styles.xml><?xml version="1.0" encoding="utf-8"?>
<styleSheet xmlns="http://schemas.openxmlformats.org/spreadsheetml/2006/main">
  <numFmts count="14">
    <numFmt numFmtId="164" formatCode="[$-409]mmmm\ d\,\ yyyy;@"/>
    <numFmt numFmtId="165" formatCode="#,##0.0000"/>
    <numFmt numFmtId="166" formatCode="[$$-409]#,##0.000"/>
    <numFmt numFmtId="167" formatCode="[$$-409]#,##0.00"/>
    <numFmt numFmtId="168" formatCode="#,##0.000"/>
    <numFmt numFmtId="169" formatCode="0.000"/>
    <numFmt numFmtId="170" formatCode="0.0000"/>
    <numFmt numFmtId="171" formatCode="#,##0.0000\ &quot;€&quot;"/>
    <numFmt numFmtId="172" formatCode="yyyymmdd"/>
    <numFmt numFmtId="173" formatCode="h:mm:ss;@"/>
    <numFmt numFmtId="174" formatCode="hhmmss"/>
    <numFmt numFmtId="175" formatCode="[$¥-411]#,##0.00"/>
    <numFmt numFmtId="176" formatCode="#\ ##0.00"/>
    <numFmt numFmtId="177" formatCode="[$£-F6E0B]#,##0.00"/>
  </numFmts>
  <fonts count="5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4"/>
      <color rgb="FF000000"/>
      <name val="Calibri"/>
      <family val="2"/>
      <scheme val="minor"/>
    </font>
    <font>
      <sz val="10"/>
      <color rgb="FF141412"/>
      <name val="Arial"/>
      <family val="2"/>
    </font>
    <font>
      <b/>
      <sz val="10"/>
      <color rgb="FF00000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18"/>
      <color indexed="81"/>
      <name val="Arial"/>
      <family val="2"/>
    </font>
    <font>
      <b/>
      <sz val="9"/>
      <color indexed="81"/>
      <name val="Arial"/>
      <family val="2"/>
    </font>
    <font>
      <b/>
      <sz val="10"/>
      <color indexed="81"/>
      <name val="Arial"/>
      <family val="2"/>
    </font>
    <font>
      <sz val="11"/>
      <name val="Arial"/>
      <family val="2"/>
    </font>
    <font>
      <b/>
      <sz val="12"/>
      <color indexed="81"/>
      <name val="Tahoma"/>
      <family val="2"/>
    </font>
    <font>
      <b/>
      <sz val="12"/>
      <color indexed="81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indexed="81"/>
      <name val="Tahoma"/>
      <family val="2"/>
    </font>
    <font>
      <b/>
      <sz val="11"/>
      <color indexed="81"/>
      <name val="Tahoma"/>
      <family val="2"/>
    </font>
    <font>
      <u/>
      <sz val="10"/>
      <color theme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14"/>
      <color rgb="FF000000"/>
      <name val="Arial"/>
      <family val="2"/>
    </font>
    <font>
      <b/>
      <sz val="9"/>
      <name val="Arial"/>
      <family val="2"/>
    </font>
    <font>
      <sz val="10"/>
      <color theme="1"/>
      <name val="Arial Unicode MS"/>
      <family val="2"/>
    </font>
    <font>
      <b/>
      <sz val="16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2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auto="1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8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17" fillId="0" borderId="0"/>
  </cellStyleXfs>
  <cellXfs count="495">
    <xf numFmtId="0" fontId="0" fillId="0" borderId="0" xfId="0"/>
    <xf numFmtId="0" fontId="19" fillId="0" borderId="4" xfId="1" applyFont="1" applyBorder="1" applyAlignment="1">
      <alignment horizontal="center" vertical="center" wrapText="1" shrinkToFit="1"/>
    </xf>
    <xf numFmtId="0" fontId="18" fillId="0" borderId="0" xfId="1" applyFont="1" applyAlignment="1">
      <alignment vertical="center"/>
    </xf>
    <xf numFmtId="166" fontId="22" fillId="3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Font="1"/>
    <xf numFmtId="169" fontId="24" fillId="0" borderId="8" xfId="0" applyNumberFormat="1" applyFont="1" applyBorder="1" applyAlignment="1">
      <alignment horizontal="center" vertical="center"/>
    </xf>
    <xf numFmtId="3" fontId="24" fillId="0" borderId="8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168" fontId="24" fillId="0" borderId="8" xfId="0" applyNumberFormat="1" applyFont="1" applyBorder="1" applyAlignment="1">
      <alignment horizontal="center" vertical="center"/>
    </xf>
    <xf numFmtId="0" fontId="24" fillId="0" borderId="8" xfId="0" applyFont="1" applyBorder="1" applyAlignment="1">
      <alignment horizontal="center"/>
    </xf>
    <xf numFmtId="0" fontId="25" fillId="0" borderId="0" xfId="0" applyFont="1" applyAlignment="1">
      <alignment horizontal="center" vertical="center"/>
    </xf>
    <xf numFmtId="0" fontId="25" fillId="3" borderId="8" xfId="0" applyFont="1" applyFill="1" applyBorder="1" applyAlignment="1">
      <alignment horizontal="center" vertical="center"/>
    </xf>
    <xf numFmtId="170" fontId="25" fillId="0" borderId="8" xfId="0" applyNumberFormat="1" applyFont="1" applyBorder="1" applyAlignment="1">
      <alignment horizontal="center" vertical="center"/>
    </xf>
    <xf numFmtId="168" fontId="25" fillId="0" borderId="8" xfId="0" applyNumberFormat="1" applyFont="1" applyBorder="1" applyAlignment="1">
      <alignment horizontal="center" vertical="center"/>
    </xf>
    <xf numFmtId="170" fontId="25" fillId="3" borderId="8" xfId="0" applyNumberFormat="1" applyFont="1" applyFill="1" applyBorder="1" applyAlignment="1">
      <alignment horizontal="center" vertical="center"/>
    </xf>
    <xf numFmtId="4" fontId="25" fillId="0" borderId="8" xfId="0" applyNumberFormat="1" applyFont="1" applyBorder="1" applyAlignment="1">
      <alignment horizontal="center" vertical="center"/>
    </xf>
    <xf numFmtId="9" fontId="0" fillId="0" borderId="0" xfId="0" applyNumberFormat="1"/>
    <xf numFmtId="171" fontId="0" fillId="0" borderId="0" xfId="0" applyNumberFormat="1" applyAlignment="1">
      <alignment horizontal="center" vertical="center"/>
    </xf>
    <xf numFmtId="0" fontId="26" fillId="0" borderId="0" xfId="0" applyFont="1" applyAlignment="1">
      <alignment horizontal="center" vertical="center"/>
    </xf>
    <xf numFmtId="171" fontId="26" fillId="0" borderId="0" xfId="0" applyNumberFormat="1" applyFont="1" applyAlignment="1">
      <alignment horizontal="center" vertical="center"/>
    </xf>
    <xf numFmtId="0" fontId="19" fillId="0" borderId="9" xfId="1" applyFont="1" applyBorder="1" applyAlignment="1">
      <alignment horizontal="center" vertical="center" wrapText="1" shrinkToFit="1"/>
    </xf>
    <xf numFmtId="0" fontId="22" fillId="0" borderId="0" xfId="0" applyFont="1" applyAlignment="1">
      <alignment horizontal="center" vertical="center" wrapText="1"/>
    </xf>
    <xf numFmtId="4" fontId="22" fillId="0" borderId="8" xfId="0" applyNumberFormat="1" applyFont="1" applyBorder="1" applyAlignment="1">
      <alignment horizontal="center" vertical="center" wrapText="1"/>
    </xf>
    <xf numFmtId="0" fontId="22" fillId="0" borderId="7" xfId="0" applyFont="1" applyBorder="1" applyAlignment="1">
      <alignment horizontal="left" vertical="center" wrapText="1"/>
    </xf>
    <xf numFmtId="3" fontId="22" fillId="0" borderId="0" xfId="0" applyNumberFormat="1" applyFont="1" applyAlignment="1">
      <alignment horizontal="center" vertical="center"/>
    </xf>
    <xf numFmtId="3" fontId="18" fillId="0" borderId="8" xfId="1" applyNumberFormat="1" applyFont="1" applyBorder="1" applyAlignment="1">
      <alignment horizontal="center" vertical="center" wrapText="1"/>
    </xf>
    <xf numFmtId="4" fontId="22" fillId="0" borderId="0" xfId="0" applyNumberFormat="1" applyFont="1" applyAlignment="1">
      <alignment horizontal="center" vertical="center"/>
    </xf>
    <xf numFmtId="4" fontId="22" fillId="0" borderId="8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3" fontId="17" fillId="0" borderId="0" xfId="0" applyNumberFormat="1" applyFont="1" applyAlignment="1">
      <alignment horizontal="center" vertical="center"/>
    </xf>
    <xf numFmtId="168" fontId="22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18" fillId="0" borderId="8" xfId="1" applyFont="1" applyBorder="1" applyAlignment="1">
      <alignment vertical="center"/>
    </xf>
    <xf numFmtId="0" fontId="18" fillId="0" borderId="8" xfId="1" applyFont="1" applyFill="1" applyBorder="1" applyAlignment="1">
      <alignment vertical="center"/>
    </xf>
    <xf numFmtId="165" fontId="19" fillId="0" borderId="16" xfId="1" applyNumberFormat="1" applyFont="1" applyBorder="1" applyAlignment="1">
      <alignment horizontal="center" vertical="center"/>
    </xf>
    <xf numFmtId="168" fontId="19" fillId="0" borderId="8" xfId="1" applyNumberFormat="1" applyFont="1" applyBorder="1" applyAlignment="1">
      <alignment horizontal="center" vertical="center"/>
    </xf>
    <xf numFmtId="0" fontId="17" fillId="0" borderId="3" xfId="0" applyFont="1" applyBorder="1" applyAlignment="1">
      <alignment horizontal="left" vertical="center"/>
    </xf>
    <xf numFmtId="0" fontId="17" fillId="0" borderId="3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17" fillId="0" borderId="8" xfId="0" applyFont="1" applyBorder="1" applyAlignment="1">
      <alignment vertical="center"/>
    </xf>
    <xf numFmtId="0" fontId="22" fillId="0" borderId="8" xfId="3" applyNumberFormat="1" applyFont="1" applyBorder="1" applyAlignment="1">
      <alignment horizontal="center" vertical="center"/>
    </xf>
    <xf numFmtId="0" fontId="19" fillId="4" borderId="0" xfId="1" applyFont="1" applyFill="1" applyAlignment="1">
      <alignment vertical="center"/>
    </xf>
    <xf numFmtId="0" fontId="19" fillId="4" borderId="0" xfId="1" applyFont="1" applyFill="1" applyBorder="1" applyAlignment="1">
      <alignment vertical="center"/>
    </xf>
    <xf numFmtId="0" fontId="18" fillId="4" borderId="0" xfId="1" applyFont="1" applyFill="1" applyBorder="1" applyAlignment="1">
      <alignment vertical="center"/>
    </xf>
    <xf numFmtId="0" fontId="16" fillId="0" borderId="0" xfId="0" applyFont="1" applyAlignment="1">
      <alignment vertical="center"/>
    </xf>
    <xf numFmtId="165" fontId="19" fillId="0" borderId="0" xfId="1" applyNumberFormat="1" applyFont="1" applyBorder="1" applyAlignment="1">
      <alignment horizontal="center" vertical="center"/>
    </xf>
    <xf numFmtId="167" fontId="21" fillId="0" borderId="0" xfId="1" applyNumberFormat="1" applyFont="1" applyBorder="1" applyAlignment="1">
      <alignment horizontal="center" vertical="center"/>
    </xf>
    <xf numFmtId="0" fontId="17" fillId="0" borderId="4" xfId="0" applyFont="1" applyBorder="1" applyAlignment="1" applyProtection="1">
      <alignment horizontal="center"/>
      <protection locked="0"/>
    </xf>
    <xf numFmtId="49" fontId="18" fillId="0" borderId="4" xfId="1" applyNumberFormat="1" applyFont="1" applyBorder="1" applyAlignment="1" applyProtection="1">
      <alignment horizontal="center" vertical="center" wrapText="1"/>
      <protection locked="0"/>
    </xf>
    <xf numFmtId="0" fontId="17" fillId="0" borderId="3" xfId="0" applyFont="1" applyBorder="1" applyAlignment="1" applyProtection="1">
      <alignment horizontal="center"/>
      <protection locked="0"/>
    </xf>
    <xf numFmtId="166" fontId="18" fillId="0" borderId="3" xfId="1" applyNumberFormat="1" applyFont="1" applyBorder="1" applyAlignment="1" applyProtection="1">
      <alignment horizontal="center" vertical="center" wrapText="1"/>
      <protection locked="0"/>
    </xf>
    <xf numFmtId="49" fontId="18" fillId="0" borderId="3" xfId="1" applyNumberFormat="1" applyFont="1" applyBorder="1" applyAlignment="1" applyProtection="1">
      <alignment horizontal="center" vertical="center" wrapText="1"/>
      <protection locked="0"/>
    </xf>
    <xf numFmtId="49" fontId="18" fillId="0" borderId="3" xfId="1" applyNumberFormat="1" applyFont="1" applyBorder="1" applyAlignment="1" applyProtection="1">
      <alignment horizontal="center" vertical="center"/>
      <protection locked="0"/>
    </xf>
    <xf numFmtId="49" fontId="18" fillId="0" borderId="1" xfId="1" applyNumberFormat="1" applyFont="1" applyBorder="1" applyAlignment="1" applyProtection="1">
      <alignment horizontal="center" vertical="center"/>
      <protection locked="0"/>
    </xf>
    <xf numFmtId="0" fontId="18" fillId="0" borderId="3" xfId="1" applyNumberFormat="1" applyFont="1" applyBorder="1" applyAlignment="1" applyProtection="1">
      <alignment horizontal="center" vertical="center" wrapText="1"/>
      <protection locked="0"/>
    </xf>
    <xf numFmtId="49" fontId="18" fillId="0" borderId="3" xfId="1" applyNumberFormat="1" applyFont="1" applyFill="1" applyBorder="1" applyAlignment="1" applyProtection="1">
      <alignment horizontal="center" vertical="center"/>
      <protection locked="0"/>
    </xf>
    <xf numFmtId="0" fontId="18" fillId="0" borderId="3" xfId="1" applyFont="1" applyBorder="1" applyAlignment="1" applyProtection="1">
      <alignment horizontal="center" vertical="center"/>
      <protection locked="0"/>
    </xf>
    <xf numFmtId="165" fontId="22" fillId="0" borderId="0" xfId="0" applyNumberFormat="1" applyFont="1" applyAlignment="1">
      <alignment horizontal="center" vertical="center"/>
    </xf>
    <xf numFmtId="0" fontId="22" fillId="0" borderId="11" xfId="0" applyFont="1" applyBorder="1" applyAlignment="1">
      <alignment horizontal="center" vertical="center" wrapText="1"/>
    </xf>
    <xf numFmtId="4" fontId="22" fillId="0" borderId="7" xfId="0" applyNumberFormat="1" applyFont="1" applyBorder="1" applyAlignment="1">
      <alignment horizontal="center" vertical="center"/>
    </xf>
    <xf numFmtId="165" fontId="22" fillId="0" borderId="5" xfId="0" applyNumberFormat="1" applyFont="1" applyBorder="1" applyAlignment="1">
      <alignment horizontal="center" vertical="center"/>
    </xf>
    <xf numFmtId="168" fontId="22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right"/>
    </xf>
    <xf numFmtId="167" fontId="17" fillId="0" borderId="0" xfId="0" applyNumberFormat="1" applyFont="1" applyAlignment="1">
      <alignment vertical="center"/>
    </xf>
    <xf numFmtId="0" fontId="22" fillId="0" borderId="4" xfId="0" applyFont="1" applyBorder="1" applyAlignment="1">
      <alignment horizontal="center" vertical="center" wrapText="1"/>
    </xf>
    <xf numFmtId="169" fontId="17" fillId="0" borderId="4" xfId="0" applyNumberFormat="1" applyFont="1" applyBorder="1" applyAlignment="1" applyProtection="1">
      <alignment horizontal="center"/>
      <protection locked="0"/>
    </xf>
    <xf numFmtId="169" fontId="17" fillId="0" borderId="3" xfId="0" applyNumberFormat="1" applyFont="1" applyBorder="1" applyAlignment="1" applyProtection="1">
      <alignment horizontal="center"/>
      <protection locked="0"/>
    </xf>
    <xf numFmtId="168" fontId="18" fillId="0" borderId="4" xfId="1" applyNumberFormat="1" applyFont="1" applyFill="1" applyBorder="1" applyAlignment="1" applyProtection="1">
      <alignment horizontal="center" vertical="center" wrapText="1"/>
      <protection locked="0"/>
    </xf>
    <xf numFmtId="168" fontId="18" fillId="0" borderId="3" xfId="1" applyNumberFormat="1" applyFont="1" applyFill="1" applyBorder="1" applyAlignment="1" applyProtection="1">
      <alignment horizontal="center" vertical="center" wrapText="1"/>
      <protection locked="0"/>
    </xf>
    <xf numFmtId="168" fontId="18" fillId="0" borderId="3" xfId="1" applyNumberFormat="1" applyFont="1" applyFill="1" applyBorder="1" applyAlignment="1" applyProtection="1">
      <alignment horizontal="center" vertical="center"/>
      <protection locked="0"/>
    </xf>
    <xf numFmtId="168" fontId="18" fillId="0" borderId="3" xfId="1" applyNumberFormat="1" applyFont="1" applyBorder="1" applyAlignment="1" applyProtection="1">
      <alignment horizontal="center" vertical="center"/>
      <protection locked="0"/>
    </xf>
    <xf numFmtId="168" fontId="17" fillId="0" borderId="0" xfId="0" applyNumberFormat="1" applyFont="1" applyAlignment="1" applyProtection="1">
      <alignment horizontal="center" vertical="center"/>
      <protection locked="0"/>
    </xf>
    <xf numFmtId="0" fontId="22" fillId="0" borderId="0" xfId="0" applyFont="1" applyAlignment="1">
      <alignment horizontal="center" vertical="center"/>
    </xf>
    <xf numFmtId="0" fontId="14" fillId="0" borderId="0" xfId="0" applyFont="1" applyAlignment="1">
      <alignment horizontal="right"/>
    </xf>
    <xf numFmtId="4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169" fontId="14" fillId="0" borderId="0" xfId="0" applyNumberFormat="1" applyFont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168" fontId="14" fillId="0" borderId="0" xfId="0" applyNumberFormat="1" applyFont="1" applyAlignment="1">
      <alignment horizontal="center" vertical="center"/>
    </xf>
    <xf numFmtId="0" fontId="30" fillId="0" borderId="0" xfId="0" applyFont="1"/>
    <xf numFmtId="3" fontId="30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14" fillId="0" borderId="0" xfId="0" applyFont="1" applyAlignment="1">
      <alignment horizontal="center" wrapText="1"/>
    </xf>
    <xf numFmtId="2" fontId="30" fillId="0" borderId="8" xfId="0" applyNumberFormat="1" applyFont="1" applyBorder="1" applyAlignment="1">
      <alignment horizontal="center" vertical="center" wrapText="1"/>
    </xf>
    <xf numFmtId="4" fontId="30" fillId="0" borderId="8" xfId="0" applyNumberFormat="1" applyFont="1" applyBorder="1" applyAlignment="1">
      <alignment horizontal="center" vertical="center"/>
    </xf>
    <xf numFmtId="3" fontId="14" fillId="0" borderId="0" xfId="0" applyNumberFormat="1" applyFont="1" applyAlignment="1">
      <alignment horizontal="center"/>
    </xf>
    <xf numFmtId="0" fontId="30" fillId="0" borderId="0" xfId="0" applyFont="1" applyAlignment="1">
      <alignment horizontal="left" indent="1"/>
    </xf>
    <xf numFmtId="3" fontId="14" fillId="0" borderId="0" xfId="0" applyNumberFormat="1" applyFont="1" applyAlignment="1">
      <alignment horizontal="left" vertical="center"/>
    </xf>
    <xf numFmtId="10" fontId="14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wrapText="1"/>
    </xf>
    <xf numFmtId="9" fontId="14" fillId="0" borderId="0" xfId="0" applyNumberFormat="1" applyFont="1" applyAlignment="1">
      <alignment horizontal="center" vertical="center"/>
    </xf>
    <xf numFmtId="0" fontId="29" fillId="0" borderId="0" xfId="0" applyFont="1" applyBorder="1" applyAlignment="1">
      <alignment vertical="center"/>
    </xf>
    <xf numFmtId="0" fontId="16" fillId="0" borderId="0" xfId="0" applyFont="1" applyAlignment="1">
      <alignment horizontal="left" vertical="center"/>
    </xf>
    <xf numFmtId="164" fontId="18" fillId="5" borderId="8" xfId="1" applyNumberFormat="1" applyFont="1" applyFill="1" applyBorder="1" applyAlignment="1">
      <alignment horizontal="right" vertical="center"/>
    </xf>
    <xf numFmtId="3" fontId="22" fillId="4" borderId="21" xfId="0" applyNumberFormat="1" applyFont="1" applyFill="1" applyBorder="1" applyAlignment="1">
      <alignment horizontal="center" vertical="center"/>
    </xf>
    <xf numFmtId="167" fontId="18" fillId="0" borderId="0" xfId="1" applyNumberFormat="1" applyFont="1" applyBorder="1" applyAlignment="1" applyProtection="1">
      <alignment horizontal="center" vertical="center" wrapText="1"/>
    </xf>
    <xf numFmtId="49" fontId="13" fillId="0" borderId="0" xfId="0" applyNumberFormat="1" applyFont="1" applyAlignment="1">
      <alignment horizontal="center" vertical="center"/>
    </xf>
    <xf numFmtId="49" fontId="12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left" vertical="center"/>
    </xf>
    <xf numFmtId="49" fontId="22" fillId="0" borderId="8" xfId="0" applyNumberFormat="1" applyFont="1" applyBorder="1" applyAlignment="1">
      <alignment horizontal="center" vertical="center"/>
    </xf>
    <xf numFmtId="49" fontId="12" fillId="0" borderId="8" xfId="0" applyNumberFormat="1" applyFont="1" applyBorder="1" applyAlignment="1">
      <alignment horizontal="center" vertical="center"/>
    </xf>
    <xf numFmtId="3" fontId="22" fillId="4" borderId="29" xfId="0" applyNumberFormat="1" applyFont="1" applyFill="1" applyBorder="1" applyAlignment="1">
      <alignment horizontal="center" vertical="center"/>
    </xf>
    <xf numFmtId="49" fontId="12" fillId="0" borderId="8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0" fillId="0" borderId="8" xfId="0" applyFont="1" applyBorder="1" applyAlignment="1">
      <alignment horizontal="left" vertical="center" wrapText="1"/>
    </xf>
    <xf numFmtId="0" fontId="10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left" vertical="center"/>
    </xf>
    <xf numFmtId="0" fontId="10" fillId="0" borderId="0" xfId="0" applyFont="1" applyAlignment="1">
      <alignment vertical="center"/>
    </xf>
    <xf numFmtId="0" fontId="10" fillId="0" borderId="8" xfId="0" applyFont="1" applyBorder="1" applyAlignment="1">
      <alignment vertical="center"/>
    </xf>
    <xf numFmtId="0" fontId="16" fillId="0" borderId="0" xfId="0" applyFont="1" applyAlignment="1">
      <alignment horizontal="left" vertical="center"/>
    </xf>
    <xf numFmtId="164" fontId="18" fillId="0" borderId="0" xfId="1" applyNumberFormat="1" applyFont="1" applyBorder="1" applyAlignment="1" applyProtection="1">
      <alignment horizontal="left" vertical="center"/>
    </xf>
    <xf numFmtId="172" fontId="18" fillId="0" borderId="0" xfId="1" applyNumberFormat="1" applyFont="1" applyBorder="1" applyAlignment="1">
      <alignment horizontal="left" vertical="center"/>
    </xf>
    <xf numFmtId="0" fontId="21" fillId="4" borderId="0" xfId="1" applyFont="1" applyFill="1" applyAlignment="1" applyProtection="1">
      <alignment horizontal="right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vertical="center"/>
    </xf>
    <xf numFmtId="0" fontId="32" fillId="0" borderId="8" xfId="0" applyFont="1" applyBorder="1" applyAlignment="1">
      <alignment vertical="center"/>
    </xf>
    <xf numFmtId="0" fontId="32" fillId="6" borderId="8" xfId="0" applyFont="1" applyFill="1" applyBorder="1" applyAlignment="1">
      <alignment vertical="center"/>
    </xf>
    <xf numFmtId="0" fontId="9" fillId="0" borderId="19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 wrapText="1"/>
    </xf>
    <xf numFmtId="0" fontId="19" fillId="0" borderId="0" xfId="0" applyFont="1" applyFill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8" fontId="19" fillId="0" borderId="11" xfId="0" applyNumberFormat="1" applyFont="1" applyBorder="1" applyAlignment="1">
      <alignment horizontal="center" vertical="center"/>
    </xf>
    <xf numFmtId="49" fontId="22" fillId="0" borderId="0" xfId="0" applyNumberFormat="1" applyFont="1" applyAlignment="1">
      <alignment horizontal="center" vertical="center"/>
    </xf>
    <xf numFmtId="0" fontId="9" fillId="0" borderId="8" xfId="0" applyFont="1" applyBorder="1"/>
    <xf numFmtId="0" fontId="17" fillId="0" borderId="0" xfId="0" applyFont="1" applyBorder="1" applyAlignment="1">
      <alignment horizontal="center" vertical="center"/>
    </xf>
    <xf numFmtId="0" fontId="13" fillId="0" borderId="8" xfId="0" applyFont="1" applyBorder="1" applyAlignment="1">
      <alignment vertical="center"/>
    </xf>
    <xf numFmtId="0" fontId="13" fillId="0" borderId="0" xfId="0" applyFont="1" applyAlignment="1">
      <alignment vertical="center"/>
    </xf>
    <xf numFmtId="0" fontId="13" fillId="0" borderId="8" xfId="0" applyFont="1" applyBorder="1" applyAlignment="1">
      <alignment horizontal="center" vertical="center"/>
    </xf>
    <xf numFmtId="0" fontId="12" fillId="0" borderId="8" xfId="0" applyFont="1" applyBorder="1" applyAlignment="1">
      <alignment vertical="center"/>
    </xf>
    <xf numFmtId="49" fontId="13" fillId="0" borderId="8" xfId="0" applyNumberFormat="1" applyFont="1" applyBorder="1" applyAlignment="1">
      <alignment vertical="center"/>
    </xf>
    <xf numFmtId="49" fontId="13" fillId="0" borderId="0" xfId="0" applyNumberFormat="1" applyFont="1" applyAlignment="1">
      <alignment vertical="center"/>
    </xf>
    <xf numFmtId="49" fontId="9" fillId="0" borderId="8" xfId="0" applyNumberFormat="1" applyFont="1" applyBorder="1" applyAlignment="1">
      <alignment vertical="center"/>
    </xf>
    <xf numFmtId="49" fontId="9" fillId="0" borderId="8" xfId="0" applyNumberFormat="1" applyFont="1" applyFill="1" applyBorder="1" applyAlignment="1">
      <alignment horizontal="center" vertical="center"/>
    </xf>
    <xf numFmtId="0" fontId="8" fillId="0" borderId="8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9" fillId="0" borderId="0" xfId="1" applyFont="1" applyFill="1" applyAlignment="1">
      <alignment vertical="center"/>
    </xf>
    <xf numFmtId="0" fontId="21" fillId="0" borderId="17" xfId="1" applyFont="1" applyBorder="1" applyAlignment="1">
      <alignment horizontal="center" vertical="center" wrapText="1" shrinkToFit="1"/>
    </xf>
    <xf numFmtId="0" fontId="26" fillId="0" borderId="0" xfId="0" applyFont="1" applyProtection="1">
      <protection locked="0"/>
    </xf>
    <xf numFmtId="164" fontId="18" fillId="0" borderId="0" xfId="1" applyNumberFormat="1" applyFont="1" applyBorder="1" applyAlignment="1" applyProtection="1">
      <alignment horizontal="center" vertical="center"/>
      <protection locked="0"/>
    </xf>
    <xf numFmtId="0" fontId="34" fillId="4" borderId="0" xfId="1" applyFont="1" applyFill="1" applyAlignment="1" applyProtection="1">
      <alignment vertical="center"/>
      <protection locked="0"/>
    </xf>
    <xf numFmtId="0" fontId="21" fillId="0" borderId="0" xfId="1" applyFont="1" applyBorder="1" applyAlignment="1">
      <alignment horizontal="center" vertical="center" wrapText="1" shrinkToFit="1"/>
    </xf>
    <xf numFmtId="0" fontId="19" fillId="5" borderId="24" xfId="0" applyFont="1" applyFill="1" applyBorder="1" applyAlignment="1">
      <alignment horizontal="center" vertical="center"/>
    </xf>
    <xf numFmtId="0" fontId="19" fillId="5" borderId="35" xfId="0" applyFont="1" applyFill="1" applyBorder="1" applyAlignment="1">
      <alignment horizontal="center" vertical="center"/>
    </xf>
    <xf numFmtId="3" fontId="19" fillId="4" borderId="32" xfId="0" applyNumberFormat="1" applyFont="1" applyFill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5" borderId="26" xfId="0" applyFont="1" applyFill="1" applyBorder="1" applyAlignment="1">
      <alignment horizontal="center" vertical="center"/>
    </xf>
    <xf numFmtId="49" fontId="18" fillId="2" borderId="37" xfId="1" applyNumberFormat="1" applyFont="1" applyFill="1" applyBorder="1" applyAlignment="1" applyProtection="1">
      <alignment horizontal="center" vertical="center"/>
      <protection locked="0"/>
    </xf>
    <xf numFmtId="0" fontId="18" fillId="2" borderId="38" xfId="1" applyFont="1" applyFill="1" applyBorder="1" applyAlignment="1" applyProtection="1">
      <alignment horizontal="center" vertical="center"/>
      <protection locked="0"/>
    </xf>
    <xf numFmtId="169" fontId="19" fillId="0" borderId="16" xfId="1" applyNumberFormat="1" applyFont="1" applyBorder="1" applyAlignment="1">
      <alignment vertical="center"/>
    </xf>
    <xf numFmtId="0" fontId="18" fillId="7" borderId="36" xfId="1" applyFont="1" applyFill="1" applyBorder="1" applyAlignment="1" applyProtection="1">
      <alignment horizontal="center" vertical="center"/>
      <protection locked="0"/>
    </xf>
    <xf numFmtId="0" fontId="18" fillId="7" borderId="37" xfId="1" applyFont="1" applyFill="1" applyBorder="1" applyAlignment="1" applyProtection="1">
      <alignment horizontal="center" vertical="center"/>
      <protection locked="0"/>
    </xf>
    <xf numFmtId="0" fontId="21" fillId="0" borderId="0" xfId="1" applyFont="1" applyAlignment="1">
      <alignment vertical="center"/>
    </xf>
    <xf numFmtId="0" fontId="15" fillId="0" borderId="19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167" fontId="17" fillId="0" borderId="0" xfId="0" applyNumberFormat="1" applyFont="1" applyAlignment="1">
      <alignment horizontal="center" vertical="center"/>
    </xf>
    <xf numFmtId="176" fontId="18" fillId="0" borderId="0" xfId="1" applyNumberFormat="1" applyFont="1" applyBorder="1" applyAlignment="1" applyProtection="1">
      <alignment horizontal="center" vertical="center" wrapText="1"/>
    </xf>
    <xf numFmtId="176" fontId="17" fillId="0" borderId="0" xfId="0" applyNumberFormat="1" applyFont="1" applyAlignment="1">
      <alignment vertical="center"/>
    </xf>
    <xf numFmtId="176" fontId="17" fillId="0" borderId="0" xfId="0" applyNumberFormat="1" applyFont="1" applyAlignment="1">
      <alignment horizontal="center" vertical="center"/>
    </xf>
    <xf numFmtId="176" fontId="17" fillId="0" borderId="8" xfId="0" applyNumberFormat="1" applyFont="1" applyBorder="1" applyAlignment="1">
      <alignment vertical="center"/>
    </xf>
    <xf numFmtId="176" fontId="22" fillId="3" borderId="8" xfId="0" applyNumberFormat="1" applyFont="1" applyFill="1" applyBorder="1" applyAlignment="1">
      <alignment horizontal="center" vertical="center"/>
    </xf>
    <xf numFmtId="176" fontId="17" fillId="0" borderId="0" xfId="0" applyNumberFormat="1" applyFont="1" applyAlignment="1">
      <alignment horizontal="left" vertical="center"/>
    </xf>
    <xf numFmtId="0" fontId="22" fillId="0" borderId="7" xfId="0" applyFont="1" applyBorder="1" applyAlignment="1">
      <alignment horizontal="center" vertical="center"/>
    </xf>
    <xf numFmtId="166" fontId="18" fillId="0" borderId="4" xfId="1" applyNumberFormat="1" applyFont="1" applyBorder="1" applyAlignment="1" applyProtection="1">
      <alignment horizontal="center" vertical="center" wrapText="1"/>
      <protection locked="0"/>
    </xf>
    <xf numFmtId="167" fontId="18" fillId="0" borderId="6" xfId="1" applyNumberFormat="1" applyFont="1" applyBorder="1" applyAlignment="1" applyProtection="1">
      <alignment horizontal="center" vertical="center" wrapText="1"/>
    </xf>
    <xf numFmtId="0" fontId="21" fillId="0" borderId="4" xfId="1" applyFont="1" applyBorder="1" applyAlignment="1">
      <alignment horizontal="center" vertical="center" wrapText="1" shrinkToFit="1"/>
    </xf>
    <xf numFmtId="0" fontId="5" fillId="0" borderId="3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75" fontId="19" fillId="0" borderId="0" xfId="1" applyNumberFormat="1" applyFont="1" applyBorder="1" applyAlignment="1">
      <alignment horizontal="left" vertical="center" wrapText="1" shrinkToFit="1"/>
    </xf>
    <xf numFmtId="0" fontId="5" fillId="0" borderId="3" xfId="0" applyFont="1" applyBorder="1" applyAlignment="1">
      <alignment horizontal="center" vertical="center"/>
    </xf>
    <xf numFmtId="167" fontId="5" fillId="0" borderId="0" xfId="0" applyNumberFormat="1" applyFont="1" applyAlignment="1">
      <alignment horizontal="left" vertical="center"/>
    </xf>
    <xf numFmtId="168" fontId="17" fillId="0" borderId="0" xfId="0" applyNumberFormat="1" applyFont="1" applyAlignment="1">
      <alignment horizontal="left" vertical="center"/>
    </xf>
    <xf numFmtId="0" fontId="18" fillId="0" borderId="0" xfId="1" applyFont="1" applyBorder="1" applyAlignment="1">
      <alignment horizontal="left" vertical="center"/>
    </xf>
    <xf numFmtId="169" fontId="19" fillId="0" borderId="0" xfId="1" applyNumberFormat="1" applyFont="1" applyBorder="1" applyAlignment="1">
      <alignment vertical="center"/>
    </xf>
    <xf numFmtId="169" fontId="19" fillId="0" borderId="0" xfId="1" applyNumberFormat="1" applyFont="1" applyBorder="1" applyAlignment="1">
      <alignment horizontal="right" vertical="center"/>
    </xf>
    <xf numFmtId="177" fontId="21" fillId="0" borderId="0" xfId="1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22" fillId="0" borderId="20" xfId="0" applyFont="1" applyBorder="1" applyAlignment="1">
      <alignment vertical="center"/>
    </xf>
    <xf numFmtId="0" fontId="22" fillId="0" borderId="8" xfId="0" applyFont="1" applyBorder="1" applyAlignment="1" applyProtection="1">
      <alignment horizontal="center" vertical="center"/>
      <protection locked="0"/>
    </xf>
    <xf numFmtId="0" fontId="22" fillId="0" borderId="3" xfId="0" applyFont="1" applyBorder="1" applyAlignment="1" applyProtection="1">
      <alignment horizontal="center" vertical="center"/>
      <protection locked="0"/>
    </xf>
    <xf numFmtId="0" fontId="26" fillId="0" borderId="19" xfId="0" applyFont="1" applyBorder="1" applyAlignment="1" applyProtection="1">
      <alignment horizontal="center" vertical="center"/>
      <protection locked="0"/>
    </xf>
    <xf numFmtId="0" fontId="26" fillId="0" borderId="3" xfId="0" applyFont="1" applyBorder="1" applyAlignment="1" applyProtection="1">
      <alignment horizontal="center" vertical="center"/>
      <protection locked="0"/>
    </xf>
    <xf numFmtId="0" fontId="22" fillId="0" borderId="3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33" fillId="0" borderId="3" xfId="0" applyFont="1" applyBorder="1" applyAlignment="1" applyProtection="1">
      <alignment horizontal="center" vertical="center"/>
      <protection locked="0"/>
    </xf>
    <xf numFmtId="167" fontId="17" fillId="0" borderId="0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3" fontId="17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8" xfId="0" applyFont="1" applyBorder="1" applyAlignment="1">
      <alignment vertical="center"/>
    </xf>
    <xf numFmtId="49" fontId="4" fillId="0" borderId="0" xfId="0" applyNumberFormat="1" applyFont="1" applyAlignment="1">
      <alignment horizontal="center" vertical="center"/>
    </xf>
    <xf numFmtId="0" fontId="23" fillId="0" borderId="0" xfId="2" applyAlignment="1" applyProtection="1"/>
    <xf numFmtId="0" fontId="4" fillId="0" borderId="8" xfId="0" quotePrefix="1" applyFont="1" applyBorder="1" applyAlignment="1">
      <alignment vertical="center"/>
    </xf>
    <xf numFmtId="0" fontId="19" fillId="4" borderId="0" xfId="1" applyFont="1" applyFill="1" applyBorder="1" applyAlignment="1">
      <alignment horizontal="left" vertical="center"/>
    </xf>
    <xf numFmtId="0" fontId="20" fillId="0" borderId="34" xfId="1" applyFont="1" applyBorder="1" applyAlignment="1">
      <alignment vertical="center" wrapText="1" shrinkToFit="1"/>
    </xf>
    <xf numFmtId="0" fontId="20" fillId="0" borderId="14" xfId="1" applyFont="1" applyBorder="1" applyAlignment="1">
      <alignment horizontal="right" vertical="center" wrapText="1" shrinkToFit="1"/>
    </xf>
    <xf numFmtId="0" fontId="21" fillId="0" borderId="0" xfId="1" applyFont="1" applyAlignment="1">
      <alignment horizontal="right" vertical="center"/>
    </xf>
    <xf numFmtId="0" fontId="3" fillId="0" borderId="0" xfId="0" applyFont="1" applyAlignment="1">
      <alignment vertical="center"/>
    </xf>
    <xf numFmtId="0" fontId="42" fillId="0" borderId="0" xfId="0" applyFont="1"/>
    <xf numFmtId="0" fontId="2" fillId="5" borderId="10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4" fontId="2" fillId="0" borderId="31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4" fontId="2" fillId="0" borderId="22" xfId="0" applyNumberFormat="1" applyFont="1" applyBorder="1" applyAlignment="1">
      <alignment horizontal="center" vertical="center"/>
    </xf>
    <xf numFmtId="0" fontId="2" fillId="0" borderId="0" xfId="0" applyFont="1"/>
    <xf numFmtId="0" fontId="2" fillId="5" borderId="8" xfId="0" applyFont="1" applyFill="1" applyBorder="1"/>
    <xf numFmtId="0" fontId="2" fillId="5" borderId="7" xfId="0" applyFont="1" applyFill="1" applyBorder="1"/>
    <xf numFmtId="0" fontId="2" fillId="0" borderId="0" xfId="0" applyFont="1" applyFill="1" applyBorder="1"/>
    <xf numFmtId="0" fontId="2" fillId="5" borderId="8" xfId="0" applyFont="1" applyFill="1" applyBorder="1" applyAlignment="1">
      <alignment horizontal="right" vertical="center"/>
    </xf>
    <xf numFmtId="3" fontId="2" fillId="5" borderId="7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vertical="center" wrapText="1"/>
    </xf>
    <xf numFmtId="3" fontId="22" fillId="0" borderId="0" xfId="0" applyNumberFormat="1" applyFont="1" applyAlignment="1">
      <alignment horizontal="center" vertical="center" wrapText="1"/>
    </xf>
    <xf numFmtId="165" fontId="22" fillId="0" borderId="0" xfId="0" applyNumberFormat="1" applyFont="1" applyAlignment="1">
      <alignment horizontal="center" vertical="center" wrapText="1"/>
    </xf>
    <xf numFmtId="0" fontId="22" fillId="0" borderId="0" xfId="0" applyNumberFormat="1" applyFont="1" applyAlignment="1">
      <alignment horizontal="center" vertical="center" wrapText="1"/>
    </xf>
    <xf numFmtId="168" fontId="2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5" fillId="0" borderId="0" xfId="2" applyFont="1" applyAlignment="1" applyProtection="1">
      <alignment vertical="center" wrapText="1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wrapText="1"/>
    </xf>
    <xf numFmtId="168" fontId="2" fillId="0" borderId="0" xfId="0" applyNumberFormat="1" applyFont="1" applyAlignment="1">
      <alignment horizontal="center" wrapText="1"/>
    </xf>
    <xf numFmtId="0" fontId="2" fillId="0" borderId="0" xfId="0" applyNumberFormat="1" applyFont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vertical="center" wrapText="1"/>
    </xf>
    <xf numFmtId="3" fontId="2" fillId="0" borderId="0" xfId="0" applyNumberFormat="1" applyFont="1" applyAlignment="1">
      <alignment horizontal="right" vertical="center"/>
    </xf>
    <xf numFmtId="0" fontId="2" fillId="0" borderId="0" xfId="0" applyFont="1" applyFill="1"/>
    <xf numFmtId="0" fontId="2" fillId="2" borderId="0" xfId="0" applyFont="1" applyFill="1"/>
    <xf numFmtId="0" fontId="2" fillId="2" borderId="0" xfId="0" applyFont="1" applyFill="1" applyAlignment="1">
      <alignment horizontal="center" vertical="center" wrapText="1"/>
    </xf>
    <xf numFmtId="3" fontId="2" fillId="2" borderId="0" xfId="0" applyNumberFormat="1" applyFont="1" applyFill="1" applyAlignment="1">
      <alignment horizontal="center" wrapText="1"/>
    </xf>
    <xf numFmtId="168" fontId="2" fillId="2" borderId="0" xfId="0" applyNumberFormat="1" applyFont="1" applyFill="1" applyAlignment="1">
      <alignment horizontal="center" wrapText="1"/>
    </xf>
    <xf numFmtId="0" fontId="2" fillId="2" borderId="0" xfId="0" applyNumberFormat="1" applyFont="1" applyFill="1" applyAlignment="1">
      <alignment horizontal="center" wrapText="1"/>
    </xf>
    <xf numFmtId="0" fontId="2" fillId="4" borderId="0" xfId="0" applyFont="1" applyFill="1"/>
    <xf numFmtId="0" fontId="2" fillId="4" borderId="0" xfId="0" applyFont="1" applyFill="1" applyAlignment="1">
      <alignment horizontal="center" vertical="center" wrapText="1"/>
    </xf>
    <xf numFmtId="3" fontId="2" fillId="4" borderId="0" xfId="0" applyNumberFormat="1" applyFont="1" applyFill="1" applyAlignment="1">
      <alignment horizontal="center" wrapText="1"/>
    </xf>
    <xf numFmtId="168" fontId="2" fillId="4" borderId="0" xfId="0" applyNumberFormat="1" applyFont="1" applyFill="1" applyAlignment="1">
      <alignment horizontal="center" wrapText="1"/>
    </xf>
    <xf numFmtId="0" fontId="2" fillId="4" borderId="0" xfId="0" applyNumberFormat="1" applyFont="1" applyFill="1" applyAlignment="1">
      <alignment horizontal="center" wrapText="1"/>
    </xf>
    <xf numFmtId="0" fontId="45" fillId="4" borderId="0" xfId="2" applyFont="1" applyFill="1" applyAlignment="1" applyProtection="1">
      <alignment vertical="center" wrapText="1"/>
    </xf>
    <xf numFmtId="0" fontId="2" fillId="4" borderId="0" xfId="0" applyFont="1" applyFill="1" applyAlignment="1">
      <alignment vertic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22" fillId="0" borderId="24" xfId="0" applyFont="1" applyBorder="1" applyAlignment="1">
      <alignment horizontal="center" vertical="center"/>
    </xf>
    <xf numFmtId="3" fontId="22" fillId="4" borderId="41" xfId="0" applyNumberFormat="1" applyFont="1" applyFill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4" fontId="2" fillId="0" borderId="42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49" fontId="2" fillId="0" borderId="10" xfId="0" applyNumberFormat="1" applyFont="1" applyBorder="1" applyAlignment="1">
      <alignment horizontal="center" vertical="center"/>
    </xf>
    <xf numFmtId="169" fontId="2" fillId="5" borderId="30" xfId="0" applyNumberFormat="1" applyFont="1" applyFill="1" applyBorder="1" applyAlignment="1">
      <alignment horizontal="center" vertical="center"/>
    </xf>
    <xf numFmtId="169" fontId="2" fillId="5" borderId="20" xfId="0" applyNumberFormat="1" applyFont="1" applyFill="1" applyBorder="1" applyAlignment="1">
      <alignment horizontal="center" vertical="center"/>
    </xf>
    <xf numFmtId="169" fontId="2" fillId="5" borderId="20" xfId="0" applyNumberFormat="1" applyFont="1" applyFill="1" applyBorder="1"/>
    <xf numFmtId="169" fontId="17" fillId="0" borderId="0" xfId="0" applyNumberFormat="1" applyFont="1" applyAlignment="1">
      <alignment vertical="center"/>
    </xf>
    <xf numFmtId="169" fontId="18" fillId="0" borderId="0" xfId="1" applyNumberFormat="1" applyFont="1" applyBorder="1" applyAlignment="1" applyProtection="1">
      <alignment vertical="center"/>
      <protection locked="0"/>
    </xf>
    <xf numFmtId="169" fontId="17" fillId="0" borderId="0" xfId="0" applyNumberFormat="1" applyFont="1" applyAlignment="1">
      <alignment horizontal="center" vertical="center"/>
    </xf>
    <xf numFmtId="169" fontId="17" fillId="0" borderId="0" xfId="0" applyNumberFormat="1" applyFont="1" applyBorder="1" applyAlignment="1">
      <alignment horizontal="center" vertical="center"/>
    </xf>
    <xf numFmtId="169" fontId="17" fillId="0" borderId="8" xfId="0" applyNumberFormat="1" applyFont="1" applyBorder="1" applyAlignment="1">
      <alignment horizontal="center" vertical="center"/>
    </xf>
    <xf numFmtId="169" fontId="2" fillId="0" borderId="0" xfId="0" applyNumberFormat="1" applyFont="1" applyAlignment="1">
      <alignment vertical="center"/>
    </xf>
    <xf numFmtId="0" fontId="7" fillId="0" borderId="43" xfId="0" applyFont="1" applyBorder="1" applyAlignment="1">
      <alignment horizontal="center" vertical="center"/>
    </xf>
    <xf numFmtId="0" fontId="22" fillId="0" borderId="44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17" fillId="0" borderId="45" xfId="0" applyFont="1" applyBorder="1" applyAlignment="1">
      <alignment horizontal="center" vertical="center"/>
    </xf>
    <xf numFmtId="0" fontId="19" fillId="0" borderId="45" xfId="0" applyFont="1" applyFill="1" applyBorder="1" applyAlignment="1">
      <alignment vertical="center"/>
    </xf>
    <xf numFmtId="0" fontId="19" fillId="0" borderId="44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0" fontId="19" fillId="0" borderId="2" xfId="0" applyFont="1" applyFill="1" applyBorder="1" applyAlignment="1">
      <alignment vertical="center"/>
    </xf>
    <xf numFmtId="0" fontId="19" fillId="0" borderId="0" xfId="0" applyFont="1" applyAlignment="1">
      <alignment horizontal="center" vertical="center" wrapText="1" shrinkToFit="1"/>
    </xf>
    <xf numFmtId="0" fontId="19" fillId="0" borderId="12" xfId="0" applyFont="1" applyBorder="1" applyAlignment="1">
      <alignment horizontal="center" vertical="center" wrapText="1" shrinkToFit="1"/>
    </xf>
    <xf numFmtId="0" fontId="18" fillId="0" borderId="12" xfId="0" applyNumberFormat="1" applyFont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/>
    </xf>
    <xf numFmtId="0" fontId="18" fillId="0" borderId="12" xfId="0" applyNumberFormat="1" applyFont="1" applyBorder="1" applyAlignment="1">
      <alignment horizontal="center" vertical="center"/>
    </xf>
    <xf numFmtId="168" fontId="18" fillId="0" borderId="6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49" fontId="0" fillId="0" borderId="48" xfId="0" applyNumberFormat="1" applyBorder="1" applyAlignment="1">
      <alignment horizontal="center" vertical="center"/>
    </xf>
    <xf numFmtId="49" fontId="18" fillId="0" borderId="48" xfId="0" applyNumberFormat="1" applyFont="1" applyBorder="1" applyAlignment="1">
      <alignment horizontal="center" vertical="center"/>
    </xf>
    <xf numFmtId="0" fontId="0" fillId="0" borderId="48" xfId="0" applyNumberForma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168" fontId="0" fillId="0" borderId="31" xfId="0" applyNumberFormat="1" applyBorder="1" applyAlignment="1">
      <alignment horizontal="center" vertical="center"/>
    </xf>
    <xf numFmtId="0" fontId="19" fillId="0" borderId="15" xfId="0" applyFont="1" applyBorder="1" applyAlignment="1">
      <alignment horizontal="right" vertical="center"/>
    </xf>
    <xf numFmtId="0" fontId="19" fillId="0" borderId="12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168" fontId="19" fillId="0" borderId="25" xfId="0" applyNumberFormat="1" applyFont="1" applyBorder="1" applyAlignment="1">
      <alignment horizontal="center" vertical="center"/>
    </xf>
    <xf numFmtId="0" fontId="22" fillId="0" borderId="0" xfId="3" applyFont="1" applyAlignment="1">
      <alignment horizontal="center" vertical="center"/>
    </xf>
    <xf numFmtId="170" fontId="19" fillId="0" borderId="0" xfId="1" applyNumberFormat="1" applyFont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169" fontId="17" fillId="0" borderId="20" xfId="0" applyNumberFormat="1" applyFont="1" applyBorder="1" applyAlignment="1">
      <alignment horizontal="center" vertical="center"/>
    </xf>
    <xf numFmtId="169" fontId="17" fillId="0" borderId="0" xfId="0" applyNumberFormat="1" applyFont="1" applyBorder="1" applyAlignment="1">
      <alignment vertical="center"/>
    </xf>
    <xf numFmtId="169" fontId="2" fillId="0" borderId="0" xfId="0" applyNumberFormat="1" applyFont="1" applyBorder="1" applyAlignment="1">
      <alignment horizontal="center" vertical="center"/>
    </xf>
    <xf numFmtId="169" fontId="17" fillId="0" borderId="3" xfId="0" applyNumberFormat="1" applyFont="1" applyBorder="1" applyAlignment="1">
      <alignment horizontal="center" vertical="center"/>
    </xf>
    <xf numFmtId="174" fontId="18" fillId="7" borderId="36" xfId="1" applyNumberFormat="1" applyFont="1" applyFill="1" applyBorder="1" applyAlignment="1">
      <alignment horizontal="center" vertical="center"/>
    </xf>
    <xf numFmtId="174" fontId="18" fillId="7" borderId="37" xfId="1" applyNumberFormat="1" applyFont="1" applyFill="1" applyBorder="1" applyAlignment="1">
      <alignment horizontal="center" vertical="center"/>
    </xf>
    <xf numFmtId="0" fontId="17" fillId="0" borderId="8" xfId="0" applyNumberFormat="1" applyFont="1" applyBorder="1" applyAlignment="1">
      <alignment horizontal="center" vertical="center"/>
    </xf>
    <xf numFmtId="174" fontId="18" fillId="7" borderId="49" xfId="1" applyNumberFormat="1" applyFont="1" applyFill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3" fontId="22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right" vertical="center"/>
    </xf>
    <xf numFmtId="169" fontId="22" fillId="0" borderId="0" xfId="0" applyNumberFormat="1" applyFont="1" applyAlignment="1">
      <alignment vertical="center"/>
    </xf>
    <xf numFmtId="167" fontId="21" fillId="0" borderId="27" xfId="1" applyNumberFormat="1" applyFont="1" applyBorder="1" applyAlignment="1">
      <alignment horizontal="center" vertical="center"/>
    </xf>
    <xf numFmtId="169" fontId="2" fillId="0" borderId="0" xfId="0" applyNumberFormat="1" applyFont="1" applyAlignment="1">
      <alignment horizontal="center"/>
    </xf>
    <xf numFmtId="0" fontId="19" fillId="0" borderId="0" xfId="0" applyFont="1" applyBorder="1" applyAlignment="1">
      <alignment horizontal="left" vertical="top" wrapText="1"/>
    </xf>
    <xf numFmtId="0" fontId="19" fillId="0" borderId="2" xfId="0" applyFont="1" applyBorder="1" applyAlignment="1">
      <alignment horizontal="left" vertical="top" wrapText="1"/>
    </xf>
    <xf numFmtId="0" fontId="19" fillId="0" borderId="40" xfId="0" applyFont="1" applyBorder="1" applyAlignment="1">
      <alignment horizontal="left" vertical="top" wrapText="1"/>
    </xf>
    <xf numFmtId="0" fontId="19" fillId="0" borderId="30" xfId="0" applyFont="1" applyBorder="1" applyAlignment="1">
      <alignment horizontal="left" vertical="top" wrapText="1"/>
    </xf>
    <xf numFmtId="0" fontId="0" fillId="0" borderId="0" xfId="0" applyAlignment="1">
      <alignment horizontal="right" vertical="center"/>
    </xf>
    <xf numFmtId="0" fontId="19" fillId="0" borderId="0" xfId="0" applyFont="1" applyAlignment="1">
      <alignment horizontal="right" vertical="center" wrapText="1" shrinkToFit="1"/>
    </xf>
    <xf numFmtId="165" fontId="19" fillId="0" borderId="50" xfId="0" applyNumberFormat="1" applyFont="1" applyBorder="1" applyAlignment="1">
      <alignment horizontal="center" vertical="center"/>
    </xf>
    <xf numFmtId="0" fontId="19" fillId="0" borderId="51" xfId="0" applyFont="1" applyBorder="1" applyAlignment="1">
      <alignment horizontal="center" vertical="center"/>
    </xf>
    <xf numFmtId="0" fontId="18" fillId="0" borderId="52" xfId="1" applyFont="1" applyBorder="1" applyAlignment="1">
      <alignment vertical="center"/>
    </xf>
    <xf numFmtId="169" fontId="19" fillId="0" borderId="52" xfId="1" applyNumberFormat="1" applyFont="1" applyBorder="1" applyAlignment="1">
      <alignment horizontal="center" vertical="center"/>
    </xf>
    <xf numFmtId="0" fontId="18" fillId="0" borderId="52" xfId="1" applyFont="1" applyFill="1" applyBorder="1" applyAlignment="1">
      <alignment vertical="center"/>
    </xf>
    <xf numFmtId="0" fontId="2" fillId="0" borderId="52" xfId="0" applyFont="1" applyBorder="1" applyAlignment="1">
      <alignment horizontal="left" vertical="center"/>
    </xf>
    <xf numFmtId="169" fontId="19" fillId="0" borderId="52" xfId="0" applyNumberFormat="1" applyFont="1" applyBorder="1" applyAlignment="1">
      <alignment horizontal="center" vertical="center"/>
    </xf>
    <xf numFmtId="0" fontId="19" fillId="0" borderId="53" xfId="0" applyFont="1" applyBorder="1" applyAlignment="1">
      <alignment horizontal="left" vertical="top" wrapText="1"/>
    </xf>
    <xf numFmtId="0" fontId="19" fillId="0" borderId="54" xfId="0" applyFont="1" applyBorder="1" applyAlignment="1">
      <alignment horizontal="left" vertical="top" wrapText="1"/>
    </xf>
    <xf numFmtId="0" fontId="19" fillId="0" borderId="53" xfId="0" applyFont="1" applyBorder="1" applyAlignment="1">
      <alignment vertical="top" wrapText="1"/>
    </xf>
    <xf numFmtId="0" fontId="19" fillId="0" borderId="0" xfId="0" applyFont="1" applyBorder="1" applyAlignment="1">
      <alignment vertical="top" wrapText="1"/>
    </xf>
    <xf numFmtId="0" fontId="0" fillId="0" borderId="0" xfId="0" applyAlignment="1">
      <alignment horizontal="left" vertical="center"/>
    </xf>
    <xf numFmtId="173" fontId="18" fillId="4" borderId="55" xfId="1" applyNumberFormat="1" applyFont="1" applyFill="1" applyBorder="1" applyAlignment="1">
      <alignment horizontal="center" vertical="center"/>
    </xf>
    <xf numFmtId="14" fontId="17" fillId="0" borderId="56" xfId="0" applyNumberFormat="1" applyFont="1" applyBorder="1" applyAlignment="1">
      <alignment horizontal="center" vertical="center"/>
    </xf>
    <xf numFmtId="0" fontId="18" fillId="0" borderId="28" xfId="0" applyFont="1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18" fillId="0" borderId="28" xfId="0" applyFont="1" applyFill="1" applyBorder="1" applyAlignment="1">
      <alignment horizontal="left" vertical="center"/>
    </xf>
    <xf numFmtId="0" fontId="18" fillId="0" borderId="40" xfId="0" applyFont="1" applyFill="1" applyBorder="1" applyAlignment="1">
      <alignment horizontal="left" vertical="center"/>
    </xf>
    <xf numFmtId="0" fontId="18" fillId="0" borderId="30" xfId="0" applyFont="1" applyFill="1" applyBorder="1" applyAlignment="1">
      <alignment horizontal="left" vertical="center"/>
    </xf>
    <xf numFmtId="0" fontId="18" fillId="0" borderId="40" xfId="0" applyFont="1" applyFill="1" applyBorder="1" applyAlignment="1">
      <alignment horizontal="center" vertical="center"/>
    </xf>
    <xf numFmtId="0" fontId="18" fillId="0" borderId="30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8" fillId="0" borderId="1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left" vertical="center"/>
    </xf>
    <xf numFmtId="0" fontId="18" fillId="0" borderId="2" xfId="0" applyFont="1" applyFill="1" applyBorder="1" applyAlignment="1">
      <alignment horizontal="left" vertical="center"/>
    </xf>
    <xf numFmtId="0" fontId="18" fillId="0" borderId="1" xfId="0" applyFont="1" applyBorder="1" applyAlignment="1">
      <alignment horizontal="left" vertical="center"/>
    </xf>
    <xf numFmtId="0" fontId="19" fillId="0" borderId="0" xfId="0" applyFont="1" applyFill="1" applyBorder="1" applyAlignment="1">
      <alignment horizontal="left" vertical="center"/>
    </xf>
    <xf numFmtId="0" fontId="19" fillId="0" borderId="2" xfId="0" applyFont="1" applyFill="1" applyBorder="1" applyAlignment="1">
      <alignment horizontal="left" vertical="center"/>
    </xf>
    <xf numFmtId="0" fontId="47" fillId="0" borderId="1" xfId="0" applyFont="1" applyFill="1" applyBorder="1" applyAlignment="1">
      <alignment horizontal="left" vertical="center"/>
    </xf>
    <xf numFmtId="0" fontId="47" fillId="0" borderId="2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8" fillId="0" borderId="1" xfId="1" applyFont="1" applyFill="1" applyBorder="1" applyAlignment="1">
      <alignment horizontal="left" vertical="center"/>
    </xf>
    <xf numFmtId="0" fontId="18" fillId="0" borderId="0" xfId="1" applyFont="1" applyFill="1" applyBorder="1" applyAlignment="1">
      <alignment horizontal="left" vertical="center"/>
    </xf>
    <xf numFmtId="0" fontId="18" fillId="0" borderId="2" xfId="1" applyFont="1" applyFill="1" applyBorder="1" applyAlignment="1">
      <alignment horizontal="left" vertical="center"/>
    </xf>
    <xf numFmtId="0" fontId="21" fillId="0" borderId="43" xfId="0" applyFont="1" applyFill="1" applyBorder="1" applyAlignment="1">
      <alignment horizontal="left" vertical="center"/>
    </xf>
    <xf numFmtId="0" fontId="21" fillId="0" borderId="44" xfId="0" applyFont="1" applyFill="1" applyBorder="1" applyAlignment="1">
      <alignment horizontal="left" vertical="center"/>
    </xf>
    <xf numFmtId="0" fontId="21" fillId="0" borderId="45" xfId="0" applyFont="1" applyFill="1" applyBorder="1" applyAlignment="1">
      <alignment horizontal="left" vertical="center"/>
    </xf>
    <xf numFmtId="0" fontId="46" fillId="8" borderId="0" xfId="0" applyFont="1" applyFill="1" applyAlignment="1">
      <alignment horizontal="center" vertical="center"/>
    </xf>
    <xf numFmtId="0" fontId="21" fillId="0" borderId="43" xfId="0" applyFont="1" applyBorder="1" applyAlignment="1">
      <alignment horizontal="left" vertical="center"/>
    </xf>
    <xf numFmtId="0" fontId="21" fillId="0" borderId="45" xfId="0" applyFont="1" applyBorder="1" applyAlignment="1">
      <alignment horizontal="left" vertical="center"/>
    </xf>
    <xf numFmtId="0" fontId="21" fillId="0" borderId="44" xfId="0" applyFont="1" applyBorder="1" applyAlignment="1">
      <alignment horizontal="left" vertical="center"/>
    </xf>
    <xf numFmtId="164" fontId="18" fillId="0" borderId="0" xfId="1" applyNumberFormat="1" applyFont="1" applyBorder="1" applyAlignment="1">
      <alignment horizontal="center" vertical="center"/>
    </xf>
    <xf numFmtId="164" fontId="18" fillId="0" borderId="2" xfId="1" applyNumberFormat="1" applyFont="1" applyBorder="1" applyAlignment="1">
      <alignment horizontal="center" vertical="center"/>
    </xf>
    <xf numFmtId="0" fontId="18" fillId="0" borderId="12" xfId="1" applyFont="1" applyBorder="1" applyAlignment="1" applyProtection="1">
      <alignment horizontal="left" vertical="center" wrapText="1"/>
      <protection locked="0"/>
    </xf>
    <xf numFmtId="0" fontId="18" fillId="0" borderId="2" xfId="1" applyFont="1" applyBorder="1" applyAlignment="1" applyProtection="1">
      <alignment horizontal="left" vertical="center" wrapText="1"/>
      <protection locked="0"/>
    </xf>
    <xf numFmtId="0" fontId="18" fillId="0" borderId="33" xfId="1" applyFont="1" applyBorder="1" applyAlignment="1" applyProtection="1">
      <alignment horizontal="left" vertical="center" wrapText="1"/>
      <protection locked="0"/>
    </xf>
    <xf numFmtId="0" fontId="18" fillId="0" borderId="30" xfId="1" applyFont="1" applyBorder="1" applyAlignment="1" applyProtection="1">
      <alignment horizontal="left" vertical="center" wrapText="1"/>
      <protection locked="0"/>
    </xf>
    <xf numFmtId="167" fontId="18" fillId="0" borderId="12" xfId="1" applyNumberFormat="1" applyFont="1" applyBorder="1" applyAlignment="1" applyProtection="1">
      <alignment horizontal="left" vertical="center" wrapText="1"/>
      <protection locked="0"/>
    </xf>
    <xf numFmtId="167" fontId="18" fillId="0" borderId="2" xfId="1" applyNumberFormat="1" applyFont="1" applyBorder="1" applyAlignment="1" applyProtection="1">
      <alignment horizontal="left" vertical="center" wrapText="1"/>
      <protection locked="0"/>
    </xf>
    <xf numFmtId="0" fontId="18" fillId="0" borderId="13" xfId="1" applyFont="1" applyBorder="1" applyAlignment="1" applyProtection="1">
      <alignment horizontal="left" vertical="center" wrapText="1"/>
      <protection locked="0"/>
    </xf>
    <xf numFmtId="0" fontId="18" fillId="0" borderId="18" xfId="1" applyFont="1" applyBorder="1" applyAlignment="1" applyProtection="1">
      <alignment horizontal="left" vertical="center" wrapText="1"/>
      <protection locked="0"/>
    </xf>
    <xf numFmtId="0" fontId="16" fillId="0" borderId="0" xfId="0" applyFont="1" applyAlignment="1">
      <alignment horizontal="left" vertical="center"/>
    </xf>
    <xf numFmtId="0" fontId="18" fillId="0" borderId="15" xfId="1" applyFont="1" applyBorder="1" applyAlignment="1">
      <alignment horizontal="left" vertical="center"/>
    </xf>
    <xf numFmtId="0" fontId="18" fillId="0" borderId="16" xfId="1" applyFont="1" applyBorder="1" applyAlignment="1">
      <alignment horizontal="left" vertical="center"/>
    </xf>
    <xf numFmtId="0" fontId="19" fillId="4" borderId="0" xfId="1" applyFont="1" applyFill="1" applyAlignment="1" applyProtection="1">
      <alignment horizontal="right" vertical="center"/>
    </xf>
    <xf numFmtId="169" fontId="19" fillId="0" borderId="16" xfId="1" applyNumberFormat="1" applyFont="1" applyBorder="1" applyAlignment="1">
      <alignment horizontal="right" vertical="center"/>
    </xf>
    <xf numFmtId="169" fontId="19" fillId="0" borderId="39" xfId="1" applyNumberFormat="1" applyFont="1" applyBorder="1" applyAlignment="1">
      <alignment horizontal="right" vertical="center"/>
    </xf>
    <xf numFmtId="0" fontId="18" fillId="4" borderId="0" xfId="1" applyFont="1" applyFill="1" applyBorder="1" applyAlignment="1">
      <alignment horizontal="left" vertical="center"/>
    </xf>
    <xf numFmtId="0" fontId="39" fillId="4" borderId="0" xfId="1" applyFont="1" applyFill="1" applyBorder="1" applyAlignment="1">
      <alignment horizontal="left" vertical="center"/>
    </xf>
    <xf numFmtId="0" fontId="22" fillId="0" borderId="7" xfId="0" applyFont="1" applyBorder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164" fontId="18" fillId="0" borderId="0" xfId="1" applyNumberFormat="1" applyFont="1" applyBorder="1" applyAlignment="1" applyProtection="1">
      <alignment horizontal="left" vertical="center"/>
    </xf>
    <xf numFmtId="172" fontId="18" fillId="0" borderId="0" xfId="1" applyNumberFormat="1" applyFont="1" applyBorder="1" applyAlignment="1">
      <alignment horizontal="left" vertical="center"/>
    </xf>
    <xf numFmtId="0" fontId="35" fillId="0" borderId="0" xfId="0" applyFont="1" applyAlignment="1">
      <alignment horizontal="left" vertical="center"/>
    </xf>
    <xf numFmtId="0" fontId="21" fillId="4" borderId="0" xfId="1" applyFont="1" applyFill="1" applyBorder="1" applyAlignment="1">
      <alignment horizontal="left" vertical="center"/>
    </xf>
    <xf numFmtId="0" fontId="19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49" fillId="0" borderId="0" xfId="0" applyFont="1" applyFill="1" applyBorder="1" applyAlignment="1">
      <alignment horizontal="left" vertical="center"/>
    </xf>
    <xf numFmtId="0" fontId="49" fillId="0" borderId="2" xfId="0" applyFont="1" applyFill="1" applyBorder="1" applyAlignment="1">
      <alignment horizontal="left" vertical="center"/>
    </xf>
    <xf numFmtId="0" fontId="18" fillId="0" borderId="1" xfId="0" applyFont="1" applyFill="1" applyBorder="1" applyAlignment="1">
      <alignment horizontal="center" vertical="center"/>
    </xf>
    <xf numFmtId="166" fontId="18" fillId="3" borderId="4" xfId="1" applyNumberFormat="1" applyFont="1" applyFill="1" applyBorder="1" applyAlignment="1" applyProtection="1">
      <alignment horizontal="center" vertical="center" wrapText="1"/>
      <protection locked="0"/>
    </xf>
    <xf numFmtId="166" fontId="18" fillId="3" borderId="3" xfId="1" applyNumberFormat="1" applyFont="1" applyFill="1" applyBorder="1" applyAlignment="1" applyProtection="1">
      <alignment horizontal="center" vertical="center" wrapText="1"/>
      <protection locked="0"/>
    </xf>
    <xf numFmtId="0" fontId="19" fillId="0" borderId="4" xfId="0" applyFont="1" applyBorder="1" applyAlignment="1">
      <alignment horizontal="center" vertical="center" wrapText="1" shrinkToFit="1"/>
    </xf>
    <xf numFmtId="0" fontId="19" fillId="0" borderId="46" xfId="0" applyFont="1" applyBorder="1" applyAlignment="1">
      <alignment horizontal="center" vertical="center" wrapText="1" shrinkToFit="1"/>
    </xf>
    <xf numFmtId="0" fontId="19" fillId="0" borderId="47" xfId="0" applyFont="1" applyBorder="1" applyAlignment="1">
      <alignment horizontal="center" vertical="center" wrapText="1" shrinkToFit="1"/>
    </xf>
    <xf numFmtId="0" fontId="19" fillId="0" borderId="59" xfId="0" applyFont="1" applyBorder="1" applyAlignment="1">
      <alignment horizontal="center" vertical="center" wrapText="1" shrinkToFit="1"/>
    </xf>
    <xf numFmtId="0" fontId="19" fillId="0" borderId="58" xfId="0" applyFont="1" applyBorder="1" applyAlignment="1">
      <alignment horizontal="center" vertical="center" wrapText="1" shrinkToFit="1"/>
    </xf>
    <xf numFmtId="0" fontId="19" fillId="0" borderId="60" xfId="0" applyFont="1" applyBorder="1" applyAlignment="1">
      <alignment horizontal="center" vertical="center" wrapText="1" shrinkToFit="1"/>
    </xf>
    <xf numFmtId="0" fontId="19" fillId="0" borderId="61" xfId="0" applyFont="1" applyBorder="1" applyAlignment="1">
      <alignment horizontal="center" vertical="center" wrapText="1" shrinkToFit="1"/>
    </xf>
    <xf numFmtId="0" fontId="0" fillId="0" borderId="19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2" xfId="0" applyBorder="1" applyAlignment="1">
      <alignment vertical="center"/>
    </xf>
    <xf numFmtId="0" fontId="47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40" xfId="0" applyFont="1" applyBorder="1" applyAlignment="1">
      <alignment horizontal="left" vertical="center"/>
    </xf>
    <xf numFmtId="0" fontId="19" fillId="0" borderId="63" xfId="1" applyFont="1" applyBorder="1" applyAlignment="1">
      <alignment horizontal="center" vertical="center" wrapText="1" shrinkToFit="1"/>
    </xf>
    <xf numFmtId="0" fontId="19" fillId="0" borderId="64" xfId="1" applyFont="1" applyBorder="1" applyAlignment="1">
      <alignment vertical="center" wrapText="1" shrinkToFit="1"/>
    </xf>
    <xf numFmtId="0" fontId="18" fillId="0" borderId="0" xfId="1" applyFont="1" applyBorder="1" applyAlignment="1">
      <alignment horizontal="left" vertical="center" wrapText="1"/>
    </xf>
    <xf numFmtId="0" fontId="1" fillId="0" borderId="0" xfId="0" applyFont="1" applyAlignment="1">
      <alignment vertical="center"/>
    </xf>
    <xf numFmtId="169" fontId="18" fillId="0" borderId="3" xfId="1" applyNumberFormat="1" applyFont="1" applyBorder="1" applyAlignment="1">
      <alignment horizontal="center" vertical="center" wrapText="1"/>
    </xf>
    <xf numFmtId="169" fontId="18" fillId="0" borderId="3" xfId="1" applyNumberFormat="1" applyFont="1" applyBorder="1" applyAlignment="1">
      <alignment horizontal="center" vertical="center"/>
    </xf>
    <xf numFmtId="169" fontId="18" fillId="0" borderId="1" xfId="1" applyNumberFormat="1" applyFont="1" applyBorder="1" applyAlignment="1">
      <alignment horizontal="center" vertical="center"/>
    </xf>
    <xf numFmtId="0" fontId="19" fillId="0" borderId="0" xfId="1" applyFont="1" applyAlignment="1">
      <alignment horizontal="right" vertical="center"/>
    </xf>
    <xf numFmtId="0" fontId="19" fillId="0" borderId="0" xfId="1" applyFont="1" applyFill="1" applyAlignment="1">
      <alignment horizontal="left" vertical="center"/>
    </xf>
    <xf numFmtId="0" fontId="19" fillId="0" borderId="0" xfId="1" applyFont="1" applyFill="1" applyAlignment="1">
      <alignment horizontal="right" vertical="center"/>
    </xf>
    <xf numFmtId="0" fontId="21" fillId="0" borderId="0" xfId="1" applyFont="1" applyAlignment="1">
      <alignment horizontal="center" vertical="center"/>
    </xf>
    <xf numFmtId="0" fontId="21" fillId="0" borderId="0" xfId="1" applyFont="1" applyAlignment="1">
      <alignment horizontal="center" vertical="center"/>
    </xf>
    <xf numFmtId="0" fontId="19" fillId="2" borderId="0" xfId="1" applyFont="1" applyFill="1" applyAlignment="1">
      <alignment vertical="center"/>
    </xf>
    <xf numFmtId="0" fontId="19" fillId="0" borderId="0" xfId="1" applyFont="1" applyFill="1" applyBorder="1" applyAlignment="1">
      <alignment horizontal="left" vertical="center"/>
    </xf>
    <xf numFmtId="0" fontId="17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0" fillId="2" borderId="0" xfId="0" applyFill="1"/>
    <xf numFmtId="169" fontId="1" fillId="0" borderId="4" xfId="0" applyNumberFormat="1" applyFont="1" applyBorder="1" applyAlignment="1">
      <alignment horizontal="center" vertical="center"/>
    </xf>
    <xf numFmtId="169" fontId="1" fillId="0" borderId="3" xfId="0" applyNumberFormat="1" applyFont="1" applyBorder="1" applyAlignment="1">
      <alignment horizontal="center" vertical="center"/>
    </xf>
    <xf numFmtId="169" fontId="18" fillId="0" borderId="3" xfId="0" applyNumberFormat="1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center" wrapText="1" shrinkToFit="1"/>
    </xf>
    <xf numFmtId="168" fontId="18" fillId="0" borderId="0" xfId="1" applyNumberFormat="1" applyFont="1" applyFill="1" applyBorder="1" applyAlignment="1">
      <alignment horizontal="center" vertical="center"/>
    </xf>
    <xf numFmtId="168" fontId="18" fillId="0" borderId="0" xfId="1" applyNumberFormat="1" applyFont="1" applyBorder="1" applyAlignment="1">
      <alignment horizontal="center" vertical="center"/>
    </xf>
    <xf numFmtId="168" fontId="18" fillId="0" borderId="0" xfId="1" applyNumberFormat="1" applyFont="1" applyBorder="1" applyAlignment="1">
      <alignment vertical="center" wrapText="1"/>
    </xf>
    <xf numFmtId="168" fontId="18" fillId="0" borderId="40" xfId="1" applyNumberFormat="1" applyFont="1" applyBorder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22" fillId="0" borderId="62" xfId="0" applyFont="1" applyBorder="1" applyAlignment="1">
      <alignment horizontal="center" vertical="center"/>
    </xf>
    <xf numFmtId="0" fontId="1" fillId="0" borderId="62" xfId="0" applyFont="1" applyBorder="1" applyAlignment="1">
      <alignment vertical="center"/>
    </xf>
    <xf numFmtId="0" fontId="1" fillId="0" borderId="62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1" fillId="0" borderId="62" xfId="0" applyNumberFormat="1" applyFont="1" applyBorder="1" applyAlignment="1">
      <alignment horizontal="center" vertical="center"/>
    </xf>
    <xf numFmtId="0" fontId="1" fillId="0" borderId="62" xfId="0" applyFont="1" applyBorder="1" applyAlignment="1">
      <alignment horizontal="right" vertical="center"/>
    </xf>
    <xf numFmtId="0" fontId="22" fillId="0" borderId="0" xfId="0" applyFont="1" applyAlignment="1">
      <alignment vertical="center"/>
    </xf>
    <xf numFmtId="49" fontId="22" fillId="0" borderId="30" xfId="0" applyNumberFormat="1" applyFont="1" applyBorder="1" applyAlignment="1">
      <alignment horizontal="center" vertical="center"/>
    </xf>
    <xf numFmtId="49" fontId="22" fillId="0" borderId="62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vertical="center"/>
    </xf>
    <xf numFmtId="49" fontId="22" fillId="0" borderId="40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8" fillId="0" borderId="50" xfId="0" applyFont="1" applyBorder="1" applyAlignment="1">
      <alignment horizontal="center" vertical="center"/>
    </xf>
    <xf numFmtId="0" fontId="18" fillId="0" borderId="62" xfId="1" applyFont="1" applyBorder="1" applyAlignment="1">
      <alignment horizontal="center" vertical="center"/>
    </xf>
    <xf numFmtId="0" fontId="18" fillId="0" borderId="0" xfId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top" wrapText="1"/>
    </xf>
    <xf numFmtId="0" fontId="18" fillId="0" borderId="40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49" fontId="18" fillId="0" borderId="46" xfId="1" applyNumberFormat="1" applyFont="1" applyBorder="1" applyAlignment="1">
      <alignment horizontal="center" vertical="center" wrapText="1"/>
    </xf>
    <xf numFmtId="49" fontId="18" fillId="0" borderId="48" xfId="1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top" wrapText="1"/>
    </xf>
    <xf numFmtId="0" fontId="19" fillId="0" borderId="28" xfId="0" applyFont="1" applyBorder="1" applyAlignment="1">
      <alignment horizontal="center" vertical="top" wrapText="1"/>
    </xf>
    <xf numFmtId="0" fontId="19" fillId="0" borderId="53" xfId="0" applyFont="1" applyBorder="1" applyAlignment="1">
      <alignment horizontal="center" vertical="top" wrapText="1"/>
    </xf>
    <xf numFmtId="168" fontId="0" fillId="0" borderId="0" xfId="0" applyNumberFormat="1" applyBorder="1" applyAlignment="1">
      <alignment horizontal="center" vertical="center"/>
    </xf>
    <xf numFmtId="168" fontId="18" fillId="0" borderId="0" xfId="0" applyNumberFormat="1" applyFont="1" applyBorder="1" applyAlignment="1">
      <alignment horizontal="center" vertical="center"/>
    </xf>
    <xf numFmtId="168" fontId="19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18" fillId="0" borderId="0" xfId="0" applyFont="1" applyBorder="1" applyAlignment="1">
      <alignment horizontal="center" vertical="center" wrapText="1" shrinkToFit="1"/>
    </xf>
    <xf numFmtId="0" fontId="50" fillId="0" borderId="0" xfId="0" applyFont="1"/>
    <xf numFmtId="0" fontId="50" fillId="0" borderId="0" xfId="0" applyFont="1" applyAlignment="1">
      <alignment horizontal="center" vertical="center"/>
    </xf>
    <xf numFmtId="0" fontId="0" fillId="0" borderId="60" xfId="0" applyNumberFormat="1" applyBorder="1" applyAlignment="1">
      <alignment horizontal="center" vertical="center"/>
    </xf>
    <xf numFmtId="168" fontId="0" fillId="0" borderId="61" xfId="0" applyNumberFormat="1" applyBorder="1" applyAlignment="1">
      <alignment horizontal="center" vertical="center"/>
    </xf>
    <xf numFmtId="0" fontId="19" fillId="3" borderId="57" xfId="0" applyFont="1" applyFill="1" applyBorder="1" applyAlignment="1">
      <alignment horizontal="center" vertical="center" wrapText="1" shrinkToFit="1"/>
    </xf>
    <xf numFmtId="0" fontId="19" fillId="3" borderId="18" xfId="0" applyFont="1" applyFill="1" applyBorder="1" applyAlignment="1">
      <alignment horizontal="center" vertical="center" wrapText="1" shrinkToFit="1"/>
    </xf>
    <xf numFmtId="0" fontId="19" fillId="3" borderId="59" xfId="1" applyFont="1" applyFill="1" applyBorder="1" applyAlignment="1">
      <alignment horizontal="center" vertical="center" wrapText="1" shrinkToFit="1"/>
    </xf>
    <xf numFmtId="0" fontId="19" fillId="3" borderId="65" xfId="0" applyFont="1" applyFill="1" applyBorder="1" applyAlignment="1">
      <alignment horizontal="center" vertical="center" wrapText="1" shrinkToFit="1"/>
    </xf>
    <xf numFmtId="0" fontId="0" fillId="3" borderId="57" xfId="0" applyFill="1" applyBorder="1" applyAlignment="1">
      <alignment horizontal="center" vertical="center"/>
    </xf>
    <xf numFmtId="168" fontId="18" fillId="3" borderId="0" xfId="1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8" fontId="18" fillId="3" borderId="0" xfId="1" applyNumberFormat="1" applyFont="1" applyFill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3"/>
    <cellStyle name="Normal 3" xfId="1"/>
  </cellStyles>
  <dxfs count="4">
    <dxf>
      <numFmt numFmtId="169" formatCode="0.000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731520</xdr:colOff>
      <xdr:row>3</xdr:row>
      <xdr:rowOff>76200</xdr:rowOff>
    </xdr:from>
    <xdr:to>
      <xdr:col>9</xdr:col>
      <xdr:colOff>1021080</xdr:colOff>
      <xdr:row>11</xdr:row>
      <xdr:rowOff>114300</xdr:rowOff>
    </xdr:to>
    <xdr:sp macro="" textlink="">
      <xdr:nvSpPr>
        <xdr:cNvPr id="5" name="Rectangle à coins arrondis 4"/>
        <xdr:cNvSpPr/>
      </xdr:nvSpPr>
      <xdr:spPr>
        <a:xfrm>
          <a:off x="4069080" y="632460"/>
          <a:ext cx="2689860" cy="141732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68580</xdr:colOff>
      <xdr:row>2</xdr:row>
      <xdr:rowOff>106680</xdr:rowOff>
    </xdr:from>
    <xdr:to>
      <xdr:col>3</xdr:col>
      <xdr:colOff>685800</xdr:colOff>
      <xdr:row>11</xdr:row>
      <xdr:rowOff>114300</xdr:rowOff>
    </xdr:to>
    <xdr:sp macro="" textlink="">
      <xdr:nvSpPr>
        <xdr:cNvPr id="2" name="Rectangle à coins arrondis 1"/>
        <xdr:cNvSpPr/>
      </xdr:nvSpPr>
      <xdr:spPr>
        <a:xfrm>
          <a:off x="68580" y="472440"/>
          <a:ext cx="3017520" cy="157734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400">
              <a:solidFill>
                <a:sysClr val="windowText" lastClr="000000"/>
              </a:solidFill>
              <a:latin typeface="Wide Latin" pitchFamily="18" charset="0"/>
            </a:rPr>
            <a:t>Madatrade</a:t>
          </a:r>
          <a:r>
            <a:rPr lang="fr-FR" sz="1400" baseline="0">
              <a:solidFill>
                <a:sysClr val="windowText" lastClr="000000"/>
              </a:solidFill>
              <a:latin typeface="Wide Latin" pitchFamily="18" charset="0"/>
            </a:rPr>
            <a:t> Ltd.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Super U Complex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Grand Baie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Mauritius</a:t>
          </a:r>
        </a:p>
        <a:p>
          <a:pPr algn="l"/>
          <a:endParaRPr lang="fr-FR" sz="8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Compagny Registration  N°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157924</a:t>
          </a:r>
        </a:p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Tel  : (230) 263 22 41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Fax : (230) 263 28 67</a:t>
          </a:r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king%20List%20Gemme%20Stones%20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  <cell r="I29">
            <v>15000</v>
          </cell>
          <cell r="K29">
            <v>0.40300000000000002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ackdiscount.com/caisse-carton-triple-cannelure-77-x-37-x-37-cm-tc234.html" TargetMode="External"/><Relationship Id="rId18" Type="http://schemas.openxmlformats.org/officeDocument/2006/relationships/hyperlink" Target="https://www.packdiscount.com/caisse-carton-triple-cannelure-66-x-40-x-51-cm-tc212.html" TargetMode="External"/><Relationship Id="rId26" Type="http://schemas.openxmlformats.org/officeDocument/2006/relationships/hyperlink" Target="https://www.packdiscount.com/caisse-carton-triple-cannelure-50-x-33-x-25-cm-tc202.html" TargetMode="External"/><Relationship Id="rId39" Type="http://schemas.openxmlformats.org/officeDocument/2006/relationships/hyperlink" Target="https://www.packdiscount.com/caisse-carton-cubique-double-cannelure-30-x-30-x-30-cm-dc306.html" TargetMode="External"/><Relationship Id="rId21" Type="http://schemas.openxmlformats.org/officeDocument/2006/relationships/hyperlink" Target="https://www.packdiscount.com/caisse-carton-triple-cannelure-57-x-47-x-49-cm-tc232.html" TargetMode="External"/><Relationship Id="rId34" Type="http://schemas.openxmlformats.org/officeDocument/2006/relationships/hyperlink" Target="https://www.packdiscount.com/caisse-carton-double-cannelure-20-x-15-x-15-cm-dc3a.html" TargetMode="External"/><Relationship Id="rId42" Type="http://schemas.openxmlformats.org/officeDocument/2006/relationships/hyperlink" Target="https://www.packdiscount.com/caisse-carton-double-cannelure-35-x-35-x-25-cm-dc311.html" TargetMode="External"/><Relationship Id="rId47" Type="http://schemas.openxmlformats.org/officeDocument/2006/relationships/hyperlink" Target="https://www.packdiscount.com/caisse-carton-double-cannelure-31-x-22-x-15-cm-dc307b.html" TargetMode="External"/><Relationship Id="rId50" Type="http://schemas.openxmlformats.org/officeDocument/2006/relationships/hyperlink" Target="https://www.packdiscount.com/caisse-carton-double-cannelure-35-x-23-x-26-cm-dc309.html" TargetMode="External"/><Relationship Id="rId55" Type="http://schemas.openxmlformats.org/officeDocument/2006/relationships/hyperlink" Target="https://www.packdiscount.com/caisse-carton-double-cannelure-35-x-22-x-20-cm-dc308.html" TargetMode="External"/><Relationship Id="rId7" Type="http://schemas.openxmlformats.org/officeDocument/2006/relationships/hyperlink" Target="https://www.packdiscount.com/caisse-carton-triple-cannelure-101-x-54-x-54-cm-tc222.html" TargetMode="External"/><Relationship Id="rId12" Type="http://schemas.openxmlformats.org/officeDocument/2006/relationships/hyperlink" Target="https://www.packdiscount.com/caisse-carton-triple-cannelure-77-x-38-x-45-cm-tc235.html" TargetMode="External"/><Relationship Id="rId17" Type="http://schemas.openxmlformats.org/officeDocument/2006/relationships/hyperlink" Target="https://www.packdiscount.com/caisse-carton-triple-cannelure-67-x-54-x-54-cm-tc214.html" TargetMode="External"/><Relationship Id="rId25" Type="http://schemas.openxmlformats.org/officeDocument/2006/relationships/hyperlink" Target="https://www.packdiscount.com/caisse-carton-triple-cannelure-50-x-40-x-40-cm-tc204.html" TargetMode="External"/><Relationship Id="rId33" Type="http://schemas.openxmlformats.org/officeDocument/2006/relationships/hyperlink" Target="https://www.packdiscount.com/caisse-carton-double-cannelure-20-x-15-x-12-cm-dc3b.html" TargetMode="External"/><Relationship Id="rId38" Type="http://schemas.openxmlformats.org/officeDocument/2006/relationships/hyperlink" Target="https://www.packdiscount.com/caisse-carton-double-cannelure-25-x-25-x-10-cm-dc301c.html" TargetMode="External"/><Relationship Id="rId46" Type="http://schemas.openxmlformats.org/officeDocument/2006/relationships/hyperlink" Target="https://www.packdiscount.com/caisse-carton-double-cannelure-30-x-20-x-17-cm-dc304.html" TargetMode="External"/><Relationship Id="rId2" Type="http://schemas.openxmlformats.org/officeDocument/2006/relationships/hyperlink" Target="https://www.packdiscount.com/caisse-carton-triple-cannelure-120-x-80-x-85-cm-tc224.html" TargetMode="External"/><Relationship Id="rId16" Type="http://schemas.openxmlformats.org/officeDocument/2006/relationships/hyperlink" Target="https://www.packdiscount.com/caisse-carton-triple-cannelure-70-x-40-x-32-cm-tc216.html" TargetMode="External"/><Relationship Id="rId20" Type="http://schemas.openxmlformats.org/officeDocument/2006/relationships/hyperlink" Target="https://www.packdiscount.com/caisse-carton-triple-cannelure-60-x-31-x-31-cm-tc208.html" TargetMode="External"/><Relationship Id="rId29" Type="http://schemas.openxmlformats.org/officeDocument/2006/relationships/hyperlink" Target="https://www.packdiscount.com/caisse-carton-triple-cannelure-46-x-26-x-26-cm-tc200.html" TargetMode="External"/><Relationship Id="rId41" Type="http://schemas.openxmlformats.org/officeDocument/2006/relationships/hyperlink" Target="https://www.packdiscount.com/caisse-carton-double-cannelure-35-x-35-x-20-cm-dc310c.html" TargetMode="External"/><Relationship Id="rId54" Type="http://schemas.openxmlformats.org/officeDocument/2006/relationships/hyperlink" Target="https://www.packdiscount.com/caisse-carton-double-cannelure-36-x-24-x-18-cm-dc313.html" TargetMode="External"/><Relationship Id="rId1" Type="http://schemas.openxmlformats.org/officeDocument/2006/relationships/hyperlink" Target="https://www.packdiscount.com/caisse-carton-triple-cannelure-120-x-80-x-116-cm-tc241.html" TargetMode="External"/><Relationship Id="rId6" Type="http://schemas.openxmlformats.org/officeDocument/2006/relationships/hyperlink" Target="https://www.packdiscount.com/caisse-carton-triple-cannelure-104-x-71-x-59-cm-tcc05.html" TargetMode="External"/><Relationship Id="rId11" Type="http://schemas.openxmlformats.org/officeDocument/2006/relationships/hyperlink" Target="https://www.packdiscount.com/caisse-carton-triple-cannelure-77-x-57-x-45-cm-tc236.html" TargetMode="External"/><Relationship Id="rId24" Type="http://schemas.openxmlformats.org/officeDocument/2006/relationships/hyperlink" Target="https://www.packdiscount.com/caisse-carton-triple-cannelure-50-x-50-x-50-cm-tc230.html" TargetMode="External"/><Relationship Id="rId32" Type="http://schemas.openxmlformats.org/officeDocument/2006/relationships/hyperlink" Target="https://www.packdiscount.com/caisse-carton-double-cannelure-16-x-12-x-11-cm-dc300a.html" TargetMode="External"/><Relationship Id="rId37" Type="http://schemas.openxmlformats.org/officeDocument/2006/relationships/hyperlink" Target="https://www.packdiscount.com/caisse-carton-double-cannelure-25-x-20-x-15-cm-dc301b.html" TargetMode="External"/><Relationship Id="rId40" Type="http://schemas.openxmlformats.org/officeDocument/2006/relationships/hyperlink" Target="https://www.packdiscount.com/caisse-carton-double-cannelure-31-x-21-5-x-10-cm-dc307a.html" TargetMode="External"/><Relationship Id="rId45" Type="http://schemas.openxmlformats.org/officeDocument/2006/relationships/hyperlink" Target="https://www.packdiscount.com/caisse-carton-double-cannelure-25-x-25-x-16-cm-dc301d.html" TargetMode="External"/><Relationship Id="rId53" Type="http://schemas.openxmlformats.org/officeDocument/2006/relationships/hyperlink" Target="https://www.packdiscount.com/caisse-carton-cubique-double-cannelure-25-x-25-x-25-cm-dc302.html" TargetMode="External"/><Relationship Id="rId5" Type="http://schemas.openxmlformats.org/officeDocument/2006/relationships/hyperlink" Target="https://www.packdiscount.com/caisse-carton-triple-cannelure-110-x-60-x-65-cm-tc239.html" TargetMode="External"/><Relationship Id="rId15" Type="http://schemas.openxmlformats.org/officeDocument/2006/relationships/hyperlink" Target="https://www.packdiscount.com/caisse-carton-triple-cannelure-70-x-42-x-40-cm-tc233.html" TargetMode="External"/><Relationship Id="rId23" Type="http://schemas.openxmlformats.org/officeDocument/2006/relationships/hyperlink" Target="https://www.packdiscount.com/caisse-carton-triple-cannelure-54-x-39-x-36-cm-tc206.html" TargetMode="External"/><Relationship Id="rId28" Type="http://schemas.openxmlformats.org/officeDocument/2006/relationships/hyperlink" Target="https://www.packdiscount.com/caisse-carton-triple-cannelure-47-x-37-x-34-cm-tc228.html" TargetMode="External"/><Relationship Id="rId36" Type="http://schemas.openxmlformats.org/officeDocument/2006/relationships/hyperlink" Target="https://www.packdiscount.com/caisse-carton-double-cannelure-25-x-18-x-14-cm-dc301.html" TargetMode="External"/><Relationship Id="rId49" Type="http://schemas.openxmlformats.org/officeDocument/2006/relationships/hyperlink" Target="https://www.packdiscount.com/caisse-carton-double-cannelure-30-x-20-x-20-cm-dc305.html" TargetMode="External"/><Relationship Id="rId10" Type="http://schemas.openxmlformats.org/officeDocument/2006/relationships/hyperlink" Target="https://www.packdiscount.com/caisse-carton-triple-cannelure-77-x-57-x-57-cm-tc237.html" TargetMode="External"/><Relationship Id="rId19" Type="http://schemas.openxmlformats.org/officeDocument/2006/relationships/hyperlink" Target="https://www.packdiscount.com/caisse-carton-triple-cannelure-63-x-42-x-42-cm-tc210.html" TargetMode="External"/><Relationship Id="rId31" Type="http://schemas.openxmlformats.org/officeDocument/2006/relationships/hyperlink" Target="https://www.packdiscount.com/caisse-carton-triple-cannelure-40-x-40-x-40-cm-tc227.html" TargetMode="External"/><Relationship Id="rId44" Type="http://schemas.openxmlformats.org/officeDocument/2006/relationships/hyperlink" Target="https://www.packdiscount.com/caisse-carton-double-cannelure-35-x-22-x-12-cm-dc308a.html" TargetMode="External"/><Relationship Id="rId52" Type="http://schemas.openxmlformats.org/officeDocument/2006/relationships/hyperlink" Target="https://www.packdiscount.com/caisse-carton-double-cannelure-31-x-22-x-25-cm-dc307c.html" TargetMode="External"/><Relationship Id="rId4" Type="http://schemas.openxmlformats.org/officeDocument/2006/relationships/hyperlink" Target="https://www.packdiscount.com/caisse-carton-triple-cannelure-119-x-99-x-83-cm-tcc09.html" TargetMode="External"/><Relationship Id="rId9" Type="http://schemas.openxmlformats.org/officeDocument/2006/relationships/hyperlink" Target="https://www.packdiscount.com/caisse-carton-triple-cannelure-80-x-50-x-50-cm-tc220.html" TargetMode="External"/><Relationship Id="rId14" Type="http://schemas.openxmlformats.org/officeDocument/2006/relationships/hyperlink" Target="https://www.packdiscount.com/caisse-carton-triple-cannelure-75-x-55-x-60-cm-tc218.html" TargetMode="External"/><Relationship Id="rId22" Type="http://schemas.openxmlformats.org/officeDocument/2006/relationships/hyperlink" Target="https://www.packdiscount.com/caisse-carton-triple-cannelure-57-x-37-x-36-cm-tc231.html" TargetMode="External"/><Relationship Id="rId27" Type="http://schemas.openxmlformats.org/officeDocument/2006/relationships/hyperlink" Target="https://www.packdiscount.com/caisse-carton-triple-cannelure-48-x-30-x-33-cm-tc229.html" TargetMode="External"/><Relationship Id="rId30" Type="http://schemas.openxmlformats.org/officeDocument/2006/relationships/hyperlink" Target="https://www.packdiscount.com/caisse-carton-triple-cannelure-41-x-31-x-24-cm-tc226.html" TargetMode="External"/><Relationship Id="rId35" Type="http://schemas.openxmlformats.org/officeDocument/2006/relationships/hyperlink" Target="https://www.packdiscount.com/caisse-carton-cubique-double-cannelure-20-x-20-x-20-cm-dc300.html" TargetMode="External"/><Relationship Id="rId43" Type="http://schemas.openxmlformats.org/officeDocument/2006/relationships/hyperlink" Target="https://www.packdiscount.com/caisse-carton-double-cannelure-35-x-35-x-35-cm-dc312.html" TargetMode="External"/><Relationship Id="rId48" Type="http://schemas.openxmlformats.org/officeDocument/2006/relationships/hyperlink" Target="https://www.packdiscount.com/caisse-carton-double-cannelure-34-x-21-x-15-5-cm-fa2222.html" TargetMode="External"/><Relationship Id="rId56" Type="http://schemas.openxmlformats.org/officeDocument/2006/relationships/printerSettings" Target="../printerSettings/printerSettings4.bin"/><Relationship Id="rId8" Type="http://schemas.openxmlformats.org/officeDocument/2006/relationships/hyperlink" Target="https://www.packdiscount.com/caisse-carton-triple-cannelure-97-x-57-x-42-cm-tc238.html" TargetMode="External"/><Relationship Id="rId51" Type="http://schemas.openxmlformats.org/officeDocument/2006/relationships/hyperlink" Target="https://www.packdiscount.com/caisse-carton-double-cannelure-31-x-22-x-30-cm-dc307d.html" TargetMode="External"/><Relationship Id="rId3" Type="http://schemas.openxmlformats.org/officeDocument/2006/relationships/hyperlink" Target="https://www.packdiscount.com/caisse-carton-triple-cannelure-120-x-80-x-71-cm-tc240.html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4:CX52"/>
  <sheetViews>
    <sheetView showGridLines="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B7" sqref="B7"/>
    </sheetView>
  </sheetViews>
  <sheetFormatPr baseColWidth="10" defaultRowHeight="13.2"/>
  <cols>
    <col min="1" max="1" width="30.44140625" style="427" customWidth="1"/>
    <col min="2" max="2" width="3.21875" style="449" bestFit="1" customWidth="1"/>
    <col min="3" max="102" width="15.77734375" style="449" customWidth="1"/>
    <col min="103" max="16384" width="11.5546875" style="427"/>
  </cols>
  <sheetData>
    <row r="4" spans="1:102" s="457" customFormat="1">
      <c r="A4" s="460"/>
      <c r="B4" s="202"/>
      <c r="C4" s="450" t="s">
        <v>612</v>
      </c>
      <c r="D4" s="450" t="s">
        <v>612</v>
      </c>
      <c r="E4" s="450" t="s">
        <v>612</v>
      </c>
      <c r="F4" s="450" t="s">
        <v>612</v>
      </c>
      <c r="G4" s="450" t="s">
        <v>612</v>
      </c>
      <c r="H4" s="450" t="s">
        <v>612</v>
      </c>
      <c r="I4" s="450" t="s">
        <v>612</v>
      </c>
      <c r="J4" s="450" t="s">
        <v>612</v>
      </c>
      <c r="K4" s="450" t="s">
        <v>612</v>
      </c>
      <c r="L4" s="450" t="s">
        <v>612</v>
      </c>
      <c r="M4" s="450" t="s">
        <v>612</v>
      </c>
      <c r="N4" s="450" t="s">
        <v>612</v>
      </c>
      <c r="O4" s="450" t="s">
        <v>612</v>
      </c>
      <c r="P4" s="450" t="s">
        <v>612</v>
      </c>
      <c r="Q4" s="450" t="s">
        <v>612</v>
      </c>
      <c r="R4" s="450" t="s">
        <v>612</v>
      </c>
      <c r="S4" s="450" t="s">
        <v>612</v>
      </c>
      <c r="T4" s="450" t="s">
        <v>612</v>
      </c>
      <c r="U4" s="450" t="s">
        <v>612</v>
      </c>
      <c r="V4" s="450" t="s">
        <v>612</v>
      </c>
      <c r="W4" s="450" t="s">
        <v>612</v>
      </c>
      <c r="X4" s="450" t="s">
        <v>612</v>
      </c>
      <c r="Y4" s="450" t="s">
        <v>612</v>
      </c>
      <c r="Z4" s="450" t="s">
        <v>612</v>
      </c>
      <c r="AA4" s="450" t="s">
        <v>612</v>
      </c>
      <c r="AB4" s="450" t="s">
        <v>612</v>
      </c>
      <c r="AC4" s="450" t="s">
        <v>612</v>
      </c>
      <c r="AD4" s="450" t="s">
        <v>612</v>
      </c>
      <c r="AE4" s="450" t="s">
        <v>612</v>
      </c>
      <c r="AF4" s="450" t="s">
        <v>612</v>
      </c>
      <c r="AG4" s="450" t="s">
        <v>612</v>
      </c>
      <c r="AH4" s="450" t="s">
        <v>612</v>
      </c>
      <c r="AI4" s="450" t="s">
        <v>612</v>
      </c>
      <c r="AJ4" s="450" t="s">
        <v>612</v>
      </c>
      <c r="AK4" s="450" t="s">
        <v>612</v>
      </c>
      <c r="AL4" s="450" t="s">
        <v>612</v>
      </c>
      <c r="AM4" s="450" t="s">
        <v>612</v>
      </c>
      <c r="AN4" s="450" t="s">
        <v>612</v>
      </c>
      <c r="AO4" s="450" t="s">
        <v>612</v>
      </c>
      <c r="AP4" s="450" t="s">
        <v>612</v>
      </c>
      <c r="AQ4" s="450" t="s">
        <v>612</v>
      </c>
      <c r="AR4" s="450" t="s">
        <v>612</v>
      </c>
      <c r="AS4" s="450" t="s">
        <v>612</v>
      </c>
      <c r="AT4" s="450" t="s">
        <v>612</v>
      </c>
      <c r="AU4" s="450" t="s">
        <v>612</v>
      </c>
      <c r="AV4" s="450" t="s">
        <v>612</v>
      </c>
      <c r="AW4" s="450" t="s">
        <v>612</v>
      </c>
      <c r="AX4" s="450" t="s">
        <v>612</v>
      </c>
      <c r="AY4" s="450" t="s">
        <v>612</v>
      </c>
      <c r="AZ4" s="450" t="s">
        <v>612</v>
      </c>
      <c r="BA4" s="450" t="s">
        <v>612</v>
      </c>
      <c r="BB4" s="450" t="s">
        <v>612</v>
      </c>
      <c r="BC4" s="450" t="s">
        <v>612</v>
      </c>
      <c r="BD4" s="450" t="s">
        <v>612</v>
      </c>
      <c r="BE4" s="450" t="s">
        <v>612</v>
      </c>
      <c r="BF4" s="450" t="s">
        <v>612</v>
      </c>
      <c r="BG4" s="450" t="s">
        <v>612</v>
      </c>
      <c r="BH4" s="450" t="s">
        <v>612</v>
      </c>
      <c r="BI4" s="450" t="s">
        <v>612</v>
      </c>
      <c r="BJ4" s="450" t="s">
        <v>612</v>
      </c>
      <c r="BK4" s="450" t="s">
        <v>612</v>
      </c>
      <c r="BL4" s="450" t="s">
        <v>612</v>
      </c>
      <c r="BM4" s="450" t="s">
        <v>612</v>
      </c>
      <c r="BN4" s="450" t="s">
        <v>612</v>
      </c>
      <c r="BO4" s="450" t="s">
        <v>612</v>
      </c>
      <c r="BP4" s="450" t="s">
        <v>612</v>
      </c>
      <c r="BQ4" s="450" t="s">
        <v>612</v>
      </c>
      <c r="BR4" s="450" t="s">
        <v>612</v>
      </c>
      <c r="BS4" s="450" t="s">
        <v>612</v>
      </c>
      <c r="BT4" s="450" t="s">
        <v>612</v>
      </c>
      <c r="BU4" s="450" t="s">
        <v>612</v>
      </c>
      <c r="BV4" s="450" t="s">
        <v>612</v>
      </c>
      <c r="BW4" s="450" t="s">
        <v>612</v>
      </c>
      <c r="BX4" s="450" t="s">
        <v>612</v>
      </c>
      <c r="BY4" s="450" t="s">
        <v>612</v>
      </c>
      <c r="BZ4" s="450" t="s">
        <v>612</v>
      </c>
      <c r="CA4" s="450" t="s">
        <v>612</v>
      </c>
      <c r="CB4" s="450" t="s">
        <v>612</v>
      </c>
      <c r="CC4" s="450" t="s">
        <v>612</v>
      </c>
      <c r="CD4" s="450" t="s">
        <v>612</v>
      </c>
      <c r="CE4" s="450" t="s">
        <v>612</v>
      </c>
      <c r="CF4" s="450" t="s">
        <v>612</v>
      </c>
      <c r="CG4" s="450" t="s">
        <v>612</v>
      </c>
      <c r="CH4" s="450" t="s">
        <v>612</v>
      </c>
      <c r="CI4" s="450" t="s">
        <v>612</v>
      </c>
      <c r="CJ4" s="450" t="s">
        <v>612</v>
      </c>
      <c r="CK4" s="450" t="s">
        <v>612</v>
      </c>
      <c r="CL4" s="450" t="s">
        <v>612</v>
      </c>
      <c r="CM4" s="450" t="s">
        <v>612</v>
      </c>
      <c r="CN4" s="450" t="s">
        <v>612</v>
      </c>
      <c r="CO4" s="450" t="s">
        <v>612</v>
      </c>
      <c r="CP4" s="450" t="s">
        <v>612</v>
      </c>
      <c r="CQ4" s="450" t="s">
        <v>612</v>
      </c>
      <c r="CR4" s="450" t="s">
        <v>612</v>
      </c>
      <c r="CS4" s="450" t="s">
        <v>612</v>
      </c>
      <c r="CT4" s="450" t="s">
        <v>612</v>
      </c>
      <c r="CU4" s="450" t="s">
        <v>612</v>
      </c>
      <c r="CV4" s="450" t="s">
        <v>612</v>
      </c>
      <c r="CW4" s="450" t="s">
        <v>612</v>
      </c>
      <c r="CX4" s="450" t="s">
        <v>612</v>
      </c>
    </row>
    <row r="5" spans="1:102" s="137" customFormat="1">
      <c r="A5" s="461"/>
      <c r="B5" s="458"/>
      <c r="C5" s="459" t="s">
        <v>19</v>
      </c>
      <c r="D5" s="459" t="s">
        <v>390</v>
      </c>
      <c r="E5" s="459" t="s">
        <v>391</v>
      </c>
      <c r="F5" s="459" t="s">
        <v>392</v>
      </c>
      <c r="G5" s="459" t="s">
        <v>393</v>
      </c>
      <c r="H5" s="459" t="s">
        <v>394</v>
      </c>
      <c r="I5" s="459" t="s">
        <v>395</v>
      </c>
      <c r="J5" s="459" t="s">
        <v>396</v>
      </c>
      <c r="K5" s="459" t="s">
        <v>409</v>
      </c>
      <c r="L5" s="459" t="s">
        <v>421</v>
      </c>
      <c r="M5" s="459" t="s">
        <v>422</v>
      </c>
      <c r="N5" s="459" t="s">
        <v>423</v>
      </c>
      <c r="O5" s="459" t="s">
        <v>424</v>
      </c>
      <c r="P5" s="459" t="s">
        <v>425</v>
      </c>
      <c r="Q5" s="459" t="s">
        <v>426</v>
      </c>
      <c r="R5" s="459" t="s">
        <v>427</v>
      </c>
      <c r="S5" s="459" t="s">
        <v>428</v>
      </c>
      <c r="T5" s="459" t="s">
        <v>429</v>
      </c>
      <c r="U5" s="459" t="s">
        <v>430</v>
      </c>
      <c r="V5" s="459" t="s">
        <v>431</v>
      </c>
      <c r="W5" s="459" t="s">
        <v>432</v>
      </c>
      <c r="X5" s="459" t="s">
        <v>433</v>
      </c>
      <c r="Y5" s="459" t="s">
        <v>434</v>
      </c>
      <c r="Z5" s="459" t="s">
        <v>435</v>
      </c>
      <c r="AA5" s="459" t="s">
        <v>436</v>
      </c>
      <c r="AB5" s="459" t="s">
        <v>438</v>
      </c>
      <c r="AC5" s="459" t="s">
        <v>439</v>
      </c>
      <c r="AD5" s="459" t="s">
        <v>440</v>
      </c>
      <c r="AE5" s="459" t="s">
        <v>441</v>
      </c>
      <c r="AF5" s="459" t="s">
        <v>442</v>
      </c>
      <c r="AG5" s="459" t="s">
        <v>443</v>
      </c>
      <c r="AH5" s="459" t="s">
        <v>444</v>
      </c>
      <c r="AI5" s="459" t="s">
        <v>445</v>
      </c>
      <c r="AJ5" s="459" t="s">
        <v>446</v>
      </c>
      <c r="AK5" s="459" t="s">
        <v>447</v>
      </c>
      <c r="AL5" s="459" t="s">
        <v>448</v>
      </c>
      <c r="AM5" s="459" t="s">
        <v>449</v>
      </c>
      <c r="AN5" s="459" t="s">
        <v>450</v>
      </c>
      <c r="AO5" s="459" t="s">
        <v>451</v>
      </c>
      <c r="AP5" s="459" t="s">
        <v>452</v>
      </c>
      <c r="AQ5" s="459" t="s">
        <v>453</v>
      </c>
      <c r="AR5" s="459" t="s">
        <v>454</v>
      </c>
      <c r="AS5" s="459" t="s">
        <v>455</v>
      </c>
      <c r="AT5" s="459" t="s">
        <v>456</v>
      </c>
      <c r="AU5" s="459" t="s">
        <v>457</v>
      </c>
      <c r="AV5" s="459" t="s">
        <v>458</v>
      </c>
      <c r="AW5" s="459" t="s">
        <v>459</v>
      </c>
      <c r="AX5" s="459" t="s">
        <v>460</v>
      </c>
      <c r="AY5" s="459" t="s">
        <v>461</v>
      </c>
      <c r="AZ5" s="459" t="s">
        <v>462</v>
      </c>
      <c r="BA5" s="459" t="s">
        <v>615</v>
      </c>
      <c r="BB5" s="459" t="s">
        <v>616</v>
      </c>
      <c r="BC5" s="459" t="s">
        <v>617</v>
      </c>
      <c r="BD5" s="459" t="s">
        <v>618</v>
      </c>
      <c r="BE5" s="459" t="s">
        <v>619</v>
      </c>
      <c r="BF5" s="459" t="s">
        <v>620</v>
      </c>
      <c r="BG5" s="459" t="s">
        <v>621</v>
      </c>
      <c r="BH5" s="459" t="s">
        <v>622</v>
      </c>
      <c r="BI5" s="459" t="s">
        <v>623</v>
      </c>
      <c r="BJ5" s="459" t="s">
        <v>624</v>
      </c>
      <c r="BK5" s="459" t="s">
        <v>625</v>
      </c>
      <c r="BL5" s="459" t="s">
        <v>626</v>
      </c>
      <c r="BM5" s="459" t="s">
        <v>627</v>
      </c>
      <c r="BN5" s="459" t="s">
        <v>628</v>
      </c>
      <c r="BO5" s="459" t="s">
        <v>629</v>
      </c>
      <c r="BP5" s="459" t="s">
        <v>630</v>
      </c>
      <c r="BQ5" s="459" t="s">
        <v>631</v>
      </c>
      <c r="BR5" s="459" t="s">
        <v>632</v>
      </c>
      <c r="BS5" s="459" t="s">
        <v>633</v>
      </c>
      <c r="BT5" s="459" t="s">
        <v>634</v>
      </c>
      <c r="BU5" s="459" t="s">
        <v>484</v>
      </c>
      <c r="BV5" s="459" t="s">
        <v>635</v>
      </c>
      <c r="BW5" s="459" t="s">
        <v>636</v>
      </c>
      <c r="BX5" s="459" t="s">
        <v>637</v>
      </c>
      <c r="BY5" s="459" t="s">
        <v>638</v>
      </c>
      <c r="BZ5" s="459" t="s">
        <v>639</v>
      </c>
      <c r="CA5" s="459" t="s">
        <v>640</v>
      </c>
      <c r="CB5" s="459" t="s">
        <v>641</v>
      </c>
      <c r="CC5" s="459" t="s">
        <v>642</v>
      </c>
      <c r="CD5" s="459" t="s">
        <v>643</v>
      </c>
      <c r="CE5" s="459" t="s">
        <v>644</v>
      </c>
      <c r="CF5" s="459" t="s">
        <v>645</v>
      </c>
      <c r="CG5" s="459" t="s">
        <v>646</v>
      </c>
      <c r="CH5" s="459" t="s">
        <v>647</v>
      </c>
      <c r="CI5" s="459" t="s">
        <v>648</v>
      </c>
      <c r="CJ5" s="459" t="s">
        <v>649</v>
      </c>
      <c r="CK5" s="459" t="s">
        <v>650</v>
      </c>
      <c r="CL5" s="459" t="s">
        <v>651</v>
      </c>
      <c r="CM5" s="459" t="s">
        <v>652</v>
      </c>
      <c r="CN5" s="459" t="s">
        <v>653</v>
      </c>
      <c r="CO5" s="459" t="s">
        <v>654</v>
      </c>
      <c r="CP5" s="459" t="s">
        <v>655</v>
      </c>
      <c r="CQ5" s="459" t="s">
        <v>656</v>
      </c>
      <c r="CR5" s="459" t="s">
        <v>657</v>
      </c>
      <c r="CS5" s="459" t="s">
        <v>658</v>
      </c>
      <c r="CT5" s="459" t="s">
        <v>659</v>
      </c>
      <c r="CU5" s="459" t="s">
        <v>660</v>
      </c>
      <c r="CV5" s="459" t="s">
        <v>661</v>
      </c>
      <c r="CW5" s="459" t="s">
        <v>662</v>
      </c>
      <c r="CX5" s="459" t="s">
        <v>663</v>
      </c>
    </row>
    <row r="6" spans="1:102">
      <c r="A6" s="456" t="s">
        <v>595</v>
      </c>
      <c r="B6" s="455" t="s">
        <v>599</v>
      </c>
      <c r="C6" s="452" t="s">
        <v>563</v>
      </c>
      <c r="D6" s="452" t="s">
        <v>595</v>
      </c>
      <c r="E6" s="452" t="s">
        <v>595</v>
      </c>
      <c r="F6" s="452" t="s">
        <v>595</v>
      </c>
      <c r="G6" s="452" t="s">
        <v>595</v>
      </c>
      <c r="H6" s="452" t="s">
        <v>595</v>
      </c>
      <c r="I6" s="452" t="s">
        <v>595</v>
      </c>
      <c r="J6" s="452" t="s">
        <v>595</v>
      </c>
      <c r="K6" s="452" t="s">
        <v>595</v>
      </c>
      <c r="L6" s="452" t="s">
        <v>595</v>
      </c>
      <c r="M6" s="452" t="s">
        <v>595</v>
      </c>
      <c r="N6" s="452" t="s">
        <v>595</v>
      </c>
      <c r="O6" s="452" t="s">
        <v>595</v>
      </c>
      <c r="P6" s="452" t="s">
        <v>595</v>
      </c>
      <c r="Q6" s="452" t="s">
        <v>595</v>
      </c>
      <c r="R6" s="452" t="s">
        <v>595</v>
      </c>
      <c r="S6" s="452" t="s">
        <v>595</v>
      </c>
      <c r="T6" s="452" t="s">
        <v>595</v>
      </c>
      <c r="U6" s="452" t="s">
        <v>595</v>
      </c>
      <c r="V6" s="452" t="s">
        <v>595</v>
      </c>
      <c r="W6" s="452" t="s">
        <v>595</v>
      </c>
      <c r="X6" s="452" t="s">
        <v>595</v>
      </c>
      <c r="Y6" s="452" t="s">
        <v>595</v>
      </c>
      <c r="Z6" s="452" t="s">
        <v>595</v>
      </c>
      <c r="AA6" s="452" t="s">
        <v>595</v>
      </c>
      <c r="AB6" s="452" t="s">
        <v>595</v>
      </c>
      <c r="AC6" s="452" t="s">
        <v>595</v>
      </c>
      <c r="AD6" s="452" t="s">
        <v>595</v>
      </c>
      <c r="AE6" s="452" t="s">
        <v>595</v>
      </c>
      <c r="AF6" s="452" t="s">
        <v>595</v>
      </c>
      <c r="AG6" s="452" t="s">
        <v>595</v>
      </c>
      <c r="AH6" s="452" t="s">
        <v>595</v>
      </c>
      <c r="AI6" s="452" t="s">
        <v>595</v>
      </c>
      <c r="AJ6" s="452" t="s">
        <v>595</v>
      </c>
      <c r="AK6" s="452" t="s">
        <v>595</v>
      </c>
      <c r="AL6" s="452" t="s">
        <v>595</v>
      </c>
      <c r="AM6" s="452" t="s">
        <v>595</v>
      </c>
      <c r="AN6" s="452" t="s">
        <v>595</v>
      </c>
      <c r="AO6" s="452" t="s">
        <v>595</v>
      </c>
      <c r="AP6" s="452" t="s">
        <v>595</v>
      </c>
      <c r="AQ6" s="452" t="s">
        <v>595</v>
      </c>
      <c r="AR6" s="452" t="s">
        <v>595</v>
      </c>
      <c r="AS6" s="452" t="s">
        <v>595</v>
      </c>
      <c r="AT6" s="452" t="s">
        <v>595</v>
      </c>
      <c r="AU6" s="452" t="s">
        <v>595</v>
      </c>
      <c r="AV6" s="452" t="s">
        <v>595</v>
      </c>
      <c r="AW6" s="452" t="s">
        <v>595</v>
      </c>
      <c r="AX6" s="452" t="s">
        <v>595</v>
      </c>
      <c r="AY6" s="452" t="s">
        <v>595</v>
      </c>
      <c r="AZ6" s="452" t="s">
        <v>595</v>
      </c>
      <c r="BA6" s="452" t="s">
        <v>595</v>
      </c>
      <c r="BB6" s="452" t="s">
        <v>595</v>
      </c>
      <c r="BC6" s="452" t="s">
        <v>595</v>
      </c>
      <c r="BD6" s="452" t="s">
        <v>595</v>
      </c>
      <c r="BE6" s="452" t="s">
        <v>595</v>
      </c>
      <c r="BF6" s="452" t="s">
        <v>595</v>
      </c>
      <c r="BG6" s="452" t="s">
        <v>595</v>
      </c>
      <c r="BH6" s="452" t="s">
        <v>595</v>
      </c>
      <c r="BI6" s="452" t="s">
        <v>595</v>
      </c>
      <c r="BJ6" s="452" t="s">
        <v>595</v>
      </c>
      <c r="BK6" s="452" t="s">
        <v>595</v>
      </c>
      <c r="BL6" s="452" t="s">
        <v>595</v>
      </c>
      <c r="BM6" s="452" t="s">
        <v>595</v>
      </c>
      <c r="BN6" s="452" t="s">
        <v>595</v>
      </c>
      <c r="BO6" s="452" t="s">
        <v>595</v>
      </c>
      <c r="BP6" s="452" t="s">
        <v>595</v>
      </c>
      <c r="BQ6" s="452" t="s">
        <v>595</v>
      </c>
      <c r="BR6" s="452" t="s">
        <v>595</v>
      </c>
      <c r="BS6" s="452" t="s">
        <v>595</v>
      </c>
      <c r="BT6" s="452" t="s">
        <v>595</v>
      </c>
      <c r="BU6" s="452" t="s">
        <v>595</v>
      </c>
      <c r="BV6" s="452" t="s">
        <v>595</v>
      </c>
      <c r="BW6" s="452" t="s">
        <v>595</v>
      </c>
      <c r="BX6" s="452" t="s">
        <v>595</v>
      </c>
      <c r="BY6" s="452" t="s">
        <v>595</v>
      </c>
      <c r="BZ6" s="452" t="s">
        <v>595</v>
      </c>
      <c r="CA6" s="452" t="s">
        <v>595</v>
      </c>
      <c r="CB6" s="452" t="s">
        <v>595</v>
      </c>
      <c r="CC6" s="452" t="s">
        <v>595</v>
      </c>
      <c r="CD6" s="452" t="s">
        <v>595</v>
      </c>
      <c r="CE6" s="452" t="s">
        <v>595</v>
      </c>
      <c r="CF6" s="452" t="s">
        <v>595</v>
      </c>
      <c r="CG6" s="452" t="s">
        <v>595</v>
      </c>
      <c r="CH6" s="452" t="s">
        <v>595</v>
      </c>
      <c r="CI6" s="452" t="s">
        <v>595</v>
      </c>
      <c r="CJ6" s="452" t="s">
        <v>595</v>
      </c>
      <c r="CK6" s="452" t="s">
        <v>595</v>
      </c>
      <c r="CL6" s="452" t="s">
        <v>595</v>
      </c>
      <c r="CM6" s="452" t="s">
        <v>595</v>
      </c>
      <c r="CN6" s="452" t="s">
        <v>595</v>
      </c>
      <c r="CO6" s="452" t="s">
        <v>595</v>
      </c>
      <c r="CP6" s="452" t="s">
        <v>595</v>
      </c>
      <c r="CQ6" s="452" t="s">
        <v>595</v>
      </c>
      <c r="CR6" s="452" t="s">
        <v>595</v>
      </c>
      <c r="CS6" s="452" t="s">
        <v>595</v>
      </c>
      <c r="CT6" s="452" t="s">
        <v>595</v>
      </c>
      <c r="CU6" s="452" t="s">
        <v>595</v>
      </c>
      <c r="CV6" s="452" t="s">
        <v>595</v>
      </c>
      <c r="CW6" s="452" t="s">
        <v>595</v>
      </c>
      <c r="CX6" s="452" t="s">
        <v>595</v>
      </c>
    </row>
    <row r="7" spans="1:102">
      <c r="A7" s="451" t="s">
        <v>12</v>
      </c>
      <c r="B7" s="452" t="str">
        <f>IF(ISBLANK(A7)," ",VLOOKUP(A7,Produits!$B$3:$C$102,2,))</f>
        <v>Kg</v>
      </c>
      <c r="C7" s="452">
        <v>4.6529999999999996</v>
      </c>
      <c r="D7" s="452"/>
      <c r="E7" s="452"/>
      <c r="F7" s="452"/>
      <c r="G7" s="452"/>
      <c r="H7" s="452"/>
      <c r="I7" s="452"/>
      <c r="J7" s="452"/>
      <c r="K7" s="452"/>
      <c r="L7" s="452"/>
      <c r="M7" s="452"/>
      <c r="N7" s="452"/>
      <c r="O7" s="452"/>
      <c r="P7" s="452"/>
      <c r="Q7" s="452"/>
      <c r="R7" s="452"/>
      <c r="S7" s="452"/>
      <c r="T7" s="452"/>
      <c r="U7" s="452"/>
      <c r="V7" s="452"/>
      <c r="W7" s="452"/>
      <c r="X7" s="452"/>
      <c r="Y7" s="452"/>
      <c r="Z7" s="452"/>
      <c r="AA7" s="452"/>
      <c r="AB7" s="452"/>
      <c r="AC7" s="452"/>
      <c r="AD7" s="452"/>
      <c r="AE7" s="452"/>
      <c r="AF7" s="452"/>
      <c r="AG7" s="452"/>
      <c r="AH7" s="452"/>
      <c r="AI7" s="452"/>
      <c r="AJ7" s="452"/>
      <c r="AK7" s="452"/>
      <c r="AL7" s="452"/>
      <c r="AM7" s="452"/>
      <c r="AN7" s="452"/>
      <c r="AO7" s="452"/>
      <c r="AP7" s="452"/>
      <c r="AQ7" s="452"/>
      <c r="AR7" s="452"/>
      <c r="AS7" s="452"/>
      <c r="AT7" s="452"/>
      <c r="AU7" s="452"/>
      <c r="AV7" s="452"/>
      <c r="AW7" s="452"/>
      <c r="AX7" s="452"/>
      <c r="AY7" s="452"/>
      <c r="AZ7" s="452"/>
      <c r="BA7" s="452"/>
      <c r="BB7" s="452"/>
      <c r="BC7" s="452"/>
      <c r="BD7" s="452"/>
      <c r="BE7" s="452"/>
      <c r="BF7" s="452"/>
      <c r="BG7" s="452"/>
      <c r="BH7" s="452"/>
      <c r="BI7" s="452"/>
      <c r="BJ7" s="452"/>
      <c r="BK7" s="452"/>
      <c r="BL7" s="452"/>
      <c r="BM7" s="452"/>
      <c r="BN7" s="452"/>
      <c r="BO7" s="452"/>
      <c r="BP7" s="452"/>
      <c r="BQ7" s="452"/>
      <c r="BR7" s="452"/>
      <c r="BS7" s="452"/>
      <c r="BT7" s="452"/>
      <c r="BU7" s="452"/>
      <c r="BV7" s="452"/>
      <c r="BW7" s="452"/>
      <c r="BX7" s="452"/>
      <c r="BY7" s="452"/>
      <c r="BZ7" s="452"/>
      <c r="CA7" s="452"/>
      <c r="CB7" s="452"/>
      <c r="CC7" s="452"/>
      <c r="CD7" s="452"/>
      <c r="CE7" s="452"/>
      <c r="CF7" s="452"/>
      <c r="CG7" s="452"/>
      <c r="CH7" s="452"/>
      <c r="CI7" s="452"/>
      <c r="CJ7" s="452"/>
      <c r="CK7" s="452"/>
      <c r="CL7" s="452"/>
      <c r="CM7" s="452"/>
      <c r="CN7" s="452"/>
      <c r="CO7" s="452"/>
      <c r="CP7" s="452"/>
      <c r="CQ7" s="452"/>
      <c r="CR7" s="452"/>
      <c r="CS7" s="452"/>
      <c r="CT7" s="452"/>
      <c r="CU7" s="452"/>
      <c r="CV7" s="452"/>
      <c r="CW7" s="452"/>
      <c r="CX7" s="452"/>
    </row>
    <row r="8" spans="1:102">
      <c r="A8" s="451" t="s">
        <v>12</v>
      </c>
      <c r="B8" s="452" t="str">
        <f>IF(ISBLANK(A8)," ",VLOOKUP(A8,Produits!$B$3:$C$102,2,))</f>
        <v>Kg</v>
      </c>
      <c r="C8" s="452"/>
      <c r="D8" s="452"/>
      <c r="E8" s="452"/>
      <c r="F8" s="452"/>
      <c r="G8" s="452"/>
      <c r="H8" s="452"/>
      <c r="I8" s="452"/>
      <c r="J8" s="452"/>
      <c r="K8" s="452"/>
      <c r="L8" s="452"/>
      <c r="M8" s="452"/>
      <c r="N8" s="452"/>
      <c r="O8" s="452"/>
      <c r="P8" s="452"/>
      <c r="Q8" s="452"/>
      <c r="R8" s="452"/>
      <c r="S8" s="452"/>
      <c r="T8" s="452"/>
      <c r="U8" s="452"/>
      <c r="V8" s="452"/>
      <c r="W8" s="452"/>
      <c r="X8" s="452"/>
      <c r="Y8" s="452"/>
      <c r="Z8" s="452"/>
      <c r="AA8" s="452"/>
      <c r="AB8" s="452"/>
      <c r="AC8" s="452"/>
      <c r="AD8" s="452"/>
      <c r="AE8" s="452"/>
      <c r="AF8" s="452"/>
      <c r="AG8" s="452"/>
      <c r="AH8" s="452"/>
      <c r="AI8" s="452"/>
      <c r="AJ8" s="452"/>
      <c r="AK8" s="452"/>
      <c r="AL8" s="452"/>
      <c r="AM8" s="452"/>
      <c r="AN8" s="452"/>
      <c r="AO8" s="452"/>
      <c r="AP8" s="452"/>
      <c r="AQ8" s="452"/>
      <c r="AR8" s="452"/>
      <c r="AS8" s="452"/>
      <c r="AT8" s="452"/>
      <c r="AU8" s="452"/>
      <c r="AV8" s="452"/>
      <c r="AW8" s="452"/>
      <c r="AX8" s="452"/>
      <c r="AY8" s="452"/>
      <c r="AZ8" s="452"/>
      <c r="BA8" s="452"/>
      <c r="BB8" s="452"/>
      <c r="BC8" s="452"/>
      <c r="BD8" s="452"/>
      <c r="BE8" s="452"/>
      <c r="BF8" s="452"/>
      <c r="BG8" s="452"/>
      <c r="BH8" s="452"/>
      <c r="BI8" s="452"/>
      <c r="BJ8" s="452"/>
      <c r="BK8" s="452"/>
      <c r="BL8" s="452"/>
      <c r="BM8" s="452"/>
      <c r="BN8" s="452"/>
      <c r="BO8" s="452"/>
      <c r="BP8" s="452"/>
      <c r="BQ8" s="452"/>
      <c r="BR8" s="452"/>
      <c r="BS8" s="452"/>
      <c r="BT8" s="452"/>
      <c r="BU8" s="452"/>
      <c r="BV8" s="452"/>
      <c r="BW8" s="452"/>
      <c r="BX8" s="452"/>
      <c r="BY8" s="452"/>
      <c r="BZ8" s="452"/>
      <c r="CA8" s="452"/>
      <c r="CB8" s="452"/>
      <c r="CC8" s="452"/>
      <c r="CD8" s="452"/>
      <c r="CE8" s="452"/>
      <c r="CF8" s="452"/>
      <c r="CG8" s="452"/>
      <c r="CH8" s="452"/>
      <c r="CI8" s="452"/>
      <c r="CJ8" s="452"/>
      <c r="CK8" s="452"/>
      <c r="CL8" s="452"/>
      <c r="CM8" s="452"/>
      <c r="CN8" s="452"/>
      <c r="CO8" s="452"/>
      <c r="CP8" s="452"/>
      <c r="CQ8" s="452"/>
      <c r="CR8" s="452"/>
      <c r="CS8" s="452"/>
      <c r="CT8" s="452"/>
      <c r="CU8" s="452"/>
      <c r="CV8" s="452"/>
      <c r="CW8" s="452"/>
      <c r="CX8" s="452"/>
    </row>
    <row r="9" spans="1:102">
      <c r="A9" s="451" t="s">
        <v>12</v>
      </c>
      <c r="B9" s="452" t="str">
        <f>IF(ISBLANK(A9)," ",VLOOKUP(A9,Produits!$B$3:$C$102,2,))</f>
        <v>Kg</v>
      </c>
      <c r="C9" s="452"/>
      <c r="D9" s="452"/>
      <c r="E9" s="452"/>
      <c r="F9" s="452"/>
      <c r="G9" s="452"/>
      <c r="H9" s="452"/>
      <c r="I9" s="452"/>
      <c r="J9" s="452"/>
      <c r="K9" s="452"/>
      <c r="L9" s="452"/>
      <c r="M9" s="452"/>
      <c r="N9" s="452"/>
      <c r="O9" s="452"/>
      <c r="P9" s="452"/>
      <c r="Q9" s="452"/>
      <c r="R9" s="452"/>
      <c r="S9" s="452"/>
      <c r="T9" s="452"/>
      <c r="U9" s="452"/>
      <c r="V9" s="452"/>
      <c r="W9" s="452"/>
      <c r="X9" s="452"/>
      <c r="Y9" s="452"/>
      <c r="Z9" s="452"/>
      <c r="AA9" s="452"/>
      <c r="AB9" s="452"/>
      <c r="AC9" s="452"/>
      <c r="AD9" s="452"/>
      <c r="AE9" s="452"/>
      <c r="AF9" s="452"/>
      <c r="AG9" s="452"/>
      <c r="AH9" s="452"/>
      <c r="AI9" s="452"/>
      <c r="AJ9" s="452"/>
      <c r="AK9" s="452"/>
      <c r="AL9" s="452"/>
      <c r="AM9" s="452"/>
      <c r="AN9" s="452"/>
      <c r="AO9" s="452"/>
      <c r="AP9" s="452"/>
      <c r="AQ9" s="452"/>
      <c r="AR9" s="452"/>
      <c r="AS9" s="452"/>
      <c r="AT9" s="452"/>
      <c r="AU9" s="452"/>
      <c r="AV9" s="452"/>
      <c r="AW9" s="452"/>
      <c r="AX9" s="452"/>
      <c r="AY9" s="452"/>
      <c r="AZ9" s="452"/>
      <c r="BA9" s="452"/>
      <c r="BB9" s="452"/>
      <c r="BC9" s="452"/>
      <c r="BD9" s="452"/>
      <c r="BE9" s="452"/>
      <c r="BF9" s="452"/>
      <c r="BG9" s="452"/>
      <c r="BH9" s="452"/>
      <c r="BI9" s="452"/>
      <c r="BJ9" s="452"/>
      <c r="BK9" s="452"/>
      <c r="BL9" s="452"/>
      <c r="BM9" s="452"/>
      <c r="BN9" s="452"/>
      <c r="BO9" s="452"/>
      <c r="BP9" s="452"/>
      <c r="BQ9" s="452"/>
      <c r="BR9" s="452"/>
      <c r="BS9" s="452"/>
      <c r="BT9" s="452"/>
      <c r="BU9" s="452"/>
      <c r="BV9" s="452"/>
      <c r="BW9" s="452"/>
      <c r="BX9" s="452"/>
      <c r="BY9" s="452"/>
      <c r="BZ9" s="452"/>
      <c r="CA9" s="452"/>
      <c r="CB9" s="452"/>
      <c r="CC9" s="452"/>
      <c r="CD9" s="452"/>
      <c r="CE9" s="452"/>
      <c r="CF9" s="452"/>
      <c r="CG9" s="452"/>
      <c r="CH9" s="452"/>
      <c r="CI9" s="452"/>
      <c r="CJ9" s="452"/>
      <c r="CK9" s="452"/>
      <c r="CL9" s="452"/>
      <c r="CM9" s="452"/>
      <c r="CN9" s="452"/>
      <c r="CO9" s="452"/>
      <c r="CP9" s="452"/>
      <c r="CQ9" s="452"/>
      <c r="CR9" s="452"/>
      <c r="CS9" s="452"/>
      <c r="CT9" s="452"/>
      <c r="CU9" s="452"/>
      <c r="CV9" s="452"/>
      <c r="CW9" s="452"/>
      <c r="CX9" s="452"/>
    </row>
    <row r="10" spans="1:102">
      <c r="A10" s="451" t="s">
        <v>12</v>
      </c>
      <c r="B10" s="452" t="str">
        <f>IF(ISBLANK(A10)," ",VLOOKUP(A10,Produits!$B$3:$C$102,2,))</f>
        <v>Kg</v>
      </c>
      <c r="C10" s="452"/>
      <c r="D10" s="452"/>
      <c r="E10" s="452"/>
      <c r="F10" s="452"/>
      <c r="G10" s="452"/>
      <c r="H10" s="452"/>
      <c r="I10" s="452"/>
      <c r="J10" s="452"/>
      <c r="K10" s="452"/>
      <c r="L10" s="452"/>
      <c r="M10" s="452"/>
      <c r="N10" s="452"/>
      <c r="O10" s="452"/>
      <c r="P10" s="452"/>
      <c r="Q10" s="452"/>
      <c r="R10" s="452"/>
      <c r="S10" s="452"/>
      <c r="T10" s="452"/>
      <c r="U10" s="452"/>
      <c r="V10" s="452"/>
      <c r="W10" s="452"/>
      <c r="X10" s="452"/>
      <c r="Y10" s="452"/>
      <c r="Z10" s="452"/>
      <c r="AA10" s="452"/>
      <c r="AB10" s="452"/>
      <c r="AC10" s="452"/>
      <c r="AD10" s="452"/>
      <c r="AE10" s="452"/>
      <c r="AF10" s="452"/>
      <c r="AG10" s="452"/>
      <c r="AH10" s="452"/>
      <c r="AI10" s="452"/>
      <c r="AJ10" s="452"/>
      <c r="AK10" s="452"/>
      <c r="AL10" s="452"/>
      <c r="AM10" s="452"/>
      <c r="AN10" s="452"/>
      <c r="AO10" s="452"/>
      <c r="AP10" s="452"/>
      <c r="AQ10" s="452"/>
      <c r="AR10" s="452"/>
      <c r="AS10" s="452"/>
      <c r="AT10" s="452"/>
      <c r="AU10" s="452"/>
      <c r="AV10" s="452"/>
      <c r="AW10" s="452"/>
      <c r="AX10" s="452"/>
      <c r="AY10" s="452"/>
      <c r="AZ10" s="452"/>
      <c r="BA10" s="452"/>
      <c r="BB10" s="452"/>
      <c r="BC10" s="452"/>
      <c r="BD10" s="452"/>
      <c r="BE10" s="452"/>
      <c r="BF10" s="452"/>
      <c r="BG10" s="452"/>
      <c r="BH10" s="452"/>
      <c r="BI10" s="452"/>
      <c r="BJ10" s="452"/>
      <c r="BK10" s="452"/>
      <c r="BL10" s="452"/>
      <c r="BM10" s="452"/>
      <c r="BN10" s="452"/>
      <c r="BO10" s="452"/>
      <c r="BP10" s="452"/>
      <c r="BQ10" s="452"/>
      <c r="BR10" s="452"/>
      <c r="BS10" s="452"/>
      <c r="BT10" s="452"/>
      <c r="BU10" s="452"/>
      <c r="BV10" s="452"/>
      <c r="BW10" s="452"/>
      <c r="BX10" s="452"/>
      <c r="BY10" s="452"/>
      <c r="BZ10" s="452"/>
      <c r="CA10" s="452"/>
      <c r="CB10" s="452"/>
      <c r="CC10" s="452"/>
      <c r="CD10" s="452"/>
      <c r="CE10" s="452"/>
      <c r="CF10" s="452"/>
      <c r="CG10" s="452"/>
      <c r="CH10" s="452"/>
      <c r="CI10" s="452"/>
      <c r="CJ10" s="452"/>
      <c r="CK10" s="452"/>
      <c r="CL10" s="452"/>
      <c r="CM10" s="452"/>
      <c r="CN10" s="452"/>
      <c r="CO10" s="452"/>
      <c r="CP10" s="452"/>
      <c r="CQ10" s="452"/>
      <c r="CR10" s="452"/>
      <c r="CS10" s="452"/>
      <c r="CT10" s="452"/>
      <c r="CU10" s="452"/>
      <c r="CV10" s="452"/>
      <c r="CW10" s="452"/>
      <c r="CX10" s="452"/>
    </row>
    <row r="11" spans="1:102">
      <c r="A11" s="451" t="s">
        <v>611</v>
      </c>
      <c r="B11" s="452" t="str">
        <f>IF(ISBLANK(A11)," ",VLOOKUP(A11,Produits!$B$3:$C$102,2,))</f>
        <v>U</v>
      </c>
      <c r="C11" s="452"/>
      <c r="D11" s="452"/>
      <c r="E11" s="452"/>
      <c r="F11" s="452"/>
      <c r="G11" s="452"/>
      <c r="H11" s="452"/>
      <c r="I11" s="452"/>
      <c r="J11" s="452"/>
      <c r="K11" s="452"/>
      <c r="L11" s="452"/>
      <c r="M11" s="452"/>
      <c r="N11" s="452"/>
      <c r="O11" s="452"/>
      <c r="P11" s="452"/>
      <c r="Q11" s="452"/>
      <c r="R11" s="452"/>
      <c r="S11" s="452"/>
      <c r="T11" s="452"/>
      <c r="U11" s="452"/>
      <c r="V11" s="452"/>
      <c r="W11" s="452"/>
      <c r="X11" s="452"/>
      <c r="Y11" s="452"/>
      <c r="Z11" s="452"/>
      <c r="AA11" s="452"/>
      <c r="AB11" s="452"/>
      <c r="AC11" s="452"/>
      <c r="AD11" s="452"/>
      <c r="AE11" s="452"/>
      <c r="AF11" s="452"/>
      <c r="AG11" s="452"/>
      <c r="AH11" s="452"/>
      <c r="AI11" s="452"/>
      <c r="AJ11" s="452"/>
      <c r="AK11" s="452"/>
      <c r="AL11" s="452"/>
      <c r="AM11" s="452"/>
      <c r="AN11" s="452"/>
      <c r="AO11" s="452"/>
      <c r="AP11" s="452"/>
      <c r="AQ11" s="452"/>
      <c r="AR11" s="452"/>
      <c r="AS11" s="452"/>
      <c r="AT11" s="452"/>
      <c r="AU11" s="452"/>
      <c r="AV11" s="452"/>
      <c r="AW11" s="452"/>
      <c r="AX11" s="452"/>
      <c r="AY11" s="452"/>
      <c r="AZ11" s="452"/>
      <c r="BA11" s="452"/>
      <c r="BB11" s="452"/>
      <c r="BC11" s="452"/>
      <c r="BD11" s="452"/>
      <c r="BE11" s="452"/>
      <c r="BF11" s="452"/>
      <c r="BG11" s="452"/>
      <c r="BH11" s="452"/>
      <c r="BI11" s="452"/>
      <c r="BJ11" s="452"/>
      <c r="BK11" s="452"/>
      <c r="BL11" s="452"/>
      <c r="BM11" s="452"/>
      <c r="BN11" s="452"/>
      <c r="BO11" s="452"/>
      <c r="BP11" s="452"/>
      <c r="BQ11" s="452"/>
      <c r="BR11" s="452"/>
      <c r="BS11" s="452"/>
      <c r="BT11" s="452"/>
      <c r="BU11" s="452"/>
      <c r="BV11" s="452"/>
      <c r="BW11" s="452"/>
      <c r="BX11" s="452"/>
      <c r="BY11" s="452"/>
      <c r="BZ11" s="452"/>
      <c r="CA11" s="452"/>
      <c r="CB11" s="452"/>
      <c r="CC11" s="452"/>
      <c r="CD11" s="452"/>
      <c r="CE11" s="452"/>
      <c r="CF11" s="452"/>
      <c r="CG11" s="452"/>
      <c r="CH11" s="452"/>
      <c r="CI11" s="452"/>
      <c r="CJ11" s="452"/>
      <c r="CK11" s="452"/>
      <c r="CL11" s="452"/>
      <c r="CM11" s="452"/>
      <c r="CN11" s="452"/>
      <c r="CO11" s="452"/>
      <c r="CP11" s="452"/>
      <c r="CQ11" s="452"/>
      <c r="CR11" s="452"/>
      <c r="CS11" s="452"/>
      <c r="CT11" s="452"/>
      <c r="CU11" s="452"/>
      <c r="CV11" s="452"/>
      <c r="CW11" s="452"/>
      <c r="CX11" s="452"/>
    </row>
    <row r="12" spans="1:102">
      <c r="A12" s="451"/>
      <c r="B12" s="452" t="str">
        <f>IF(ISBLANK(A12)," ",VLOOKUP(A12,Produits!$B$3:$C$102,2,))</f>
        <v xml:space="preserve"> </v>
      </c>
      <c r="C12" s="452"/>
      <c r="D12" s="452"/>
      <c r="E12" s="452"/>
      <c r="F12" s="452"/>
      <c r="G12" s="452"/>
      <c r="H12" s="452"/>
      <c r="I12" s="452"/>
      <c r="J12" s="452"/>
      <c r="K12" s="452"/>
      <c r="L12" s="452"/>
      <c r="M12" s="452"/>
      <c r="N12" s="452"/>
      <c r="O12" s="452"/>
      <c r="P12" s="452"/>
      <c r="Q12" s="452"/>
      <c r="R12" s="452"/>
      <c r="S12" s="452"/>
      <c r="T12" s="452"/>
      <c r="U12" s="452"/>
      <c r="V12" s="452"/>
      <c r="W12" s="452"/>
      <c r="X12" s="452"/>
      <c r="Y12" s="452"/>
      <c r="Z12" s="452"/>
      <c r="AA12" s="452"/>
      <c r="AB12" s="452"/>
      <c r="AC12" s="452"/>
      <c r="AD12" s="452"/>
      <c r="AE12" s="452"/>
      <c r="AF12" s="452"/>
      <c r="AG12" s="452"/>
      <c r="AH12" s="452"/>
      <c r="AI12" s="452"/>
      <c r="AJ12" s="452"/>
      <c r="AK12" s="452"/>
      <c r="AL12" s="452"/>
      <c r="AM12" s="452"/>
      <c r="AN12" s="452"/>
      <c r="AO12" s="452"/>
      <c r="AP12" s="452"/>
      <c r="AQ12" s="452"/>
      <c r="AR12" s="452"/>
      <c r="AS12" s="452"/>
      <c r="AT12" s="452"/>
      <c r="AU12" s="452"/>
      <c r="AV12" s="452"/>
      <c r="AW12" s="452"/>
      <c r="AX12" s="452"/>
      <c r="AY12" s="452"/>
      <c r="AZ12" s="452"/>
      <c r="BA12" s="452"/>
      <c r="BB12" s="452"/>
      <c r="BC12" s="452"/>
      <c r="BD12" s="452"/>
      <c r="BE12" s="452"/>
      <c r="BF12" s="452"/>
      <c r="BG12" s="452"/>
      <c r="BH12" s="452"/>
      <c r="BI12" s="452"/>
      <c r="BJ12" s="452"/>
      <c r="BK12" s="452"/>
      <c r="BL12" s="452"/>
      <c r="BM12" s="452"/>
      <c r="BN12" s="452"/>
      <c r="BO12" s="452"/>
      <c r="BP12" s="452"/>
      <c r="BQ12" s="452"/>
      <c r="BR12" s="452"/>
      <c r="BS12" s="452"/>
      <c r="BT12" s="452"/>
      <c r="BU12" s="452"/>
      <c r="BV12" s="452"/>
      <c r="BW12" s="452"/>
      <c r="BX12" s="452"/>
      <c r="BY12" s="452"/>
      <c r="BZ12" s="452"/>
      <c r="CA12" s="452"/>
      <c r="CB12" s="452"/>
      <c r="CC12" s="452"/>
      <c r="CD12" s="452"/>
      <c r="CE12" s="452"/>
      <c r="CF12" s="452"/>
      <c r="CG12" s="452"/>
      <c r="CH12" s="452"/>
      <c r="CI12" s="452"/>
      <c r="CJ12" s="452"/>
      <c r="CK12" s="452"/>
      <c r="CL12" s="452"/>
      <c r="CM12" s="452"/>
      <c r="CN12" s="452"/>
      <c r="CO12" s="452"/>
      <c r="CP12" s="452"/>
      <c r="CQ12" s="452"/>
      <c r="CR12" s="452"/>
      <c r="CS12" s="452"/>
      <c r="CT12" s="452"/>
      <c r="CU12" s="452"/>
      <c r="CV12" s="452"/>
      <c r="CW12" s="452"/>
      <c r="CX12" s="452"/>
    </row>
    <row r="13" spans="1:102">
      <c r="A13" s="451"/>
      <c r="B13" s="452" t="str">
        <f>IF(ISBLANK(A13)," ",VLOOKUP(A13,Produits!$B$3:$C$102,2,))</f>
        <v xml:space="preserve"> </v>
      </c>
      <c r="C13" s="452"/>
      <c r="D13" s="452"/>
      <c r="E13" s="452"/>
      <c r="F13" s="452"/>
      <c r="G13" s="452"/>
      <c r="H13" s="452"/>
      <c r="I13" s="452"/>
      <c r="J13" s="452"/>
      <c r="K13" s="452"/>
      <c r="L13" s="452"/>
      <c r="M13" s="452"/>
      <c r="N13" s="452"/>
      <c r="O13" s="452"/>
      <c r="P13" s="452"/>
      <c r="Q13" s="452"/>
      <c r="R13" s="452"/>
      <c r="S13" s="452"/>
      <c r="T13" s="452"/>
      <c r="U13" s="452"/>
      <c r="V13" s="452"/>
      <c r="W13" s="452"/>
      <c r="X13" s="452"/>
      <c r="Y13" s="452"/>
      <c r="Z13" s="452"/>
      <c r="AA13" s="452"/>
      <c r="AB13" s="452"/>
      <c r="AC13" s="452"/>
      <c r="AD13" s="452"/>
      <c r="AE13" s="452"/>
      <c r="AF13" s="452"/>
      <c r="AG13" s="452"/>
      <c r="AH13" s="452"/>
      <c r="AI13" s="452"/>
      <c r="AJ13" s="452"/>
      <c r="AK13" s="452"/>
      <c r="AL13" s="452"/>
      <c r="AM13" s="452"/>
      <c r="AN13" s="452"/>
      <c r="AO13" s="452"/>
      <c r="AP13" s="452"/>
      <c r="AQ13" s="452"/>
      <c r="AR13" s="452"/>
      <c r="AS13" s="452"/>
      <c r="AT13" s="452"/>
      <c r="AU13" s="452"/>
      <c r="AV13" s="452"/>
      <c r="AW13" s="452"/>
      <c r="AX13" s="452"/>
      <c r="AY13" s="452"/>
      <c r="AZ13" s="452"/>
      <c r="BA13" s="452"/>
      <c r="BB13" s="452"/>
      <c r="BC13" s="452"/>
      <c r="BD13" s="452"/>
      <c r="BE13" s="452"/>
      <c r="BF13" s="452"/>
      <c r="BG13" s="452"/>
      <c r="BH13" s="452"/>
      <c r="BI13" s="452"/>
      <c r="BJ13" s="452"/>
      <c r="BK13" s="452"/>
      <c r="BL13" s="452"/>
      <c r="BM13" s="452"/>
      <c r="BN13" s="452"/>
      <c r="BO13" s="452"/>
      <c r="BP13" s="452"/>
      <c r="BQ13" s="452"/>
      <c r="BR13" s="452"/>
      <c r="BS13" s="452"/>
      <c r="BT13" s="452"/>
      <c r="BU13" s="452"/>
      <c r="BV13" s="452"/>
      <c r="BW13" s="452"/>
      <c r="BX13" s="452"/>
      <c r="BY13" s="452"/>
      <c r="BZ13" s="452"/>
      <c r="CA13" s="452"/>
      <c r="CB13" s="452"/>
      <c r="CC13" s="452"/>
      <c r="CD13" s="452"/>
      <c r="CE13" s="452"/>
      <c r="CF13" s="452"/>
      <c r="CG13" s="452"/>
      <c r="CH13" s="452"/>
      <c r="CI13" s="452"/>
      <c r="CJ13" s="452"/>
      <c r="CK13" s="452"/>
      <c r="CL13" s="452"/>
      <c r="CM13" s="452"/>
      <c r="CN13" s="452"/>
      <c r="CO13" s="452"/>
      <c r="CP13" s="452"/>
      <c r="CQ13" s="452"/>
      <c r="CR13" s="452"/>
      <c r="CS13" s="452"/>
      <c r="CT13" s="452"/>
      <c r="CU13" s="452"/>
      <c r="CV13" s="452"/>
      <c r="CW13" s="452"/>
      <c r="CX13" s="452"/>
    </row>
    <row r="14" spans="1:102">
      <c r="A14" s="451"/>
      <c r="B14" s="452" t="str">
        <f>IF(ISBLANK(A14)," ",VLOOKUP(A14,Produits!$B$3:$C$102,2,))</f>
        <v xml:space="preserve"> </v>
      </c>
      <c r="C14" s="452"/>
      <c r="D14" s="452"/>
      <c r="E14" s="452"/>
      <c r="F14" s="452"/>
      <c r="G14" s="452"/>
      <c r="H14" s="452"/>
      <c r="I14" s="452"/>
      <c r="J14" s="452"/>
      <c r="K14" s="452"/>
      <c r="L14" s="452"/>
      <c r="M14" s="452"/>
      <c r="N14" s="452"/>
      <c r="O14" s="452"/>
      <c r="P14" s="452"/>
      <c r="Q14" s="452"/>
      <c r="R14" s="452"/>
      <c r="S14" s="452"/>
      <c r="T14" s="452"/>
      <c r="U14" s="452"/>
      <c r="V14" s="452"/>
      <c r="W14" s="452"/>
      <c r="X14" s="452"/>
      <c r="Y14" s="452"/>
      <c r="Z14" s="452"/>
      <c r="AA14" s="452"/>
      <c r="AB14" s="452"/>
      <c r="AC14" s="452"/>
      <c r="AD14" s="452"/>
      <c r="AE14" s="452"/>
      <c r="AF14" s="452"/>
      <c r="AG14" s="452"/>
      <c r="AH14" s="452"/>
      <c r="AI14" s="452"/>
      <c r="AJ14" s="452"/>
      <c r="AK14" s="452"/>
      <c r="AL14" s="452"/>
      <c r="AM14" s="452"/>
      <c r="AN14" s="452"/>
      <c r="AO14" s="452"/>
      <c r="AP14" s="452"/>
      <c r="AQ14" s="452"/>
      <c r="AR14" s="452"/>
      <c r="AS14" s="452"/>
      <c r="AT14" s="452"/>
      <c r="AU14" s="452"/>
      <c r="AV14" s="452"/>
      <c r="AW14" s="452"/>
      <c r="AX14" s="452"/>
      <c r="AY14" s="452"/>
      <c r="AZ14" s="452"/>
      <c r="BA14" s="452"/>
      <c r="BB14" s="452"/>
      <c r="BC14" s="452"/>
      <c r="BD14" s="452"/>
      <c r="BE14" s="452"/>
      <c r="BF14" s="452"/>
      <c r="BG14" s="452"/>
      <c r="BH14" s="452"/>
      <c r="BI14" s="452"/>
      <c r="BJ14" s="452"/>
      <c r="BK14" s="452"/>
      <c r="BL14" s="452"/>
      <c r="BM14" s="452"/>
      <c r="BN14" s="452"/>
      <c r="BO14" s="452"/>
      <c r="BP14" s="452"/>
      <c r="BQ14" s="452"/>
      <c r="BR14" s="452"/>
      <c r="BS14" s="452"/>
      <c r="BT14" s="452"/>
      <c r="BU14" s="452"/>
      <c r="BV14" s="452"/>
      <c r="BW14" s="452"/>
      <c r="BX14" s="452"/>
      <c r="BY14" s="452"/>
      <c r="BZ14" s="452"/>
      <c r="CA14" s="452"/>
      <c r="CB14" s="452"/>
      <c r="CC14" s="452"/>
      <c r="CD14" s="452"/>
      <c r="CE14" s="452"/>
      <c r="CF14" s="452"/>
      <c r="CG14" s="452"/>
      <c r="CH14" s="452"/>
      <c r="CI14" s="452"/>
      <c r="CJ14" s="452"/>
      <c r="CK14" s="452"/>
      <c r="CL14" s="452"/>
      <c r="CM14" s="452"/>
      <c r="CN14" s="452"/>
      <c r="CO14" s="452"/>
      <c r="CP14" s="452"/>
      <c r="CQ14" s="452"/>
      <c r="CR14" s="452"/>
      <c r="CS14" s="452"/>
      <c r="CT14" s="452"/>
      <c r="CU14" s="452"/>
      <c r="CV14" s="452"/>
      <c r="CW14" s="452"/>
      <c r="CX14" s="452"/>
    </row>
    <row r="15" spans="1:102">
      <c r="A15" s="451"/>
      <c r="B15" s="452" t="str">
        <f>IF(ISBLANK(A15)," ",VLOOKUP(A15,Produits!$B$3:$C$102,2,))</f>
        <v xml:space="preserve"> </v>
      </c>
      <c r="C15" s="452"/>
      <c r="D15" s="452"/>
      <c r="E15" s="452"/>
      <c r="F15" s="452"/>
      <c r="G15" s="452"/>
      <c r="H15" s="452"/>
      <c r="I15" s="452"/>
      <c r="J15" s="452"/>
      <c r="K15" s="452"/>
      <c r="L15" s="452"/>
      <c r="M15" s="452"/>
      <c r="N15" s="452"/>
      <c r="O15" s="452"/>
      <c r="P15" s="452"/>
      <c r="Q15" s="452"/>
      <c r="R15" s="452"/>
      <c r="S15" s="452"/>
      <c r="T15" s="452"/>
      <c r="U15" s="452"/>
      <c r="V15" s="452"/>
      <c r="W15" s="452"/>
      <c r="X15" s="452"/>
      <c r="Y15" s="452"/>
      <c r="Z15" s="452"/>
      <c r="AA15" s="452"/>
      <c r="AB15" s="452"/>
      <c r="AC15" s="452"/>
      <c r="AD15" s="452"/>
      <c r="AE15" s="452"/>
      <c r="AF15" s="452"/>
      <c r="AG15" s="452"/>
      <c r="AH15" s="452"/>
      <c r="AI15" s="452"/>
      <c r="AJ15" s="452"/>
      <c r="AK15" s="452"/>
      <c r="AL15" s="452"/>
      <c r="AM15" s="452"/>
      <c r="AN15" s="452"/>
      <c r="AO15" s="452"/>
      <c r="AP15" s="452"/>
      <c r="AQ15" s="452"/>
      <c r="AR15" s="452"/>
      <c r="AS15" s="452"/>
      <c r="AT15" s="452"/>
      <c r="AU15" s="452"/>
      <c r="AV15" s="452"/>
      <c r="AW15" s="452"/>
      <c r="AX15" s="452"/>
      <c r="AY15" s="452"/>
      <c r="AZ15" s="452"/>
      <c r="BA15" s="452"/>
      <c r="BB15" s="452"/>
      <c r="BC15" s="452"/>
      <c r="BD15" s="452"/>
      <c r="BE15" s="452"/>
      <c r="BF15" s="452"/>
      <c r="BG15" s="452"/>
      <c r="BH15" s="452"/>
      <c r="BI15" s="452"/>
      <c r="BJ15" s="452"/>
      <c r="BK15" s="452"/>
      <c r="BL15" s="452"/>
      <c r="BM15" s="452"/>
      <c r="BN15" s="452"/>
      <c r="BO15" s="452"/>
      <c r="BP15" s="452"/>
      <c r="BQ15" s="452"/>
      <c r="BR15" s="452"/>
      <c r="BS15" s="452"/>
      <c r="BT15" s="452"/>
      <c r="BU15" s="452"/>
      <c r="BV15" s="452"/>
      <c r="BW15" s="452"/>
      <c r="BX15" s="452"/>
      <c r="BY15" s="452"/>
      <c r="BZ15" s="452"/>
      <c r="CA15" s="452"/>
      <c r="CB15" s="452"/>
      <c r="CC15" s="452"/>
      <c r="CD15" s="452"/>
      <c r="CE15" s="452"/>
      <c r="CF15" s="452"/>
      <c r="CG15" s="452"/>
      <c r="CH15" s="452"/>
      <c r="CI15" s="452"/>
      <c r="CJ15" s="452"/>
      <c r="CK15" s="452"/>
      <c r="CL15" s="452"/>
      <c r="CM15" s="452"/>
      <c r="CN15" s="452"/>
      <c r="CO15" s="452"/>
      <c r="CP15" s="452"/>
      <c r="CQ15" s="452"/>
      <c r="CR15" s="452"/>
      <c r="CS15" s="452"/>
      <c r="CT15" s="452"/>
      <c r="CU15" s="452"/>
      <c r="CV15" s="452"/>
      <c r="CW15" s="452"/>
      <c r="CX15" s="452"/>
    </row>
    <row r="16" spans="1:102">
      <c r="A16" s="451"/>
      <c r="B16" s="452" t="str">
        <f>IF(ISBLANK(A16)," ",VLOOKUP(A16,Produits!$B$3:$C$102,2,))</f>
        <v xml:space="preserve"> </v>
      </c>
      <c r="C16" s="452"/>
      <c r="D16" s="452"/>
      <c r="E16" s="452"/>
      <c r="F16" s="452"/>
      <c r="G16" s="452"/>
      <c r="H16" s="452"/>
      <c r="I16" s="452"/>
      <c r="J16" s="452"/>
      <c r="K16" s="452"/>
      <c r="L16" s="452"/>
      <c r="M16" s="452"/>
      <c r="N16" s="452"/>
      <c r="O16" s="452"/>
      <c r="P16" s="452"/>
      <c r="Q16" s="452"/>
      <c r="R16" s="452"/>
      <c r="S16" s="452"/>
      <c r="T16" s="452"/>
      <c r="U16" s="452"/>
      <c r="V16" s="452"/>
      <c r="W16" s="452"/>
      <c r="X16" s="452"/>
      <c r="Y16" s="452"/>
      <c r="Z16" s="452"/>
      <c r="AA16" s="452"/>
      <c r="AB16" s="452"/>
      <c r="AC16" s="452"/>
      <c r="AD16" s="452"/>
      <c r="AE16" s="452"/>
      <c r="AF16" s="452"/>
      <c r="AG16" s="452"/>
      <c r="AH16" s="452"/>
      <c r="AI16" s="452"/>
      <c r="AJ16" s="452"/>
      <c r="AK16" s="452"/>
      <c r="AL16" s="452"/>
      <c r="AM16" s="452"/>
      <c r="AN16" s="452"/>
      <c r="AO16" s="452"/>
      <c r="AP16" s="452"/>
      <c r="AQ16" s="452"/>
      <c r="AR16" s="452"/>
      <c r="AS16" s="452"/>
      <c r="AT16" s="452"/>
      <c r="AU16" s="452"/>
      <c r="AV16" s="452"/>
      <c r="AW16" s="452"/>
      <c r="AX16" s="452"/>
      <c r="AY16" s="452"/>
      <c r="AZ16" s="452"/>
      <c r="BA16" s="452"/>
      <c r="BB16" s="452"/>
      <c r="BC16" s="452"/>
      <c r="BD16" s="452"/>
      <c r="BE16" s="452"/>
      <c r="BF16" s="452"/>
      <c r="BG16" s="452"/>
      <c r="BH16" s="452"/>
      <c r="BI16" s="452"/>
      <c r="BJ16" s="452"/>
      <c r="BK16" s="452"/>
      <c r="BL16" s="452"/>
      <c r="BM16" s="452"/>
      <c r="BN16" s="452"/>
      <c r="BO16" s="452"/>
      <c r="BP16" s="452"/>
      <c r="BQ16" s="452"/>
      <c r="BR16" s="452"/>
      <c r="BS16" s="452"/>
      <c r="BT16" s="452"/>
      <c r="BU16" s="452"/>
      <c r="BV16" s="452"/>
      <c r="BW16" s="452"/>
      <c r="BX16" s="452"/>
      <c r="BY16" s="452"/>
      <c r="BZ16" s="452"/>
      <c r="CA16" s="452"/>
      <c r="CB16" s="452"/>
      <c r="CC16" s="452"/>
      <c r="CD16" s="452"/>
      <c r="CE16" s="452"/>
      <c r="CF16" s="452"/>
      <c r="CG16" s="452"/>
      <c r="CH16" s="452"/>
      <c r="CI16" s="452"/>
      <c r="CJ16" s="452"/>
      <c r="CK16" s="452"/>
      <c r="CL16" s="452"/>
      <c r="CM16" s="452"/>
      <c r="CN16" s="452"/>
      <c r="CO16" s="452"/>
      <c r="CP16" s="452"/>
      <c r="CQ16" s="452"/>
      <c r="CR16" s="452"/>
      <c r="CS16" s="452"/>
      <c r="CT16" s="452"/>
      <c r="CU16" s="452"/>
      <c r="CV16" s="452"/>
      <c r="CW16" s="452"/>
      <c r="CX16" s="452"/>
    </row>
    <row r="17" spans="1:102">
      <c r="A17" s="451"/>
      <c r="B17" s="452" t="str">
        <f>IF(ISBLANK(A17)," ",VLOOKUP(A17,Produits!$B$3:$C$102,2,))</f>
        <v xml:space="preserve"> </v>
      </c>
      <c r="C17" s="452"/>
      <c r="D17" s="452"/>
      <c r="E17" s="452"/>
      <c r="F17" s="452"/>
      <c r="G17" s="452"/>
      <c r="H17" s="452"/>
      <c r="I17" s="452"/>
      <c r="J17" s="452"/>
      <c r="K17" s="452"/>
      <c r="L17" s="452"/>
      <c r="M17" s="452"/>
      <c r="N17" s="452"/>
      <c r="O17" s="452"/>
      <c r="P17" s="452"/>
      <c r="Q17" s="452"/>
      <c r="R17" s="452"/>
      <c r="S17" s="452"/>
      <c r="T17" s="452"/>
      <c r="U17" s="452"/>
      <c r="V17" s="452"/>
      <c r="W17" s="452"/>
      <c r="X17" s="452"/>
      <c r="Y17" s="452"/>
      <c r="Z17" s="452"/>
      <c r="AA17" s="452"/>
      <c r="AB17" s="452"/>
      <c r="AC17" s="452"/>
      <c r="AD17" s="452"/>
      <c r="AE17" s="452"/>
      <c r="AF17" s="452"/>
      <c r="AG17" s="452"/>
      <c r="AH17" s="452"/>
      <c r="AI17" s="452"/>
      <c r="AJ17" s="452"/>
      <c r="AK17" s="452"/>
      <c r="AL17" s="452"/>
      <c r="AM17" s="452"/>
      <c r="AN17" s="452"/>
      <c r="AO17" s="452"/>
      <c r="AP17" s="452"/>
      <c r="AQ17" s="452"/>
      <c r="AR17" s="452"/>
      <c r="AS17" s="452"/>
      <c r="AT17" s="452"/>
      <c r="AU17" s="452"/>
      <c r="AV17" s="452"/>
      <c r="AW17" s="452"/>
      <c r="AX17" s="452"/>
      <c r="AY17" s="452"/>
      <c r="AZ17" s="452"/>
      <c r="BA17" s="452"/>
      <c r="BB17" s="452"/>
      <c r="BC17" s="452"/>
      <c r="BD17" s="452"/>
      <c r="BE17" s="452"/>
      <c r="BF17" s="452"/>
      <c r="BG17" s="452"/>
      <c r="BH17" s="452"/>
      <c r="BI17" s="452"/>
      <c r="BJ17" s="452"/>
      <c r="BK17" s="452"/>
      <c r="BL17" s="452"/>
      <c r="BM17" s="452"/>
      <c r="BN17" s="452"/>
      <c r="BO17" s="452"/>
      <c r="BP17" s="452"/>
      <c r="BQ17" s="452"/>
      <c r="BR17" s="452"/>
      <c r="BS17" s="452"/>
      <c r="BT17" s="452"/>
      <c r="BU17" s="452"/>
      <c r="BV17" s="452"/>
      <c r="BW17" s="452"/>
      <c r="BX17" s="452"/>
      <c r="BY17" s="452"/>
      <c r="BZ17" s="452"/>
      <c r="CA17" s="452"/>
      <c r="CB17" s="452"/>
      <c r="CC17" s="452"/>
      <c r="CD17" s="452"/>
      <c r="CE17" s="452"/>
      <c r="CF17" s="452"/>
      <c r="CG17" s="452"/>
      <c r="CH17" s="452"/>
      <c r="CI17" s="452"/>
      <c r="CJ17" s="452"/>
      <c r="CK17" s="452"/>
      <c r="CL17" s="452"/>
      <c r="CM17" s="452"/>
      <c r="CN17" s="452"/>
      <c r="CO17" s="452"/>
      <c r="CP17" s="452"/>
      <c r="CQ17" s="452"/>
      <c r="CR17" s="452"/>
      <c r="CS17" s="452"/>
      <c r="CT17" s="452"/>
      <c r="CU17" s="452"/>
      <c r="CV17" s="452"/>
      <c r="CW17" s="452"/>
      <c r="CX17" s="452"/>
    </row>
    <row r="18" spans="1:102">
      <c r="A18" s="451"/>
      <c r="B18" s="452" t="str">
        <f>IF(ISBLANK(A18)," ",VLOOKUP(A18,Produits!$B$3:$C$102,2,))</f>
        <v xml:space="preserve"> </v>
      </c>
      <c r="C18" s="452"/>
      <c r="D18" s="452"/>
      <c r="E18" s="452"/>
      <c r="F18" s="452"/>
      <c r="G18" s="452"/>
      <c r="H18" s="452"/>
      <c r="I18" s="452"/>
      <c r="J18" s="452"/>
      <c r="K18" s="452"/>
      <c r="L18" s="452"/>
      <c r="M18" s="452"/>
      <c r="N18" s="452"/>
      <c r="O18" s="452"/>
      <c r="P18" s="452"/>
      <c r="Q18" s="452"/>
      <c r="R18" s="452"/>
      <c r="S18" s="452"/>
      <c r="T18" s="452"/>
      <c r="U18" s="452"/>
      <c r="V18" s="452"/>
      <c r="W18" s="452"/>
      <c r="X18" s="452"/>
      <c r="Y18" s="452"/>
      <c r="Z18" s="452"/>
      <c r="AA18" s="452"/>
      <c r="AB18" s="452"/>
      <c r="AC18" s="452"/>
      <c r="AD18" s="452"/>
      <c r="AE18" s="452"/>
      <c r="AF18" s="452"/>
      <c r="AG18" s="452"/>
      <c r="AH18" s="452"/>
      <c r="AI18" s="452"/>
      <c r="AJ18" s="452"/>
      <c r="AK18" s="452"/>
      <c r="AL18" s="452"/>
      <c r="AM18" s="452"/>
      <c r="AN18" s="452"/>
      <c r="AO18" s="452"/>
      <c r="AP18" s="452"/>
      <c r="AQ18" s="452"/>
      <c r="AR18" s="452"/>
      <c r="AS18" s="452"/>
      <c r="AT18" s="452"/>
      <c r="AU18" s="452"/>
      <c r="AV18" s="452"/>
      <c r="AW18" s="452"/>
      <c r="AX18" s="452"/>
      <c r="AY18" s="452"/>
      <c r="AZ18" s="452"/>
      <c r="BA18" s="452"/>
      <c r="BB18" s="452"/>
      <c r="BC18" s="452"/>
      <c r="BD18" s="452"/>
      <c r="BE18" s="452"/>
      <c r="BF18" s="452"/>
      <c r="BG18" s="452"/>
      <c r="BH18" s="452"/>
      <c r="BI18" s="452"/>
      <c r="BJ18" s="452"/>
      <c r="BK18" s="452"/>
      <c r="BL18" s="452"/>
      <c r="BM18" s="452"/>
      <c r="BN18" s="452"/>
      <c r="BO18" s="452"/>
      <c r="BP18" s="452"/>
      <c r="BQ18" s="452"/>
      <c r="BR18" s="452"/>
      <c r="BS18" s="452"/>
      <c r="BT18" s="452"/>
      <c r="BU18" s="452"/>
      <c r="BV18" s="452"/>
      <c r="BW18" s="452"/>
      <c r="BX18" s="452"/>
      <c r="BY18" s="452"/>
      <c r="BZ18" s="452"/>
      <c r="CA18" s="452"/>
      <c r="CB18" s="452"/>
      <c r="CC18" s="452"/>
      <c r="CD18" s="452"/>
      <c r="CE18" s="452"/>
      <c r="CF18" s="452"/>
      <c r="CG18" s="452"/>
      <c r="CH18" s="452"/>
      <c r="CI18" s="452"/>
      <c r="CJ18" s="452"/>
      <c r="CK18" s="452"/>
      <c r="CL18" s="452"/>
      <c r="CM18" s="452"/>
      <c r="CN18" s="452"/>
      <c r="CO18" s="452"/>
      <c r="CP18" s="452"/>
      <c r="CQ18" s="452"/>
      <c r="CR18" s="452"/>
      <c r="CS18" s="452"/>
      <c r="CT18" s="452"/>
      <c r="CU18" s="452"/>
      <c r="CV18" s="452"/>
      <c r="CW18" s="452"/>
      <c r="CX18" s="452"/>
    </row>
    <row r="19" spans="1:102">
      <c r="A19" s="451"/>
      <c r="B19" s="452" t="str">
        <f>IF(ISBLANK(A19)," ",VLOOKUP(A19,Produits!$B$3:$C$102,2,))</f>
        <v xml:space="preserve"> </v>
      </c>
      <c r="C19" s="452"/>
      <c r="D19" s="452"/>
      <c r="E19" s="452"/>
      <c r="F19" s="452"/>
      <c r="G19" s="452"/>
      <c r="H19" s="452"/>
      <c r="I19" s="452"/>
      <c r="J19" s="452"/>
      <c r="K19" s="452"/>
      <c r="L19" s="452"/>
      <c r="M19" s="452"/>
      <c r="N19" s="452"/>
      <c r="O19" s="452"/>
      <c r="P19" s="452"/>
      <c r="Q19" s="452"/>
      <c r="R19" s="452"/>
      <c r="S19" s="452"/>
      <c r="T19" s="452"/>
      <c r="U19" s="452"/>
      <c r="V19" s="452"/>
      <c r="W19" s="452"/>
      <c r="X19" s="452"/>
      <c r="Y19" s="452"/>
      <c r="Z19" s="452"/>
      <c r="AA19" s="452"/>
      <c r="AB19" s="452"/>
      <c r="AC19" s="452"/>
      <c r="AD19" s="452"/>
      <c r="AE19" s="452"/>
      <c r="AF19" s="452"/>
      <c r="AG19" s="452"/>
      <c r="AH19" s="452"/>
      <c r="AI19" s="452"/>
      <c r="AJ19" s="452"/>
      <c r="AK19" s="452"/>
      <c r="AL19" s="452"/>
      <c r="AM19" s="452"/>
      <c r="AN19" s="452"/>
      <c r="AO19" s="452"/>
      <c r="AP19" s="452"/>
      <c r="AQ19" s="452"/>
      <c r="AR19" s="452"/>
      <c r="AS19" s="452"/>
      <c r="AT19" s="452"/>
      <c r="AU19" s="452"/>
      <c r="AV19" s="452"/>
      <c r="AW19" s="452"/>
      <c r="AX19" s="452"/>
      <c r="AY19" s="452"/>
      <c r="AZ19" s="452"/>
      <c r="BA19" s="452"/>
      <c r="BB19" s="452"/>
      <c r="BC19" s="452"/>
      <c r="BD19" s="452"/>
      <c r="BE19" s="452"/>
      <c r="BF19" s="452"/>
      <c r="BG19" s="452"/>
      <c r="BH19" s="452"/>
      <c r="BI19" s="452"/>
      <c r="BJ19" s="452"/>
      <c r="BK19" s="452"/>
      <c r="BL19" s="452"/>
      <c r="BM19" s="452"/>
      <c r="BN19" s="452"/>
      <c r="BO19" s="452"/>
      <c r="BP19" s="452"/>
      <c r="BQ19" s="452"/>
      <c r="BR19" s="452"/>
      <c r="BS19" s="452"/>
      <c r="BT19" s="452"/>
      <c r="BU19" s="452"/>
      <c r="BV19" s="452"/>
      <c r="BW19" s="452"/>
      <c r="BX19" s="452"/>
      <c r="BY19" s="452"/>
      <c r="BZ19" s="452"/>
      <c r="CA19" s="452"/>
      <c r="CB19" s="452"/>
      <c r="CC19" s="452"/>
      <c r="CD19" s="452"/>
      <c r="CE19" s="452"/>
      <c r="CF19" s="452"/>
      <c r="CG19" s="452"/>
      <c r="CH19" s="452"/>
      <c r="CI19" s="452"/>
      <c r="CJ19" s="452"/>
      <c r="CK19" s="452"/>
      <c r="CL19" s="452"/>
      <c r="CM19" s="452"/>
      <c r="CN19" s="452"/>
      <c r="CO19" s="452"/>
      <c r="CP19" s="452"/>
      <c r="CQ19" s="452"/>
      <c r="CR19" s="452"/>
      <c r="CS19" s="452"/>
      <c r="CT19" s="452"/>
      <c r="CU19" s="452"/>
      <c r="CV19" s="452"/>
      <c r="CW19" s="452"/>
      <c r="CX19" s="452"/>
    </row>
    <row r="20" spans="1:102">
      <c r="A20" s="451"/>
      <c r="B20" s="452" t="str">
        <f>IF(ISBLANK(A20)," ",VLOOKUP(A20,Produits!$B$3:$C$102,2,))</f>
        <v xml:space="preserve"> </v>
      </c>
      <c r="C20" s="452"/>
      <c r="D20" s="452"/>
      <c r="E20" s="452"/>
      <c r="F20" s="452"/>
      <c r="G20" s="452"/>
      <c r="H20" s="452"/>
      <c r="I20" s="452"/>
      <c r="J20" s="452"/>
      <c r="K20" s="452"/>
      <c r="L20" s="452"/>
      <c r="M20" s="452"/>
      <c r="N20" s="452"/>
      <c r="O20" s="452"/>
      <c r="P20" s="452"/>
      <c r="Q20" s="452"/>
      <c r="R20" s="452"/>
      <c r="S20" s="452"/>
      <c r="T20" s="452"/>
      <c r="U20" s="452"/>
      <c r="V20" s="452"/>
      <c r="W20" s="452"/>
      <c r="X20" s="452"/>
      <c r="Y20" s="452"/>
      <c r="Z20" s="452"/>
      <c r="AA20" s="452"/>
      <c r="AB20" s="452"/>
      <c r="AC20" s="452"/>
      <c r="AD20" s="452"/>
      <c r="AE20" s="452"/>
      <c r="AF20" s="452"/>
      <c r="AG20" s="452"/>
      <c r="AH20" s="452"/>
      <c r="AI20" s="452"/>
      <c r="AJ20" s="452"/>
      <c r="AK20" s="452"/>
      <c r="AL20" s="452"/>
      <c r="AM20" s="452"/>
      <c r="AN20" s="452"/>
      <c r="AO20" s="452"/>
      <c r="AP20" s="452"/>
      <c r="AQ20" s="452"/>
      <c r="AR20" s="452"/>
      <c r="AS20" s="452"/>
      <c r="AT20" s="452"/>
      <c r="AU20" s="452"/>
      <c r="AV20" s="452"/>
      <c r="AW20" s="452"/>
      <c r="AX20" s="452"/>
      <c r="AY20" s="452"/>
      <c r="AZ20" s="452"/>
      <c r="BA20" s="452"/>
      <c r="BB20" s="452"/>
      <c r="BC20" s="452"/>
      <c r="BD20" s="452"/>
      <c r="BE20" s="452"/>
      <c r="BF20" s="452"/>
      <c r="BG20" s="452"/>
      <c r="BH20" s="452"/>
      <c r="BI20" s="452"/>
      <c r="BJ20" s="452"/>
      <c r="BK20" s="452"/>
      <c r="BL20" s="452"/>
      <c r="BM20" s="452"/>
      <c r="BN20" s="452"/>
      <c r="BO20" s="452"/>
      <c r="BP20" s="452"/>
      <c r="BQ20" s="452"/>
      <c r="BR20" s="452"/>
      <c r="BS20" s="452"/>
      <c r="BT20" s="452"/>
      <c r="BU20" s="452"/>
      <c r="BV20" s="452"/>
      <c r="BW20" s="452"/>
      <c r="BX20" s="452"/>
      <c r="BY20" s="452"/>
      <c r="BZ20" s="452"/>
      <c r="CA20" s="452"/>
      <c r="CB20" s="452"/>
      <c r="CC20" s="452"/>
      <c r="CD20" s="452"/>
      <c r="CE20" s="452"/>
      <c r="CF20" s="452"/>
      <c r="CG20" s="452"/>
      <c r="CH20" s="452"/>
      <c r="CI20" s="452"/>
      <c r="CJ20" s="452"/>
      <c r="CK20" s="452"/>
      <c r="CL20" s="452"/>
      <c r="CM20" s="452"/>
      <c r="CN20" s="452"/>
      <c r="CO20" s="452"/>
      <c r="CP20" s="452"/>
      <c r="CQ20" s="452"/>
      <c r="CR20" s="452"/>
      <c r="CS20" s="452"/>
      <c r="CT20" s="452"/>
      <c r="CU20" s="452"/>
      <c r="CV20" s="452"/>
      <c r="CW20" s="452"/>
      <c r="CX20" s="452"/>
    </row>
    <row r="21" spans="1:102">
      <c r="A21" s="451"/>
      <c r="B21" s="452" t="str">
        <f>IF(ISBLANK(A21)," ",VLOOKUP(A21,Produits!$B$3:$C$102,2,))</f>
        <v xml:space="preserve"> </v>
      </c>
      <c r="C21" s="452"/>
      <c r="D21" s="452"/>
      <c r="E21" s="452"/>
      <c r="F21" s="452"/>
      <c r="G21" s="452"/>
      <c r="H21" s="452"/>
      <c r="I21" s="452"/>
      <c r="J21" s="452"/>
      <c r="K21" s="452"/>
      <c r="L21" s="452"/>
      <c r="M21" s="452"/>
      <c r="N21" s="452"/>
      <c r="O21" s="452"/>
      <c r="P21" s="452"/>
      <c r="Q21" s="452"/>
      <c r="R21" s="452"/>
      <c r="S21" s="452"/>
      <c r="T21" s="452"/>
      <c r="U21" s="452"/>
      <c r="V21" s="452"/>
      <c r="W21" s="452"/>
      <c r="X21" s="452"/>
      <c r="Y21" s="452"/>
      <c r="Z21" s="452"/>
      <c r="AA21" s="452"/>
      <c r="AB21" s="452"/>
      <c r="AC21" s="452"/>
      <c r="AD21" s="452"/>
      <c r="AE21" s="452"/>
      <c r="AF21" s="452"/>
      <c r="AG21" s="452"/>
      <c r="AH21" s="452"/>
      <c r="AI21" s="452"/>
      <c r="AJ21" s="452"/>
      <c r="AK21" s="452"/>
      <c r="AL21" s="452"/>
      <c r="AM21" s="452"/>
      <c r="AN21" s="452"/>
      <c r="AO21" s="452"/>
      <c r="AP21" s="452"/>
      <c r="AQ21" s="452"/>
      <c r="AR21" s="452"/>
      <c r="AS21" s="452"/>
      <c r="AT21" s="452"/>
      <c r="AU21" s="452"/>
      <c r="AV21" s="452"/>
      <c r="AW21" s="452"/>
      <c r="AX21" s="452"/>
      <c r="AY21" s="452"/>
      <c r="AZ21" s="452"/>
      <c r="BA21" s="452"/>
      <c r="BB21" s="452"/>
      <c r="BC21" s="452"/>
      <c r="BD21" s="452"/>
      <c r="BE21" s="452"/>
      <c r="BF21" s="452"/>
      <c r="BG21" s="452"/>
      <c r="BH21" s="452"/>
      <c r="BI21" s="452"/>
      <c r="BJ21" s="452"/>
      <c r="BK21" s="452"/>
      <c r="BL21" s="452"/>
      <c r="BM21" s="452"/>
      <c r="BN21" s="452"/>
      <c r="BO21" s="452"/>
      <c r="BP21" s="452"/>
      <c r="BQ21" s="452"/>
      <c r="BR21" s="452"/>
      <c r="BS21" s="452"/>
      <c r="BT21" s="452"/>
      <c r="BU21" s="452"/>
      <c r="BV21" s="452"/>
      <c r="BW21" s="452"/>
      <c r="BX21" s="452"/>
      <c r="BY21" s="452"/>
      <c r="BZ21" s="452"/>
      <c r="CA21" s="452"/>
      <c r="CB21" s="452"/>
      <c r="CC21" s="452"/>
      <c r="CD21" s="452"/>
      <c r="CE21" s="452"/>
      <c r="CF21" s="452"/>
      <c r="CG21" s="452"/>
      <c r="CH21" s="452"/>
      <c r="CI21" s="452"/>
      <c r="CJ21" s="452"/>
      <c r="CK21" s="452"/>
      <c r="CL21" s="452"/>
      <c r="CM21" s="452"/>
      <c r="CN21" s="452"/>
      <c r="CO21" s="452"/>
      <c r="CP21" s="452"/>
      <c r="CQ21" s="452"/>
      <c r="CR21" s="452"/>
      <c r="CS21" s="452"/>
      <c r="CT21" s="452"/>
      <c r="CU21" s="452"/>
      <c r="CV21" s="452"/>
      <c r="CW21" s="452"/>
      <c r="CX21" s="452"/>
    </row>
    <row r="22" spans="1:102">
      <c r="A22" s="451"/>
      <c r="B22" s="452" t="str">
        <f>IF(ISBLANK(A22)," ",VLOOKUP(A22,Produits!$B$3:$C$102,2,))</f>
        <v xml:space="preserve"> </v>
      </c>
      <c r="C22" s="452"/>
      <c r="D22" s="452"/>
      <c r="E22" s="452"/>
      <c r="F22" s="452"/>
      <c r="G22" s="452"/>
      <c r="H22" s="452"/>
      <c r="I22" s="452"/>
      <c r="J22" s="452"/>
      <c r="K22" s="452"/>
      <c r="L22" s="452"/>
      <c r="M22" s="452"/>
      <c r="N22" s="452"/>
      <c r="O22" s="452"/>
      <c r="P22" s="452"/>
      <c r="Q22" s="452"/>
      <c r="R22" s="452"/>
      <c r="S22" s="452"/>
      <c r="T22" s="452"/>
      <c r="U22" s="452"/>
      <c r="V22" s="452"/>
      <c r="W22" s="452"/>
      <c r="X22" s="452"/>
      <c r="Y22" s="452"/>
      <c r="Z22" s="452"/>
      <c r="AA22" s="452"/>
      <c r="AB22" s="452"/>
      <c r="AC22" s="452"/>
      <c r="AD22" s="452"/>
      <c r="AE22" s="452"/>
      <c r="AF22" s="452"/>
      <c r="AG22" s="452"/>
      <c r="AH22" s="452"/>
      <c r="AI22" s="452"/>
      <c r="AJ22" s="452"/>
      <c r="AK22" s="452"/>
      <c r="AL22" s="452"/>
      <c r="AM22" s="452"/>
      <c r="AN22" s="452"/>
      <c r="AO22" s="452"/>
      <c r="AP22" s="452"/>
      <c r="AQ22" s="452"/>
      <c r="AR22" s="452"/>
      <c r="AS22" s="452"/>
      <c r="AT22" s="452"/>
      <c r="AU22" s="452"/>
      <c r="AV22" s="452"/>
      <c r="AW22" s="452"/>
      <c r="AX22" s="452"/>
      <c r="AY22" s="452"/>
      <c r="AZ22" s="452"/>
      <c r="BA22" s="452"/>
      <c r="BB22" s="452"/>
      <c r="BC22" s="452"/>
      <c r="BD22" s="452"/>
      <c r="BE22" s="452"/>
      <c r="BF22" s="452"/>
      <c r="BG22" s="452"/>
      <c r="BH22" s="452"/>
      <c r="BI22" s="452"/>
      <c r="BJ22" s="452"/>
      <c r="BK22" s="452"/>
      <c r="BL22" s="452"/>
      <c r="BM22" s="452"/>
      <c r="BN22" s="452"/>
      <c r="BO22" s="452"/>
      <c r="BP22" s="452"/>
      <c r="BQ22" s="452"/>
      <c r="BR22" s="452"/>
      <c r="BS22" s="452"/>
      <c r="BT22" s="452"/>
      <c r="BU22" s="452"/>
      <c r="BV22" s="452"/>
      <c r="BW22" s="452"/>
      <c r="BX22" s="452"/>
      <c r="BY22" s="452"/>
      <c r="BZ22" s="452"/>
      <c r="CA22" s="452"/>
      <c r="CB22" s="452"/>
      <c r="CC22" s="452"/>
      <c r="CD22" s="452"/>
      <c r="CE22" s="452"/>
      <c r="CF22" s="452"/>
      <c r="CG22" s="452"/>
      <c r="CH22" s="452"/>
      <c r="CI22" s="452"/>
      <c r="CJ22" s="452"/>
      <c r="CK22" s="452"/>
      <c r="CL22" s="452"/>
      <c r="CM22" s="452"/>
      <c r="CN22" s="452"/>
      <c r="CO22" s="452"/>
      <c r="CP22" s="452"/>
      <c r="CQ22" s="452"/>
      <c r="CR22" s="452"/>
      <c r="CS22" s="452"/>
      <c r="CT22" s="452"/>
      <c r="CU22" s="452"/>
      <c r="CV22" s="452"/>
      <c r="CW22" s="452"/>
      <c r="CX22" s="452"/>
    </row>
    <row r="23" spans="1:102">
      <c r="A23" s="451"/>
      <c r="B23" s="452" t="str">
        <f>IF(ISBLANK(A23)," ",VLOOKUP(A23,Produits!$B$3:$C$102,2,))</f>
        <v xml:space="preserve"> </v>
      </c>
      <c r="C23" s="452"/>
      <c r="D23" s="452"/>
      <c r="E23" s="452"/>
      <c r="F23" s="452"/>
      <c r="G23" s="452"/>
      <c r="H23" s="452"/>
      <c r="I23" s="452"/>
      <c r="J23" s="452"/>
      <c r="K23" s="452"/>
      <c r="L23" s="452"/>
      <c r="M23" s="452"/>
      <c r="N23" s="452"/>
      <c r="O23" s="452"/>
      <c r="P23" s="452"/>
      <c r="Q23" s="452"/>
      <c r="R23" s="452"/>
      <c r="S23" s="452"/>
      <c r="T23" s="452"/>
      <c r="U23" s="452"/>
      <c r="V23" s="452"/>
      <c r="W23" s="452"/>
      <c r="X23" s="452"/>
      <c r="Y23" s="452"/>
      <c r="Z23" s="452"/>
      <c r="AA23" s="452"/>
      <c r="AB23" s="452"/>
      <c r="AC23" s="452"/>
      <c r="AD23" s="452"/>
      <c r="AE23" s="452"/>
      <c r="AF23" s="452"/>
      <c r="AG23" s="452"/>
      <c r="AH23" s="452"/>
      <c r="AI23" s="452"/>
      <c r="AJ23" s="452"/>
      <c r="AK23" s="452"/>
      <c r="AL23" s="452"/>
      <c r="AM23" s="452"/>
      <c r="AN23" s="452"/>
      <c r="AO23" s="452"/>
      <c r="AP23" s="452"/>
      <c r="AQ23" s="452"/>
      <c r="AR23" s="452"/>
      <c r="AS23" s="452"/>
      <c r="AT23" s="452"/>
      <c r="AU23" s="452"/>
      <c r="AV23" s="452"/>
      <c r="AW23" s="452"/>
      <c r="AX23" s="452"/>
      <c r="AY23" s="452"/>
      <c r="AZ23" s="452"/>
      <c r="BA23" s="452"/>
      <c r="BB23" s="452"/>
      <c r="BC23" s="452"/>
      <c r="BD23" s="452"/>
      <c r="BE23" s="452"/>
      <c r="BF23" s="452"/>
      <c r="BG23" s="452"/>
      <c r="BH23" s="452"/>
      <c r="BI23" s="452"/>
      <c r="BJ23" s="452"/>
      <c r="BK23" s="452"/>
      <c r="BL23" s="452"/>
      <c r="BM23" s="452"/>
      <c r="BN23" s="452"/>
      <c r="BO23" s="452"/>
      <c r="BP23" s="452"/>
      <c r="BQ23" s="452"/>
      <c r="BR23" s="452"/>
      <c r="BS23" s="452"/>
      <c r="BT23" s="452"/>
      <c r="BU23" s="452"/>
      <c r="BV23" s="452"/>
      <c r="BW23" s="452"/>
      <c r="BX23" s="452"/>
      <c r="BY23" s="452"/>
      <c r="BZ23" s="452"/>
      <c r="CA23" s="452"/>
      <c r="CB23" s="452"/>
      <c r="CC23" s="452"/>
      <c r="CD23" s="452"/>
      <c r="CE23" s="452"/>
      <c r="CF23" s="452"/>
      <c r="CG23" s="452"/>
      <c r="CH23" s="452"/>
      <c r="CI23" s="452"/>
      <c r="CJ23" s="452"/>
      <c r="CK23" s="452"/>
      <c r="CL23" s="452"/>
      <c r="CM23" s="452"/>
      <c r="CN23" s="452"/>
      <c r="CO23" s="452"/>
      <c r="CP23" s="452"/>
      <c r="CQ23" s="452"/>
      <c r="CR23" s="452"/>
      <c r="CS23" s="452"/>
      <c r="CT23" s="452"/>
      <c r="CU23" s="452"/>
      <c r="CV23" s="452"/>
      <c r="CW23" s="452"/>
      <c r="CX23" s="452"/>
    </row>
    <row r="24" spans="1:102">
      <c r="A24" s="451"/>
      <c r="B24" s="452" t="str">
        <f>IF(ISBLANK(A24)," ",VLOOKUP(A24,Produits!$B$3:$C$102,2,))</f>
        <v xml:space="preserve"> </v>
      </c>
      <c r="C24" s="452"/>
      <c r="D24" s="452"/>
      <c r="E24" s="452"/>
      <c r="F24" s="452"/>
      <c r="G24" s="452"/>
      <c r="H24" s="452"/>
      <c r="I24" s="452"/>
      <c r="J24" s="452"/>
      <c r="K24" s="452"/>
      <c r="L24" s="452"/>
      <c r="M24" s="452"/>
      <c r="N24" s="452"/>
      <c r="O24" s="452"/>
      <c r="P24" s="452"/>
      <c r="Q24" s="452"/>
      <c r="R24" s="452"/>
      <c r="S24" s="452"/>
      <c r="T24" s="452"/>
      <c r="U24" s="452"/>
      <c r="V24" s="452"/>
      <c r="W24" s="452"/>
      <c r="X24" s="452"/>
      <c r="Y24" s="452"/>
      <c r="Z24" s="452"/>
      <c r="AA24" s="452"/>
      <c r="AB24" s="452"/>
      <c r="AC24" s="452"/>
      <c r="AD24" s="452"/>
      <c r="AE24" s="452"/>
      <c r="AF24" s="452"/>
      <c r="AG24" s="452"/>
      <c r="AH24" s="452"/>
      <c r="AI24" s="452"/>
      <c r="AJ24" s="452"/>
      <c r="AK24" s="452"/>
      <c r="AL24" s="452"/>
      <c r="AM24" s="452"/>
      <c r="AN24" s="452"/>
      <c r="AO24" s="452"/>
      <c r="AP24" s="452"/>
      <c r="AQ24" s="452"/>
      <c r="AR24" s="452"/>
      <c r="AS24" s="452"/>
      <c r="AT24" s="452"/>
      <c r="AU24" s="452"/>
      <c r="AV24" s="452"/>
      <c r="AW24" s="452"/>
      <c r="AX24" s="452"/>
      <c r="AY24" s="452"/>
      <c r="AZ24" s="452"/>
      <c r="BA24" s="452"/>
      <c r="BB24" s="452"/>
      <c r="BC24" s="452"/>
      <c r="BD24" s="452"/>
      <c r="BE24" s="452"/>
      <c r="BF24" s="452"/>
      <c r="BG24" s="452"/>
      <c r="BH24" s="452"/>
      <c r="BI24" s="452"/>
      <c r="BJ24" s="452"/>
      <c r="BK24" s="452"/>
      <c r="BL24" s="452"/>
      <c r="BM24" s="452"/>
      <c r="BN24" s="452"/>
      <c r="BO24" s="452"/>
      <c r="BP24" s="452"/>
      <c r="BQ24" s="452"/>
      <c r="BR24" s="452"/>
      <c r="BS24" s="452"/>
      <c r="BT24" s="452"/>
      <c r="BU24" s="452"/>
      <c r="BV24" s="452"/>
      <c r="BW24" s="452"/>
      <c r="BX24" s="452"/>
      <c r="BY24" s="452"/>
      <c r="BZ24" s="452"/>
      <c r="CA24" s="452"/>
      <c r="CB24" s="452"/>
      <c r="CC24" s="452"/>
      <c r="CD24" s="452"/>
      <c r="CE24" s="452"/>
      <c r="CF24" s="452"/>
      <c r="CG24" s="452"/>
      <c r="CH24" s="452"/>
      <c r="CI24" s="452"/>
      <c r="CJ24" s="452"/>
      <c r="CK24" s="452"/>
      <c r="CL24" s="452"/>
      <c r="CM24" s="452"/>
      <c r="CN24" s="452"/>
      <c r="CO24" s="452"/>
      <c r="CP24" s="452"/>
      <c r="CQ24" s="452"/>
      <c r="CR24" s="452"/>
      <c r="CS24" s="452"/>
      <c r="CT24" s="452"/>
      <c r="CU24" s="452"/>
      <c r="CV24" s="452"/>
      <c r="CW24" s="452"/>
      <c r="CX24" s="452"/>
    </row>
    <row r="25" spans="1:102">
      <c r="A25" s="451"/>
      <c r="B25" s="452" t="str">
        <f>IF(ISBLANK(A25)," ",VLOOKUP(A25,Produits!$B$3:$C$102,2,))</f>
        <v xml:space="preserve"> </v>
      </c>
      <c r="C25" s="452"/>
      <c r="D25" s="452"/>
      <c r="E25" s="452"/>
      <c r="F25" s="452"/>
      <c r="G25" s="452"/>
      <c r="H25" s="452"/>
      <c r="I25" s="452"/>
      <c r="J25" s="452"/>
      <c r="K25" s="452"/>
      <c r="L25" s="452"/>
      <c r="M25" s="452"/>
      <c r="N25" s="452"/>
      <c r="O25" s="452"/>
      <c r="P25" s="452"/>
      <c r="Q25" s="452"/>
      <c r="R25" s="452"/>
      <c r="S25" s="452"/>
      <c r="T25" s="452"/>
      <c r="U25" s="452"/>
      <c r="V25" s="452"/>
      <c r="W25" s="452"/>
      <c r="X25" s="452"/>
      <c r="Y25" s="452"/>
      <c r="Z25" s="452"/>
      <c r="AA25" s="452"/>
      <c r="AB25" s="452"/>
      <c r="AC25" s="452"/>
      <c r="AD25" s="452"/>
      <c r="AE25" s="452"/>
      <c r="AF25" s="452"/>
      <c r="AG25" s="452"/>
      <c r="AH25" s="452"/>
      <c r="AI25" s="452"/>
      <c r="AJ25" s="452"/>
      <c r="AK25" s="452"/>
      <c r="AL25" s="452"/>
      <c r="AM25" s="452"/>
      <c r="AN25" s="452"/>
      <c r="AO25" s="452"/>
      <c r="AP25" s="452"/>
      <c r="AQ25" s="452"/>
      <c r="AR25" s="452"/>
      <c r="AS25" s="452"/>
      <c r="AT25" s="452"/>
      <c r="AU25" s="452"/>
      <c r="AV25" s="452"/>
      <c r="AW25" s="452"/>
      <c r="AX25" s="452"/>
      <c r="AY25" s="452"/>
      <c r="AZ25" s="452"/>
      <c r="BA25" s="452"/>
      <c r="BB25" s="452"/>
      <c r="BC25" s="452"/>
      <c r="BD25" s="452"/>
      <c r="BE25" s="452"/>
      <c r="BF25" s="452"/>
      <c r="BG25" s="452"/>
      <c r="BH25" s="452"/>
      <c r="BI25" s="452"/>
      <c r="BJ25" s="452"/>
      <c r="BK25" s="452"/>
      <c r="BL25" s="452"/>
      <c r="BM25" s="452"/>
      <c r="BN25" s="452"/>
      <c r="BO25" s="452"/>
      <c r="BP25" s="452"/>
      <c r="BQ25" s="452"/>
      <c r="BR25" s="452"/>
      <c r="BS25" s="452"/>
      <c r="BT25" s="452"/>
      <c r="BU25" s="452"/>
      <c r="BV25" s="452"/>
      <c r="BW25" s="452"/>
      <c r="BX25" s="452"/>
      <c r="BY25" s="452"/>
      <c r="BZ25" s="452"/>
      <c r="CA25" s="452"/>
      <c r="CB25" s="452"/>
      <c r="CC25" s="452"/>
      <c r="CD25" s="452"/>
      <c r="CE25" s="452"/>
      <c r="CF25" s="452"/>
      <c r="CG25" s="452"/>
      <c r="CH25" s="452"/>
      <c r="CI25" s="452"/>
      <c r="CJ25" s="452"/>
      <c r="CK25" s="452"/>
      <c r="CL25" s="452"/>
      <c r="CM25" s="452"/>
      <c r="CN25" s="452"/>
      <c r="CO25" s="452"/>
      <c r="CP25" s="452"/>
      <c r="CQ25" s="452"/>
      <c r="CR25" s="452"/>
      <c r="CS25" s="452"/>
      <c r="CT25" s="452"/>
      <c r="CU25" s="452"/>
      <c r="CV25" s="452"/>
      <c r="CW25" s="452"/>
      <c r="CX25" s="452"/>
    </row>
    <row r="26" spans="1:102">
      <c r="A26" s="451"/>
      <c r="B26" s="452" t="str">
        <f>IF(ISBLANK(A26)," ",VLOOKUP(A26,Produits!$B$3:$C$102,2,))</f>
        <v xml:space="preserve"> </v>
      </c>
      <c r="C26" s="452"/>
      <c r="D26" s="452"/>
      <c r="E26" s="452"/>
      <c r="F26" s="452"/>
      <c r="G26" s="452"/>
      <c r="H26" s="452"/>
      <c r="I26" s="452"/>
      <c r="J26" s="452"/>
      <c r="K26" s="452"/>
      <c r="L26" s="452"/>
      <c r="M26" s="452"/>
      <c r="N26" s="452"/>
      <c r="O26" s="452"/>
      <c r="P26" s="452"/>
      <c r="Q26" s="452"/>
      <c r="R26" s="452"/>
      <c r="S26" s="452"/>
      <c r="T26" s="452"/>
      <c r="U26" s="452"/>
      <c r="V26" s="452"/>
      <c r="W26" s="452"/>
      <c r="X26" s="452"/>
      <c r="Y26" s="452"/>
      <c r="Z26" s="452"/>
      <c r="AA26" s="452"/>
      <c r="AB26" s="452"/>
      <c r="AC26" s="452"/>
      <c r="AD26" s="452"/>
      <c r="AE26" s="452"/>
      <c r="AF26" s="452"/>
      <c r="AG26" s="452"/>
      <c r="AH26" s="452"/>
      <c r="AI26" s="452"/>
      <c r="AJ26" s="452"/>
      <c r="AK26" s="452"/>
      <c r="AL26" s="452"/>
      <c r="AM26" s="452"/>
      <c r="AN26" s="452"/>
      <c r="AO26" s="452"/>
      <c r="AP26" s="452"/>
      <c r="AQ26" s="452"/>
      <c r="AR26" s="452"/>
      <c r="AS26" s="452"/>
      <c r="AT26" s="452"/>
      <c r="AU26" s="452"/>
      <c r="AV26" s="452"/>
      <c r="AW26" s="452"/>
      <c r="AX26" s="452"/>
      <c r="AY26" s="452"/>
      <c r="AZ26" s="452"/>
      <c r="BA26" s="452"/>
      <c r="BB26" s="452"/>
      <c r="BC26" s="452"/>
      <c r="BD26" s="452"/>
      <c r="BE26" s="452"/>
      <c r="BF26" s="452"/>
      <c r="BG26" s="452"/>
      <c r="BH26" s="452"/>
      <c r="BI26" s="452"/>
      <c r="BJ26" s="452"/>
      <c r="BK26" s="452"/>
      <c r="BL26" s="452"/>
      <c r="BM26" s="452"/>
      <c r="BN26" s="452"/>
      <c r="BO26" s="452"/>
      <c r="BP26" s="452"/>
      <c r="BQ26" s="452"/>
      <c r="BR26" s="452"/>
      <c r="BS26" s="452"/>
      <c r="BT26" s="452"/>
      <c r="BU26" s="452"/>
      <c r="BV26" s="452"/>
      <c r="BW26" s="452"/>
      <c r="BX26" s="452"/>
      <c r="BY26" s="452"/>
      <c r="BZ26" s="452"/>
      <c r="CA26" s="452"/>
      <c r="CB26" s="452"/>
      <c r="CC26" s="452"/>
      <c r="CD26" s="452"/>
      <c r="CE26" s="452"/>
      <c r="CF26" s="452"/>
      <c r="CG26" s="452"/>
      <c r="CH26" s="452"/>
      <c r="CI26" s="452"/>
      <c r="CJ26" s="452"/>
      <c r="CK26" s="452"/>
      <c r="CL26" s="452"/>
      <c r="CM26" s="452"/>
      <c r="CN26" s="452"/>
      <c r="CO26" s="452"/>
      <c r="CP26" s="452"/>
      <c r="CQ26" s="452"/>
      <c r="CR26" s="452"/>
      <c r="CS26" s="452"/>
      <c r="CT26" s="452"/>
      <c r="CU26" s="452"/>
      <c r="CV26" s="452"/>
      <c r="CW26" s="452"/>
      <c r="CX26" s="452"/>
    </row>
    <row r="27" spans="1:102">
      <c r="A27" s="451"/>
      <c r="B27" s="452" t="str">
        <f>IF(ISBLANK(A27)," ",VLOOKUP(A27,Produits!$B$3:$C$102,2,))</f>
        <v xml:space="preserve"> </v>
      </c>
      <c r="C27" s="452"/>
      <c r="D27" s="452"/>
      <c r="E27" s="452"/>
      <c r="F27" s="452"/>
      <c r="G27" s="452"/>
      <c r="H27" s="452"/>
      <c r="I27" s="452"/>
      <c r="J27" s="452"/>
      <c r="K27" s="452"/>
      <c r="L27" s="452"/>
      <c r="M27" s="452"/>
      <c r="N27" s="452"/>
      <c r="O27" s="452"/>
      <c r="P27" s="452"/>
      <c r="Q27" s="452"/>
      <c r="R27" s="452"/>
      <c r="S27" s="452"/>
      <c r="T27" s="452"/>
      <c r="U27" s="452"/>
      <c r="V27" s="452"/>
      <c r="W27" s="452"/>
      <c r="X27" s="452"/>
      <c r="Y27" s="452"/>
      <c r="Z27" s="452"/>
      <c r="AA27" s="452"/>
      <c r="AB27" s="452"/>
      <c r="AC27" s="452"/>
      <c r="AD27" s="452"/>
      <c r="AE27" s="452"/>
      <c r="AF27" s="452"/>
      <c r="AG27" s="452"/>
      <c r="AH27" s="452"/>
      <c r="AI27" s="452"/>
      <c r="AJ27" s="452"/>
      <c r="AK27" s="452"/>
      <c r="AL27" s="452"/>
      <c r="AM27" s="452"/>
      <c r="AN27" s="452"/>
      <c r="AO27" s="452"/>
      <c r="AP27" s="452"/>
      <c r="AQ27" s="452"/>
      <c r="AR27" s="452"/>
      <c r="AS27" s="452"/>
      <c r="AT27" s="452"/>
      <c r="AU27" s="452"/>
      <c r="AV27" s="452"/>
      <c r="AW27" s="452"/>
      <c r="AX27" s="452"/>
      <c r="AY27" s="452"/>
      <c r="AZ27" s="452"/>
      <c r="BA27" s="452"/>
      <c r="BB27" s="452"/>
      <c r="BC27" s="452"/>
      <c r="BD27" s="452"/>
      <c r="BE27" s="452"/>
      <c r="BF27" s="452"/>
      <c r="BG27" s="452"/>
      <c r="BH27" s="452"/>
      <c r="BI27" s="452"/>
      <c r="BJ27" s="452"/>
      <c r="BK27" s="452"/>
      <c r="BL27" s="452"/>
      <c r="BM27" s="452"/>
      <c r="BN27" s="452"/>
      <c r="BO27" s="452"/>
      <c r="BP27" s="452"/>
      <c r="BQ27" s="452"/>
      <c r="BR27" s="452"/>
      <c r="BS27" s="452"/>
      <c r="BT27" s="452"/>
      <c r="BU27" s="452"/>
      <c r="BV27" s="452"/>
      <c r="BW27" s="452"/>
      <c r="BX27" s="452"/>
      <c r="BY27" s="452"/>
      <c r="BZ27" s="452"/>
      <c r="CA27" s="452"/>
      <c r="CB27" s="452"/>
      <c r="CC27" s="452"/>
      <c r="CD27" s="452"/>
      <c r="CE27" s="452"/>
      <c r="CF27" s="452"/>
      <c r="CG27" s="452"/>
      <c r="CH27" s="452"/>
      <c r="CI27" s="452"/>
      <c r="CJ27" s="452"/>
      <c r="CK27" s="452"/>
      <c r="CL27" s="452"/>
      <c r="CM27" s="452"/>
      <c r="CN27" s="452"/>
      <c r="CO27" s="452"/>
      <c r="CP27" s="452"/>
      <c r="CQ27" s="452"/>
      <c r="CR27" s="452"/>
      <c r="CS27" s="452"/>
      <c r="CT27" s="452"/>
      <c r="CU27" s="452"/>
      <c r="CV27" s="452"/>
      <c r="CW27" s="452"/>
      <c r="CX27" s="452"/>
    </row>
    <row r="28" spans="1:102">
      <c r="A28" s="451"/>
      <c r="B28" s="452" t="str">
        <f>IF(ISBLANK(A28)," ",VLOOKUP(A28,Produits!$B$3:$C$102,2,))</f>
        <v xml:space="preserve"> </v>
      </c>
      <c r="C28" s="452"/>
      <c r="D28" s="452"/>
      <c r="E28" s="452"/>
      <c r="F28" s="452"/>
      <c r="G28" s="452"/>
      <c r="H28" s="452"/>
      <c r="I28" s="452"/>
      <c r="J28" s="452"/>
      <c r="K28" s="452"/>
      <c r="L28" s="452"/>
      <c r="M28" s="452"/>
      <c r="N28" s="452"/>
      <c r="O28" s="452"/>
      <c r="P28" s="452"/>
      <c r="Q28" s="452"/>
      <c r="R28" s="452"/>
      <c r="S28" s="452"/>
      <c r="T28" s="452"/>
      <c r="U28" s="452"/>
      <c r="V28" s="452"/>
      <c r="W28" s="452"/>
      <c r="X28" s="452"/>
      <c r="Y28" s="452"/>
      <c r="Z28" s="452"/>
      <c r="AA28" s="452"/>
      <c r="AB28" s="452"/>
      <c r="AC28" s="452"/>
      <c r="AD28" s="452"/>
      <c r="AE28" s="452"/>
      <c r="AF28" s="452"/>
      <c r="AG28" s="452"/>
      <c r="AH28" s="452"/>
      <c r="AI28" s="452"/>
      <c r="AJ28" s="452"/>
      <c r="AK28" s="452"/>
      <c r="AL28" s="452"/>
      <c r="AM28" s="452"/>
      <c r="AN28" s="452"/>
      <c r="AO28" s="452"/>
      <c r="AP28" s="452"/>
      <c r="AQ28" s="452"/>
      <c r="AR28" s="452"/>
      <c r="AS28" s="452"/>
      <c r="AT28" s="452"/>
      <c r="AU28" s="452"/>
      <c r="AV28" s="452"/>
      <c r="AW28" s="452"/>
      <c r="AX28" s="452"/>
      <c r="AY28" s="452"/>
      <c r="AZ28" s="452"/>
      <c r="BA28" s="452"/>
      <c r="BB28" s="452"/>
      <c r="BC28" s="452"/>
      <c r="BD28" s="452"/>
      <c r="BE28" s="452"/>
      <c r="BF28" s="452"/>
      <c r="BG28" s="452"/>
      <c r="BH28" s="452"/>
      <c r="BI28" s="452"/>
      <c r="BJ28" s="452"/>
      <c r="BK28" s="452"/>
      <c r="BL28" s="452"/>
      <c r="BM28" s="452"/>
      <c r="BN28" s="452"/>
      <c r="BO28" s="452"/>
      <c r="BP28" s="452"/>
      <c r="BQ28" s="452"/>
      <c r="BR28" s="452"/>
      <c r="BS28" s="452"/>
      <c r="BT28" s="452"/>
      <c r="BU28" s="452"/>
      <c r="BV28" s="452"/>
      <c r="BW28" s="452"/>
      <c r="BX28" s="452"/>
      <c r="BY28" s="452"/>
      <c r="BZ28" s="452"/>
      <c r="CA28" s="452"/>
      <c r="CB28" s="452"/>
      <c r="CC28" s="452"/>
      <c r="CD28" s="452"/>
      <c r="CE28" s="452"/>
      <c r="CF28" s="452"/>
      <c r="CG28" s="452"/>
      <c r="CH28" s="452"/>
      <c r="CI28" s="452"/>
      <c r="CJ28" s="452"/>
      <c r="CK28" s="452"/>
      <c r="CL28" s="452"/>
      <c r="CM28" s="452"/>
      <c r="CN28" s="452"/>
      <c r="CO28" s="452"/>
      <c r="CP28" s="452"/>
      <c r="CQ28" s="452"/>
      <c r="CR28" s="452"/>
      <c r="CS28" s="452"/>
      <c r="CT28" s="452"/>
      <c r="CU28" s="452"/>
      <c r="CV28" s="452"/>
      <c r="CW28" s="452"/>
      <c r="CX28" s="452"/>
    </row>
    <row r="29" spans="1:102">
      <c r="A29" s="451"/>
      <c r="B29" s="452" t="str">
        <f>IF(ISBLANK(A29)," ",VLOOKUP(A29,Produits!$B$3:$C$102,2,))</f>
        <v xml:space="preserve"> </v>
      </c>
      <c r="C29" s="452"/>
      <c r="D29" s="452"/>
      <c r="E29" s="452"/>
      <c r="F29" s="452"/>
      <c r="G29" s="452"/>
      <c r="H29" s="452"/>
      <c r="I29" s="452"/>
      <c r="J29" s="452"/>
      <c r="K29" s="452"/>
      <c r="L29" s="452"/>
      <c r="M29" s="452"/>
      <c r="N29" s="452"/>
      <c r="O29" s="452"/>
      <c r="P29" s="452"/>
      <c r="Q29" s="452"/>
      <c r="R29" s="452"/>
      <c r="S29" s="452"/>
      <c r="T29" s="452"/>
      <c r="U29" s="452"/>
      <c r="V29" s="452"/>
      <c r="W29" s="452"/>
      <c r="X29" s="452"/>
      <c r="Y29" s="452"/>
      <c r="Z29" s="452"/>
      <c r="AA29" s="452"/>
      <c r="AB29" s="452"/>
      <c r="AC29" s="452"/>
      <c r="AD29" s="452"/>
      <c r="AE29" s="452"/>
      <c r="AF29" s="452"/>
      <c r="AG29" s="452"/>
      <c r="AH29" s="452"/>
      <c r="AI29" s="452"/>
      <c r="AJ29" s="452"/>
      <c r="AK29" s="452"/>
      <c r="AL29" s="452"/>
      <c r="AM29" s="452"/>
      <c r="AN29" s="452"/>
      <c r="AO29" s="452"/>
      <c r="AP29" s="452"/>
      <c r="AQ29" s="452"/>
      <c r="AR29" s="452"/>
      <c r="AS29" s="452"/>
      <c r="AT29" s="452"/>
      <c r="AU29" s="452"/>
      <c r="AV29" s="452"/>
      <c r="AW29" s="452"/>
      <c r="AX29" s="452"/>
      <c r="AY29" s="452"/>
      <c r="AZ29" s="452"/>
      <c r="BA29" s="452"/>
      <c r="BB29" s="452"/>
      <c r="BC29" s="452"/>
      <c r="BD29" s="452"/>
      <c r="BE29" s="452"/>
      <c r="BF29" s="452"/>
      <c r="BG29" s="452"/>
      <c r="BH29" s="452"/>
      <c r="BI29" s="452"/>
      <c r="BJ29" s="452"/>
      <c r="BK29" s="452"/>
      <c r="BL29" s="452"/>
      <c r="BM29" s="452"/>
      <c r="BN29" s="452"/>
      <c r="BO29" s="452"/>
      <c r="BP29" s="452"/>
      <c r="BQ29" s="452"/>
      <c r="BR29" s="452"/>
      <c r="BS29" s="452"/>
      <c r="BT29" s="452"/>
      <c r="BU29" s="452"/>
      <c r="BV29" s="452"/>
      <c r="BW29" s="452"/>
      <c r="BX29" s="452"/>
      <c r="BY29" s="452"/>
      <c r="BZ29" s="452"/>
      <c r="CA29" s="452"/>
      <c r="CB29" s="452"/>
      <c r="CC29" s="452"/>
      <c r="CD29" s="452"/>
      <c r="CE29" s="452"/>
      <c r="CF29" s="452"/>
      <c r="CG29" s="452"/>
      <c r="CH29" s="452"/>
      <c r="CI29" s="452"/>
      <c r="CJ29" s="452"/>
      <c r="CK29" s="452"/>
      <c r="CL29" s="452"/>
      <c r="CM29" s="452"/>
      <c r="CN29" s="452"/>
      <c r="CO29" s="452"/>
      <c r="CP29" s="452"/>
      <c r="CQ29" s="452"/>
      <c r="CR29" s="452"/>
      <c r="CS29" s="452"/>
      <c r="CT29" s="452"/>
      <c r="CU29" s="452"/>
      <c r="CV29" s="452"/>
      <c r="CW29" s="452"/>
      <c r="CX29" s="452"/>
    </row>
    <row r="30" spans="1:102">
      <c r="A30" s="451"/>
      <c r="B30" s="452" t="str">
        <f>IF(ISBLANK(A30)," ",VLOOKUP(A30,Produits!$B$3:$C$102,2,))</f>
        <v xml:space="preserve"> </v>
      </c>
      <c r="C30" s="452"/>
      <c r="D30" s="452"/>
      <c r="E30" s="452"/>
      <c r="F30" s="452"/>
      <c r="G30" s="452"/>
      <c r="H30" s="452"/>
      <c r="I30" s="452"/>
      <c r="J30" s="452"/>
      <c r="K30" s="452"/>
      <c r="L30" s="452"/>
      <c r="M30" s="452"/>
      <c r="N30" s="452"/>
      <c r="O30" s="452"/>
      <c r="P30" s="452"/>
      <c r="Q30" s="452"/>
      <c r="R30" s="452"/>
      <c r="S30" s="452"/>
      <c r="T30" s="452"/>
      <c r="U30" s="452"/>
      <c r="V30" s="452"/>
      <c r="W30" s="452"/>
      <c r="X30" s="452"/>
      <c r="Y30" s="452"/>
      <c r="Z30" s="452"/>
      <c r="AA30" s="452"/>
      <c r="AB30" s="452"/>
      <c r="AC30" s="452"/>
      <c r="AD30" s="452"/>
      <c r="AE30" s="452"/>
      <c r="AF30" s="452"/>
      <c r="AG30" s="452"/>
      <c r="AH30" s="452"/>
      <c r="AI30" s="452"/>
      <c r="AJ30" s="452"/>
      <c r="AK30" s="452"/>
      <c r="AL30" s="452"/>
      <c r="AM30" s="452"/>
      <c r="AN30" s="452"/>
      <c r="AO30" s="452"/>
      <c r="AP30" s="452"/>
      <c r="AQ30" s="452"/>
      <c r="AR30" s="452"/>
      <c r="AS30" s="452"/>
      <c r="AT30" s="452"/>
      <c r="AU30" s="452"/>
      <c r="AV30" s="452"/>
      <c r="AW30" s="452"/>
      <c r="AX30" s="452"/>
      <c r="AY30" s="452"/>
      <c r="AZ30" s="452"/>
      <c r="BA30" s="452"/>
      <c r="BB30" s="452"/>
      <c r="BC30" s="452"/>
      <c r="BD30" s="452"/>
      <c r="BE30" s="452"/>
      <c r="BF30" s="452"/>
      <c r="BG30" s="452"/>
      <c r="BH30" s="452"/>
      <c r="BI30" s="452"/>
      <c r="BJ30" s="452"/>
      <c r="BK30" s="452"/>
      <c r="BL30" s="452"/>
      <c r="BM30" s="452"/>
      <c r="BN30" s="452"/>
      <c r="BO30" s="452"/>
      <c r="BP30" s="452"/>
      <c r="BQ30" s="452"/>
      <c r="BR30" s="452"/>
      <c r="BS30" s="452"/>
      <c r="BT30" s="452"/>
      <c r="BU30" s="452"/>
      <c r="BV30" s="452"/>
      <c r="BW30" s="452"/>
      <c r="BX30" s="452"/>
      <c r="BY30" s="452"/>
      <c r="BZ30" s="452"/>
      <c r="CA30" s="452"/>
      <c r="CB30" s="452"/>
      <c r="CC30" s="452"/>
      <c r="CD30" s="452"/>
      <c r="CE30" s="452"/>
      <c r="CF30" s="452"/>
      <c r="CG30" s="452"/>
      <c r="CH30" s="452"/>
      <c r="CI30" s="452"/>
      <c r="CJ30" s="452"/>
      <c r="CK30" s="452"/>
      <c r="CL30" s="452"/>
      <c r="CM30" s="452"/>
      <c r="CN30" s="452"/>
      <c r="CO30" s="452"/>
      <c r="CP30" s="452"/>
      <c r="CQ30" s="452"/>
      <c r="CR30" s="452"/>
      <c r="CS30" s="452"/>
      <c r="CT30" s="452"/>
      <c r="CU30" s="452"/>
      <c r="CV30" s="452"/>
      <c r="CW30" s="452"/>
      <c r="CX30" s="452"/>
    </row>
    <row r="31" spans="1:102">
      <c r="A31" s="451"/>
      <c r="B31" s="452" t="str">
        <f>IF(ISBLANK(A31)," ",VLOOKUP(A31,Produits!$B$3:$C$102,2,))</f>
        <v xml:space="preserve"> </v>
      </c>
      <c r="C31" s="452"/>
      <c r="D31" s="452"/>
      <c r="E31" s="452"/>
      <c r="F31" s="452"/>
      <c r="G31" s="452"/>
      <c r="H31" s="452"/>
      <c r="I31" s="452"/>
      <c r="J31" s="452"/>
      <c r="K31" s="452"/>
      <c r="L31" s="452"/>
      <c r="M31" s="452"/>
      <c r="N31" s="452"/>
      <c r="O31" s="452"/>
      <c r="P31" s="452"/>
      <c r="Q31" s="452"/>
      <c r="R31" s="452"/>
      <c r="S31" s="452"/>
      <c r="T31" s="452"/>
      <c r="U31" s="452"/>
      <c r="V31" s="452"/>
      <c r="W31" s="452"/>
      <c r="X31" s="452"/>
      <c r="Y31" s="452"/>
      <c r="Z31" s="452"/>
      <c r="AA31" s="452"/>
      <c r="AB31" s="452"/>
      <c r="AC31" s="452"/>
      <c r="AD31" s="452"/>
      <c r="AE31" s="452"/>
      <c r="AF31" s="452"/>
      <c r="AG31" s="452"/>
      <c r="AH31" s="452"/>
      <c r="AI31" s="452"/>
      <c r="AJ31" s="452"/>
      <c r="AK31" s="452"/>
      <c r="AL31" s="452"/>
      <c r="AM31" s="452"/>
      <c r="AN31" s="452"/>
      <c r="AO31" s="452"/>
      <c r="AP31" s="452"/>
      <c r="AQ31" s="452"/>
      <c r="AR31" s="452"/>
      <c r="AS31" s="452"/>
      <c r="AT31" s="452"/>
      <c r="AU31" s="452"/>
      <c r="AV31" s="452"/>
      <c r="AW31" s="452"/>
      <c r="AX31" s="452"/>
      <c r="AY31" s="452"/>
      <c r="AZ31" s="452"/>
      <c r="BA31" s="452"/>
      <c r="BB31" s="452"/>
      <c r="BC31" s="452"/>
      <c r="BD31" s="452"/>
      <c r="BE31" s="452"/>
      <c r="BF31" s="452"/>
      <c r="BG31" s="452"/>
      <c r="BH31" s="452"/>
      <c r="BI31" s="452"/>
      <c r="BJ31" s="452"/>
      <c r="BK31" s="452"/>
      <c r="BL31" s="452"/>
      <c r="BM31" s="452"/>
      <c r="BN31" s="452"/>
      <c r="BO31" s="452"/>
      <c r="BP31" s="452"/>
      <c r="BQ31" s="452"/>
      <c r="BR31" s="452"/>
      <c r="BS31" s="452"/>
      <c r="BT31" s="452"/>
      <c r="BU31" s="452"/>
      <c r="BV31" s="452"/>
      <c r="BW31" s="452"/>
      <c r="BX31" s="452"/>
      <c r="BY31" s="452"/>
      <c r="BZ31" s="452"/>
      <c r="CA31" s="452"/>
      <c r="CB31" s="452"/>
      <c r="CC31" s="452"/>
      <c r="CD31" s="452"/>
      <c r="CE31" s="452"/>
      <c r="CF31" s="452"/>
      <c r="CG31" s="452"/>
      <c r="CH31" s="452"/>
      <c r="CI31" s="452"/>
      <c r="CJ31" s="452"/>
      <c r="CK31" s="452"/>
      <c r="CL31" s="452"/>
      <c r="CM31" s="452"/>
      <c r="CN31" s="452"/>
      <c r="CO31" s="452"/>
      <c r="CP31" s="452"/>
      <c r="CQ31" s="452"/>
      <c r="CR31" s="452"/>
      <c r="CS31" s="452"/>
      <c r="CT31" s="452"/>
      <c r="CU31" s="452"/>
      <c r="CV31" s="452"/>
      <c r="CW31" s="452"/>
      <c r="CX31" s="452"/>
    </row>
    <row r="32" spans="1:102">
      <c r="A32" s="451"/>
      <c r="B32" s="452" t="str">
        <f>IF(ISBLANK(A32)," ",VLOOKUP(A32,Produits!$B$3:$C$102,2,))</f>
        <v xml:space="preserve"> </v>
      </c>
      <c r="C32" s="452"/>
      <c r="D32" s="452"/>
      <c r="E32" s="452"/>
      <c r="F32" s="452"/>
      <c r="G32" s="452"/>
      <c r="H32" s="452"/>
      <c r="I32" s="452"/>
      <c r="J32" s="452"/>
      <c r="K32" s="452"/>
      <c r="L32" s="452"/>
      <c r="M32" s="452"/>
      <c r="N32" s="452"/>
      <c r="O32" s="452"/>
      <c r="P32" s="452"/>
      <c r="Q32" s="452"/>
      <c r="R32" s="452"/>
      <c r="S32" s="452"/>
      <c r="T32" s="452"/>
      <c r="U32" s="452"/>
      <c r="V32" s="452"/>
      <c r="W32" s="452"/>
      <c r="X32" s="452"/>
      <c r="Y32" s="452"/>
      <c r="Z32" s="452"/>
      <c r="AA32" s="452"/>
      <c r="AB32" s="452"/>
      <c r="AC32" s="452"/>
      <c r="AD32" s="452"/>
      <c r="AE32" s="452"/>
      <c r="AF32" s="452"/>
      <c r="AG32" s="452"/>
      <c r="AH32" s="452"/>
      <c r="AI32" s="452"/>
      <c r="AJ32" s="452"/>
      <c r="AK32" s="452"/>
      <c r="AL32" s="452"/>
      <c r="AM32" s="452"/>
      <c r="AN32" s="452"/>
      <c r="AO32" s="452"/>
      <c r="AP32" s="452"/>
      <c r="AQ32" s="452"/>
      <c r="AR32" s="452"/>
      <c r="AS32" s="452"/>
      <c r="AT32" s="452"/>
      <c r="AU32" s="452"/>
      <c r="AV32" s="452"/>
      <c r="AW32" s="452"/>
      <c r="AX32" s="452"/>
      <c r="AY32" s="452"/>
      <c r="AZ32" s="452"/>
      <c r="BA32" s="452"/>
      <c r="BB32" s="452"/>
      <c r="BC32" s="452"/>
      <c r="BD32" s="452"/>
      <c r="BE32" s="452"/>
      <c r="BF32" s="452"/>
      <c r="BG32" s="452"/>
      <c r="BH32" s="452"/>
      <c r="BI32" s="452"/>
      <c r="BJ32" s="452"/>
      <c r="BK32" s="452"/>
      <c r="BL32" s="452"/>
      <c r="BM32" s="452"/>
      <c r="BN32" s="452"/>
      <c r="BO32" s="452"/>
      <c r="BP32" s="452"/>
      <c r="BQ32" s="452"/>
      <c r="BR32" s="452"/>
      <c r="BS32" s="452"/>
      <c r="BT32" s="452"/>
      <c r="BU32" s="452"/>
      <c r="BV32" s="452"/>
      <c r="BW32" s="452"/>
      <c r="BX32" s="452"/>
      <c r="BY32" s="452"/>
      <c r="BZ32" s="452"/>
      <c r="CA32" s="452"/>
      <c r="CB32" s="452"/>
      <c r="CC32" s="452"/>
      <c r="CD32" s="452"/>
      <c r="CE32" s="452"/>
      <c r="CF32" s="452"/>
      <c r="CG32" s="452"/>
      <c r="CH32" s="452"/>
      <c r="CI32" s="452"/>
      <c r="CJ32" s="452"/>
      <c r="CK32" s="452"/>
      <c r="CL32" s="452"/>
      <c r="CM32" s="452"/>
      <c r="CN32" s="452"/>
      <c r="CO32" s="452"/>
      <c r="CP32" s="452"/>
      <c r="CQ32" s="452"/>
      <c r="CR32" s="452"/>
      <c r="CS32" s="452"/>
      <c r="CT32" s="452"/>
      <c r="CU32" s="452"/>
      <c r="CV32" s="452"/>
      <c r="CW32" s="452"/>
      <c r="CX32" s="452"/>
    </row>
    <row r="33" spans="1:102">
      <c r="A33" s="451"/>
      <c r="B33" s="452" t="str">
        <f>IF(ISBLANK(A33)," ",VLOOKUP(A33,Produits!$B$3:$C$102,2,))</f>
        <v xml:space="preserve"> </v>
      </c>
      <c r="C33" s="452"/>
      <c r="D33" s="452"/>
      <c r="E33" s="452"/>
      <c r="F33" s="452"/>
      <c r="G33" s="452"/>
      <c r="H33" s="452"/>
      <c r="I33" s="452"/>
      <c r="J33" s="452"/>
      <c r="K33" s="452"/>
      <c r="L33" s="452"/>
      <c r="M33" s="452"/>
      <c r="N33" s="452"/>
      <c r="O33" s="452"/>
      <c r="P33" s="452"/>
      <c r="Q33" s="452"/>
      <c r="R33" s="452"/>
      <c r="S33" s="452"/>
      <c r="T33" s="452"/>
      <c r="U33" s="452"/>
      <c r="V33" s="452"/>
      <c r="W33" s="452"/>
      <c r="X33" s="452"/>
      <c r="Y33" s="452"/>
      <c r="Z33" s="452"/>
      <c r="AA33" s="452"/>
      <c r="AB33" s="452"/>
      <c r="AC33" s="452"/>
      <c r="AD33" s="452"/>
      <c r="AE33" s="452"/>
      <c r="AF33" s="452"/>
      <c r="AG33" s="452"/>
      <c r="AH33" s="452"/>
      <c r="AI33" s="452"/>
      <c r="AJ33" s="452"/>
      <c r="AK33" s="452"/>
      <c r="AL33" s="452"/>
      <c r="AM33" s="452"/>
      <c r="AN33" s="452"/>
      <c r="AO33" s="452"/>
      <c r="AP33" s="452"/>
      <c r="AQ33" s="452"/>
      <c r="AR33" s="452"/>
      <c r="AS33" s="452"/>
      <c r="AT33" s="452"/>
      <c r="AU33" s="452"/>
      <c r="AV33" s="452"/>
      <c r="AW33" s="452"/>
      <c r="AX33" s="452"/>
      <c r="AY33" s="452"/>
      <c r="AZ33" s="452"/>
      <c r="BA33" s="452"/>
      <c r="BB33" s="452"/>
      <c r="BC33" s="452"/>
      <c r="BD33" s="452"/>
      <c r="BE33" s="452"/>
      <c r="BF33" s="452"/>
      <c r="BG33" s="452"/>
      <c r="BH33" s="452"/>
      <c r="BI33" s="452"/>
      <c r="BJ33" s="452"/>
      <c r="BK33" s="452"/>
      <c r="BL33" s="452"/>
      <c r="BM33" s="452"/>
      <c r="BN33" s="452"/>
      <c r="BO33" s="452"/>
      <c r="BP33" s="452"/>
      <c r="BQ33" s="452"/>
      <c r="BR33" s="452"/>
      <c r="BS33" s="452"/>
      <c r="BT33" s="452"/>
      <c r="BU33" s="452"/>
      <c r="BV33" s="452"/>
      <c r="BW33" s="452"/>
      <c r="BX33" s="452"/>
      <c r="BY33" s="452"/>
      <c r="BZ33" s="452"/>
      <c r="CA33" s="452"/>
      <c r="CB33" s="452"/>
      <c r="CC33" s="452"/>
      <c r="CD33" s="452"/>
      <c r="CE33" s="452"/>
      <c r="CF33" s="452"/>
      <c r="CG33" s="452"/>
      <c r="CH33" s="452"/>
      <c r="CI33" s="452"/>
      <c r="CJ33" s="452"/>
      <c r="CK33" s="452"/>
      <c r="CL33" s="452"/>
      <c r="CM33" s="452"/>
      <c r="CN33" s="452"/>
      <c r="CO33" s="452"/>
      <c r="CP33" s="452"/>
      <c r="CQ33" s="452"/>
      <c r="CR33" s="452"/>
      <c r="CS33" s="452"/>
      <c r="CT33" s="452"/>
      <c r="CU33" s="452"/>
      <c r="CV33" s="452"/>
      <c r="CW33" s="452"/>
      <c r="CX33" s="452"/>
    </row>
    <row r="34" spans="1:102">
      <c r="A34" s="451"/>
      <c r="B34" s="452" t="str">
        <f>IF(ISBLANK(A34)," ",VLOOKUP(A34,Produits!$B$3:$C$102,2,))</f>
        <v xml:space="preserve"> </v>
      </c>
      <c r="C34" s="452"/>
      <c r="D34" s="452"/>
      <c r="E34" s="452"/>
      <c r="F34" s="452"/>
      <c r="G34" s="452"/>
      <c r="H34" s="452"/>
      <c r="I34" s="452"/>
      <c r="J34" s="452"/>
      <c r="K34" s="452"/>
      <c r="L34" s="452"/>
      <c r="M34" s="452"/>
      <c r="N34" s="452"/>
      <c r="O34" s="452"/>
      <c r="P34" s="452"/>
      <c r="Q34" s="452"/>
      <c r="R34" s="452"/>
      <c r="S34" s="452"/>
      <c r="T34" s="452"/>
      <c r="U34" s="452"/>
      <c r="V34" s="452"/>
      <c r="W34" s="452"/>
      <c r="X34" s="452"/>
      <c r="Y34" s="452"/>
      <c r="Z34" s="452"/>
      <c r="AA34" s="452"/>
      <c r="AB34" s="452"/>
      <c r="AC34" s="452"/>
      <c r="AD34" s="452"/>
      <c r="AE34" s="452"/>
      <c r="AF34" s="452"/>
      <c r="AG34" s="452"/>
      <c r="AH34" s="452"/>
      <c r="AI34" s="452"/>
      <c r="AJ34" s="452"/>
      <c r="AK34" s="452"/>
      <c r="AL34" s="452"/>
      <c r="AM34" s="452"/>
      <c r="AN34" s="452"/>
      <c r="AO34" s="452"/>
      <c r="AP34" s="452"/>
      <c r="AQ34" s="452"/>
      <c r="AR34" s="452"/>
      <c r="AS34" s="452"/>
      <c r="AT34" s="452"/>
      <c r="AU34" s="452"/>
      <c r="AV34" s="452"/>
      <c r="AW34" s="452"/>
      <c r="AX34" s="452"/>
      <c r="AY34" s="452"/>
      <c r="AZ34" s="452"/>
      <c r="BA34" s="452"/>
      <c r="BB34" s="452"/>
      <c r="BC34" s="452"/>
      <c r="BD34" s="452"/>
      <c r="BE34" s="452"/>
      <c r="BF34" s="452"/>
      <c r="BG34" s="452"/>
      <c r="BH34" s="452"/>
      <c r="BI34" s="452"/>
      <c r="BJ34" s="452"/>
      <c r="BK34" s="452"/>
      <c r="BL34" s="452"/>
      <c r="BM34" s="452"/>
      <c r="BN34" s="452"/>
      <c r="BO34" s="452"/>
      <c r="BP34" s="452"/>
      <c r="BQ34" s="452"/>
      <c r="BR34" s="452"/>
      <c r="BS34" s="452"/>
      <c r="BT34" s="452"/>
      <c r="BU34" s="452"/>
      <c r="BV34" s="452"/>
      <c r="BW34" s="452"/>
      <c r="BX34" s="452"/>
      <c r="BY34" s="452"/>
      <c r="BZ34" s="452"/>
      <c r="CA34" s="452"/>
      <c r="CB34" s="452"/>
      <c r="CC34" s="452"/>
      <c r="CD34" s="452"/>
      <c r="CE34" s="452"/>
      <c r="CF34" s="452"/>
      <c r="CG34" s="452"/>
      <c r="CH34" s="452"/>
      <c r="CI34" s="452"/>
      <c r="CJ34" s="452"/>
      <c r="CK34" s="452"/>
      <c r="CL34" s="452"/>
      <c r="CM34" s="452"/>
      <c r="CN34" s="452"/>
      <c r="CO34" s="452"/>
      <c r="CP34" s="452"/>
      <c r="CQ34" s="452"/>
      <c r="CR34" s="452"/>
      <c r="CS34" s="452"/>
      <c r="CT34" s="452"/>
      <c r="CU34" s="452"/>
      <c r="CV34" s="452"/>
      <c r="CW34" s="452"/>
      <c r="CX34" s="452"/>
    </row>
    <row r="35" spans="1:102">
      <c r="A35" s="451"/>
      <c r="B35" s="452" t="str">
        <f>IF(ISBLANK(A35)," ",VLOOKUP(A35,Produits!$B$3:$C$102,2,))</f>
        <v xml:space="preserve"> </v>
      </c>
      <c r="C35" s="452"/>
      <c r="D35" s="452"/>
      <c r="E35" s="452"/>
      <c r="F35" s="452"/>
      <c r="G35" s="452"/>
      <c r="H35" s="452"/>
      <c r="I35" s="452"/>
      <c r="J35" s="452"/>
      <c r="K35" s="452"/>
      <c r="L35" s="452"/>
      <c r="M35" s="452"/>
      <c r="N35" s="452"/>
      <c r="O35" s="452"/>
      <c r="P35" s="452"/>
      <c r="Q35" s="452"/>
      <c r="R35" s="452"/>
      <c r="S35" s="452"/>
      <c r="T35" s="452"/>
      <c r="U35" s="452"/>
      <c r="V35" s="452"/>
      <c r="W35" s="452"/>
      <c r="X35" s="452"/>
      <c r="Y35" s="452"/>
      <c r="Z35" s="452"/>
      <c r="AA35" s="452"/>
      <c r="AB35" s="452"/>
      <c r="AC35" s="452"/>
      <c r="AD35" s="452"/>
      <c r="AE35" s="452"/>
      <c r="AF35" s="452"/>
      <c r="AG35" s="452"/>
      <c r="AH35" s="452"/>
      <c r="AI35" s="452"/>
      <c r="AJ35" s="452"/>
      <c r="AK35" s="452"/>
      <c r="AL35" s="452"/>
      <c r="AM35" s="452"/>
      <c r="AN35" s="452"/>
      <c r="AO35" s="452"/>
      <c r="AP35" s="452"/>
      <c r="AQ35" s="452"/>
      <c r="AR35" s="452"/>
      <c r="AS35" s="452"/>
      <c r="AT35" s="452"/>
      <c r="AU35" s="452"/>
      <c r="AV35" s="452"/>
      <c r="AW35" s="452"/>
      <c r="AX35" s="452"/>
      <c r="AY35" s="452"/>
      <c r="AZ35" s="452"/>
      <c r="BA35" s="452"/>
      <c r="BB35" s="452"/>
      <c r="BC35" s="452"/>
      <c r="BD35" s="452"/>
      <c r="BE35" s="452"/>
      <c r="BF35" s="452"/>
      <c r="BG35" s="452"/>
      <c r="BH35" s="452"/>
      <c r="BI35" s="452"/>
      <c r="BJ35" s="452"/>
      <c r="BK35" s="452"/>
      <c r="BL35" s="452"/>
      <c r="BM35" s="452"/>
      <c r="BN35" s="452"/>
      <c r="BO35" s="452"/>
      <c r="BP35" s="452"/>
      <c r="BQ35" s="452"/>
      <c r="BR35" s="452"/>
      <c r="BS35" s="452"/>
      <c r="BT35" s="452"/>
      <c r="BU35" s="452"/>
      <c r="BV35" s="452"/>
      <c r="BW35" s="452"/>
      <c r="BX35" s="452"/>
      <c r="BY35" s="452"/>
      <c r="BZ35" s="452"/>
      <c r="CA35" s="452"/>
      <c r="CB35" s="452"/>
      <c r="CC35" s="452"/>
      <c r="CD35" s="452"/>
      <c r="CE35" s="452"/>
      <c r="CF35" s="452"/>
      <c r="CG35" s="452"/>
      <c r="CH35" s="452"/>
      <c r="CI35" s="452"/>
      <c r="CJ35" s="452"/>
      <c r="CK35" s="452"/>
      <c r="CL35" s="452"/>
      <c r="CM35" s="452"/>
      <c r="CN35" s="452"/>
      <c r="CO35" s="452"/>
      <c r="CP35" s="452"/>
      <c r="CQ35" s="452"/>
      <c r="CR35" s="452"/>
      <c r="CS35" s="452"/>
      <c r="CT35" s="452"/>
      <c r="CU35" s="452"/>
      <c r="CV35" s="452"/>
      <c r="CW35" s="452"/>
      <c r="CX35" s="452"/>
    </row>
    <row r="36" spans="1:102">
      <c r="A36" s="451"/>
      <c r="B36" s="452" t="str">
        <f>IF(ISBLANK(A36)," ",VLOOKUP(A36,Produits!$B$3:$C$102,2,))</f>
        <v xml:space="preserve"> </v>
      </c>
      <c r="C36" s="452"/>
      <c r="D36" s="452"/>
      <c r="E36" s="452"/>
      <c r="F36" s="452"/>
      <c r="G36" s="452"/>
      <c r="H36" s="452"/>
      <c r="I36" s="452"/>
      <c r="J36" s="452"/>
      <c r="K36" s="452"/>
      <c r="L36" s="452"/>
      <c r="M36" s="452"/>
      <c r="N36" s="452"/>
      <c r="O36" s="452"/>
      <c r="P36" s="452"/>
      <c r="Q36" s="452"/>
      <c r="R36" s="452"/>
      <c r="S36" s="452"/>
      <c r="T36" s="452"/>
      <c r="U36" s="452"/>
      <c r="V36" s="452"/>
      <c r="W36" s="452"/>
      <c r="X36" s="452"/>
      <c r="Y36" s="452"/>
      <c r="Z36" s="452"/>
      <c r="AA36" s="452"/>
      <c r="AB36" s="452"/>
      <c r="AC36" s="452"/>
      <c r="AD36" s="452"/>
      <c r="AE36" s="452"/>
      <c r="AF36" s="452"/>
      <c r="AG36" s="452"/>
      <c r="AH36" s="452"/>
      <c r="AI36" s="452"/>
      <c r="AJ36" s="452"/>
      <c r="AK36" s="452"/>
      <c r="AL36" s="452"/>
      <c r="AM36" s="452"/>
      <c r="AN36" s="452"/>
      <c r="AO36" s="452"/>
      <c r="AP36" s="452"/>
      <c r="AQ36" s="452"/>
      <c r="AR36" s="452"/>
      <c r="AS36" s="452"/>
      <c r="AT36" s="452"/>
      <c r="AU36" s="452"/>
      <c r="AV36" s="452"/>
      <c r="AW36" s="452"/>
      <c r="AX36" s="452"/>
      <c r="AY36" s="452"/>
      <c r="AZ36" s="452"/>
      <c r="BA36" s="452"/>
      <c r="BB36" s="452"/>
      <c r="BC36" s="452"/>
      <c r="BD36" s="452"/>
      <c r="BE36" s="452"/>
      <c r="BF36" s="452"/>
      <c r="BG36" s="452"/>
      <c r="BH36" s="452"/>
      <c r="BI36" s="452"/>
      <c r="BJ36" s="452"/>
      <c r="BK36" s="452"/>
      <c r="BL36" s="452"/>
      <c r="BM36" s="452"/>
      <c r="BN36" s="452"/>
      <c r="BO36" s="452"/>
      <c r="BP36" s="452"/>
      <c r="BQ36" s="452"/>
      <c r="BR36" s="452"/>
      <c r="BS36" s="452"/>
      <c r="BT36" s="452"/>
      <c r="BU36" s="452"/>
      <c r="BV36" s="452"/>
      <c r="BW36" s="452"/>
      <c r="BX36" s="452"/>
      <c r="BY36" s="452"/>
      <c r="BZ36" s="452"/>
      <c r="CA36" s="452"/>
      <c r="CB36" s="452"/>
      <c r="CC36" s="452"/>
      <c r="CD36" s="452"/>
      <c r="CE36" s="452"/>
      <c r="CF36" s="452"/>
      <c r="CG36" s="452"/>
      <c r="CH36" s="452"/>
      <c r="CI36" s="452"/>
      <c r="CJ36" s="452"/>
      <c r="CK36" s="452"/>
      <c r="CL36" s="452"/>
      <c r="CM36" s="452"/>
      <c r="CN36" s="452"/>
      <c r="CO36" s="452"/>
      <c r="CP36" s="452"/>
      <c r="CQ36" s="452"/>
      <c r="CR36" s="452"/>
      <c r="CS36" s="452"/>
      <c r="CT36" s="452"/>
      <c r="CU36" s="452"/>
      <c r="CV36" s="452"/>
      <c r="CW36" s="452"/>
      <c r="CX36" s="452"/>
    </row>
    <row r="37" spans="1:102">
      <c r="A37" s="451"/>
      <c r="B37" s="452" t="str">
        <f>IF(ISBLANK(A37)," ",VLOOKUP(A37,Produits!$B$3:$C$102,2,))</f>
        <v xml:space="preserve"> </v>
      </c>
      <c r="C37" s="452"/>
      <c r="D37" s="452"/>
      <c r="E37" s="452"/>
      <c r="F37" s="452"/>
      <c r="G37" s="452"/>
      <c r="H37" s="452"/>
      <c r="I37" s="452"/>
      <c r="J37" s="452"/>
      <c r="K37" s="452"/>
      <c r="L37" s="452"/>
      <c r="M37" s="452"/>
      <c r="N37" s="452"/>
      <c r="O37" s="452"/>
      <c r="P37" s="452"/>
      <c r="Q37" s="452"/>
      <c r="R37" s="452"/>
      <c r="S37" s="452"/>
      <c r="T37" s="452"/>
      <c r="U37" s="452"/>
      <c r="V37" s="452"/>
      <c r="W37" s="452"/>
      <c r="X37" s="452"/>
      <c r="Y37" s="452"/>
      <c r="Z37" s="452"/>
      <c r="AA37" s="452"/>
      <c r="AB37" s="452"/>
      <c r="AC37" s="452"/>
      <c r="AD37" s="452"/>
      <c r="AE37" s="452"/>
      <c r="AF37" s="452"/>
      <c r="AG37" s="452"/>
      <c r="AH37" s="452"/>
      <c r="AI37" s="452"/>
      <c r="AJ37" s="452"/>
      <c r="AK37" s="452"/>
      <c r="AL37" s="452"/>
      <c r="AM37" s="452"/>
      <c r="AN37" s="452"/>
      <c r="AO37" s="452"/>
      <c r="AP37" s="452"/>
      <c r="AQ37" s="452"/>
      <c r="AR37" s="452"/>
      <c r="AS37" s="452"/>
      <c r="AT37" s="452"/>
      <c r="AU37" s="452"/>
      <c r="AV37" s="452"/>
      <c r="AW37" s="452"/>
      <c r="AX37" s="452"/>
      <c r="AY37" s="452"/>
      <c r="AZ37" s="452"/>
      <c r="BA37" s="452"/>
      <c r="BB37" s="452"/>
      <c r="BC37" s="452"/>
      <c r="BD37" s="452"/>
      <c r="BE37" s="452"/>
      <c r="BF37" s="452"/>
      <c r="BG37" s="452"/>
      <c r="BH37" s="452"/>
      <c r="BI37" s="452"/>
      <c r="BJ37" s="452"/>
      <c r="BK37" s="452"/>
      <c r="BL37" s="452"/>
      <c r="BM37" s="452"/>
      <c r="BN37" s="452"/>
      <c r="BO37" s="452"/>
      <c r="BP37" s="452"/>
      <c r="BQ37" s="452"/>
      <c r="BR37" s="452"/>
      <c r="BS37" s="452"/>
      <c r="BT37" s="452"/>
      <c r="BU37" s="452"/>
      <c r="BV37" s="452"/>
      <c r="BW37" s="452"/>
      <c r="BX37" s="452"/>
      <c r="BY37" s="452"/>
      <c r="BZ37" s="452"/>
      <c r="CA37" s="452"/>
      <c r="CB37" s="452"/>
      <c r="CC37" s="452"/>
      <c r="CD37" s="452"/>
      <c r="CE37" s="452"/>
      <c r="CF37" s="452"/>
      <c r="CG37" s="452"/>
      <c r="CH37" s="452"/>
      <c r="CI37" s="452"/>
      <c r="CJ37" s="452"/>
      <c r="CK37" s="452"/>
      <c r="CL37" s="452"/>
      <c r="CM37" s="452"/>
      <c r="CN37" s="452"/>
      <c r="CO37" s="452"/>
      <c r="CP37" s="452"/>
      <c r="CQ37" s="452"/>
      <c r="CR37" s="452"/>
      <c r="CS37" s="452"/>
      <c r="CT37" s="452"/>
      <c r="CU37" s="452"/>
      <c r="CV37" s="452"/>
      <c r="CW37" s="452"/>
      <c r="CX37" s="452"/>
    </row>
    <row r="38" spans="1:102">
      <c r="A38" s="451"/>
      <c r="B38" s="452" t="str">
        <f>IF(ISBLANK(A38)," ",VLOOKUP(A38,Produits!$B$3:$C$102,2,))</f>
        <v xml:space="preserve"> </v>
      </c>
      <c r="C38" s="452"/>
      <c r="D38" s="452"/>
      <c r="E38" s="452"/>
      <c r="F38" s="452"/>
      <c r="G38" s="452"/>
      <c r="H38" s="452"/>
      <c r="I38" s="452"/>
      <c r="J38" s="452"/>
      <c r="K38" s="452"/>
      <c r="L38" s="452"/>
      <c r="M38" s="452"/>
      <c r="N38" s="452"/>
      <c r="O38" s="452"/>
      <c r="P38" s="452"/>
      <c r="Q38" s="452"/>
      <c r="R38" s="452"/>
      <c r="S38" s="452"/>
      <c r="T38" s="452"/>
      <c r="U38" s="452"/>
      <c r="V38" s="452"/>
      <c r="W38" s="452"/>
      <c r="X38" s="452"/>
      <c r="Y38" s="452"/>
      <c r="Z38" s="452"/>
      <c r="AA38" s="452"/>
      <c r="AB38" s="452"/>
      <c r="AC38" s="452"/>
      <c r="AD38" s="452"/>
      <c r="AE38" s="452"/>
      <c r="AF38" s="452"/>
      <c r="AG38" s="452"/>
      <c r="AH38" s="452"/>
      <c r="AI38" s="452"/>
      <c r="AJ38" s="452"/>
      <c r="AK38" s="452"/>
      <c r="AL38" s="452"/>
      <c r="AM38" s="452"/>
      <c r="AN38" s="452"/>
      <c r="AO38" s="452"/>
      <c r="AP38" s="452"/>
      <c r="AQ38" s="452"/>
      <c r="AR38" s="452"/>
      <c r="AS38" s="452"/>
      <c r="AT38" s="452"/>
      <c r="AU38" s="452"/>
      <c r="AV38" s="452"/>
      <c r="AW38" s="452"/>
      <c r="AX38" s="452"/>
      <c r="AY38" s="452"/>
      <c r="AZ38" s="452"/>
      <c r="BA38" s="452"/>
      <c r="BB38" s="452"/>
      <c r="BC38" s="452"/>
      <c r="BD38" s="452"/>
      <c r="BE38" s="452"/>
      <c r="BF38" s="452"/>
      <c r="BG38" s="452"/>
      <c r="BH38" s="452"/>
      <c r="BI38" s="452"/>
      <c r="BJ38" s="452"/>
      <c r="BK38" s="452"/>
      <c r="BL38" s="452"/>
      <c r="BM38" s="452"/>
      <c r="BN38" s="452"/>
      <c r="BO38" s="452"/>
      <c r="BP38" s="452"/>
      <c r="BQ38" s="452"/>
      <c r="BR38" s="452"/>
      <c r="BS38" s="452"/>
      <c r="BT38" s="452"/>
      <c r="BU38" s="452"/>
      <c r="BV38" s="452"/>
      <c r="BW38" s="452"/>
      <c r="BX38" s="452"/>
      <c r="BY38" s="452"/>
      <c r="BZ38" s="452"/>
      <c r="CA38" s="452"/>
      <c r="CB38" s="452"/>
      <c r="CC38" s="452"/>
      <c r="CD38" s="452"/>
      <c r="CE38" s="452"/>
      <c r="CF38" s="452"/>
      <c r="CG38" s="452"/>
      <c r="CH38" s="452"/>
      <c r="CI38" s="452"/>
      <c r="CJ38" s="452"/>
      <c r="CK38" s="452"/>
      <c r="CL38" s="452"/>
      <c r="CM38" s="452"/>
      <c r="CN38" s="452"/>
      <c r="CO38" s="452"/>
      <c r="CP38" s="452"/>
      <c r="CQ38" s="452"/>
      <c r="CR38" s="452"/>
      <c r="CS38" s="452"/>
      <c r="CT38" s="452"/>
      <c r="CU38" s="452"/>
      <c r="CV38" s="452"/>
      <c r="CW38" s="452"/>
      <c r="CX38" s="452"/>
    </row>
    <row r="39" spans="1:102">
      <c r="A39" s="451"/>
      <c r="B39" s="452" t="str">
        <f>IF(ISBLANK(A39)," ",VLOOKUP(A39,Produits!$B$3:$C$102,2,))</f>
        <v xml:space="preserve"> </v>
      </c>
      <c r="C39" s="452"/>
      <c r="D39" s="452"/>
      <c r="E39" s="452"/>
      <c r="F39" s="452"/>
      <c r="G39" s="452"/>
      <c r="H39" s="452"/>
      <c r="I39" s="452"/>
      <c r="J39" s="452"/>
      <c r="K39" s="452"/>
      <c r="L39" s="452"/>
      <c r="M39" s="452"/>
      <c r="N39" s="452"/>
      <c r="O39" s="452"/>
      <c r="P39" s="452"/>
      <c r="Q39" s="452"/>
      <c r="R39" s="452"/>
      <c r="S39" s="452"/>
      <c r="T39" s="452"/>
      <c r="U39" s="452"/>
      <c r="V39" s="452"/>
      <c r="W39" s="452"/>
      <c r="X39" s="452"/>
      <c r="Y39" s="452"/>
      <c r="Z39" s="452"/>
      <c r="AA39" s="452"/>
      <c r="AB39" s="452"/>
      <c r="AC39" s="452"/>
      <c r="AD39" s="452"/>
      <c r="AE39" s="452"/>
      <c r="AF39" s="452"/>
      <c r="AG39" s="452"/>
      <c r="AH39" s="452"/>
      <c r="AI39" s="452"/>
      <c r="AJ39" s="452"/>
      <c r="AK39" s="452"/>
      <c r="AL39" s="452"/>
      <c r="AM39" s="452"/>
      <c r="AN39" s="452"/>
      <c r="AO39" s="452"/>
      <c r="AP39" s="452"/>
      <c r="AQ39" s="452"/>
      <c r="AR39" s="452"/>
      <c r="AS39" s="452"/>
      <c r="AT39" s="452"/>
      <c r="AU39" s="452"/>
      <c r="AV39" s="452"/>
      <c r="AW39" s="452"/>
      <c r="AX39" s="452"/>
      <c r="AY39" s="452"/>
      <c r="AZ39" s="452"/>
      <c r="BA39" s="452"/>
      <c r="BB39" s="452"/>
      <c r="BC39" s="452"/>
      <c r="BD39" s="452"/>
      <c r="BE39" s="452"/>
      <c r="BF39" s="452"/>
      <c r="BG39" s="452"/>
      <c r="BH39" s="452"/>
      <c r="BI39" s="452"/>
      <c r="BJ39" s="452"/>
      <c r="BK39" s="452"/>
      <c r="BL39" s="452"/>
      <c r="BM39" s="452"/>
      <c r="BN39" s="452"/>
      <c r="BO39" s="452"/>
      <c r="BP39" s="452"/>
      <c r="BQ39" s="452"/>
      <c r="BR39" s="452"/>
      <c r="BS39" s="452"/>
      <c r="BT39" s="452"/>
      <c r="BU39" s="452"/>
      <c r="BV39" s="452"/>
      <c r="BW39" s="452"/>
      <c r="BX39" s="452"/>
      <c r="BY39" s="452"/>
      <c r="BZ39" s="452"/>
      <c r="CA39" s="452"/>
      <c r="CB39" s="452"/>
      <c r="CC39" s="452"/>
      <c r="CD39" s="452"/>
      <c r="CE39" s="452"/>
      <c r="CF39" s="452"/>
      <c r="CG39" s="452"/>
      <c r="CH39" s="452"/>
      <c r="CI39" s="452"/>
      <c r="CJ39" s="452"/>
      <c r="CK39" s="452"/>
      <c r="CL39" s="452"/>
      <c r="CM39" s="452"/>
      <c r="CN39" s="452"/>
      <c r="CO39" s="452"/>
      <c r="CP39" s="452"/>
      <c r="CQ39" s="452"/>
      <c r="CR39" s="452"/>
      <c r="CS39" s="452"/>
      <c r="CT39" s="452"/>
      <c r="CU39" s="452"/>
      <c r="CV39" s="452"/>
      <c r="CW39" s="452"/>
      <c r="CX39" s="452"/>
    </row>
    <row r="40" spans="1:102">
      <c r="A40" s="451"/>
      <c r="B40" s="452" t="str">
        <f>IF(ISBLANK(A40)," ",VLOOKUP(A40,Produits!$B$3:$C$102,2,))</f>
        <v xml:space="preserve"> </v>
      </c>
      <c r="C40" s="452"/>
      <c r="D40" s="452"/>
      <c r="E40" s="452"/>
      <c r="F40" s="452"/>
      <c r="G40" s="452"/>
      <c r="H40" s="452"/>
      <c r="I40" s="452"/>
      <c r="J40" s="452"/>
      <c r="K40" s="452"/>
      <c r="L40" s="452"/>
      <c r="M40" s="452"/>
      <c r="N40" s="452"/>
      <c r="O40" s="452"/>
      <c r="P40" s="452"/>
      <c r="Q40" s="452"/>
      <c r="R40" s="452"/>
      <c r="S40" s="452"/>
      <c r="T40" s="452"/>
      <c r="U40" s="452"/>
      <c r="V40" s="452"/>
      <c r="W40" s="452"/>
      <c r="X40" s="452"/>
      <c r="Y40" s="452"/>
      <c r="Z40" s="452"/>
      <c r="AA40" s="452"/>
      <c r="AB40" s="452"/>
      <c r="AC40" s="452"/>
      <c r="AD40" s="452"/>
      <c r="AE40" s="452"/>
      <c r="AF40" s="452"/>
      <c r="AG40" s="452"/>
      <c r="AH40" s="452"/>
      <c r="AI40" s="452"/>
      <c r="AJ40" s="452"/>
      <c r="AK40" s="452"/>
      <c r="AL40" s="452"/>
      <c r="AM40" s="452"/>
      <c r="AN40" s="452"/>
      <c r="AO40" s="452"/>
      <c r="AP40" s="452"/>
      <c r="AQ40" s="452"/>
      <c r="AR40" s="452"/>
      <c r="AS40" s="452"/>
      <c r="AT40" s="452"/>
      <c r="AU40" s="452"/>
      <c r="AV40" s="452"/>
      <c r="AW40" s="452"/>
      <c r="AX40" s="452"/>
      <c r="AY40" s="452"/>
      <c r="AZ40" s="452"/>
      <c r="BA40" s="452"/>
      <c r="BB40" s="452"/>
      <c r="BC40" s="452"/>
      <c r="BD40" s="452"/>
      <c r="BE40" s="452"/>
      <c r="BF40" s="452"/>
      <c r="BG40" s="452"/>
      <c r="BH40" s="452"/>
      <c r="BI40" s="452"/>
      <c r="BJ40" s="452"/>
      <c r="BK40" s="452"/>
      <c r="BL40" s="452"/>
      <c r="BM40" s="452"/>
      <c r="BN40" s="452"/>
      <c r="BO40" s="452"/>
      <c r="BP40" s="452"/>
      <c r="BQ40" s="452"/>
      <c r="BR40" s="452"/>
      <c r="BS40" s="452"/>
      <c r="BT40" s="452"/>
      <c r="BU40" s="452"/>
      <c r="BV40" s="452"/>
      <c r="BW40" s="452"/>
      <c r="BX40" s="452"/>
      <c r="BY40" s="452"/>
      <c r="BZ40" s="452"/>
      <c r="CA40" s="452"/>
      <c r="CB40" s="452"/>
      <c r="CC40" s="452"/>
      <c r="CD40" s="452"/>
      <c r="CE40" s="452"/>
      <c r="CF40" s="452"/>
      <c r="CG40" s="452"/>
      <c r="CH40" s="452"/>
      <c r="CI40" s="452"/>
      <c r="CJ40" s="452"/>
      <c r="CK40" s="452"/>
      <c r="CL40" s="452"/>
      <c r="CM40" s="452"/>
      <c r="CN40" s="452"/>
      <c r="CO40" s="452"/>
      <c r="CP40" s="452"/>
      <c r="CQ40" s="452"/>
      <c r="CR40" s="452"/>
      <c r="CS40" s="452"/>
      <c r="CT40" s="452"/>
      <c r="CU40" s="452"/>
      <c r="CV40" s="452"/>
      <c r="CW40" s="452"/>
      <c r="CX40" s="452"/>
    </row>
    <row r="41" spans="1:102">
      <c r="A41" s="451"/>
      <c r="B41" s="452" t="str">
        <f>IF(ISBLANK(A41)," ",VLOOKUP(A41,Produits!$B$3:$C$102,2,))</f>
        <v xml:space="preserve"> </v>
      </c>
      <c r="C41" s="452"/>
      <c r="D41" s="452"/>
      <c r="E41" s="452"/>
      <c r="F41" s="452"/>
      <c r="G41" s="452"/>
      <c r="H41" s="452"/>
      <c r="I41" s="452"/>
      <c r="J41" s="452"/>
      <c r="K41" s="452"/>
      <c r="L41" s="452"/>
      <c r="M41" s="452"/>
      <c r="N41" s="452"/>
      <c r="O41" s="452"/>
      <c r="P41" s="452"/>
      <c r="Q41" s="452"/>
      <c r="R41" s="452"/>
      <c r="S41" s="452"/>
      <c r="T41" s="452"/>
      <c r="U41" s="452"/>
      <c r="V41" s="452"/>
      <c r="W41" s="452"/>
      <c r="X41" s="452"/>
      <c r="Y41" s="452"/>
      <c r="Z41" s="452"/>
      <c r="AA41" s="452"/>
      <c r="AB41" s="452"/>
      <c r="AC41" s="452"/>
      <c r="AD41" s="452"/>
      <c r="AE41" s="452"/>
      <c r="AF41" s="452"/>
      <c r="AG41" s="452"/>
      <c r="AH41" s="452"/>
      <c r="AI41" s="452"/>
      <c r="AJ41" s="452"/>
      <c r="AK41" s="452"/>
      <c r="AL41" s="452"/>
      <c r="AM41" s="452"/>
      <c r="AN41" s="452"/>
      <c r="AO41" s="452"/>
      <c r="AP41" s="452"/>
      <c r="AQ41" s="452"/>
      <c r="AR41" s="452"/>
      <c r="AS41" s="452"/>
      <c r="AT41" s="452"/>
      <c r="AU41" s="452"/>
      <c r="AV41" s="452"/>
      <c r="AW41" s="452"/>
      <c r="AX41" s="452"/>
      <c r="AY41" s="452"/>
      <c r="AZ41" s="452"/>
      <c r="BA41" s="452"/>
      <c r="BB41" s="452"/>
      <c r="BC41" s="452"/>
      <c r="BD41" s="452"/>
      <c r="BE41" s="452"/>
      <c r="BF41" s="452"/>
      <c r="BG41" s="452"/>
      <c r="BH41" s="452"/>
      <c r="BI41" s="452"/>
      <c r="BJ41" s="452"/>
      <c r="BK41" s="452"/>
      <c r="BL41" s="452"/>
      <c r="BM41" s="452"/>
      <c r="BN41" s="452"/>
      <c r="BO41" s="452"/>
      <c r="BP41" s="452"/>
      <c r="BQ41" s="452"/>
      <c r="BR41" s="452"/>
      <c r="BS41" s="452"/>
      <c r="BT41" s="452"/>
      <c r="BU41" s="452"/>
      <c r="BV41" s="452"/>
      <c r="BW41" s="452"/>
      <c r="BX41" s="452"/>
      <c r="BY41" s="452"/>
      <c r="BZ41" s="452"/>
      <c r="CA41" s="452"/>
      <c r="CB41" s="452"/>
      <c r="CC41" s="452"/>
      <c r="CD41" s="452"/>
      <c r="CE41" s="452"/>
      <c r="CF41" s="452"/>
      <c r="CG41" s="452"/>
      <c r="CH41" s="452"/>
      <c r="CI41" s="452"/>
      <c r="CJ41" s="452"/>
      <c r="CK41" s="452"/>
      <c r="CL41" s="452"/>
      <c r="CM41" s="452"/>
      <c r="CN41" s="452"/>
      <c r="CO41" s="452"/>
      <c r="CP41" s="452"/>
      <c r="CQ41" s="452"/>
      <c r="CR41" s="452"/>
      <c r="CS41" s="452"/>
      <c r="CT41" s="452"/>
      <c r="CU41" s="452"/>
      <c r="CV41" s="452"/>
      <c r="CW41" s="452"/>
      <c r="CX41" s="452"/>
    </row>
    <row r="42" spans="1:102">
      <c r="A42" s="451"/>
      <c r="B42" s="452" t="str">
        <f>IF(ISBLANK(A42)," ",VLOOKUP(A42,Produits!$B$3:$C$102,2,))</f>
        <v xml:space="preserve"> </v>
      </c>
      <c r="C42" s="452"/>
      <c r="D42" s="452"/>
      <c r="E42" s="452"/>
      <c r="F42" s="452"/>
      <c r="G42" s="452"/>
      <c r="H42" s="452"/>
      <c r="I42" s="452"/>
      <c r="J42" s="452"/>
      <c r="K42" s="452"/>
      <c r="L42" s="452"/>
      <c r="M42" s="452"/>
      <c r="N42" s="452"/>
      <c r="O42" s="452"/>
      <c r="P42" s="452"/>
      <c r="Q42" s="452"/>
      <c r="R42" s="452"/>
      <c r="S42" s="452"/>
      <c r="T42" s="452"/>
      <c r="U42" s="452"/>
      <c r="V42" s="452"/>
      <c r="W42" s="452"/>
      <c r="X42" s="452"/>
      <c r="Y42" s="452"/>
      <c r="Z42" s="452"/>
      <c r="AA42" s="452"/>
      <c r="AB42" s="452"/>
      <c r="AC42" s="452"/>
      <c r="AD42" s="452"/>
      <c r="AE42" s="452"/>
      <c r="AF42" s="452"/>
      <c r="AG42" s="452"/>
      <c r="AH42" s="452"/>
      <c r="AI42" s="452"/>
      <c r="AJ42" s="452"/>
      <c r="AK42" s="452"/>
      <c r="AL42" s="452"/>
      <c r="AM42" s="452"/>
      <c r="AN42" s="452"/>
      <c r="AO42" s="452"/>
      <c r="AP42" s="452"/>
      <c r="AQ42" s="452"/>
      <c r="AR42" s="452"/>
      <c r="AS42" s="452"/>
      <c r="AT42" s="452"/>
      <c r="AU42" s="452"/>
      <c r="AV42" s="452"/>
      <c r="AW42" s="452"/>
      <c r="AX42" s="452"/>
      <c r="AY42" s="452"/>
      <c r="AZ42" s="452"/>
      <c r="BA42" s="452"/>
      <c r="BB42" s="452"/>
      <c r="BC42" s="452"/>
      <c r="BD42" s="452"/>
      <c r="BE42" s="452"/>
      <c r="BF42" s="452"/>
      <c r="BG42" s="452"/>
      <c r="BH42" s="452"/>
      <c r="BI42" s="452"/>
      <c r="BJ42" s="452"/>
      <c r="BK42" s="452"/>
      <c r="BL42" s="452"/>
      <c r="BM42" s="452"/>
      <c r="BN42" s="452"/>
      <c r="BO42" s="452"/>
      <c r="BP42" s="452"/>
      <c r="BQ42" s="452"/>
      <c r="BR42" s="452"/>
      <c r="BS42" s="452"/>
      <c r="BT42" s="452"/>
      <c r="BU42" s="452"/>
      <c r="BV42" s="452"/>
      <c r="BW42" s="452"/>
      <c r="BX42" s="452"/>
      <c r="BY42" s="452"/>
      <c r="BZ42" s="452"/>
      <c r="CA42" s="452"/>
      <c r="CB42" s="452"/>
      <c r="CC42" s="452"/>
      <c r="CD42" s="452"/>
      <c r="CE42" s="452"/>
      <c r="CF42" s="452"/>
      <c r="CG42" s="452"/>
      <c r="CH42" s="452"/>
      <c r="CI42" s="452"/>
      <c r="CJ42" s="452"/>
      <c r="CK42" s="452"/>
      <c r="CL42" s="452"/>
      <c r="CM42" s="452"/>
      <c r="CN42" s="452"/>
      <c r="CO42" s="452"/>
      <c r="CP42" s="452"/>
      <c r="CQ42" s="452"/>
      <c r="CR42" s="452"/>
      <c r="CS42" s="452"/>
      <c r="CT42" s="452"/>
      <c r="CU42" s="452"/>
      <c r="CV42" s="452"/>
      <c r="CW42" s="452"/>
      <c r="CX42" s="452"/>
    </row>
    <row r="43" spans="1:102">
      <c r="A43" s="451"/>
      <c r="B43" s="452" t="str">
        <f>IF(ISBLANK(A43)," ",VLOOKUP(A43,Produits!$B$3:$C$102,2,))</f>
        <v xml:space="preserve"> </v>
      </c>
      <c r="C43" s="452"/>
      <c r="D43" s="452"/>
      <c r="E43" s="452"/>
      <c r="F43" s="452"/>
      <c r="G43" s="452"/>
      <c r="H43" s="452"/>
      <c r="I43" s="452"/>
      <c r="J43" s="452"/>
      <c r="K43" s="452"/>
      <c r="L43" s="452"/>
      <c r="M43" s="452"/>
      <c r="N43" s="452"/>
      <c r="O43" s="452"/>
      <c r="P43" s="452"/>
      <c r="Q43" s="452"/>
      <c r="R43" s="452"/>
      <c r="S43" s="452"/>
      <c r="T43" s="452"/>
      <c r="U43" s="452"/>
      <c r="V43" s="452"/>
      <c r="W43" s="452"/>
      <c r="X43" s="452"/>
      <c r="Y43" s="452"/>
      <c r="Z43" s="452"/>
      <c r="AA43" s="452"/>
      <c r="AB43" s="452"/>
      <c r="AC43" s="452"/>
      <c r="AD43" s="452"/>
      <c r="AE43" s="452"/>
      <c r="AF43" s="452"/>
      <c r="AG43" s="452"/>
      <c r="AH43" s="452"/>
      <c r="AI43" s="452"/>
      <c r="AJ43" s="452"/>
      <c r="AK43" s="452"/>
      <c r="AL43" s="452"/>
      <c r="AM43" s="452"/>
      <c r="AN43" s="452"/>
      <c r="AO43" s="452"/>
      <c r="AP43" s="452"/>
      <c r="AQ43" s="452"/>
      <c r="AR43" s="452"/>
      <c r="AS43" s="452"/>
      <c r="AT43" s="452"/>
      <c r="AU43" s="452"/>
      <c r="AV43" s="452"/>
      <c r="AW43" s="452"/>
      <c r="AX43" s="452"/>
      <c r="AY43" s="452"/>
      <c r="AZ43" s="452"/>
      <c r="BA43" s="452"/>
      <c r="BB43" s="452"/>
      <c r="BC43" s="452"/>
      <c r="BD43" s="452"/>
      <c r="BE43" s="452"/>
      <c r="BF43" s="452"/>
      <c r="BG43" s="452"/>
      <c r="BH43" s="452"/>
      <c r="BI43" s="452"/>
      <c r="BJ43" s="452"/>
      <c r="BK43" s="452"/>
      <c r="BL43" s="452"/>
      <c r="BM43" s="452"/>
      <c r="BN43" s="452"/>
      <c r="BO43" s="452"/>
      <c r="BP43" s="452"/>
      <c r="BQ43" s="452"/>
      <c r="BR43" s="452"/>
      <c r="BS43" s="452"/>
      <c r="BT43" s="452"/>
      <c r="BU43" s="452"/>
      <c r="BV43" s="452"/>
      <c r="BW43" s="452"/>
      <c r="BX43" s="452"/>
      <c r="BY43" s="452"/>
      <c r="BZ43" s="452"/>
      <c r="CA43" s="452"/>
      <c r="CB43" s="452"/>
      <c r="CC43" s="452"/>
      <c r="CD43" s="452"/>
      <c r="CE43" s="452"/>
      <c r="CF43" s="452"/>
      <c r="CG43" s="452"/>
      <c r="CH43" s="452"/>
      <c r="CI43" s="452"/>
      <c r="CJ43" s="452"/>
      <c r="CK43" s="452"/>
      <c r="CL43" s="452"/>
      <c r="CM43" s="452"/>
      <c r="CN43" s="452"/>
      <c r="CO43" s="452"/>
      <c r="CP43" s="452"/>
      <c r="CQ43" s="452"/>
      <c r="CR43" s="452"/>
      <c r="CS43" s="452"/>
      <c r="CT43" s="452"/>
      <c r="CU43" s="452"/>
      <c r="CV43" s="452"/>
      <c r="CW43" s="452"/>
      <c r="CX43" s="452"/>
    </row>
    <row r="44" spans="1:102">
      <c r="A44" s="451"/>
      <c r="B44" s="452" t="str">
        <f>IF(ISBLANK(A44)," ",VLOOKUP(A44,Produits!$B$3:$C$102,2,))</f>
        <v xml:space="preserve"> </v>
      </c>
      <c r="C44" s="452"/>
      <c r="D44" s="452"/>
      <c r="E44" s="452"/>
      <c r="F44" s="452"/>
      <c r="G44" s="452"/>
      <c r="H44" s="452"/>
      <c r="I44" s="452"/>
      <c r="J44" s="452"/>
      <c r="K44" s="452"/>
      <c r="L44" s="452"/>
      <c r="M44" s="452"/>
      <c r="N44" s="452"/>
      <c r="O44" s="452"/>
      <c r="P44" s="452"/>
      <c r="Q44" s="452"/>
      <c r="R44" s="452"/>
      <c r="S44" s="452"/>
      <c r="T44" s="452"/>
      <c r="U44" s="452"/>
      <c r="V44" s="452"/>
      <c r="W44" s="452"/>
      <c r="X44" s="452"/>
      <c r="Y44" s="452"/>
      <c r="Z44" s="452"/>
      <c r="AA44" s="452"/>
      <c r="AB44" s="452"/>
      <c r="AC44" s="452"/>
      <c r="AD44" s="452"/>
      <c r="AE44" s="452"/>
      <c r="AF44" s="452"/>
      <c r="AG44" s="452"/>
      <c r="AH44" s="452"/>
      <c r="AI44" s="452"/>
      <c r="AJ44" s="452"/>
      <c r="AK44" s="452"/>
      <c r="AL44" s="452"/>
      <c r="AM44" s="452"/>
      <c r="AN44" s="452"/>
      <c r="AO44" s="452"/>
      <c r="AP44" s="452"/>
      <c r="AQ44" s="452"/>
      <c r="AR44" s="452"/>
      <c r="AS44" s="452"/>
      <c r="AT44" s="452"/>
      <c r="AU44" s="452"/>
      <c r="AV44" s="452"/>
      <c r="AW44" s="452"/>
      <c r="AX44" s="452"/>
      <c r="AY44" s="452"/>
      <c r="AZ44" s="452"/>
      <c r="BA44" s="452"/>
      <c r="BB44" s="452"/>
      <c r="BC44" s="452"/>
      <c r="BD44" s="452"/>
      <c r="BE44" s="452"/>
      <c r="BF44" s="452"/>
      <c r="BG44" s="452"/>
      <c r="BH44" s="452"/>
      <c r="BI44" s="452"/>
      <c r="BJ44" s="452"/>
      <c r="BK44" s="452"/>
      <c r="BL44" s="452"/>
      <c r="BM44" s="452"/>
      <c r="BN44" s="452"/>
      <c r="BO44" s="452"/>
      <c r="BP44" s="452"/>
      <c r="BQ44" s="452"/>
      <c r="BR44" s="452"/>
      <c r="BS44" s="452"/>
      <c r="BT44" s="452"/>
      <c r="BU44" s="452"/>
      <c r="BV44" s="452"/>
      <c r="BW44" s="452"/>
      <c r="BX44" s="452"/>
      <c r="BY44" s="452"/>
      <c r="BZ44" s="452"/>
      <c r="CA44" s="452"/>
      <c r="CB44" s="452"/>
      <c r="CC44" s="452"/>
      <c r="CD44" s="452"/>
      <c r="CE44" s="452"/>
      <c r="CF44" s="452"/>
      <c r="CG44" s="452"/>
      <c r="CH44" s="452"/>
      <c r="CI44" s="452"/>
      <c r="CJ44" s="452"/>
      <c r="CK44" s="452"/>
      <c r="CL44" s="452"/>
      <c r="CM44" s="452"/>
      <c r="CN44" s="452"/>
      <c r="CO44" s="452"/>
      <c r="CP44" s="452"/>
      <c r="CQ44" s="452"/>
      <c r="CR44" s="452"/>
      <c r="CS44" s="452"/>
      <c r="CT44" s="452"/>
      <c r="CU44" s="452"/>
      <c r="CV44" s="452"/>
      <c r="CW44" s="452"/>
      <c r="CX44" s="452"/>
    </row>
    <row r="45" spans="1:102">
      <c r="A45" s="451"/>
      <c r="B45" s="452" t="str">
        <f>IF(ISBLANK(A45)," ",VLOOKUP(A45,Produits!$B$3:$C$102,2,))</f>
        <v xml:space="preserve"> </v>
      </c>
      <c r="C45" s="452"/>
      <c r="D45" s="452"/>
      <c r="E45" s="452"/>
      <c r="F45" s="452"/>
      <c r="G45" s="452"/>
      <c r="H45" s="452"/>
      <c r="I45" s="452"/>
      <c r="J45" s="452"/>
      <c r="K45" s="452"/>
      <c r="L45" s="452"/>
      <c r="M45" s="452"/>
      <c r="N45" s="452"/>
      <c r="O45" s="452"/>
      <c r="P45" s="452"/>
      <c r="Q45" s="452"/>
      <c r="R45" s="452"/>
      <c r="S45" s="452"/>
      <c r="T45" s="452"/>
      <c r="U45" s="452"/>
      <c r="V45" s="452"/>
      <c r="W45" s="452"/>
      <c r="X45" s="452"/>
      <c r="Y45" s="452"/>
      <c r="Z45" s="452"/>
      <c r="AA45" s="452"/>
      <c r="AB45" s="452"/>
      <c r="AC45" s="452"/>
      <c r="AD45" s="452"/>
      <c r="AE45" s="452"/>
      <c r="AF45" s="452"/>
      <c r="AG45" s="452"/>
      <c r="AH45" s="452"/>
      <c r="AI45" s="452"/>
      <c r="AJ45" s="452"/>
      <c r="AK45" s="452"/>
      <c r="AL45" s="452"/>
      <c r="AM45" s="452"/>
      <c r="AN45" s="452"/>
      <c r="AO45" s="452"/>
      <c r="AP45" s="452"/>
      <c r="AQ45" s="452"/>
      <c r="AR45" s="452"/>
      <c r="AS45" s="452"/>
      <c r="AT45" s="452"/>
      <c r="AU45" s="452"/>
      <c r="AV45" s="452"/>
      <c r="AW45" s="452"/>
      <c r="AX45" s="452"/>
      <c r="AY45" s="452"/>
      <c r="AZ45" s="452"/>
      <c r="BA45" s="452"/>
      <c r="BB45" s="452"/>
      <c r="BC45" s="452"/>
      <c r="BD45" s="452"/>
      <c r="BE45" s="452"/>
      <c r="BF45" s="452"/>
      <c r="BG45" s="452"/>
      <c r="BH45" s="452"/>
      <c r="BI45" s="452"/>
      <c r="BJ45" s="452"/>
      <c r="BK45" s="452"/>
      <c r="BL45" s="452"/>
      <c r="BM45" s="452"/>
      <c r="BN45" s="452"/>
      <c r="BO45" s="452"/>
      <c r="BP45" s="452"/>
      <c r="BQ45" s="452"/>
      <c r="BR45" s="452"/>
      <c r="BS45" s="452"/>
      <c r="BT45" s="452"/>
      <c r="BU45" s="452"/>
      <c r="BV45" s="452"/>
      <c r="BW45" s="452"/>
      <c r="BX45" s="452"/>
      <c r="BY45" s="452"/>
      <c r="BZ45" s="452"/>
      <c r="CA45" s="452"/>
      <c r="CB45" s="452"/>
      <c r="CC45" s="452"/>
      <c r="CD45" s="452"/>
      <c r="CE45" s="452"/>
      <c r="CF45" s="452"/>
      <c r="CG45" s="452"/>
      <c r="CH45" s="452"/>
      <c r="CI45" s="452"/>
      <c r="CJ45" s="452"/>
      <c r="CK45" s="452"/>
      <c r="CL45" s="452"/>
      <c r="CM45" s="452"/>
      <c r="CN45" s="452"/>
      <c r="CO45" s="452"/>
      <c r="CP45" s="452"/>
      <c r="CQ45" s="452"/>
      <c r="CR45" s="452"/>
      <c r="CS45" s="452"/>
      <c r="CT45" s="452"/>
      <c r="CU45" s="452"/>
      <c r="CV45" s="452"/>
      <c r="CW45" s="452"/>
      <c r="CX45" s="452"/>
    </row>
    <row r="46" spans="1:102">
      <c r="A46" s="451"/>
      <c r="B46" s="452" t="str">
        <f>IF(ISBLANK(A46)," ",VLOOKUP(A46,Produits!$B$3:$C$102,2,))</f>
        <v xml:space="preserve"> </v>
      </c>
      <c r="C46" s="452"/>
      <c r="D46" s="452"/>
      <c r="E46" s="452"/>
      <c r="F46" s="452"/>
      <c r="G46" s="452"/>
      <c r="H46" s="452"/>
      <c r="I46" s="452"/>
      <c r="J46" s="452"/>
      <c r="K46" s="452"/>
      <c r="L46" s="452"/>
      <c r="M46" s="452"/>
      <c r="N46" s="452"/>
      <c r="O46" s="452"/>
      <c r="P46" s="452"/>
      <c r="Q46" s="452"/>
      <c r="R46" s="452"/>
      <c r="S46" s="452"/>
      <c r="T46" s="452"/>
      <c r="U46" s="452"/>
      <c r="V46" s="452"/>
      <c r="W46" s="452"/>
      <c r="X46" s="452"/>
      <c r="Y46" s="452"/>
      <c r="Z46" s="452"/>
      <c r="AA46" s="452"/>
      <c r="AB46" s="452"/>
      <c r="AC46" s="452"/>
      <c r="AD46" s="452"/>
      <c r="AE46" s="452"/>
      <c r="AF46" s="452"/>
      <c r="AG46" s="452"/>
      <c r="AH46" s="452"/>
      <c r="AI46" s="452"/>
      <c r="AJ46" s="452"/>
      <c r="AK46" s="452"/>
      <c r="AL46" s="452"/>
      <c r="AM46" s="452"/>
      <c r="AN46" s="452"/>
      <c r="AO46" s="452"/>
      <c r="AP46" s="452"/>
      <c r="AQ46" s="452"/>
      <c r="AR46" s="452"/>
      <c r="AS46" s="452"/>
      <c r="AT46" s="452"/>
      <c r="AU46" s="452"/>
      <c r="AV46" s="452"/>
      <c r="AW46" s="452"/>
      <c r="AX46" s="452"/>
      <c r="AY46" s="452"/>
      <c r="AZ46" s="452"/>
      <c r="BA46" s="452"/>
      <c r="BB46" s="452"/>
      <c r="BC46" s="452"/>
      <c r="BD46" s="452"/>
      <c r="BE46" s="452"/>
      <c r="BF46" s="452"/>
      <c r="BG46" s="452"/>
      <c r="BH46" s="452"/>
      <c r="BI46" s="452"/>
      <c r="BJ46" s="452"/>
      <c r="BK46" s="452"/>
      <c r="BL46" s="452"/>
      <c r="BM46" s="452"/>
      <c r="BN46" s="452"/>
      <c r="BO46" s="452"/>
      <c r="BP46" s="452"/>
      <c r="BQ46" s="452"/>
      <c r="BR46" s="452"/>
      <c r="BS46" s="452"/>
      <c r="BT46" s="452"/>
      <c r="BU46" s="452"/>
      <c r="BV46" s="452"/>
      <c r="BW46" s="452"/>
      <c r="BX46" s="452"/>
      <c r="BY46" s="452"/>
      <c r="BZ46" s="452"/>
      <c r="CA46" s="452"/>
      <c r="CB46" s="452"/>
      <c r="CC46" s="452"/>
      <c r="CD46" s="452"/>
      <c r="CE46" s="452"/>
      <c r="CF46" s="452"/>
      <c r="CG46" s="452"/>
      <c r="CH46" s="452"/>
      <c r="CI46" s="452"/>
      <c r="CJ46" s="452"/>
      <c r="CK46" s="452"/>
      <c r="CL46" s="452"/>
      <c r="CM46" s="452"/>
      <c r="CN46" s="452"/>
      <c r="CO46" s="452"/>
      <c r="CP46" s="452"/>
      <c r="CQ46" s="452"/>
      <c r="CR46" s="452"/>
      <c r="CS46" s="452"/>
      <c r="CT46" s="452"/>
      <c r="CU46" s="452"/>
      <c r="CV46" s="452"/>
      <c r="CW46" s="452"/>
      <c r="CX46" s="452"/>
    </row>
    <row r="47" spans="1:102">
      <c r="A47" s="451"/>
      <c r="B47" s="452" t="str">
        <f>IF(ISBLANK(A47)," ",VLOOKUP(A47,Produits!$B$3:$C$102,2,))</f>
        <v xml:space="preserve"> </v>
      </c>
      <c r="C47" s="452"/>
      <c r="D47" s="452"/>
      <c r="E47" s="452"/>
      <c r="F47" s="452"/>
      <c r="G47" s="452"/>
      <c r="H47" s="452"/>
      <c r="I47" s="452"/>
      <c r="J47" s="452"/>
      <c r="K47" s="452"/>
      <c r="L47" s="452"/>
      <c r="M47" s="452"/>
      <c r="N47" s="452"/>
      <c r="O47" s="452"/>
      <c r="P47" s="452"/>
      <c r="Q47" s="452"/>
      <c r="R47" s="452"/>
      <c r="S47" s="452"/>
      <c r="T47" s="452"/>
      <c r="U47" s="452"/>
      <c r="V47" s="452"/>
      <c r="W47" s="452"/>
      <c r="X47" s="452"/>
      <c r="Y47" s="452"/>
      <c r="Z47" s="452"/>
      <c r="AA47" s="452"/>
      <c r="AB47" s="452"/>
      <c r="AC47" s="452"/>
      <c r="AD47" s="452"/>
      <c r="AE47" s="452"/>
      <c r="AF47" s="452"/>
      <c r="AG47" s="452"/>
      <c r="AH47" s="452"/>
      <c r="AI47" s="452"/>
      <c r="AJ47" s="452"/>
      <c r="AK47" s="452"/>
      <c r="AL47" s="452"/>
      <c r="AM47" s="452"/>
      <c r="AN47" s="452"/>
      <c r="AO47" s="452"/>
      <c r="AP47" s="452"/>
      <c r="AQ47" s="452"/>
      <c r="AR47" s="452"/>
      <c r="AS47" s="452"/>
      <c r="AT47" s="452"/>
      <c r="AU47" s="452"/>
      <c r="AV47" s="452"/>
      <c r="AW47" s="452"/>
      <c r="AX47" s="452"/>
      <c r="AY47" s="452"/>
      <c r="AZ47" s="452"/>
      <c r="BA47" s="452"/>
      <c r="BB47" s="452"/>
      <c r="BC47" s="452"/>
      <c r="BD47" s="452"/>
      <c r="BE47" s="452"/>
      <c r="BF47" s="452"/>
      <c r="BG47" s="452"/>
      <c r="BH47" s="452"/>
      <c r="BI47" s="452"/>
      <c r="BJ47" s="452"/>
      <c r="BK47" s="452"/>
      <c r="BL47" s="452"/>
      <c r="BM47" s="452"/>
      <c r="BN47" s="452"/>
      <c r="BO47" s="452"/>
      <c r="BP47" s="452"/>
      <c r="BQ47" s="452"/>
      <c r="BR47" s="452"/>
      <c r="BS47" s="452"/>
      <c r="BT47" s="452"/>
      <c r="BU47" s="452"/>
      <c r="BV47" s="452"/>
      <c r="BW47" s="452"/>
      <c r="BX47" s="452"/>
      <c r="BY47" s="452"/>
      <c r="BZ47" s="452"/>
      <c r="CA47" s="452"/>
      <c r="CB47" s="452"/>
      <c r="CC47" s="452"/>
      <c r="CD47" s="452"/>
      <c r="CE47" s="452"/>
      <c r="CF47" s="452"/>
      <c r="CG47" s="452"/>
      <c r="CH47" s="452"/>
      <c r="CI47" s="452"/>
      <c r="CJ47" s="452"/>
      <c r="CK47" s="452"/>
      <c r="CL47" s="452"/>
      <c r="CM47" s="452"/>
      <c r="CN47" s="452"/>
      <c r="CO47" s="452"/>
      <c r="CP47" s="452"/>
      <c r="CQ47" s="452"/>
      <c r="CR47" s="452"/>
      <c r="CS47" s="452"/>
      <c r="CT47" s="452"/>
      <c r="CU47" s="452"/>
      <c r="CV47" s="452"/>
      <c r="CW47" s="452"/>
      <c r="CX47" s="452"/>
    </row>
    <row r="48" spans="1:102">
      <c r="A48" s="451"/>
      <c r="B48" s="452" t="str">
        <f>IF(ISBLANK(A48)," ",VLOOKUP(A48,Produits!$B$3:$C$102,2,))</f>
        <v xml:space="preserve"> </v>
      </c>
      <c r="C48" s="452"/>
      <c r="D48" s="452"/>
      <c r="E48" s="452"/>
      <c r="F48" s="452"/>
      <c r="G48" s="452"/>
      <c r="H48" s="452"/>
      <c r="I48" s="452"/>
      <c r="J48" s="452"/>
      <c r="K48" s="452"/>
      <c r="L48" s="452"/>
      <c r="M48" s="452"/>
      <c r="N48" s="452"/>
      <c r="O48" s="452"/>
      <c r="P48" s="452"/>
      <c r="Q48" s="452"/>
      <c r="R48" s="452"/>
      <c r="S48" s="452"/>
      <c r="T48" s="452"/>
      <c r="U48" s="452"/>
      <c r="V48" s="452"/>
      <c r="W48" s="452"/>
      <c r="X48" s="452"/>
      <c r="Y48" s="452"/>
      <c r="Z48" s="452"/>
      <c r="AA48" s="452"/>
      <c r="AB48" s="452"/>
      <c r="AC48" s="452"/>
      <c r="AD48" s="452"/>
      <c r="AE48" s="452"/>
      <c r="AF48" s="452"/>
      <c r="AG48" s="452"/>
      <c r="AH48" s="452"/>
      <c r="AI48" s="452"/>
      <c r="AJ48" s="452"/>
      <c r="AK48" s="452"/>
      <c r="AL48" s="452"/>
      <c r="AM48" s="452"/>
      <c r="AN48" s="452"/>
      <c r="AO48" s="452"/>
      <c r="AP48" s="452"/>
      <c r="AQ48" s="452"/>
      <c r="AR48" s="452"/>
      <c r="AS48" s="452"/>
      <c r="AT48" s="452"/>
      <c r="AU48" s="452"/>
      <c r="AV48" s="452"/>
      <c r="AW48" s="452"/>
      <c r="AX48" s="452"/>
      <c r="AY48" s="452"/>
      <c r="AZ48" s="452"/>
      <c r="BA48" s="452"/>
      <c r="BB48" s="452"/>
      <c r="BC48" s="452"/>
      <c r="BD48" s="452"/>
      <c r="BE48" s="452"/>
      <c r="BF48" s="452"/>
      <c r="BG48" s="452"/>
      <c r="BH48" s="452"/>
      <c r="BI48" s="452"/>
      <c r="BJ48" s="452"/>
      <c r="BK48" s="452"/>
      <c r="BL48" s="452"/>
      <c r="BM48" s="452"/>
      <c r="BN48" s="452"/>
      <c r="BO48" s="452"/>
      <c r="BP48" s="452"/>
      <c r="BQ48" s="452"/>
      <c r="BR48" s="452"/>
      <c r="BS48" s="452"/>
      <c r="BT48" s="452"/>
      <c r="BU48" s="452"/>
      <c r="BV48" s="452"/>
      <c r="BW48" s="452"/>
      <c r="BX48" s="452"/>
      <c r="BY48" s="452"/>
      <c r="BZ48" s="452"/>
      <c r="CA48" s="452"/>
      <c r="CB48" s="452"/>
      <c r="CC48" s="452"/>
      <c r="CD48" s="452"/>
      <c r="CE48" s="452"/>
      <c r="CF48" s="452"/>
      <c r="CG48" s="452"/>
      <c r="CH48" s="452"/>
      <c r="CI48" s="452"/>
      <c r="CJ48" s="452"/>
      <c r="CK48" s="452"/>
      <c r="CL48" s="452"/>
      <c r="CM48" s="452"/>
      <c r="CN48" s="452"/>
      <c r="CO48" s="452"/>
      <c r="CP48" s="452"/>
      <c r="CQ48" s="452"/>
      <c r="CR48" s="452"/>
      <c r="CS48" s="452"/>
      <c r="CT48" s="452"/>
      <c r="CU48" s="452"/>
      <c r="CV48" s="452"/>
      <c r="CW48" s="452"/>
      <c r="CX48" s="452"/>
    </row>
    <row r="49" spans="1:102">
      <c r="A49" s="451"/>
      <c r="B49" s="452" t="str">
        <f>IF(ISBLANK(A49)," ",VLOOKUP(A49,Produits!$B$3:$C$102,2,))</f>
        <v xml:space="preserve"> </v>
      </c>
      <c r="C49" s="452"/>
      <c r="D49" s="452"/>
      <c r="E49" s="452"/>
      <c r="F49" s="452"/>
      <c r="G49" s="452"/>
      <c r="H49" s="452"/>
      <c r="I49" s="452"/>
      <c r="J49" s="452"/>
      <c r="K49" s="452"/>
      <c r="L49" s="452"/>
      <c r="M49" s="452"/>
      <c r="N49" s="452"/>
      <c r="O49" s="452"/>
      <c r="P49" s="452"/>
      <c r="Q49" s="452"/>
      <c r="R49" s="452"/>
      <c r="S49" s="452"/>
      <c r="T49" s="452"/>
      <c r="U49" s="452"/>
      <c r="V49" s="452"/>
      <c r="W49" s="452"/>
      <c r="X49" s="452"/>
      <c r="Y49" s="452"/>
      <c r="Z49" s="452"/>
      <c r="AA49" s="452"/>
      <c r="AB49" s="452"/>
      <c r="AC49" s="452"/>
      <c r="AD49" s="452"/>
      <c r="AE49" s="452"/>
      <c r="AF49" s="452"/>
      <c r="AG49" s="452"/>
      <c r="AH49" s="452"/>
      <c r="AI49" s="452"/>
      <c r="AJ49" s="452"/>
      <c r="AK49" s="452"/>
      <c r="AL49" s="452"/>
      <c r="AM49" s="452"/>
      <c r="AN49" s="452"/>
      <c r="AO49" s="452"/>
      <c r="AP49" s="452"/>
      <c r="AQ49" s="452"/>
      <c r="AR49" s="452"/>
      <c r="AS49" s="452"/>
      <c r="AT49" s="452"/>
      <c r="AU49" s="452"/>
      <c r="AV49" s="452"/>
      <c r="AW49" s="452"/>
      <c r="AX49" s="452"/>
      <c r="AY49" s="452"/>
      <c r="AZ49" s="452"/>
      <c r="BA49" s="452"/>
      <c r="BB49" s="452"/>
      <c r="BC49" s="452"/>
      <c r="BD49" s="452"/>
      <c r="BE49" s="452"/>
      <c r="BF49" s="452"/>
      <c r="BG49" s="452"/>
      <c r="BH49" s="452"/>
      <c r="BI49" s="452"/>
      <c r="BJ49" s="452"/>
      <c r="BK49" s="452"/>
      <c r="BL49" s="452"/>
      <c r="BM49" s="452"/>
      <c r="BN49" s="452"/>
      <c r="BO49" s="452"/>
      <c r="BP49" s="452"/>
      <c r="BQ49" s="452"/>
      <c r="BR49" s="452"/>
      <c r="BS49" s="452"/>
      <c r="BT49" s="452"/>
      <c r="BU49" s="452"/>
      <c r="BV49" s="452"/>
      <c r="BW49" s="452"/>
      <c r="BX49" s="452"/>
      <c r="BY49" s="452"/>
      <c r="BZ49" s="452"/>
      <c r="CA49" s="452"/>
      <c r="CB49" s="452"/>
      <c r="CC49" s="452"/>
      <c r="CD49" s="452"/>
      <c r="CE49" s="452"/>
      <c r="CF49" s="452"/>
      <c r="CG49" s="452"/>
      <c r="CH49" s="452"/>
      <c r="CI49" s="452"/>
      <c r="CJ49" s="452"/>
      <c r="CK49" s="452"/>
      <c r="CL49" s="452"/>
      <c r="CM49" s="452"/>
      <c r="CN49" s="452"/>
      <c r="CO49" s="452"/>
      <c r="CP49" s="452"/>
      <c r="CQ49" s="452"/>
      <c r="CR49" s="452"/>
      <c r="CS49" s="452"/>
      <c r="CT49" s="452"/>
      <c r="CU49" s="452"/>
      <c r="CV49" s="452"/>
      <c r="CW49" s="452"/>
      <c r="CX49" s="452"/>
    </row>
    <row r="50" spans="1:102">
      <c r="A50" s="451"/>
      <c r="B50" s="452" t="str">
        <f>IF(ISBLANK(A50)," ",VLOOKUP(A50,Produits!$B$3:$C$102,2,))</f>
        <v xml:space="preserve"> </v>
      </c>
      <c r="C50" s="452"/>
      <c r="D50" s="452"/>
      <c r="E50" s="452"/>
      <c r="F50" s="452"/>
      <c r="G50" s="452"/>
      <c r="H50" s="452"/>
      <c r="I50" s="452"/>
      <c r="J50" s="452"/>
      <c r="K50" s="452"/>
      <c r="L50" s="452"/>
      <c r="M50" s="452"/>
      <c r="N50" s="452"/>
      <c r="O50" s="452"/>
      <c r="P50" s="452"/>
      <c r="Q50" s="452"/>
      <c r="R50" s="452"/>
      <c r="S50" s="452"/>
      <c r="T50" s="452"/>
      <c r="U50" s="452"/>
      <c r="V50" s="452"/>
      <c r="W50" s="452"/>
      <c r="X50" s="452"/>
      <c r="Y50" s="452"/>
      <c r="Z50" s="452"/>
      <c r="AA50" s="452"/>
      <c r="AB50" s="452"/>
      <c r="AC50" s="452"/>
      <c r="AD50" s="452"/>
      <c r="AE50" s="452"/>
      <c r="AF50" s="452"/>
      <c r="AG50" s="452"/>
      <c r="AH50" s="452"/>
      <c r="AI50" s="452"/>
      <c r="AJ50" s="452"/>
      <c r="AK50" s="452"/>
      <c r="AL50" s="452"/>
      <c r="AM50" s="452"/>
      <c r="AN50" s="452"/>
      <c r="AO50" s="452"/>
      <c r="AP50" s="452"/>
      <c r="AQ50" s="452"/>
      <c r="AR50" s="452"/>
      <c r="AS50" s="452"/>
      <c r="AT50" s="452"/>
      <c r="AU50" s="452"/>
      <c r="AV50" s="452"/>
      <c r="AW50" s="452"/>
      <c r="AX50" s="452"/>
      <c r="AY50" s="452"/>
      <c r="AZ50" s="452"/>
      <c r="BA50" s="452"/>
      <c r="BB50" s="452"/>
      <c r="BC50" s="452"/>
      <c r="BD50" s="452"/>
      <c r="BE50" s="452"/>
      <c r="BF50" s="452"/>
      <c r="BG50" s="452"/>
      <c r="BH50" s="452"/>
      <c r="BI50" s="452"/>
      <c r="BJ50" s="452"/>
      <c r="BK50" s="452"/>
      <c r="BL50" s="452"/>
      <c r="BM50" s="452"/>
      <c r="BN50" s="452"/>
      <c r="BO50" s="452"/>
      <c r="BP50" s="452"/>
      <c r="BQ50" s="452"/>
      <c r="BR50" s="452"/>
      <c r="BS50" s="452"/>
      <c r="BT50" s="452"/>
      <c r="BU50" s="452"/>
      <c r="BV50" s="452"/>
      <c r="BW50" s="452"/>
      <c r="BX50" s="452"/>
      <c r="BY50" s="452"/>
      <c r="BZ50" s="452"/>
      <c r="CA50" s="452"/>
      <c r="CB50" s="452"/>
      <c r="CC50" s="452"/>
      <c r="CD50" s="452"/>
      <c r="CE50" s="452"/>
      <c r="CF50" s="452"/>
      <c r="CG50" s="452"/>
      <c r="CH50" s="452"/>
      <c r="CI50" s="452"/>
      <c r="CJ50" s="452"/>
      <c r="CK50" s="452"/>
      <c r="CL50" s="452"/>
      <c r="CM50" s="452"/>
      <c r="CN50" s="452"/>
      <c r="CO50" s="452"/>
      <c r="CP50" s="452"/>
      <c r="CQ50" s="452"/>
      <c r="CR50" s="452"/>
      <c r="CS50" s="452"/>
      <c r="CT50" s="452"/>
      <c r="CU50" s="452"/>
      <c r="CV50" s="452"/>
      <c r="CW50" s="452"/>
      <c r="CX50" s="452"/>
    </row>
    <row r="51" spans="1:102">
      <c r="A51" s="451"/>
      <c r="B51" s="452" t="str">
        <f>IF(ISBLANK(A51)," ",VLOOKUP(A51,Produits!$B$3:$C$102,2,))</f>
        <v xml:space="preserve"> </v>
      </c>
      <c r="C51" s="452"/>
      <c r="D51" s="452"/>
      <c r="E51" s="452"/>
      <c r="F51" s="452"/>
      <c r="G51" s="452"/>
      <c r="H51" s="452"/>
      <c r="I51" s="452"/>
      <c r="J51" s="452"/>
      <c r="K51" s="452"/>
      <c r="L51" s="452"/>
      <c r="M51" s="452"/>
      <c r="N51" s="452"/>
      <c r="O51" s="452"/>
      <c r="P51" s="452"/>
      <c r="Q51" s="452"/>
      <c r="R51" s="452"/>
      <c r="S51" s="452"/>
      <c r="T51" s="452"/>
      <c r="U51" s="452"/>
      <c r="V51" s="452"/>
      <c r="W51" s="452"/>
      <c r="X51" s="452"/>
      <c r="Y51" s="452"/>
      <c r="Z51" s="452"/>
      <c r="AA51" s="452"/>
      <c r="AB51" s="452"/>
      <c r="AC51" s="452"/>
      <c r="AD51" s="452"/>
      <c r="AE51" s="452"/>
      <c r="AF51" s="452"/>
      <c r="AG51" s="452"/>
      <c r="AH51" s="452"/>
      <c r="AI51" s="452"/>
      <c r="AJ51" s="452"/>
      <c r="AK51" s="452"/>
      <c r="AL51" s="452"/>
      <c r="AM51" s="452"/>
      <c r="AN51" s="452"/>
      <c r="AO51" s="452"/>
      <c r="AP51" s="452"/>
      <c r="AQ51" s="452"/>
      <c r="AR51" s="452"/>
      <c r="AS51" s="452"/>
      <c r="AT51" s="452"/>
      <c r="AU51" s="452"/>
      <c r="AV51" s="452"/>
      <c r="AW51" s="452"/>
      <c r="AX51" s="452"/>
      <c r="AY51" s="452"/>
      <c r="AZ51" s="452"/>
      <c r="BA51" s="452"/>
      <c r="BB51" s="452"/>
      <c r="BC51" s="452"/>
      <c r="BD51" s="452"/>
      <c r="BE51" s="452"/>
      <c r="BF51" s="452"/>
      <c r="BG51" s="452"/>
      <c r="BH51" s="452"/>
      <c r="BI51" s="452"/>
      <c r="BJ51" s="452"/>
      <c r="BK51" s="452"/>
      <c r="BL51" s="452"/>
      <c r="BM51" s="452"/>
      <c r="BN51" s="452"/>
      <c r="BO51" s="452"/>
      <c r="BP51" s="452"/>
      <c r="BQ51" s="452"/>
      <c r="BR51" s="452"/>
      <c r="BS51" s="452"/>
      <c r="BT51" s="452"/>
      <c r="BU51" s="452"/>
      <c r="BV51" s="452"/>
      <c r="BW51" s="452"/>
      <c r="BX51" s="452"/>
      <c r="BY51" s="452"/>
      <c r="BZ51" s="452"/>
      <c r="CA51" s="452"/>
      <c r="CB51" s="452"/>
      <c r="CC51" s="452"/>
      <c r="CD51" s="452"/>
      <c r="CE51" s="452"/>
      <c r="CF51" s="452"/>
      <c r="CG51" s="452"/>
      <c r="CH51" s="452"/>
      <c r="CI51" s="452"/>
      <c r="CJ51" s="452"/>
      <c r="CK51" s="452"/>
      <c r="CL51" s="452"/>
      <c r="CM51" s="452"/>
      <c r="CN51" s="452"/>
      <c r="CO51" s="452"/>
      <c r="CP51" s="452"/>
      <c r="CQ51" s="452"/>
      <c r="CR51" s="452"/>
      <c r="CS51" s="452"/>
      <c r="CT51" s="452"/>
      <c r="CU51" s="452"/>
      <c r="CV51" s="452"/>
      <c r="CW51" s="452"/>
      <c r="CX51" s="452"/>
    </row>
    <row r="52" spans="1:102">
      <c r="A52" s="451"/>
      <c r="B52" s="452" t="str">
        <f>IF(ISBLANK(A52)," ",VLOOKUP(A52,Produits!$B$3:$C$102,2,))</f>
        <v xml:space="preserve"> </v>
      </c>
      <c r="C52" s="452"/>
      <c r="D52" s="452"/>
      <c r="E52" s="452"/>
      <c r="F52" s="452"/>
      <c r="G52" s="452"/>
      <c r="H52" s="452"/>
      <c r="I52" s="452"/>
      <c r="J52" s="452"/>
      <c r="K52" s="452"/>
      <c r="L52" s="452"/>
      <c r="M52" s="452"/>
      <c r="N52" s="452"/>
      <c r="O52" s="452"/>
      <c r="P52" s="452"/>
      <c r="Q52" s="452"/>
      <c r="R52" s="452"/>
      <c r="S52" s="452"/>
      <c r="T52" s="452"/>
      <c r="U52" s="452"/>
      <c r="V52" s="452"/>
      <c r="W52" s="452"/>
      <c r="X52" s="452"/>
      <c r="Y52" s="452"/>
      <c r="Z52" s="452"/>
      <c r="AA52" s="452"/>
      <c r="AB52" s="452"/>
      <c r="AC52" s="452"/>
      <c r="AD52" s="452"/>
      <c r="AE52" s="452"/>
      <c r="AF52" s="452"/>
      <c r="AG52" s="452"/>
      <c r="AH52" s="452"/>
      <c r="AI52" s="452"/>
      <c r="AJ52" s="452"/>
      <c r="AK52" s="452"/>
      <c r="AL52" s="452"/>
      <c r="AM52" s="452"/>
      <c r="AN52" s="452"/>
      <c r="AO52" s="452"/>
      <c r="AP52" s="452"/>
      <c r="AQ52" s="452"/>
      <c r="AR52" s="452"/>
      <c r="AS52" s="452"/>
      <c r="AT52" s="452"/>
      <c r="AU52" s="452"/>
      <c r="AV52" s="452"/>
      <c r="AW52" s="452"/>
      <c r="AX52" s="452"/>
      <c r="AY52" s="452"/>
      <c r="AZ52" s="452"/>
      <c r="BA52" s="452"/>
      <c r="BB52" s="452"/>
      <c r="BC52" s="452"/>
      <c r="BD52" s="452"/>
      <c r="BE52" s="452"/>
      <c r="BF52" s="452"/>
      <c r="BG52" s="452"/>
      <c r="BH52" s="452"/>
      <c r="BI52" s="452"/>
      <c r="BJ52" s="452"/>
      <c r="BK52" s="452"/>
      <c r="BL52" s="452"/>
      <c r="BM52" s="452"/>
      <c r="BN52" s="452"/>
      <c r="BO52" s="452"/>
      <c r="BP52" s="452"/>
      <c r="BQ52" s="452"/>
      <c r="BR52" s="452"/>
      <c r="BS52" s="452"/>
      <c r="BT52" s="452"/>
      <c r="BU52" s="452"/>
      <c r="BV52" s="452"/>
      <c r="BW52" s="452"/>
      <c r="BX52" s="452"/>
      <c r="BY52" s="452"/>
      <c r="BZ52" s="452"/>
      <c r="CA52" s="452"/>
      <c r="CB52" s="452"/>
      <c r="CC52" s="452"/>
      <c r="CD52" s="452"/>
      <c r="CE52" s="452"/>
      <c r="CF52" s="452"/>
      <c r="CG52" s="452"/>
      <c r="CH52" s="452"/>
      <c r="CI52" s="452"/>
      <c r="CJ52" s="452"/>
      <c r="CK52" s="452"/>
      <c r="CL52" s="452"/>
      <c r="CM52" s="452"/>
      <c r="CN52" s="452"/>
      <c r="CO52" s="452"/>
      <c r="CP52" s="452"/>
      <c r="CQ52" s="452"/>
      <c r="CR52" s="452"/>
      <c r="CS52" s="452"/>
      <c r="CT52" s="452"/>
      <c r="CU52" s="452"/>
      <c r="CV52" s="452"/>
      <c r="CW52" s="452"/>
      <c r="CX52" s="452"/>
    </row>
  </sheetData>
  <dataValidations count="2">
    <dataValidation type="list" allowBlank="1" showInputMessage="1" showErrorMessage="1" sqref="C6:CX6">
      <formula1>Référence_Carton</formula1>
    </dataValidation>
    <dataValidation type="list" allowBlank="1" showInputMessage="1" showErrorMessage="1" sqref="A7:A52">
      <formula1>Produits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AE81"/>
  <sheetViews>
    <sheetView showGridLines="0" tabSelected="1" topLeftCell="A10" zoomScaleNormal="100" workbookViewId="0">
      <selection activeCell="E33" sqref="E33"/>
    </sheetView>
  </sheetViews>
  <sheetFormatPr baseColWidth="10" defaultRowHeight="14.4"/>
  <cols>
    <col min="1" max="1" width="3.5546875" style="449" customWidth="1"/>
    <col min="2" max="2" width="4.44140625" style="30" bestFit="1" customWidth="1"/>
    <col min="3" max="3" width="38.77734375" style="30" customWidth="1"/>
    <col min="4" max="4" width="3.44140625" style="462" bestFit="1" customWidth="1"/>
    <col min="5" max="5" width="10.109375" style="30" bestFit="1" customWidth="1"/>
    <col min="6" max="6" width="10.109375" style="427" customWidth="1"/>
    <col min="7" max="7" width="6.109375" style="427" hidden="1" customWidth="1"/>
    <col min="8" max="8" width="9.109375" style="30" bestFit="1" customWidth="1"/>
    <col min="9" max="9" width="1.88671875" style="30" customWidth="1"/>
    <col min="10" max="10" width="8.109375" style="30" customWidth="1"/>
    <col min="11" max="11" width="13.44140625" style="30" bestFit="1" customWidth="1"/>
    <col min="12" max="13" width="13.44140625" style="30" customWidth="1"/>
    <col min="14" max="14" width="4.5546875" style="329" bestFit="1" customWidth="1"/>
    <col min="15" max="15" width="26.6640625" style="4" customWidth="1"/>
    <col min="16" max="16" width="7.44140625" style="4" bestFit="1" customWidth="1"/>
    <col min="17" max="17" width="7" style="4" bestFit="1" customWidth="1"/>
    <col min="18" max="18" width="8" style="30" bestFit="1" customWidth="1"/>
    <col min="19" max="19" width="6.33203125" style="30" bestFit="1" customWidth="1"/>
    <col min="20" max="20" width="14.44140625" style="30" bestFit="1" customWidth="1"/>
    <col min="21" max="21" width="7" style="30" bestFit="1" customWidth="1"/>
    <col min="22" max="22" width="20.5546875" style="30" customWidth="1"/>
    <col min="23" max="23" width="5.5546875" style="30" bestFit="1" customWidth="1"/>
    <col min="24" max="24" width="11.33203125" style="30" customWidth="1"/>
    <col min="25" max="29" width="26.6640625" style="30" bestFit="1" customWidth="1"/>
    <col min="30" max="30" width="24.88671875" style="30" bestFit="1" customWidth="1"/>
    <col min="31" max="31" width="31" style="30" bestFit="1" customWidth="1"/>
    <col min="32" max="260" width="11.5546875" style="30"/>
    <col min="261" max="261" width="3.44140625" style="30" bestFit="1" customWidth="1"/>
    <col min="262" max="262" width="28" style="30" customWidth="1"/>
    <col min="263" max="263" width="11.21875" style="30" customWidth="1"/>
    <col min="264" max="264" width="7.44140625" style="30" customWidth="1"/>
    <col min="265" max="265" width="13.77734375" style="30" customWidth="1"/>
    <col min="266" max="266" width="8.109375" style="30" customWidth="1"/>
    <col min="267" max="267" width="1.88671875" style="30" customWidth="1"/>
    <col min="268" max="268" width="8.109375" style="30" customWidth="1"/>
    <col min="269" max="269" width="13.44140625" style="30" bestFit="1" customWidth="1"/>
    <col min="270" max="270" width="4.5546875" style="30" bestFit="1" customWidth="1"/>
    <col min="271" max="271" width="26.6640625" style="30" customWidth="1"/>
    <col min="272" max="272" width="14.6640625" style="30" bestFit="1" customWidth="1"/>
    <col min="273" max="273" width="7" style="30" bestFit="1" customWidth="1"/>
    <col min="274" max="274" width="10.77734375" style="30" bestFit="1" customWidth="1"/>
    <col min="275" max="275" width="6.33203125" style="30" bestFit="1" customWidth="1"/>
    <col min="276" max="276" width="14.44140625" style="30" bestFit="1" customWidth="1"/>
    <col min="277" max="277" width="7" style="30" bestFit="1" customWidth="1"/>
    <col min="278" max="278" width="20.5546875" style="30" customWidth="1"/>
    <col min="279" max="279" width="5.5546875" style="30" bestFit="1" customWidth="1"/>
    <col min="280" max="280" width="11.33203125" style="30" customWidth="1"/>
    <col min="281" max="285" width="26.6640625" style="30" bestFit="1" customWidth="1"/>
    <col min="286" max="286" width="24.88671875" style="30" bestFit="1" customWidth="1"/>
    <col min="287" max="287" width="31" style="30" bestFit="1" customWidth="1"/>
    <col min="288" max="516" width="11.5546875" style="30"/>
    <col min="517" max="517" width="3.44140625" style="30" bestFit="1" customWidth="1"/>
    <col min="518" max="518" width="28" style="30" customWidth="1"/>
    <col min="519" max="519" width="11.21875" style="30" customWidth="1"/>
    <col min="520" max="520" width="7.44140625" style="30" customWidth="1"/>
    <col min="521" max="521" width="13.77734375" style="30" customWidth="1"/>
    <col min="522" max="522" width="8.109375" style="30" customWidth="1"/>
    <col min="523" max="523" width="1.88671875" style="30" customWidth="1"/>
    <col min="524" max="524" width="8.109375" style="30" customWidth="1"/>
    <col min="525" max="525" width="13.44140625" style="30" bestFit="1" customWidth="1"/>
    <col min="526" max="526" width="4.5546875" style="30" bestFit="1" customWidth="1"/>
    <col min="527" max="527" width="26.6640625" style="30" customWidth="1"/>
    <col min="528" max="528" width="14.6640625" style="30" bestFit="1" customWidth="1"/>
    <col min="529" max="529" width="7" style="30" bestFit="1" customWidth="1"/>
    <col min="530" max="530" width="10.77734375" style="30" bestFit="1" customWidth="1"/>
    <col min="531" max="531" width="6.33203125" style="30" bestFit="1" customWidth="1"/>
    <col min="532" max="532" width="14.44140625" style="30" bestFit="1" customWidth="1"/>
    <col min="533" max="533" width="7" style="30" bestFit="1" customWidth="1"/>
    <col min="534" max="534" width="20.5546875" style="30" customWidth="1"/>
    <col min="535" max="535" width="5.5546875" style="30" bestFit="1" customWidth="1"/>
    <col min="536" max="536" width="11.33203125" style="30" customWidth="1"/>
    <col min="537" max="541" width="26.6640625" style="30" bestFit="1" customWidth="1"/>
    <col min="542" max="542" width="24.88671875" style="30" bestFit="1" customWidth="1"/>
    <col min="543" max="543" width="31" style="30" bestFit="1" customWidth="1"/>
    <col min="544" max="772" width="11.5546875" style="30"/>
    <col min="773" max="773" width="3.44140625" style="30" bestFit="1" customWidth="1"/>
    <col min="774" max="774" width="28" style="30" customWidth="1"/>
    <col min="775" max="775" width="11.21875" style="30" customWidth="1"/>
    <col min="776" max="776" width="7.44140625" style="30" customWidth="1"/>
    <col min="777" max="777" width="13.77734375" style="30" customWidth="1"/>
    <col min="778" max="778" width="8.109375" style="30" customWidth="1"/>
    <col min="779" max="779" width="1.88671875" style="30" customWidth="1"/>
    <col min="780" max="780" width="8.109375" style="30" customWidth="1"/>
    <col min="781" max="781" width="13.44140625" style="30" bestFit="1" customWidth="1"/>
    <col min="782" max="782" width="4.5546875" style="30" bestFit="1" customWidth="1"/>
    <col min="783" max="783" width="26.6640625" style="30" customWidth="1"/>
    <col min="784" max="784" width="14.6640625" style="30" bestFit="1" customWidth="1"/>
    <col min="785" max="785" width="7" style="30" bestFit="1" customWidth="1"/>
    <col min="786" max="786" width="10.77734375" style="30" bestFit="1" customWidth="1"/>
    <col min="787" max="787" width="6.33203125" style="30" bestFit="1" customWidth="1"/>
    <col min="788" max="788" width="14.44140625" style="30" bestFit="1" customWidth="1"/>
    <col min="789" max="789" width="7" style="30" bestFit="1" customWidth="1"/>
    <col min="790" max="790" width="20.5546875" style="30" customWidth="1"/>
    <col min="791" max="791" width="5.5546875" style="30" bestFit="1" customWidth="1"/>
    <col min="792" max="792" width="11.33203125" style="30" customWidth="1"/>
    <col min="793" max="797" width="26.6640625" style="30" bestFit="1" customWidth="1"/>
    <col min="798" max="798" width="24.88671875" style="30" bestFit="1" customWidth="1"/>
    <col min="799" max="799" width="31" style="30" bestFit="1" customWidth="1"/>
    <col min="800" max="1028" width="11.5546875" style="30"/>
    <col min="1029" max="1029" width="3.44140625" style="30" bestFit="1" customWidth="1"/>
    <col min="1030" max="1030" width="28" style="30" customWidth="1"/>
    <col min="1031" max="1031" width="11.21875" style="30" customWidth="1"/>
    <col min="1032" max="1032" width="7.44140625" style="30" customWidth="1"/>
    <col min="1033" max="1033" width="13.77734375" style="30" customWidth="1"/>
    <col min="1034" max="1034" width="8.109375" style="30" customWidth="1"/>
    <col min="1035" max="1035" width="1.88671875" style="30" customWidth="1"/>
    <col min="1036" max="1036" width="8.109375" style="30" customWidth="1"/>
    <col min="1037" max="1037" width="13.44140625" style="30" bestFit="1" customWidth="1"/>
    <col min="1038" max="1038" width="4.5546875" style="30" bestFit="1" customWidth="1"/>
    <col min="1039" max="1039" width="26.6640625" style="30" customWidth="1"/>
    <col min="1040" max="1040" width="14.6640625" style="30" bestFit="1" customWidth="1"/>
    <col min="1041" max="1041" width="7" style="30" bestFit="1" customWidth="1"/>
    <col min="1042" max="1042" width="10.77734375" style="30" bestFit="1" customWidth="1"/>
    <col min="1043" max="1043" width="6.33203125" style="30" bestFit="1" customWidth="1"/>
    <col min="1044" max="1044" width="14.44140625" style="30" bestFit="1" customWidth="1"/>
    <col min="1045" max="1045" width="7" style="30" bestFit="1" customWidth="1"/>
    <col min="1046" max="1046" width="20.5546875" style="30" customWidth="1"/>
    <col min="1047" max="1047" width="5.5546875" style="30" bestFit="1" customWidth="1"/>
    <col min="1048" max="1048" width="11.33203125" style="30" customWidth="1"/>
    <col min="1049" max="1053" width="26.6640625" style="30" bestFit="1" customWidth="1"/>
    <col min="1054" max="1054" width="24.88671875" style="30" bestFit="1" customWidth="1"/>
    <col min="1055" max="1055" width="31" style="30" bestFit="1" customWidth="1"/>
    <col min="1056" max="1284" width="11.5546875" style="30"/>
    <col min="1285" max="1285" width="3.44140625" style="30" bestFit="1" customWidth="1"/>
    <col min="1286" max="1286" width="28" style="30" customWidth="1"/>
    <col min="1287" max="1287" width="11.21875" style="30" customWidth="1"/>
    <col min="1288" max="1288" width="7.44140625" style="30" customWidth="1"/>
    <col min="1289" max="1289" width="13.77734375" style="30" customWidth="1"/>
    <col min="1290" max="1290" width="8.109375" style="30" customWidth="1"/>
    <col min="1291" max="1291" width="1.88671875" style="30" customWidth="1"/>
    <col min="1292" max="1292" width="8.109375" style="30" customWidth="1"/>
    <col min="1293" max="1293" width="13.44140625" style="30" bestFit="1" customWidth="1"/>
    <col min="1294" max="1294" width="4.5546875" style="30" bestFit="1" customWidth="1"/>
    <col min="1295" max="1295" width="26.6640625" style="30" customWidth="1"/>
    <col min="1296" max="1296" width="14.6640625" style="30" bestFit="1" customWidth="1"/>
    <col min="1297" max="1297" width="7" style="30" bestFit="1" customWidth="1"/>
    <col min="1298" max="1298" width="10.77734375" style="30" bestFit="1" customWidth="1"/>
    <col min="1299" max="1299" width="6.33203125" style="30" bestFit="1" customWidth="1"/>
    <col min="1300" max="1300" width="14.44140625" style="30" bestFit="1" customWidth="1"/>
    <col min="1301" max="1301" width="7" style="30" bestFit="1" customWidth="1"/>
    <col min="1302" max="1302" width="20.5546875" style="30" customWidth="1"/>
    <col min="1303" max="1303" width="5.5546875" style="30" bestFit="1" customWidth="1"/>
    <col min="1304" max="1304" width="11.33203125" style="30" customWidth="1"/>
    <col min="1305" max="1309" width="26.6640625" style="30" bestFit="1" customWidth="1"/>
    <col min="1310" max="1310" width="24.88671875" style="30" bestFit="1" customWidth="1"/>
    <col min="1311" max="1311" width="31" style="30" bestFit="1" customWidth="1"/>
    <col min="1312" max="1540" width="11.5546875" style="30"/>
    <col min="1541" max="1541" width="3.44140625" style="30" bestFit="1" customWidth="1"/>
    <col min="1542" max="1542" width="28" style="30" customWidth="1"/>
    <col min="1543" max="1543" width="11.21875" style="30" customWidth="1"/>
    <col min="1544" max="1544" width="7.44140625" style="30" customWidth="1"/>
    <col min="1545" max="1545" width="13.77734375" style="30" customWidth="1"/>
    <col min="1546" max="1546" width="8.109375" style="30" customWidth="1"/>
    <col min="1547" max="1547" width="1.88671875" style="30" customWidth="1"/>
    <col min="1548" max="1548" width="8.109375" style="30" customWidth="1"/>
    <col min="1549" max="1549" width="13.44140625" style="30" bestFit="1" customWidth="1"/>
    <col min="1550" max="1550" width="4.5546875" style="30" bestFit="1" customWidth="1"/>
    <col min="1551" max="1551" width="26.6640625" style="30" customWidth="1"/>
    <col min="1552" max="1552" width="14.6640625" style="30" bestFit="1" customWidth="1"/>
    <col min="1553" max="1553" width="7" style="30" bestFit="1" customWidth="1"/>
    <col min="1554" max="1554" width="10.77734375" style="30" bestFit="1" customWidth="1"/>
    <col min="1555" max="1555" width="6.33203125" style="30" bestFit="1" customWidth="1"/>
    <col min="1556" max="1556" width="14.44140625" style="30" bestFit="1" customWidth="1"/>
    <col min="1557" max="1557" width="7" style="30" bestFit="1" customWidth="1"/>
    <col min="1558" max="1558" width="20.5546875" style="30" customWidth="1"/>
    <col min="1559" max="1559" width="5.5546875" style="30" bestFit="1" customWidth="1"/>
    <col min="1560" max="1560" width="11.33203125" style="30" customWidth="1"/>
    <col min="1561" max="1565" width="26.6640625" style="30" bestFit="1" customWidth="1"/>
    <col min="1566" max="1566" width="24.88671875" style="30" bestFit="1" customWidth="1"/>
    <col min="1567" max="1567" width="31" style="30" bestFit="1" customWidth="1"/>
    <col min="1568" max="1796" width="11.5546875" style="30"/>
    <col min="1797" max="1797" width="3.44140625" style="30" bestFit="1" customWidth="1"/>
    <col min="1798" max="1798" width="28" style="30" customWidth="1"/>
    <col min="1799" max="1799" width="11.21875" style="30" customWidth="1"/>
    <col min="1800" max="1800" width="7.44140625" style="30" customWidth="1"/>
    <col min="1801" max="1801" width="13.77734375" style="30" customWidth="1"/>
    <col min="1802" max="1802" width="8.109375" style="30" customWidth="1"/>
    <col min="1803" max="1803" width="1.88671875" style="30" customWidth="1"/>
    <col min="1804" max="1804" width="8.109375" style="30" customWidth="1"/>
    <col min="1805" max="1805" width="13.44140625" style="30" bestFit="1" customWidth="1"/>
    <col min="1806" max="1806" width="4.5546875" style="30" bestFit="1" customWidth="1"/>
    <col min="1807" max="1807" width="26.6640625" style="30" customWidth="1"/>
    <col min="1808" max="1808" width="14.6640625" style="30" bestFit="1" customWidth="1"/>
    <col min="1809" max="1809" width="7" style="30" bestFit="1" customWidth="1"/>
    <col min="1810" max="1810" width="10.77734375" style="30" bestFit="1" customWidth="1"/>
    <col min="1811" max="1811" width="6.33203125" style="30" bestFit="1" customWidth="1"/>
    <col min="1812" max="1812" width="14.44140625" style="30" bestFit="1" customWidth="1"/>
    <col min="1813" max="1813" width="7" style="30" bestFit="1" customWidth="1"/>
    <col min="1814" max="1814" width="20.5546875" style="30" customWidth="1"/>
    <col min="1815" max="1815" width="5.5546875" style="30" bestFit="1" customWidth="1"/>
    <col min="1816" max="1816" width="11.33203125" style="30" customWidth="1"/>
    <col min="1817" max="1821" width="26.6640625" style="30" bestFit="1" customWidth="1"/>
    <col min="1822" max="1822" width="24.88671875" style="30" bestFit="1" customWidth="1"/>
    <col min="1823" max="1823" width="31" style="30" bestFit="1" customWidth="1"/>
    <col min="1824" max="2052" width="11.5546875" style="30"/>
    <col min="2053" max="2053" width="3.44140625" style="30" bestFit="1" customWidth="1"/>
    <col min="2054" max="2054" width="28" style="30" customWidth="1"/>
    <col min="2055" max="2055" width="11.21875" style="30" customWidth="1"/>
    <col min="2056" max="2056" width="7.44140625" style="30" customWidth="1"/>
    <col min="2057" max="2057" width="13.77734375" style="30" customWidth="1"/>
    <col min="2058" max="2058" width="8.109375" style="30" customWidth="1"/>
    <col min="2059" max="2059" width="1.88671875" style="30" customWidth="1"/>
    <col min="2060" max="2060" width="8.109375" style="30" customWidth="1"/>
    <col min="2061" max="2061" width="13.44140625" style="30" bestFit="1" customWidth="1"/>
    <col min="2062" max="2062" width="4.5546875" style="30" bestFit="1" customWidth="1"/>
    <col min="2063" max="2063" width="26.6640625" style="30" customWidth="1"/>
    <col min="2064" max="2064" width="14.6640625" style="30" bestFit="1" customWidth="1"/>
    <col min="2065" max="2065" width="7" style="30" bestFit="1" customWidth="1"/>
    <col min="2066" max="2066" width="10.77734375" style="30" bestFit="1" customWidth="1"/>
    <col min="2067" max="2067" width="6.33203125" style="30" bestFit="1" customWidth="1"/>
    <col min="2068" max="2068" width="14.44140625" style="30" bestFit="1" customWidth="1"/>
    <col min="2069" max="2069" width="7" style="30" bestFit="1" customWidth="1"/>
    <col min="2070" max="2070" width="20.5546875" style="30" customWidth="1"/>
    <col min="2071" max="2071" width="5.5546875" style="30" bestFit="1" customWidth="1"/>
    <col min="2072" max="2072" width="11.33203125" style="30" customWidth="1"/>
    <col min="2073" max="2077" width="26.6640625" style="30" bestFit="1" customWidth="1"/>
    <col min="2078" max="2078" width="24.88671875" style="30" bestFit="1" customWidth="1"/>
    <col min="2079" max="2079" width="31" style="30" bestFit="1" customWidth="1"/>
    <col min="2080" max="2308" width="11.5546875" style="30"/>
    <col min="2309" max="2309" width="3.44140625" style="30" bestFit="1" customWidth="1"/>
    <col min="2310" max="2310" width="28" style="30" customWidth="1"/>
    <col min="2311" max="2311" width="11.21875" style="30" customWidth="1"/>
    <col min="2312" max="2312" width="7.44140625" style="30" customWidth="1"/>
    <col min="2313" max="2313" width="13.77734375" style="30" customWidth="1"/>
    <col min="2314" max="2314" width="8.109375" style="30" customWidth="1"/>
    <col min="2315" max="2315" width="1.88671875" style="30" customWidth="1"/>
    <col min="2316" max="2316" width="8.109375" style="30" customWidth="1"/>
    <col min="2317" max="2317" width="13.44140625" style="30" bestFit="1" customWidth="1"/>
    <col min="2318" max="2318" width="4.5546875" style="30" bestFit="1" customWidth="1"/>
    <col min="2319" max="2319" width="26.6640625" style="30" customWidth="1"/>
    <col min="2320" max="2320" width="14.6640625" style="30" bestFit="1" customWidth="1"/>
    <col min="2321" max="2321" width="7" style="30" bestFit="1" customWidth="1"/>
    <col min="2322" max="2322" width="10.77734375" style="30" bestFit="1" customWidth="1"/>
    <col min="2323" max="2323" width="6.33203125" style="30" bestFit="1" customWidth="1"/>
    <col min="2324" max="2324" width="14.44140625" style="30" bestFit="1" customWidth="1"/>
    <col min="2325" max="2325" width="7" style="30" bestFit="1" customWidth="1"/>
    <col min="2326" max="2326" width="20.5546875" style="30" customWidth="1"/>
    <col min="2327" max="2327" width="5.5546875" style="30" bestFit="1" customWidth="1"/>
    <col min="2328" max="2328" width="11.33203125" style="30" customWidth="1"/>
    <col min="2329" max="2333" width="26.6640625" style="30" bestFit="1" customWidth="1"/>
    <col min="2334" max="2334" width="24.88671875" style="30" bestFit="1" customWidth="1"/>
    <col min="2335" max="2335" width="31" style="30" bestFit="1" customWidth="1"/>
    <col min="2336" max="2564" width="11.5546875" style="30"/>
    <col min="2565" max="2565" width="3.44140625" style="30" bestFit="1" customWidth="1"/>
    <col min="2566" max="2566" width="28" style="30" customWidth="1"/>
    <col min="2567" max="2567" width="11.21875" style="30" customWidth="1"/>
    <col min="2568" max="2568" width="7.44140625" style="30" customWidth="1"/>
    <col min="2569" max="2569" width="13.77734375" style="30" customWidth="1"/>
    <col min="2570" max="2570" width="8.109375" style="30" customWidth="1"/>
    <col min="2571" max="2571" width="1.88671875" style="30" customWidth="1"/>
    <col min="2572" max="2572" width="8.109375" style="30" customWidth="1"/>
    <col min="2573" max="2573" width="13.44140625" style="30" bestFit="1" customWidth="1"/>
    <col min="2574" max="2574" width="4.5546875" style="30" bestFit="1" customWidth="1"/>
    <col min="2575" max="2575" width="26.6640625" style="30" customWidth="1"/>
    <col min="2576" max="2576" width="14.6640625" style="30" bestFit="1" customWidth="1"/>
    <col min="2577" max="2577" width="7" style="30" bestFit="1" customWidth="1"/>
    <col min="2578" max="2578" width="10.77734375" style="30" bestFit="1" customWidth="1"/>
    <col min="2579" max="2579" width="6.33203125" style="30" bestFit="1" customWidth="1"/>
    <col min="2580" max="2580" width="14.44140625" style="30" bestFit="1" customWidth="1"/>
    <col min="2581" max="2581" width="7" style="30" bestFit="1" customWidth="1"/>
    <col min="2582" max="2582" width="20.5546875" style="30" customWidth="1"/>
    <col min="2583" max="2583" width="5.5546875" style="30" bestFit="1" customWidth="1"/>
    <col min="2584" max="2584" width="11.33203125" style="30" customWidth="1"/>
    <col min="2585" max="2589" width="26.6640625" style="30" bestFit="1" customWidth="1"/>
    <col min="2590" max="2590" width="24.88671875" style="30" bestFit="1" customWidth="1"/>
    <col min="2591" max="2591" width="31" style="30" bestFit="1" customWidth="1"/>
    <col min="2592" max="2820" width="11.5546875" style="30"/>
    <col min="2821" max="2821" width="3.44140625" style="30" bestFit="1" customWidth="1"/>
    <col min="2822" max="2822" width="28" style="30" customWidth="1"/>
    <col min="2823" max="2823" width="11.21875" style="30" customWidth="1"/>
    <col min="2824" max="2824" width="7.44140625" style="30" customWidth="1"/>
    <col min="2825" max="2825" width="13.77734375" style="30" customWidth="1"/>
    <col min="2826" max="2826" width="8.109375" style="30" customWidth="1"/>
    <col min="2827" max="2827" width="1.88671875" style="30" customWidth="1"/>
    <col min="2828" max="2828" width="8.109375" style="30" customWidth="1"/>
    <col min="2829" max="2829" width="13.44140625" style="30" bestFit="1" customWidth="1"/>
    <col min="2830" max="2830" width="4.5546875" style="30" bestFit="1" customWidth="1"/>
    <col min="2831" max="2831" width="26.6640625" style="30" customWidth="1"/>
    <col min="2832" max="2832" width="14.6640625" style="30" bestFit="1" customWidth="1"/>
    <col min="2833" max="2833" width="7" style="30" bestFit="1" customWidth="1"/>
    <col min="2834" max="2834" width="10.77734375" style="30" bestFit="1" customWidth="1"/>
    <col min="2835" max="2835" width="6.33203125" style="30" bestFit="1" customWidth="1"/>
    <col min="2836" max="2836" width="14.44140625" style="30" bestFit="1" customWidth="1"/>
    <col min="2837" max="2837" width="7" style="30" bestFit="1" customWidth="1"/>
    <col min="2838" max="2838" width="20.5546875" style="30" customWidth="1"/>
    <col min="2839" max="2839" width="5.5546875" style="30" bestFit="1" customWidth="1"/>
    <col min="2840" max="2840" width="11.33203125" style="30" customWidth="1"/>
    <col min="2841" max="2845" width="26.6640625" style="30" bestFit="1" customWidth="1"/>
    <col min="2846" max="2846" width="24.88671875" style="30" bestFit="1" customWidth="1"/>
    <col min="2847" max="2847" width="31" style="30" bestFit="1" customWidth="1"/>
    <col min="2848" max="3076" width="11.5546875" style="30"/>
    <col min="3077" max="3077" width="3.44140625" style="30" bestFit="1" customWidth="1"/>
    <col min="3078" max="3078" width="28" style="30" customWidth="1"/>
    <col min="3079" max="3079" width="11.21875" style="30" customWidth="1"/>
    <col min="3080" max="3080" width="7.44140625" style="30" customWidth="1"/>
    <col min="3081" max="3081" width="13.77734375" style="30" customWidth="1"/>
    <col min="3082" max="3082" width="8.109375" style="30" customWidth="1"/>
    <col min="3083" max="3083" width="1.88671875" style="30" customWidth="1"/>
    <col min="3084" max="3084" width="8.109375" style="30" customWidth="1"/>
    <col min="3085" max="3085" width="13.44140625" style="30" bestFit="1" customWidth="1"/>
    <col min="3086" max="3086" width="4.5546875" style="30" bestFit="1" customWidth="1"/>
    <col min="3087" max="3087" width="26.6640625" style="30" customWidth="1"/>
    <col min="3088" max="3088" width="14.6640625" style="30" bestFit="1" customWidth="1"/>
    <col min="3089" max="3089" width="7" style="30" bestFit="1" customWidth="1"/>
    <col min="3090" max="3090" width="10.77734375" style="30" bestFit="1" customWidth="1"/>
    <col min="3091" max="3091" width="6.33203125" style="30" bestFit="1" customWidth="1"/>
    <col min="3092" max="3092" width="14.44140625" style="30" bestFit="1" customWidth="1"/>
    <col min="3093" max="3093" width="7" style="30" bestFit="1" customWidth="1"/>
    <col min="3094" max="3094" width="20.5546875" style="30" customWidth="1"/>
    <col min="3095" max="3095" width="5.5546875" style="30" bestFit="1" customWidth="1"/>
    <col min="3096" max="3096" width="11.33203125" style="30" customWidth="1"/>
    <col min="3097" max="3101" width="26.6640625" style="30" bestFit="1" customWidth="1"/>
    <col min="3102" max="3102" width="24.88671875" style="30" bestFit="1" customWidth="1"/>
    <col min="3103" max="3103" width="31" style="30" bestFit="1" customWidth="1"/>
    <col min="3104" max="3332" width="11.5546875" style="30"/>
    <col min="3333" max="3333" width="3.44140625" style="30" bestFit="1" customWidth="1"/>
    <col min="3334" max="3334" width="28" style="30" customWidth="1"/>
    <col min="3335" max="3335" width="11.21875" style="30" customWidth="1"/>
    <col min="3336" max="3336" width="7.44140625" style="30" customWidth="1"/>
    <col min="3337" max="3337" width="13.77734375" style="30" customWidth="1"/>
    <col min="3338" max="3338" width="8.109375" style="30" customWidth="1"/>
    <col min="3339" max="3339" width="1.88671875" style="30" customWidth="1"/>
    <col min="3340" max="3340" width="8.109375" style="30" customWidth="1"/>
    <col min="3341" max="3341" width="13.44140625" style="30" bestFit="1" customWidth="1"/>
    <col min="3342" max="3342" width="4.5546875" style="30" bestFit="1" customWidth="1"/>
    <col min="3343" max="3343" width="26.6640625" style="30" customWidth="1"/>
    <col min="3344" max="3344" width="14.6640625" style="30" bestFit="1" customWidth="1"/>
    <col min="3345" max="3345" width="7" style="30" bestFit="1" customWidth="1"/>
    <col min="3346" max="3346" width="10.77734375" style="30" bestFit="1" customWidth="1"/>
    <col min="3347" max="3347" width="6.33203125" style="30" bestFit="1" customWidth="1"/>
    <col min="3348" max="3348" width="14.44140625" style="30" bestFit="1" customWidth="1"/>
    <col min="3349" max="3349" width="7" style="30" bestFit="1" customWidth="1"/>
    <col min="3350" max="3350" width="20.5546875" style="30" customWidth="1"/>
    <col min="3351" max="3351" width="5.5546875" style="30" bestFit="1" customWidth="1"/>
    <col min="3352" max="3352" width="11.33203125" style="30" customWidth="1"/>
    <col min="3353" max="3357" width="26.6640625" style="30" bestFit="1" customWidth="1"/>
    <col min="3358" max="3358" width="24.88671875" style="30" bestFit="1" customWidth="1"/>
    <col min="3359" max="3359" width="31" style="30" bestFit="1" customWidth="1"/>
    <col min="3360" max="3588" width="11.5546875" style="30"/>
    <col min="3589" max="3589" width="3.44140625" style="30" bestFit="1" customWidth="1"/>
    <col min="3590" max="3590" width="28" style="30" customWidth="1"/>
    <col min="3591" max="3591" width="11.21875" style="30" customWidth="1"/>
    <col min="3592" max="3592" width="7.44140625" style="30" customWidth="1"/>
    <col min="3593" max="3593" width="13.77734375" style="30" customWidth="1"/>
    <col min="3594" max="3594" width="8.109375" style="30" customWidth="1"/>
    <col min="3595" max="3595" width="1.88671875" style="30" customWidth="1"/>
    <col min="3596" max="3596" width="8.109375" style="30" customWidth="1"/>
    <col min="3597" max="3597" width="13.44140625" style="30" bestFit="1" customWidth="1"/>
    <col min="3598" max="3598" width="4.5546875" style="30" bestFit="1" customWidth="1"/>
    <col min="3599" max="3599" width="26.6640625" style="30" customWidth="1"/>
    <col min="3600" max="3600" width="14.6640625" style="30" bestFit="1" customWidth="1"/>
    <col min="3601" max="3601" width="7" style="30" bestFit="1" customWidth="1"/>
    <col min="3602" max="3602" width="10.77734375" style="30" bestFit="1" customWidth="1"/>
    <col min="3603" max="3603" width="6.33203125" style="30" bestFit="1" customWidth="1"/>
    <col min="3604" max="3604" width="14.44140625" style="30" bestFit="1" customWidth="1"/>
    <col min="3605" max="3605" width="7" style="30" bestFit="1" customWidth="1"/>
    <col min="3606" max="3606" width="20.5546875" style="30" customWidth="1"/>
    <col min="3607" max="3607" width="5.5546875" style="30" bestFit="1" customWidth="1"/>
    <col min="3608" max="3608" width="11.33203125" style="30" customWidth="1"/>
    <col min="3609" max="3613" width="26.6640625" style="30" bestFit="1" customWidth="1"/>
    <col min="3614" max="3614" width="24.88671875" style="30" bestFit="1" customWidth="1"/>
    <col min="3615" max="3615" width="31" style="30" bestFit="1" customWidth="1"/>
    <col min="3616" max="3844" width="11.5546875" style="30"/>
    <col min="3845" max="3845" width="3.44140625" style="30" bestFit="1" customWidth="1"/>
    <col min="3846" max="3846" width="28" style="30" customWidth="1"/>
    <col min="3847" max="3847" width="11.21875" style="30" customWidth="1"/>
    <col min="3848" max="3848" width="7.44140625" style="30" customWidth="1"/>
    <col min="3849" max="3849" width="13.77734375" style="30" customWidth="1"/>
    <col min="3850" max="3850" width="8.109375" style="30" customWidth="1"/>
    <col min="3851" max="3851" width="1.88671875" style="30" customWidth="1"/>
    <col min="3852" max="3852" width="8.109375" style="30" customWidth="1"/>
    <col min="3853" max="3853" width="13.44140625" style="30" bestFit="1" customWidth="1"/>
    <col min="3854" max="3854" width="4.5546875" style="30" bestFit="1" customWidth="1"/>
    <col min="3855" max="3855" width="26.6640625" style="30" customWidth="1"/>
    <col min="3856" max="3856" width="14.6640625" style="30" bestFit="1" customWidth="1"/>
    <col min="3857" max="3857" width="7" style="30" bestFit="1" customWidth="1"/>
    <col min="3858" max="3858" width="10.77734375" style="30" bestFit="1" customWidth="1"/>
    <col min="3859" max="3859" width="6.33203125" style="30" bestFit="1" customWidth="1"/>
    <col min="3860" max="3860" width="14.44140625" style="30" bestFit="1" customWidth="1"/>
    <col min="3861" max="3861" width="7" style="30" bestFit="1" customWidth="1"/>
    <col min="3862" max="3862" width="20.5546875" style="30" customWidth="1"/>
    <col min="3863" max="3863" width="5.5546875" style="30" bestFit="1" customWidth="1"/>
    <col min="3864" max="3864" width="11.33203125" style="30" customWidth="1"/>
    <col min="3865" max="3869" width="26.6640625" style="30" bestFit="1" customWidth="1"/>
    <col min="3870" max="3870" width="24.88671875" style="30" bestFit="1" customWidth="1"/>
    <col min="3871" max="3871" width="31" style="30" bestFit="1" customWidth="1"/>
    <col min="3872" max="4100" width="11.5546875" style="30"/>
    <col min="4101" max="4101" width="3.44140625" style="30" bestFit="1" customWidth="1"/>
    <col min="4102" max="4102" width="28" style="30" customWidth="1"/>
    <col min="4103" max="4103" width="11.21875" style="30" customWidth="1"/>
    <col min="4104" max="4104" width="7.44140625" style="30" customWidth="1"/>
    <col min="4105" max="4105" width="13.77734375" style="30" customWidth="1"/>
    <col min="4106" max="4106" width="8.109375" style="30" customWidth="1"/>
    <col min="4107" max="4107" width="1.88671875" style="30" customWidth="1"/>
    <col min="4108" max="4108" width="8.109375" style="30" customWidth="1"/>
    <col min="4109" max="4109" width="13.44140625" style="30" bestFit="1" customWidth="1"/>
    <col min="4110" max="4110" width="4.5546875" style="30" bestFit="1" customWidth="1"/>
    <col min="4111" max="4111" width="26.6640625" style="30" customWidth="1"/>
    <col min="4112" max="4112" width="14.6640625" style="30" bestFit="1" customWidth="1"/>
    <col min="4113" max="4113" width="7" style="30" bestFit="1" customWidth="1"/>
    <col min="4114" max="4114" width="10.77734375" style="30" bestFit="1" customWidth="1"/>
    <col min="4115" max="4115" width="6.33203125" style="30" bestFit="1" customWidth="1"/>
    <col min="4116" max="4116" width="14.44140625" style="30" bestFit="1" customWidth="1"/>
    <col min="4117" max="4117" width="7" style="30" bestFit="1" customWidth="1"/>
    <col min="4118" max="4118" width="20.5546875" style="30" customWidth="1"/>
    <col min="4119" max="4119" width="5.5546875" style="30" bestFit="1" customWidth="1"/>
    <col min="4120" max="4120" width="11.33203125" style="30" customWidth="1"/>
    <col min="4121" max="4125" width="26.6640625" style="30" bestFit="1" customWidth="1"/>
    <col min="4126" max="4126" width="24.88671875" style="30" bestFit="1" customWidth="1"/>
    <col min="4127" max="4127" width="31" style="30" bestFit="1" customWidth="1"/>
    <col min="4128" max="4356" width="11.5546875" style="30"/>
    <col min="4357" max="4357" width="3.44140625" style="30" bestFit="1" customWidth="1"/>
    <col min="4358" max="4358" width="28" style="30" customWidth="1"/>
    <col min="4359" max="4359" width="11.21875" style="30" customWidth="1"/>
    <col min="4360" max="4360" width="7.44140625" style="30" customWidth="1"/>
    <col min="4361" max="4361" width="13.77734375" style="30" customWidth="1"/>
    <col min="4362" max="4362" width="8.109375" style="30" customWidth="1"/>
    <col min="4363" max="4363" width="1.88671875" style="30" customWidth="1"/>
    <col min="4364" max="4364" width="8.109375" style="30" customWidth="1"/>
    <col min="4365" max="4365" width="13.44140625" style="30" bestFit="1" customWidth="1"/>
    <col min="4366" max="4366" width="4.5546875" style="30" bestFit="1" customWidth="1"/>
    <col min="4367" max="4367" width="26.6640625" style="30" customWidth="1"/>
    <col min="4368" max="4368" width="14.6640625" style="30" bestFit="1" customWidth="1"/>
    <col min="4369" max="4369" width="7" style="30" bestFit="1" customWidth="1"/>
    <col min="4370" max="4370" width="10.77734375" style="30" bestFit="1" customWidth="1"/>
    <col min="4371" max="4371" width="6.33203125" style="30" bestFit="1" customWidth="1"/>
    <col min="4372" max="4372" width="14.44140625" style="30" bestFit="1" customWidth="1"/>
    <col min="4373" max="4373" width="7" style="30" bestFit="1" customWidth="1"/>
    <col min="4374" max="4374" width="20.5546875" style="30" customWidth="1"/>
    <col min="4375" max="4375" width="5.5546875" style="30" bestFit="1" customWidth="1"/>
    <col min="4376" max="4376" width="11.33203125" style="30" customWidth="1"/>
    <col min="4377" max="4381" width="26.6640625" style="30" bestFit="1" customWidth="1"/>
    <col min="4382" max="4382" width="24.88671875" style="30" bestFit="1" customWidth="1"/>
    <col min="4383" max="4383" width="31" style="30" bestFit="1" customWidth="1"/>
    <col min="4384" max="4612" width="11.5546875" style="30"/>
    <col min="4613" max="4613" width="3.44140625" style="30" bestFit="1" customWidth="1"/>
    <col min="4614" max="4614" width="28" style="30" customWidth="1"/>
    <col min="4615" max="4615" width="11.21875" style="30" customWidth="1"/>
    <col min="4616" max="4616" width="7.44140625" style="30" customWidth="1"/>
    <col min="4617" max="4617" width="13.77734375" style="30" customWidth="1"/>
    <col min="4618" max="4618" width="8.109375" style="30" customWidth="1"/>
    <col min="4619" max="4619" width="1.88671875" style="30" customWidth="1"/>
    <col min="4620" max="4620" width="8.109375" style="30" customWidth="1"/>
    <col min="4621" max="4621" width="13.44140625" style="30" bestFit="1" customWidth="1"/>
    <col min="4622" max="4622" width="4.5546875" style="30" bestFit="1" customWidth="1"/>
    <col min="4623" max="4623" width="26.6640625" style="30" customWidth="1"/>
    <col min="4624" max="4624" width="14.6640625" style="30" bestFit="1" customWidth="1"/>
    <col min="4625" max="4625" width="7" style="30" bestFit="1" customWidth="1"/>
    <col min="4626" max="4626" width="10.77734375" style="30" bestFit="1" customWidth="1"/>
    <col min="4627" max="4627" width="6.33203125" style="30" bestFit="1" customWidth="1"/>
    <col min="4628" max="4628" width="14.44140625" style="30" bestFit="1" customWidth="1"/>
    <col min="4629" max="4629" width="7" style="30" bestFit="1" customWidth="1"/>
    <col min="4630" max="4630" width="20.5546875" style="30" customWidth="1"/>
    <col min="4631" max="4631" width="5.5546875" style="30" bestFit="1" customWidth="1"/>
    <col min="4632" max="4632" width="11.33203125" style="30" customWidth="1"/>
    <col min="4633" max="4637" width="26.6640625" style="30" bestFit="1" customWidth="1"/>
    <col min="4638" max="4638" width="24.88671875" style="30" bestFit="1" customWidth="1"/>
    <col min="4639" max="4639" width="31" style="30" bestFit="1" customWidth="1"/>
    <col min="4640" max="4868" width="11.5546875" style="30"/>
    <col min="4869" max="4869" width="3.44140625" style="30" bestFit="1" customWidth="1"/>
    <col min="4870" max="4870" width="28" style="30" customWidth="1"/>
    <col min="4871" max="4871" width="11.21875" style="30" customWidth="1"/>
    <col min="4872" max="4872" width="7.44140625" style="30" customWidth="1"/>
    <col min="4873" max="4873" width="13.77734375" style="30" customWidth="1"/>
    <col min="4874" max="4874" width="8.109375" style="30" customWidth="1"/>
    <col min="4875" max="4875" width="1.88671875" style="30" customWidth="1"/>
    <col min="4876" max="4876" width="8.109375" style="30" customWidth="1"/>
    <col min="4877" max="4877" width="13.44140625" style="30" bestFit="1" customWidth="1"/>
    <col min="4878" max="4878" width="4.5546875" style="30" bestFit="1" customWidth="1"/>
    <col min="4879" max="4879" width="26.6640625" style="30" customWidth="1"/>
    <col min="4880" max="4880" width="14.6640625" style="30" bestFit="1" customWidth="1"/>
    <col min="4881" max="4881" width="7" style="30" bestFit="1" customWidth="1"/>
    <col min="4882" max="4882" width="10.77734375" style="30" bestFit="1" customWidth="1"/>
    <col min="4883" max="4883" width="6.33203125" style="30" bestFit="1" customWidth="1"/>
    <col min="4884" max="4884" width="14.44140625" style="30" bestFit="1" customWidth="1"/>
    <col min="4885" max="4885" width="7" style="30" bestFit="1" customWidth="1"/>
    <col min="4886" max="4886" width="20.5546875" style="30" customWidth="1"/>
    <col min="4887" max="4887" width="5.5546875" style="30" bestFit="1" customWidth="1"/>
    <col min="4888" max="4888" width="11.33203125" style="30" customWidth="1"/>
    <col min="4889" max="4893" width="26.6640625" style="30" bestFit="1" customWidth="1"/>
    <col min="4894" max="4894" width="24.88671875" style="30" bestFit="1" customWidth="1"/>
    <col min="4895" max="4895" width="31" style="30" bestFit="1" customWidth="1"/>
    <col min="4896" max="5124" width="11.5546875" style="30"/>
    <col min="5125" max="5125" width="3.44140625" style="30" bestFit="1" customWidth="1"/>
    <col min="5126" max="5126" width="28" style="30" customWidth="1"/>
    <col min="5127" max="5127" width="11.21875" style="30" customWidth="1"/>
    <col min="5128" max="5128" width="7.44140625" style="30" customWidth="1"/>
    <col min="5129" max="5129" width="13.77734375" style="30" customWidth="1"/>
    <col min="5130" max="5130" width="8.109375" style="30" customWidth="1"/>
    <col min="5131" max="5131" width="1.88671875" style="30" customWidth="1"/>
    <col min="5132" max="5132" width="8.109375" style="30" customWidth="1"/>
    <col min="5133" max="5133" width="13.44140625" style="30" bestFit="1" customWidth="1"/>
    <col min="5134" max="5134" width="4.5546875" style="30" bestFit="1" customWidth="1"/>
    <col min="5135" max="5135" width="26.6640625" style="30" customWidth="1"/>
    <col min="5136" max="5136" width="14.6640625" style="30" bestFit="1" customWidth="1"/>
    <col min="5137" max="5137" width="7" style="30" bestFit="1" customWidth="1"/>
    <col min="5138" max="5138" width="10.77734375" style="30" bestFit="1" customWidth="1"/>
    <col min="5139" max="5139" width="6.33203125" style="30" bestFit="1" customWidth="1"/>
    <col min="5140" max="5140" width="14.44140625" style="30" bestFit="1" customWidth="1"/>
    <col min="5141" max="5141" width="7" style="30" bestFit="1" customWidth="1"/>
    <col min="5142" max="5142" width="20.5546875" style="30" customWidth="1"/>
    <col min="5143" max="5143" width="5.5546875" style="30" bestFit="1" customWidth="1"/>
    <col min="5144" max="5144" width="11.33203125" style="30" customWidth="1"/>
    <col min="5145" max="5149" width="26.6640625" style="30" bestFit="1" customWidth="1"/>
    <col min="5150" max="5150" width="24.88671875" style="30" bestFit="1" customWidth="1"/>
    <col min="5151" max="5151" width="31" style="30" bestFit="1" customWidth="1"/>
    <col min="5152" max="5380" width="11.5546875" style="30"/>
    <col min="5381" max="5381" width="3.44140625" style="30" bestFit="1" customWidth="1"/>
    <col min="5382" max="5382" width="28" style="30" customWidth="1"/>
    <col min="5383" max="5383" width="11.21875" style="30" customWidth="1"/>
    <col min="5384" max="5384" width="7.44140625" style="30" customWidth="1"/>
    <col min="5385" max="5385" width="13.77734375" style="30" customWidth="1"/>
    <col min="5386" max="5386" width="8.109375" style="30" customWidth="1"/>
    <col min="5387" max="5387" width="1.88671875" style="30" customWidth="1"/>
    <col min="5388" max="5388" width="8.109375" style="30" customWidth="1"/>
    <col min="5389" max="5389" width="13.44140625" style="30" bestFit="1" customWidth="1"/>
    <col min="5390" max="5390" width="4.5546875" style="30" bestFit="1" customWidth="1"/>
    <col min="5391" max="5391" width="26.6640625" style="30" customWidth="1"/>
    <col min="5392" max="5392" width="14.6640625" style="30" bestFit="1" customWidth="1"/>
    <col min="5393" max="5393" width="7" style="30" bestFit="1" customWidth="1"/>
    <col min="5394" max="5394" width="10.77734375" style="30" bestFit="1" customWidth="1"/>
    <col min="5395" max="5395" width="6.33203125" style="30" bestFit="1" customWidth="1"/>
    <col min="5396" max="5396" width="14.44140625" style="30" bestFit="1" customWidth="1"/>
    <col min="5397" max="5397" width="7" style="30" bestFit="1" customWidth="1"/>
    <col min="5398" max="5398" width="20.5546875" style="30" customWidth="1"/>
    <col min="5399" max="5399" width="5.5546875" style="30" bestFit="1" customWidth="1"/>
    <col min="5400" max="5400" width="11.33203125" style="30" customWidth="1"/>
    <col min="5401" max="5405" width="26.6640625" style="30" bestFit="1" customWidth="1"/>
    <col min="5406" max="5406" width="24.88671875" style="30" bestFit="1" customWidth="1"/>
    <col min="5407" max="5407" width="31" style="30" bestFit="1" customWidth="1"/>
    <col min="5408" max="5636" width="11.5546875" style="30"/>
    <col min="5637" max="5637" width="3.44140625" style="30" bestFit="1" customWidth="1"/>
    <col min="5638" max="5638" width="28" style="30" customWidth="1"/>
    <col min="5639" max="5639" width="11.21875" style="30" customWidth="1"/>
    <col min="5640" max="5640" width="7.44140625" style="30" customWidth="1"/>
    <col min="5641" max="5641" width="13.77734375" style="30" customWidth="1"/>
    <col min="5642" max="5642" width="8.109375" style="30" customWidth="1"/>
    <col min="5643" max="5643" width="1.88671875" style="30" customWidth="1"/>
    <col min="5644" max="5644" width="8.109375" style="30" customWidth="1"/>
    <col min="5645" max="5645" width="13.44140625" style="30" bestFit="1" customWidth="1"/>
    <col min="5646" max="5646" width="4.5546875" style="30" bestFit="1" customWidth="1"/>
    <col min="5647" max="5647" width="26.6640625" style="30" customWidth="1"/>
    <col min="5648" max="5648" width="14.6640625" style="30" bestFit="1" customWidth="1"/>
    <col min="5649" max="5649" width="7" style="30" bestFit="1" customWidth="1"/>
    <col min="5650" max="5650" width="10.77734375" style="30" bestFit="1" customWidth="1"/>
    <col min="5651" max="5651" width="6.33203125" style="30" bestFit="1" customWidth="1"/>
    <col min="5652" max="5652" width="14.44140625" style="30" bestFit="1" customWidth="1"/>
    <col min="5653" max="5653" width="7" style="30" bestFit="1" customWidth="1"/>
    <col min="5654" max="5654" width="20.5546875" style="30" customWidth="1"/>
    <col min="5655" max="5655" width="5.5546875" style="30" bestFit="1" customWidth="1"/>
    <col min="5656" max="5656" width="11.33203125" style="30" customWidth="1"/>
    <col min="5657" max="5661" width="26.6640625" style="30" bestFit="1" customWidth="1"/>
    <col min="5662" max="5662" width="24.88671875" style="30" bestFit="1" customWidth="1"/>
    <col min="5663" max="5663" width="31" style="30" bestFit="1" customWidth="1"/>
    <col min="5664" max="5892" width="11.5546875" style="30"/>
    <col min="5893" max="5893" width="3.44140625" style="30" bestFit="1" customWidth="1"/>
    <col min="5894" max="5894" width="28" style="30" customWidth="1"/>
    <col min="5895" max="5895" width="11.21875" style="30" customWidth="1"/>
    <col min="5896" max="5896" width="7.44140625" style="30" customWidth="1"/>
    <col min="5897" max="5897" width="13.77734375" style="30" customWidth="1"/>
    <col min="5898" max="5898" width="8.109375" style="30" customWidth="1"/>
    <col min="5899" max="5899" width="1.88671875" style="30" customWidth="1"/>
    <col min="5900" max="5900" width="8.109375" style="30" customWidth="1"/>
    <col min="5901" max="5901" width="13.44140625" style="30" bestFit="1" customWidth="1"/>
    <col min="5902" max="5902" width="4.5546875" style="30" bestFit="1" customWidth="1"/>
    <col min="5903" max="5903" width="26.6640625" style="30" customWidth="1"/>
    <col min="5904" max="5904" width="14.6640625" style="30" bestFit="1" customWidth="1"/>
    <col min="5905" max="5905" width="7" style="30" bestFit="1" customWidth="1"/>
    <col min="5906" max="5906" width="10.77734375" style="30" bestFit="1" customWidth="1"/>
    <col min="5907" max="5907" width="6.33203125" style="30" bestFit="1" customWidth="1"/>
    <col min="5908" max="5908" width="14.44140625" style="30" bestFit="1" customWidth="1"/>
    <col min="5909" max="5909" width="7" style="30" bestFit="1" customWidth="1"/>
    <col min="5910" max="5910" width="20.5546875" style="30" customWidth="1"/>
    <col min="5911" max="5911" width="5.5546875" style="30" bestFit="1" customWidth="1"/>
    <col min="5912" max="5912" width="11.33203125" style="30" customWidth="1"/>
    <col min="5913" max="5917" width="26.6640625" style="30" bestFit="1" customWidth="1"/>
    <col min="5918" max="5918" width="24.88671875" style="30" bestFit="1" customWidth="1"/>
    <col min="5919" max="5919" width="31" style="30" bestFit="1" customWidth="1"/>
    <col min="5920" max="6148" width="11.5546875" style="30"/>
    <col min="6149" max="6149" width="3.44140625" style="30" bestFit="1" customWidth="1"/>
    <col min="6150" max="6150" width="28" style="30" customWidth="1"/>
    <col min="6151" max="6151" width="11.21875" style="30" customWidth="1"/>
    <col min="6152" max="6152" width="7.44140625" style="30" customWidth="1"/>
    <col min="6153" max="6153" width="13.77734375" style="30" customWidth="1"/>
    <col min="6154" max="6154" width="8.109375" style="30" customWidth="1"/>
    <col min="6155" max="6155" width="1.88671875" style="30" customWidth="1"/>
    <col min="6156" max="6156" width="8.109375" style="30" customWidth="1"/>
    <col min="6157" max="6157" width="13.44140625" style="30" bestFit="1" customWidth="1"/>
    <col min="6158" max="6158" width="4.5546875" style="30" bestFit="1" customWidth="1"/>
    <col min="6159" max="6159" width="26.6640625" style="30" customWidth="1"/>
    <col min="6160" max="6160" width="14.6640625" style="30" bestFit="1" customWidth="1"/>
    <col min="6161" max="6161" width="7" style="30" bestFit="1" customWidth="1"/>
    <col min="6162" max="6162" width="10.77734375" style="30" bestFit="1" customWidth="1"/>
    <col min="6163" max="6163" width="6.33203125" style="30" bestFit="1" customWidth="1"/>
    <col min="6164" max="6164" width="14.44140625" style="30" bestFit="1" customWidth="1"/>
    <col min="6165" max="6165" width="7" style="30" bestFit="1" customWidth="1"/>
    <col min="6166" max="6166" width="20.5546875" style="30" customWidth="1"/>
    <col min="6167" max="6167" width="5.5546875" style="30" bestFit="1" customWidth="1"/>
    <col min="6168" max="6168" width="11.33203125" style="30" customWidth="1"/>
    <col min="6169" max="6173" width="26.6640625" style="30" bestFit="1" customWidth="1"/>
    <col min="6174" max="6174" width="24.88671875" style="30" bestFit="1" customWidth="1"/>
    <col min="6175" max="6175" width="31" style="30" bestFit="1" customWidth="1"/>
    <col min="6176" max="6404" width="11.5546875" style="30"/>
    <col min="6405" max="6405" width="3.44140625" style="30" bestFit="1" customWidth="1"/>
    <col min="6406" max="6406" width="28" style="30" customWidth="1"/>
    <col min="6407" max="6407" width="11.21875" style="30" customWidth="1"/>
    <col min="6408" max="6408" width="7.44140625" style="30" customWidth="1"/>
    <col min="6409" max="6409" width="13.77734375" style="30" customWidth="1"/>
    <col min="6410" max="6410" width="8.109375" style="30" customWidth="1"/>
    <col min="6411" max="6411" width="1.88671875" style="30" customWidth="1"/>
    <col min="6412" max="6412" width="8.109375" style="30" customWidth="1"/>
    <col min="6413" max="6413" width="13.44140625" style="30" bestFit="1" customWidth="1"/>
    <col min="6414" max="6414" width="4.5546875" style="30" bestFit="1" customWidth="1"/>
    <col min="6415" max="6415" width="26.6640625" style="30" customWidth="1"/>
    <col min="6416" max="6416" width="14.6640625" style="30" bestFit="1" customWidth="1"/>
    <col min="6417" max="6417" width="7" style="30" bestFit="1" customWidth="1"/>
    <col min="6418" max="6418" width="10.77734375" style="30" bestFit="1" customWidth="1"/>
    <col min="6419" max="6419" width="6.33203125" style="30" bestFit="1" customWidth="1"/>
    <col min="6420" max="6420" width="14.44140625" style="30" bestFit="1" customWidth="1"/>
    <col min="6421" max="6421" width="7" style="30" bestFit="1" customWidth="1"/>
    <col min="6422" max="6422" width="20.5546875" style="30" customWidth="1"/>
    <col min="6423" max="6423" width="5.5546875" style="30" bestFit="1" customWidth="1"/>
    <col min="6424" max="6424" width="11.33203125" style="30" customWidth="1"/>
    <col min="6425" max="6429" width="26.6640625" style="30" bestFit="1" customWidth="1"/>
    <col min="6430" max="6430" width="24.88671875" style="30" bestFit="1" customWidth="1"/>
    <col min="6431" max="6431" width="31" style="30" bestFit="1" customWidth="1"/>
    <col min="6432" max="6660" width="11.5546875" style="30"/>
    <col min="6661" max="6661" width="3.44140625" style="30" bestFit="1" customWidth="1"/>
    <col min="6662" max="6662" width="28" style="30" customWidth="1"/>
    <col min="6663" max="6663" width="11.21875" style="30" customWidth="1"/>
    <col min="6664" max="6664" width="7.44140625" style="30" customWidth="1"/>
    <col min="6665" max="6665" width="13.77734375" style="30" customWidth="1"/>
    <col min="6666" max="6666" width="8.109375" style="30" customWidth="1"/>
    <col min="6667" max="6667" width="1.88671875" style="30" customWidth="1"/>
    <col min="6668" max="6668" width="8.109375" style="30" customWidth="1"/>
    <col min="6669" max="6669" width="13.44140625" style="30" bestFit="1" customWidth="1"/>
    <col min="6670" max="6670" width="4.5546875" style="30" bestFit="1" customWidth="1"/>
    <col min="6671" max="6671" width="26.6640625" style="30" customWidth="1"/>
    <col min="6672" max="6672" width="14.6640625" style="30" bestFit="1" customWidth="1"/>
    <col min="6673" max="6673" width="7" style="30" bestFit="1" customWidth="1"/>
    <col min="6674" max="6674" width="10.77734375" style="30" bestFit="1" customWidth="1"/>
    <col min="6675" max="6675" width="6.33203125" style="30" bestFit="1" customWidth="1"/>
    <col min="6676" max="6676" width="14.44140625" style="30" bestFit="1" customWidth="1"/>
    <col min="6677" max="6677" width="7" style="30" bestFit="1" customWidth="1"/>
    <col min="6678" max="6678" width="20.5546875" style="30" customWidth="1"/>
    <col min="6679" max="6679" width="5.5546875" style="30" bestFit="1" customWidth="1"/>
    <col min="6680" max="6680" width="11.33203125" style="30" customWidth="1"/>
    <col min="6681" max="6685" width="26.6640625" style="30" bestFit="1" customWidth="1"/>
    <col min="6686" max="6686" width="24.88671875" style="30" bestFit="1" customWidth="1"/>
    <col min="6687" max="6687" width="31" style="30" bestFit="1" customWidth="1"/>
    <col min="6688" max="6916" width="11.5546875" style="30"/>
    <col min="6917" max="6917" width="3.44140625" style="30" bestFit="1" customWidth="1"/>
    <col min="6918" max="6918" width="28" style="30" customWidth="1"/>
    <col min="6919" max="6919" width="11.21875" style="30" customWidth="1"/>
    <col min="6920" max="6920" width="7.44140625" style="30" customWidth="1"/>
    <col min="6921" max="6921" width="13.77734375" style="30" customWidth="1"/>
    <col min="6922" max="6922" width="8.109375" style="30" customWidth="1"/>
    <col min="6923" max="6923" width="1.88671875" style="30" customWidth="1"/>
    <col min="6924" max="6924" width="8.109375" style="30" customWidth="1"/>
    <col min="6925" max="6925" width="13.44140625" style="30" bestFit="1" customWidth="1"/>
    <col min="6926" max="6926" width="4.5546875" style="30" bestFit="1" customWidth="1"/>
    <col min="6927" max="6927" width="26.6640625" style="30" customWidth="1"/>
    <col min="6928" max="6928" width="14.6640625" style="30" bestFit="1" customWidth="1"/>
    <col min="6929" max="6929" width="7" style="30" bestFit="1" customWidth="1"/>
    <col min="6930" max="6930" width="10.77734375" style="30" bestFit="1" customWidth="1"/>
    <col min="6931" max="6931" width="6.33203125" style="30" bestFit="1" customWidth="1"/>
    <col min="6932" max="6932" width="14.44140625" style="30" bestFit="1" customWidth="1"/>
    <col min="6933" max="6933" width="7" style="30" bestFit="1" customWidth="1"/>
    <col min="6934" max="6934" width="20.5546875" style="30" customWidth="1"/>
    <col min="6935" max="6935" width="5.5546875" style="30" bestFit="1" customWidth="1"/>
    <col min="6936" max="6936" width="11.33203125" style="30" customWidth="1"/>
    <col min="6937" max="6941" width="26.6640625" style="30" bestFit="1" customWidth="1"/>
    <col min="6942" max="6942" width="24.88671875" style="30" bestFit="1" customWidth="1"/>
    <col min="6943" max="6943" width="31" style="30" bestFit="1" customWidth="1"/>
    <col min="6944" max="7172" width="11.5546875" style="30"/>
    <col min="7173" max="7173" width="3.44140625" style="30" bestFit="1" customWidth="1"/>
    <col min="7174" max="7174" width="28" style="30" customWidth="1"/>
    <col min="7175" max="7175" width="11.21875" style="30" customWidth="1"/>
    <col min="7176" max="7176" width="7.44140625" style="30" customWidth="1"/>
    <col min="7177" max="7177" width="13.77734375" style="30" customWidth="1"/>
    <col min="7178" max="7178" width="8.109375" style="30" customWidth="1"/>
    <col min="7179" max="7179" width="1.88671875" style="30" customWidth="1"/>
    <col min="7180" max="7180" width="8.109375" style="30" customWidth="1"/>
    <col min="7181" max="7181" width="13.44140625" style="30" bestFit="1" customWidth="1"/>
    <col min="7182" max="7182" width="4.5546875" style="30" bestFit="1" customWidth="1"/>
    <col min="7183" max="7183" width="26.6640625" style="30" customWidth="1"/>
    <col min="7184" max="7184" width="14.6640625" style="30" bestFit="1" customWidth="1"/>
    <col min="7185" max="7185" width="7" style="30" bestFit="1" customWidth="1"/>
    <col min="7186" max="7186" width="10.77734375" style="30" bestFit="1" customWidth="1"/>
    <col min="7187" max="7187" width="6.33203125" style="30" bestFit="1" customWidth="1"/>
    <col min="7188" max="7188" width="14.44140625" style="30" bestFit="1" customWidth="1"/>
    <col min="7189" max="7189" width="7" style="30" bestFit="1" customWidth="1"/>
    <col min="7190" max="7190" width="20.5546875" style="30" customWidth="1"/>
    <col min="7191" max="7191" width="5.5546875" style="30" bestFit="1" customWidth="1"/>
    <col min="7192" max="7192" width="11.33203125" style="30" customWidth="1"/>
    <col min="7193" max="7197" width="26.6640625" style="30" bestFit="1" customWidth="1"/>
    <col min="7198" max="7198" width="24.88671875" style="30" bestFit="1" customWidth="1"/>
    <col min="7199" max="7199" width="31" style="30" bestFit="1" customWidth="1"/>
    <col min="7200" max="7428" width="11.5546875" style="30"/>
    <col min="7429" max="7429" width="3.44140625" style="30" bestFit="1" customWidth="1"/>
    <col min="7430" max="7430" width="28" style="30" customWidth="1"/>
    <col min="7431" max="7431" width="11.21875" style="30" customWidth="1"/>
    <col min="7432" max="7432" width="7.44140625" style="30" customWidth="1"/>
    <col min="7433" max="7433" width="13.77734375" style="30" customWidth="1"/>
    <col min="7434" max="7434" width="8.109375" style="30" customWidth="1"/>
    <col min="7435" max="7435" width="1.88671875" style="30" customWidth="1"/>
    <col min="7436" max="7436" width="8.109375" style="30" customWidth="1"/>
    <col min="7437" max="7437" width="13.44140625" style="30" bestFit="1" customWidth="1"/>
    <col min="7438" max="7438" width="4.5546875" style="30" bestFit="1" customWidth="1"/>
    <col min="7439" max="7439" width="26.6640625" style="30" customWidth="1"/>
    <col min="7440" max="7440" width="14.6640625" style="30" bestFit="1" customWidth="1"/>
    <col min="7441" max="7441" width="7" style="30" bestFit="1" customWidth="1"/>
    <col min="7442" max="7442" width="10.77734375" style="30" bestFit="1" customWidth="1"/>
    <col min="7443" max="7443" width="6.33203125" style="30" bestFit="1" customWidth="1"/>
    <col min="7444" max="7444" width="14.44140625" style="30" bestFit="1" customWidth="1"/>
    <col min="7445" max="7445" width="7" style="30" bestFit="1" customWidth="1"/>
    <col min="7446" max="7446" width="20.5546875" style="30" customWidth="1"/>
    <col min="7447" max="7447" width="5.5546875" style="30" bestFit="1" customWidth="1"/>
    <col min="7448" max="7448" width="11.33203125" style="30" customWidth="1"/>
    <col min="7449" max="7453" width="26.6640625" style="30" bestFit="1" customWidth="1"/>
    <col min="7454" max="7454" width="24.88671875" style="30" bestFit="1" customWidth="1"/>
    <col min="7455" max="7455" width="31" style="30" bestFit="1" customWidth="1"/>
    <col min="7456" max="7684" width="11.5546875" style="30"/>
    <col min="7685" max="7685" width="3.44140625" style="30" bestFit="1" customWidth="1"/>
    <col min="7686" max="7686" width="28" style="30" customWidth="1"/>
    <col min="7687" max="7687" width="11.21875" style="30" customWidth="1"/>
    <col min="7688" max="7688" width="7.44140625" style="30" customWidth="1"/>
    <col min="7689" max="7689" width="13.77734375" style="30" customWidth="1"/>
    <col min="7690" max="7690" width="8.109375" style="30" customWidth="1"/>
    <col min="7691" max="7691" width="1.88671875" style="30" customWidth="1"/>
    <col min="7692" max="7692" width="8.109375" style="30" customWidth="1"/>
    <col min="7693" max="7693" width="13.44140625" style="30" bestFit="1" customWidth="1"/>
    <col min="7694" max="7694" width="4.5546875" style="30" bestFit="1" customWidth="1"/>
    <col min="7695" max="7695" width="26.6640625" style="30" customWidth="1"/>
    <col min="7696" max="7696" width="14.6640625" style="30" bestFit="1" customWidth="1"/>
    <col min="7697" max="7697" width="7" style="30" bestFit="1" customWidth="1"/>
    <col min="7698" max="7698" width="10.77734375" style="30" bestFit="1" customWidth="1"/>
    <col min="7699" max="7699" width="6.33203125" style="30" bestFit="1" customWidth="1"/>
    <col min="7700" max="7700" width="14.44140625" style="30" bestFit="1" customWidth="1"/>
    <col min="7701" max="7701" width="7" style="30" bestFit="1" customWidth="1"/>
    <col min="7702" max="7702" width="20.5546875" style="30" customWidth="1"/>
    <col min="7703" max="7703" width="5.5546875" style="30" bestFit="1" customWidth="1"/>
    <col min="7704" max="7704" width="11.33203125" style="30" customWidth="1"/>
    <col min="7705" max="7709" width="26.6640625" style="30" bestFit="1" customWidth="1"/>
    <col min="7710" max="7710" width="24.88671875" style="30" bestFit="1" customWidth="1"/>
    <col min="7711" max="7711" width="31" style="30" bestFit="1" customWidth="1"/>
    <col min="7712" max="7940" width="11.5546875" style="30"/>
    <col min="7941" max="7941" width="3.44140625" style="30" bestFit="1" customWidth="1"/>
    <col min="7942" max="7942" width="28" style="30" customWidth="1"/>
    <col min="7943" max="7943" width="11.21875" style="30" customWidth="1"/>
    <col min="7944" max="7944" width="7.44140625" style="30" customWidth="1"/>
    <col min="7945" max="7945" width="13.77734375" style="30" customWidth="1"/>
    <col min="7946" max="7946" width="8.109375" style="30" customWidth="1"/>
    <col min="7947" max="7947" width="1.88671875" style="30" customWidth="1"/>
    <col min="7948" max="7948" width="8.109375" style="30" customWidth="1"/>
    <col min="7949" max="7949" width="13.44140625" style="30" bestFit="1" customWidth="1"/>
    <col min="7950" max="7950" width="4.5546875" style="30" bestFit="1" customWidth="1"/>
    <col min="7951" max="7951" width="26.6640625" style="30" customWidth="1"/>
    <col min="7952" max="7952" width="14.6640625" style="30" bestFit="1" customWidth="1"/>
    <col min="7953" max="7953" width="7" style="30" bestFit="1" customWidth="1"/>
    <col min="7954" max="7954" width="10.77734375" style="30" bestFit="1" customWidth="1"/>
    <col min="7955" max="7955" width="6.33203125" style="30" bestFit="1" customWidth="1"/>
    <col min="7956" max="7956" width="14.44140625" style="30" bestFit="1" customWidth="1"/>
    <col min="7957" max="7957" width="7" style="30" bestFit="1" customWidth="1"/>
    <col min="7958" max="7958" width="20.5546875" style="30" customWidth="1"/>
    <col min="7959" max="7959" width="5.5546875" style="30" bestFit="1" customWidth="1"/>
    <col min="7960" max="7960" width="11.33203125" style="30" customWidth="1"/>
    <col min="7961" max="7965" width="26.6640625" style="30" bestFit="1" customWidth="1"/>
    <col min="7966" max="7966" width="24.88671875" style="30" bestFit="1" customWidth="1"/>
    <col min="7967" max="7967" width="31" style="30" bestFit="1" customWidth="1"/>
    <col min="7968" max="8196" width="11.5546875" style="30"/>
    <col min="8197" max="8197" width="3.44140625" style="30" bestFit="1" customWidth="1"/>
    <col min="8198" max="8198" width="28" style="30" customWidth="1"/>
    <col min="8199" max="8199" width="11.21875" style="30" customWidth="1"/>
    <col min="8200" max="8200" width="7.44140625" style="30" customWidth="1"/>
    <col min="8201" max="8201" width="13.77734375" style="30" customWidth="1"/>
    <col min="8202" max="8202" width="8.109375" style="30" customWidth="1"/>
    <col min="8203" max="8203" width="1.88671875" style="30" customWidth="1"/>
    <col min="8204" max="8204" width="8.109375" style="30" customWidth="1"/>
    <col min="8205" max="8205" width="13.44140625" style="30" bestFit="1" customWidth="1"/>
    <col min="8206" max="8206" width="4.5546875" style="30" bestFit="1" customWidth="1"/>
    <col min="8207" max="8207" width="26.6640625" style="30" customWidth="1"/>
    <col min="8208" max="8208" width="14.6640625" style="30" bestFit="1" customWidth="1"/>
    <col min="8209" max="8209" width="7" style="30" bestFit="1" customWidth="1"/>
    <col min="8210" max="8210" width="10.77734375" style="30" bestFit="1" customWidth="1"/>
    <col min="8211" max="8211" width="6.33203125" style="30" bestFit="1" customWidth="1"/>
    <col min="8212" max="8212" width="14.44140625" style="30" bestFit="1" customWidth="1"/>
    <col min="8213" max="8213" width="7" style="30" bestFit="1" customWidth="1"/>
    <col min="8214" max="8214" width="20.5546875" style="30" customWidth="1"/>
    <col min="8215" max="8215" width="5.5546875" style="30" bestFit="1" customWidth="1"/>
    <col min="8216" max="8216" width="11.33203125" style="30" customWidth="1"/>
    <col min="8217" max="8221" width="26.6640625" style="30" bestFit="1" customWidth="1"/>
    <col min="8222" max="8222" width="24.88671875" style="30" bestFit="1" customWidth="1"/>
    <col min="8223" max="8223" width="31" style="30" bestFit="1" customWidth="1"/>
    <col min="8224" max="8452" width="11.5546875" style="30"/>
    <col min="8453" max="8453" width="3.44140625" style="30" bestFit="1" customWidth="1"/>
    <col min="8454" max="8454" width="28" style="30" customWidth="1"/>
    <col min="8455" max="8455" width="11.21875" style="30" customWidth="1"/>
    <col min="8456" max="8456" width="7.44140625" style="30" customWidth="1"/>
    <col min="8457" max="8457" width="13.77734375" style="30" customWidth="1"/>
    <col min="8458" max="8458" width="8.109375" style="30" customWidth="1"/>
    <col min="8459" max="8459" width="1.88671875" style="30" customWidth="1"/>
    <col min="8460" max="8460" width="8.109375" style="30" customWidth="1"/>
    <col min="8461" max="8461" width="13.44140625" style="30" bestFit="1" customWidth="1"/>
    <col min="8462" max="8462" width="4.5546875" style="30" bestFit="1" customWidth="1"/>
    <col min="8463" max="8463" width="26.6640625" style="30" customWidth="1"/>
    <col min="8464" max="8464" width="14.6640625" style="30" bestFit="1" customWidth="1"/>
    <col min="8465" max="8465" width="7" style="30" bestFit="1" customWidth="1"/>
    <col min="8466" max="8466" width="10.77734375" style="30" bestFit="1" customWidth="1"/>
    <col min="8467" max="8467" width="6.33203125" style="30" bestFit="1" customWidth="1"/>
    <col min="8468" max="8468" width="14.44140625" style="30" bestFit="1" customWidth="1"/>
    <col min="8469" max="8469" width="7" style="30" bestFit="1" customWidth="1"/>
    <col min="8470" max="8470" width="20.5546875" style="30" customWidth="1"/>
    <col min="8471" max="8471" width="5.5546875" style="30" bestFit="1" customWidth="1"/>
    <col min="8472" max="8472" width="11.33203125" style="30" customWidth="1"/>
    <col min="8473" max="8477" width="26.6640625" style="30" bestFit="1" customWidth="1"/>
    <col min="8478" max="8478" width="24.88671875" style="30" bestFit="1" customWidth="1"/>
    <col min="8479" max="8479" width="31" style="30" bestFit="1" customWidth="1"/>
    <col min="8480" max="8708" width="11.5546875" style="30"/>
    <col min="8709" max="8709" width="3.44140625" style="30" bestFit="1" customWidth="1"/>
    <col min="8710" max="8710" width="28" style="30" customWidth="1"/>
    <col min="8711" max="8711" width="11.21875" style="30" customWidth="1"/>
    <col min="8712" max="8712" width="7.44140625" style="30" customWidth="1"/>
    <col min="8713" max="8713" width="13.77734375" style="30" customWidth="1"/>
    <col min="8714" max="8714" width="8.109375" style="30" customWidth="1"/>
    <col min="8715" max="8715" width="1.88671875" style="30" customWidth="1"/>
    <col min="8716" max="8716" width="8.109375" style="30" customWidth="1"/>
    <col min="8717" max="8717" width="13.44140625" style="30" bestFit="1" customWidth="1"/>
    <col min="8718" max="8718" width="4.5546875" style="30" bestFit="1" customWidth="1"/>
    <col min="8719" max="8719" width="26.6640625" style="30" customWidth="1"/>
    <col min="8720" max="8720" width="14.6640625" style="30" bestFit="1" customWidth="1"/>
    <col min="8721" max="8721" width="7" style="30" bestFit="1" customWidth="1"/>
    <col min="8722" max="8722" width="10.77734375" style="30" bestFit="1" customWidth="1"/>
    <col min="8723" max="8723" width="6.33203125" style="30" bestFit="1" customWidth="1"/>
    <col min="8724" max="8724" width="14.44140625" style="30" bestFit="1" customWidth="1"/>
    <col min="8725" max="8725" width="7" style="30" bestFit="1" customWidth="1"/>
    <col min="8726" max="8726" width="20.5546875" style="30" customWidth="1"/>
    <col min="8727" max="8727" width="5.5546875" style="30" bestFit="1" customWidth="1"/>
    <col min="8728" max="8728" width="11.33203125" style="30" customWidth="1"/>
    <col min="8729" max="8733" width="26.6640625" style="30" bestFit="1" customWidth="1"/>
    <col min="8734" max="8734" width="24.88671875" style="30" bestFit="1" customWidth="1"/>
    <col min="8735" max="8735" width="31" style="30" bestFit="1" customWidth="1"/>
    <col min="8736" max="8964" width="11.5546875" style="30"/>
    <col min="8965" max="8965" width="3.44140625" style="30" bestFit="1" customWidth="1"/>
    <col min="8966" max="8966" width="28" style="30" customWidth="1"/>
    <col min="8967" max="8967" width="11.21875" style="30" customWidth="1"/>
    <col min="8968" max="8968" width="7.44140625" style="30" customWidth="1"/>
    <col min="8969" max="8969" width="13.77734375" style="30" customWidth="1"/>
    <col min="8970" max="8970" width="8.109375" style="30" customWidth="1"/>
    <col min="8971" max="8971" width="1.88671875" style="30" customWidth="1"/>
    <col min="8972" max="8972" width="8.109375" style="30" customWidth="1"/>
    <col min="8973" max="8973" width="13.44140625" style="30" bestFit="1" customWidth="1"/>
    <col min="8974" max="8974" width="4.5546875" style="30" bestFit="1" customWidth="1"/>
    <col min="8975" max="8975" width="26.6640625" style="30" customWidth="1"/>
    <col min="8976" max="8976" width="14.6640625" style="30" bestFit="1" customWidth="1"/>
    <col min="8977" max="8977" width="7" style="30" bestFit="1" customWidth="1"/>
    <col min="8978" max="8978" width="10.77734375" style="30" bestFit="1" customWidth="1"/>
    <col min="8979" max="8979" width="6.33203125" style="30" bestFit="1" customWidth="1"/>
    <col min="8980" max="8980" width="14.44140625" style="30" bestFit="1" customWidth="1"/>
    <col min="8981" max="8981" width="7" style="30" bestFit="1" customWidth="1"/>
    <col min="8982" max="8982" width="20.5546875" style="30" customWidth="1"/>
    <col min="8983" max="8983" width="5.5546875" style="30" bestFit="1" customWidth="1"/>
    <col min="8984" max="8984" width="11.33203125" style="30" customWidth="1"/>
    <col min="8985" max="8989" width="26.6640625" style="30" bestFit="1" customWidth="1"/>
    <col min="8990" max="8990" width="24.88671875" style="30" bestFit="1" customWidth="1"/>
    <col min="8991" max="8991" width="31" style="30" bestFit="1" customWidth="1"/>
    <col min="8992" max="9220" width="11.5546875" style="30"/>
    <col min="9221" max="9221" width="3.44140625" style="30" bestFit="1" customWidth="1"/>
    <col min="9222" max="9222" width="28" style="30" customWidth="1"/>
    <col min="9223" max="9223" width="11.21875" style="30" customWidth="1"/>
    <col min="9224" max="9224" width="7.44140625" style="30" customWidth="1"/>
    <col min="9225" max="9225" width="13.77734375" style="30" customWidth="1"/>
    <col min="9226" max="9226" width="8.109375" style="30" customWidth="1"/>
    <col min="9227" max="9227" width="1.88671875" style="30" customWidth="1"/>
    <col min="9228" max="9228" width="8.109375" style="30" customWidth="1"/>
    <col min="9229" max="9229" width="13.44140625" style="30" bestFit="1" customWidth="1"/>
    <col min="9230" max="9230" width="4.5546875" style="30" bestFit="1" customWidth="1"/>
    <col min="9231" max="9231" width="26.6640625" style="30" customWidth="1"/>
    <col min="9232" max="9232" width="14.6640625" style="30" bestFit="1" customWidth="1"/>
    <col min="9233" max="9233" width="7" style="30" bestFit="1" customWidth="1"/>
    <col min="9234" max="9234" width="10.77734375" style="30" bestFit="1" customWidth="1"/>
    <col min="9235" max="9235" width="6.33203125" style="30" bestFit="1" customWidth="1"/>
    <col min="9236" max="9236" width="14.44140625" style="30" bestFit="1" customWidth="1"/>
    <col min="9237" max="9237" width="7" style="30" bestFit="1" customWidth="1"/>
    <col min="9238" max="9238" width="20.5546875" style="30" customWidth="1"/>
    <col min="9239" max="9239" width="5.5546875" style="30" bestFit="1" customWidth="1"/>
    <col min="9240" max="9240" width="11.33203125" style="30" customWidth="1"/>
    <col min="9241" max="9245" width="26.6640625" style="30" bestFit="1" customWidth="1"/>
    <col min="9246" max="9246" width="24.88671875" style="30" bestFit="1" customWidth="1"/>
    <col min="9247" max="9247" width="31" style="30" bestFit="1" customWidth="1"/>
    <col min="9248" max="9476" width="11.5546875" style="30"/>
    <col min="9477" max="9477" width="3.44140625" style="30" bestFit="1" customWidth="1"/>
    <col min="9478" max="9478" width="28" style="30" customWidth="1"/>
    <col min="9479" max="9479" width="11.21875" style="30" customWidth="1"/>
    <col min="9480" max="9480" width="7.44140625" style="30" customWidth="1"/>
    <col min="9481" max="9481" width="13.77734375" style="30" customWidth="1"/>
    <col min="9482" max="9482" width="8.109375" style="30" customWidth="1"/>
    <col min="9483" max="9483" width="1.88671875" style="30" customWidth="1"/>
    <col min="9484" max="9484" width="8.109375" style="30" customWidth="1"/>
    <col min="9485" max="9485" width="13.44140625" style="30" bestFit="1" customWidth="1"/>
    <col min="9486" max="9486" width="4.5546875" style="30" bestFit="1" customWidth="1"/>
    <col min="9487" max="9487" width="26.6640625" style="30" customWidth="1"/>
    <col min="9488" max="9488" width="14.6640625" style="30" bestFit="1" customWidth="1"/>
    <col min="9489" max="9489" width="7" style="30" bestFit="1" customWidth="1"/>
    <col min="9490" max="9490" width="10.77734375" style="30" bestFit="1" customWidth="1"/>
    <col min="9491" max="9491" width="6.33203125" style="30" bestFit="1" customWidth="1"/>
    <col min="9492" max="9492" width="14.44140625" style="30" bestFit="1" customWidth="1"/>
    <col min="9493" max="9493" width="7" style="30" bestFit="1" customWidth="1"/>
    <col min="9494" max="9494" width="20.5546875" style="30" customWidth="1"/>
    <col min="9495" max="9495" width="5.5546875" style="30" bestFit="1" customWidth="1"/>
    <col min="9496" max="9496" width="11.33203125" style="30" customWidth="1"/>
    <col min="9497" max="9501" width="26.6640625" style="30" bestFit="1" customWidth="1"/>
    <col min="9502" max="9502" width="24.88671875" style="30" bestFit="1" customWidth="1"/>
    <col min="9503" max="9503" width="31" style="30" bestFit="1" customWidth="1"/>
    <col min="9504" max="9732" width="11.5546875" style="30"/>
    <col min="9733" max="9733" width="3.44140625" style="30" bestFit="1" customWidth="1"/>
    <col min="9734" max="9734" width="28" style="30" customWidth="1"/>
    <col min="9735" max="9735" width="11.21875" style="30" customWidth="1"/>
    <col min="9736" max="9736" width="7.44140625" style="30" customWidth="1"/>
    <col min="9737" max="9737" width="13.77734375" style="30" customWidth="1"/>
    <col min="9738" max="9738" width="8.109375" style="30" customWidth="1"/>
    <col min="9739" max="9739" width="1.88671875" style="30" customWidth="1"/>
    <col min="9740" max="9740" width="8.109375" style="30" customWidth="1"/>
    <col min="9741" max="9741" width="13.44140625" style="30" bestFit="1" customWidth="1"/>
    <col min="9742" max="9742" width="4.5546875" style="30" bestFit="1" customWidth="1"/>
    <col min="9743" max="9743" width="26.6640625" style="30" customWidth="1"/>
    <col min="9744" max="9744" width="14.6640625" style="30" bestFit="1" customWidth="1"/>
    <col min="9745" max="9745" width="7" style="30" bestFit="1" customWidth="1"/>
    <col min="9746" max="9746" width="10.77734375" style="30" bestFit="1" customWidth="1"/>
    <col min="9747" max="9747" width="6.33203125" style="30" bestFit="1" customWidth="1"/>
    <col min="9748" max="9748" width="14.44140625" style="30" bestFit="1" customWidth="1"/>
    <col min="9749" max="9749" width="7" style="30" bestFit="1" customWidth="1"/>
    <col min="9750" max="9750" width="20.5546875" style="30" customWidth="1"/>
    <col min="9751" max="9751" width="5.5546875" style="30" bestFit="1" customWidth="1"/>
    <col min="9752" max="9752" width="11.33203125" style="30" customWidth="1"/>
    <col min="9753" max="9757" width="26.6640625" style="30" bestFit="1" customWidth="1"/>
    <col min="9758" max="9758" width="24.88671875" style="30" bestFit="1" customWidth="1"/>
    <col min="9759" max="9759" width="31" style="30" bestFit="1" customWidth="1"/>
    <col min="9760" max="9988" width="11.5546875" style="30"/>
    <col min="9989" max="9989" width="3.44140625" style="30" bestFit="1" customWidth="1"/>
    <col min="9990" max="9990" width="28" style="30" customWidth="1"/>
    <col min="9991" max="9991" width="11.21875" style="30" customWidth="1"/>
    <col min="9992" max="9992" width="7.44140625" style="30" customWidth="1"/>
    <col min="9993" max="9993" width="13.77734375" style="30" customWidth="1"/>
    <col min="9994" max="9994" width="8.109375" style="30" customWidth="1"/>
    <col min="9995" max="9995" width="1.88671875" style="30" customWidth="1"/>
    <col min="9996" max="9996" width="8.109375" style="30" customWidth="1"/>
    <col min="9997" max="9997" width="13.44140625" style="30" bestFit="1" customWidth="1"/>
    <col min="9998" max="9998" width="4.5546875" style="30" bestFit="1" customWidth="1"/>
    <col min="9999" max="9999" width="26.6640625" style="30" customWidth="1"/>
    <col min="10000" max="10000" width="14.6640625" style="30" bestFit="1" customWidth="1"/>
    <col min="10001" max="10001" width="7" style="30" bestFit="1" customWidth="1"/>
    <col min="10002" max="10002" width="10.77734375" style="30" bestFit="1" customWidth="1"/>
    <col min="10003" max="10003" width="6.33203125" style="30" bestFit="1" customWidth="1"/>
    <col min="10004" max="10004" width="14.44140625" style="30" bestFit="1" customWidth="1"/>
    <col min="10005" max="10005" width="7" style="30" bestFit="1" customWidth="1"/>
    <col min="10006" max="10006" width="20.5546875" style="30" customWidth="1"/>
    <col min="10007" max="10007" width="5.5546875" style="30" bestFit="1" customWidth="1"/>
    <col min="10008" max="10008" width="11.33203125" style="30" customWidth="1"/>
    <col min="10009" max="10013" width="26.6640625" style="30" bestFit="1" customWidth="1"/>
    <col min="10014" max="10014" width="24.88671875" style="30" bestFit="1" customWidth="1"/>
    <col min="10015" max="10015" width="31" style="30" bestFit="1" customWidth="1"/>
    <col min="10016" max="10244" width="11.5546875" style="30"/>
    <col min="10245" max="10245" width="3.44140625" style="30" bestFit="1" customWidth="1"/>
    <col min="10246" max="10246" width="28" style="30" customWidth="1"/>
    <col min="10247" max="10247" width="11.21875" style="30" customWidth="1"/>
    <col min="10248" max="10248" width="7.44140625" style="30" customWidth="1"/>
    <col min="10249" max="10249" width="13.77734375" style="30" customWidth="1"/>
    <col min="10250" max="10250" width="8.109375" style="30" customWidth="1"/>
    <col min="10251" max="10251" width="1.88671875" style="30" customWidth="1"/>
    <col min="10252" max="10252" width="8.109375" style="30" customWidth="1"/>
    <col min="10253" max="10253" width="13.44140625" style="30" bestFit="1" customWidth="1"/>
    <col min="10254" max="10254" width="4.5546875" style="30" bestFit="1" customWidth="1"/>
    <col min="10255" max="10255" width="26.6640625" style="30" customWidth="1"/>
    <col min="10256" max="10256" width="14.6640625" style="30" bestFit="1" customWidth="1"/>
    <col min="10257" max="10257" width="7" style="30" bestFit="1" customWidth="1"/>
    <col min="10258" max="10258" width="10.77734375" style="30" bestFit="1" customWidth="1"/>
    <col min="10259" max="10259" width="6.33203125" style="30" bestFit="1" customWidth="1"/>
    <col min="10260" max="10260" width="14.44140625" style="30" bestFit="1" customWidth="1"/>
    <col min="10261" max="10261" width="7" style="30" bestFit="1" customWidth="1"/>
    <col min="10262" max="10262" width="20.5546875" style="30" customWidth="1"/>
    <col min="10263" max="10263" width="5.5546875" style="30" bestFit="1" customWidth="1"/>
    <col min="10264" max="10264" width="11.33203125" style="30" customWidth="1"/>
    <col min="10265" max="10269" width="26.6640625" style="30" bestFit="1" customWidth="1"/>
    <col min="10270" max="10270" width="24.88671875" style="30" bestFit="1" customWidth="1"/>
    <col min="10271" max="10271" width="31" style="30" bestFit="1" customWidth="1"/>
    <col min="10272" max="10500" width="11.5546875" style="30"/>
    <col min="10501" max="10501" width="3.44140625" style="30" bestFit="1" customWidth="1"/>
    <col min="10502" max="10502" width="28" style="30" customWidth="1"/>
    <col min="10503" max="10503" width="11.21875" style="30" customWidth="1"/>
    <col min="10504" max="10504" width="7.44140625" style="30" customWidth="1"/>
    <col min="10505" max="10505" width="13.77734375" style="30" customWidth="1"/>
    <col min="10506" max="10506" width="8.109375" style="30" customWidth="1"/>
    <col min="10507" max="10507" width="1.88671875" style="30" customWidth="1"/>
    <col min="10508" max="10508" width="8.109375" style="30" customWidth="1"/>
    <col min="10509" max="10509" width="13.44140625" style="30" bestFit="1" customWidth="1"/>
    <col min="10510" max="10510" width="4.5546875" style="30" bestFit="1" customWidth="1"/>
    <col min="10511" max="10511" width="26.6640625" style="30" customWidth="1"/>
    <col min="10512" max="10512" width="14.6640625" style="30" bestFit="1" customWidth="1"/>
    <col min="10513" max="10513" width="7" style="30" bestFit="1" customWidth="1"/>
    <col min="10514" max="10514" width="10.77734375" style="30" bestFit="1" customWidth="1"/>
    <col min="10515" max="10515" width="6.33203125" style="30" bestFit="1" customWidth="1"/>
    <col min="10516" max="10516" width="14.44140625" style="30" bestFit="1" customWidth="1"/>
    <col min="10517" max="10517" width="7" style="30" bestFit="1" customWidth="1"/>
    <col min="10518" max="10518" width="20.5546875" style="30" customWidth="1"/>
    <col min="10519" max="10519" width="5.5546875" style="30" bestFit="1" customWidth="1"/>
    <col min="10520" max="10520" width="11.33203125" style="30" customWidth="1"/>
    <col min="10521" max="10525" width="26.6640625" style="30" bestFit="1" customWidth="1"/>
    <col min="10526" max="10526" width="24.88671875" style="30" bestFit="1" customWidth="1"/>
    <col min="10527" max="10527" width="31" style="30" bestFit="1" customWidth="1"/>
    <col min="10528" max="10756" width="11.5546875" style="30"/>
    <col min="10757" max="10757" width="3.44140625" style="30" bestFit="1" customWidth="1"/>
    <col min="10758" max="10758" width="28" style="30" customWidth="1"/>
    <col min="10759" max="10759" width="11.21875" style="30" customWidth="1"/>
    <col min="10760" max="10760" width="7.44140625" style="30" customWidth="1"/>
    <col min="10761" max="10761" width="13.77734375" style="30" customWidth="1"/>
    <col min="10762" max="10762" width="8.109375" style="30" customWidth="1"/>
    <col min="10763" max="10763" width="1.88671875" style="30" customWidth="1"/>
    <col min="10764" max="10764" width="8.109375" style="30" customWidth="1"/>
    <col min="10765" max="10765" width="13.44140625" style="30" bestFit="1" customWidth="1"/>
    <col min="10766" max="10766" width="4.5546875" style="30" bestFit="1" customWidth="1"/>
    <col min="10767" max="10767" width="26.6640625" style="30" customWidth="1"/>
    <col min="10768" max="10768" width="14.6640625" style="30" bestFit="1" customWidth="1"/>
    <col min="10769" max="10769" width="7" style="30" bestFit="1" customWidth="1"/>
    <col min="10770" max="10770" width="10.77734375" style="30" bestFit="1" customWidth="1"/>
    <col min="10771" max="10771" width="6.33203125" style="30" bestFit="1" customWidth="1"/>
    <col min="10772" max="10772" width="14.44140625" style="30" bestFit="1" customWidth="1"/>
    <col min="10773" max="10773" width="7" style="30" bestFit="1" customWidth="1"/>
    <col min="10774" max="10774" width="20.5546875" style="30" customWidth="1"/>
    <col min="10775" max="10775" width="5.5546875" style="30" bestFit="1" customWidth="1"/>
    <col min="10776" max="10776" width="11.33203125" style="30" customWidth="1"/>
    <col min="10777" max="10781" width="26.6640625" style="30" bestFit="1" customWidth="1"/>
    <col min="10782" max="10782" width="24.88671875" style="30" bestFit="1" customWidth="1"/>
    <col min="10783" max="10783" width="31" style="30" bestFit="1" customWidth="1"/>
    <col min="10784" max="11012" width="11.5546875" style="30"/>
    <col min="11013" max="11013" width="3.44140625" style="30" bestFit="1" customWidth="1"/>
    <col min="11014" max="11014" width="28" style="30" customWidth="1"/>
    <col min="11015" max="11015" width="11.21875" style="30" customWidth="1"/>
    <col min="11016" max="11016" width="7.44140625" style="30" customWidth="1"/>
    <col min="11017" max="11017" width="13.77734375" style="30" customWidth="1"/>
    <col min="11018" max="11018" width="8.109375" style="30" customWidth="1"/>
    <col min="11019" max="11019" width="1.88671875" style="30" customWidth="1"/>
    <col min="11020" max="11020" width="8.109375" style="30" customWidth="1"/>
    <col min="11021" max="11021" width="13.44140625" style="30" bestFit="1" customWidth="1"/>
    <col min="11022" max="11022" width="4.5546875" style="30" bestFit="1" customWidth="1"/>
    <col min="11023" max="11023" width="26.6640625" style="30" customWidth="1"/>
    <col min="11024" max="11024" width="14.6640625" style="30" bestFit="1" customWidth="1"/>
    <col min="11025" max="11025" width="7" style="30" bestFit="1" customWidth="1"/>
    <col min="11026" max="11026" width="10.77734375" style="30" bestFit="1" customWidth="1"/>
    <col min="11027" max="11027" width="6.33203125" style="30" bestFit="1" customWidth="1"/>
    <col min="11028" max="11028" width="14.44140625" style="30" bestFit="1" customWidth="1"/>
    <col min="11029" max="11029" width="7" style="30" bestFit="1" customWidth="1"/>
    <col min="11030" max="11030" width="20.5546875" style="30" customWidth="1"/>
    <col min="11031" max="11031" width="5.5546875" style="30" bestFit="1" customWidth="1"/>
    <col min="11032" max="11032" width="11.33203125" style="30" customWidth="1"/>
    <col min="11033" max="11037" width="26.6640625" style="30" bestFit="1" customWidth="1"/>
    <col min="11038" max="11038" width="24.88671875" style="30" bestFit="1" customWidth="1"/>
    <col min="11039" max="11039" width="31" style="30" bestFit="1" customWidth="1"/>
    <col min="11040" max="11268" width="11.5546875" style="30"/>
    <col min="11269" max="11269" width="3.44140625" style="30" bestFit="1" customWidth="1"/>
    <col min="11270" max="11270" width="28" style="30" customWidth="1"/>
    <col min="11271" max="11271" width="11.21875" style="30" customWidth="1"/>
    <col min="11272" max="11272" width="7.44140625" style="30" customWidth="1"/>
    <col min="11273" max="11273" width="13.77734375" style="30" customWidth="1"/>
    <col min="11274" max="11274" width="8.109375" style="30" customWidth="1"/>
    <col min="11275" max="11275" width="1.88671875" style="30" customWidth="1"/>
    <col min="11276" max="11276" width="8.109375" style="30" customWidth="1"/>
    <col min="11277" max="11277" width="13.44140625" style="30" bestFit="1" customWidth="1"/>
    <col min="11278" max="11278" width="4.5546875" style="30" bestFit="1" customWidth="1"/>
    <col min="11279" max="11279" width="26.6640625" style="30" customWidth="1"/>
    <col min="11280" max="11280" width="14.6640625" style="30" bestFit="1" customWidth="1"/>
    <col min="11281" max="11281" width="7" style="30" bestFit="1" customWidth="1"/>
    <col min="11282" max="11282" width="10.77734375" style="30" bestFit="1" customWidth="1"/>
    <col min="11283" max="11283" width="6.33203125" style="30" bestFit="1" customWidth="1"/>
    <col min="11284" max="11284" width="14.44140625" style="30" bestFit="1" customWidth="1"/>
    <col min="11285" max="11285" width="7" style="30" bestFit="1" customWidth="1"/>
    <col min="11286" max="11286" width="20.5546875" style="30" customWidth="1"/>
    <col min="11287" max="11287" width="5.5546875" style="30" bestFit="1" customWidth="1"/>
    <col min="11288" max="11288" width="11.33203125" style="30" customWidth="1"/>
    <col min="11289" max="11293" width="26.6640625" style="30" bestFit="1" customWidth="1"/>
    <col min="11294" max="11294" width="24.88671875" style="30" bestFit="1" customWidth="1"/>
    <col min="11295" max="11295" width="31" style="30" bestFit="1" customWidth="1"/>
    <col min="11296" max="11524" width="11.5546875" style="30"/>
    <col min="11525" max="11525" width="3.44140625" style="30" bestFit="1" customWidth="1"/>
    <col min="11526" max="11526" width="28" style="30" customWidth="1"/>
    <col min="11527" max="11527" width="11.21875" style="30" customWidth="1"/>
    <col min="11528" max="11528" width="7.44140625" style="30" customWidth="1"/>
    <col min="11529" max="11529" width="13.77734375" style="30" customWidth="1"/>
    <col min="11530" max="11530" width="8.109375" style="30" customWidth="1"/>
    <col min="11531" max="11531" width="1.88671875" style="30" customWidth="1"/>
    <col min="11532" max="11532" width="8.109375" style="30" customWidth="1"/>
    <col min="11533" max="11533" width="13.44140625" style="30" bestFit="1" customWidth="1"/>
    <col min="11534" max="11534" width="4.5546875" style="30" bestFit="1" customWidth="1"/>
    <col min="11535" max="11535" width="26.6640625" style="30" customWidth="1"/>
    <col min="11536" max="11536" width="14.6640625" style="30" bestFit="1" customWidth="1"/>
    <col min="11537" max="11537" width="7" style="30" bestFit="1" customWidth="1"/>
    <col min="11538" max="11538" width="10.77734375" style="30" bestFit="1" customWidth="1"/>
    <col min="11539" max="11539" width="6.33203125" style="30" bestFit="1" customWidth="1"/>
    <col min="11540" max="11540" width="14.44140625" style="30" bestFit="1" customWidth="1"/>
    <col min="11541" max="11541" width="7" style="30" bestFit="1" customWidth="1"/>
    <col min="11542" max="11542" width="20.5546875" style="30" customWidth="1"/>
    <col min="11543" max="11543" width="5.5546875" style="30" bestFit="1" customWidth="1"/>
    <col min="11544" max="11544" width="11.33203125" style="30" customWidth="1"/>
    <col min="11545" max="11549" width="26.6640625" style="30" bestFit="1" customWidth="1"/>
    <col min="11550" max="11550" width="24.88671875" style="30" bestFit="1" customWidth="1"/>
    <col min="11551" max="11551" width="31" style="30" bestFit="1" customWidth="1"/>
    <col min="11552" max="11780" width="11.5546875" style="30"/>
    <col min="11781" max="11781" width="3.44140625" style="30" bestFit="1" customWidth="1"/>
    <col min="11782" max="11782" width="28" style="30" customWidth="1"/>
    <col min="11783" max="11783" width="11.21875" style="30" customWidth="1"/>
    <col min="11784" max="11784" width="7.44140625" style="30" customWidth="1"/>
    <col min="11785" max="11785" width="13.77734375" style="30" customWidth="1"/>
    <col min="11786" max="11786" width="8.109375" style="30" customWidth="1"/>
    <col min="11787" max="11787" width="1.88671875" style="30" customWidth="1"/>
    <col min="11788" max="11788" width="8.109375" style="30" customWidth="1"/>
    <col min="11789" max="11789" width="13.44140625" style="30" bestFit="1" customWidth="1"/>
    <col min="11790" max="11790" width="4.5546875" style="30" bestFit="1" customWidth="1"/>
    <col min="11791" max="11791" width="26.6640625" style="30" customWidth="1"/>
    <col min="11792" max="11792" width="14.6640625" style="30" bestFit="1" customWidth="1"/>
    <col min="11793" max="11793" width="7" style="30" bestFit="1" customWidth="1"/>
    <col min="11794" max="11794" width="10.77734375" style="30" bestFit="1" customWidth="1"/>
    <col min="11795" max="11795" width="6.33203125" style="30" bestFit="1" customWidth="1"/>
    <col min="11796" max="11796" width="14.44140625" style="30" bestFit="1" customWidth="1"/>
    <col min="11797" max="11797" width="7" style="30" bestFit="1" customWidth="1"/>
    <col min="11798" max="11798" width="20.5546875" style="30" customWidth="1"/>
    <col min="11799" max="11799" width="5.5546875" style="30" bestFit="1" customWidth="1"/>
    <col min="11800" max="11800" width="11.33203125" style="30" customWidth="1"/>
    <col min="11801" max="11805" width="26.6640625" style="30" bestFit="1" customWidth="1"/>
    <col min="11806" max="11806" width="24.88671875" style="30" bestFit="1" customWidth="1"/>
    <col min="11807" max="11807" width="31" style="30" bestFit="1" customWidth="1"/>
    <col min="11808" max="12036" width="11.5546875" style="30"/>
    <col min="12037" max="12037" width="3.44140625" style="30" bestFit="1" customWidth="1"/>
    <col min="12038" max="12038" width="28" style="30" customWidth="1"/>
    <col min="12039" max="12039" width="11.21875" style="30" customWidth="1"/>
    <col min="12040" max="12040" width="7.44140625" style="30" customWidth="1"/>
    <col min="12041" max="12041" width="13.77734375" style="30" customWidth="1"/>
    <col min="12042" max="12042" width="8.109375" style="30" customWidth="1"/>
    <col min="12043" max="12043" width="1.88671875" style="30" customWidth="1"/>
    <col min="12044" max="12044" width="8.109375" style="30" customWidth="1"/>
    <col min="12045" max="12045" width="13.44140625" style="30" bestFit="1" customWidth="1"/>
    <col min="12046" max="12046" width="4.5546875" style="30" bestFit="1" customWidth="1"/>
    <col min="12047" max="12047" width="26.6640625" style="30" customWidth="1"/>
    <col min="12048" max="12048" width="14.6640625" style="30" bestFit="1" customWidth="1"/>
    <col min="12049" max="12049" width="7" style="30" bestFit="1" customWidth="1"/>
    <col min="12050" max="12050" width="10.77734375" style="30" bestFit="1" customWidth="1"/>
    <col min="12051" max="12051" width="6.33203125" style="30" bestFit="1" customWidth="1"/>
    <col min="12052" max="12052" width="14.44140625" style="30" bestFit="1" customWidth="1"/>
    <col min="12053" max="12053" width="7" style="30" bestFit="1" customWidth="1"/>
    <col min="12054" max="12054" width="20.5546875" style="30" customWidth="1"/>
    <col min="12055" max="12055" width="5.5546875" style="30" bestFit="1" customWidth="1"/>
    <col min="12056" max="12056" width="11.33203125" style="30" customWidth="1"/>
    <col min="12057" max="12061" width="26.6640625" style="30" bestFit="1" customWidth="1"/>
    <col min="12062" max="12062" width="24.88671875" style="30" bestFit="1" customWidth="1"/>
    <col min="12063" max="12063" width="31" style="30" bestFit="1" customWidth="1"/>
    <col min="12064" max="12292" width="11.5546875" style="30"/>
    <col min="12293" max="12293" width="3.44140625" style="30" bestFit="1" customWidth="1"/>
    <col min="12294" max="12294" width="28" style="30" customWidth="1"/>
    <col min="12295" max="12295" width="11.21875" style="30" customWidth="1"/>
    <col min="12296" max="12296" width="7.44140625" style="30" customWidth="1"/>
    <col min="12297" max="12297" width="13.77734375" style="30" customWidth="1"/>
    <col min="12298" max="12298" width="8.109375" style="30" customWidth="1"/>
    <col min="12299" max="12299" width="1.88671875" style="30" customWidth="1"/>
    <col min="12300" max="12300" width="8.109375" style="30" customWidth="1"/>
    <col min="12301" max="12301" width="13.44140625" style="30" bestFit="1" customWidth="1"/>
    <col min="12302" max="12302" width="4.5546875" style="30" bestFit="1" customWidth="1"/>
    <col min="12303" max="12303" width="26.6640625" style="30" customWidth="1"/>
    <col min="12304" max="12304" width="14.6640625" style="30" bestFit="1" customWidth="1"/>
    <col min="12305" max="12305" width="7" style="30" bestFit="1" customWidth="1"/>
    <col min="12306" max="12306" width="10.77734375" style="30" bestFit="1" customWidth="1"/>
    <col min="12307" max="12307" width="6.33203125" style="30" bestFit="1" customWidth="1"/>
    <col min="12308" max="12308" width="14.44140625" style="30" bestFit="1" customWidth="1"/>
    <col min="12309" max="12309" width="7" style="30" bestFit="1" customWidth="1"/>
    <col min="12310" max="12310" width="20.5546875" style="30" customWidth="1"/>
    <col min="12311" max="12311" width="5.5546875" style="30" bestFit="1" customWidth="1"/>
    <col min="12312" max="12312" width="11.33203125" style="30" customWidth="1"/>
    <col min="12313" max="12317" width="26.6640625" style="30" bestFit="1" customWidth="1"/>
    <col min="12318" max="12318" width="24.88671875" style="30" bestFit="1" customWidth="1"/>
    <col min="12319" max="12319" width="31" style="30" bestFit="1" customWidth="1"/>
    <col min="12320" max="12548" width="11.5546875" style="30"/>
    <col min="12549" max="12549" width="3.44140625" style="30" bestFit="1" customWidth="1"/>
    <col min="12550" max="12550" width="28" style="30" customWidth="1"/>
    <col min="12551" max="12551" width="11.21875" style="30" customWidth="1"/>
    <col min="12552" max="12552" width="7.44140625" style="30" customWidth="1"/>
    <col min="12553" max="12553" width="13.77734375" style="30" customWidth="1"/>
    <col min="12554" max="12554" width="8.109375" style="30" customWidth="1"/>
    <col min="12555" max="12555" width="1.88671875" style="30" customWidth="1"/>
    <col min="12556" max="12556" width="8.109375" style="30" customWidth="1"/>
    <col min="12557" max="12557" width="13.44140625" style="30" bestFit="1" customWidth="1"/>
    <col min="12558" max="12558" width="4.5546875" style="30" bestFit="1" customWidth="1"/>
    <col min="12559" max="12559" width="26.6640625" style="30" customWidth="1"/>
    <col min="12560" max="12560" width="14.6640625" style="30" bestFit="1" customWidth="1"/>
    <col min="12561" max="12561" width="7" style="30" bestFit="1" customWidth="1"/>
    <col min="12562" max="12562" width="10.77734375" style="30" bestFit="1" customWidth="1"/>
    <col min="12563" max="12563" width="6.33203125" style="30" bestFit="1" customWidth="1"/>
    <col min="12564" max="12564" width="14.44140625" style="30" bestFit="1" customWidth="1"/>
    <col min="12565" max="12565" width="7" style="30" bestFit="1" customWidth="1"/>
    <col min="12566" max="12566" width="20.5546875" style="30" customWidth="1"/>
    <col min="12567" max="12567" width="5.5546875" style="30" bestFit="1" customWidth="1"/>
    <col min="12568" max="12568" width="11.33203125" style="30" customWidth="1"/>
    <col min="12569" max="12573" width="26.6640625" style="30" bestFit="1" customWidth="1"/>
    <col min="12574" max="12574" width="24.88671875" style="30" bestFit="1" customWidth="1"/>
    <col min="12575" max="12575" width="31" style="30" bestFit="1" customWidth="1"/>
    <col min="12576" max="12804" width="11.5546875" style="30"/>
    <col min="12805" max="12805" width="3.44140625" style="30" bestFit="1" customWidth="1"/>
    <col min="12806" max="12806" width="28" style="30" customWidth="1"/>
    <col min="12807" max="12807" width="11.21875" style="30" customWidth="1"/>
    <col min="12808" max="12808" width="7.44140625" style="30" customWidth="1"/>
    <col min="12809" max="12809" width="13.77734375" style="30" customWidth="1"/>
    <col min="12810" max="12810" width="8.109375" style="30" customWidth="1"/>
    <col min="12811" max="12811" width="1.88671875" style="30" customWidth="1"/>
    <col min="12812" max="12812" width="8.109375" style="30" customWidth="1"/>
    <col min="12813" max="12813" width="13.44140625" style="30" bestFit="1" customWidth="1"/>
    <col min="12814" max="12814" width="4.5546875" style="30" bestFit="1" customWidth="1"/>
    <col min="12815" max="12815" width="26.6640625" style="30" customWidth="1"/>
    <col min="12816" max="12816" width="14.6640625" style="30" bestFit="1" customWidth="1"/>
    <col min="12817" max="12817" width="7" style="30" bestFit="1" customWidth="1"/>
    <col min="12818" max="12818" width="10.77734375" style="30" bestFit="1" customWidth="1"/>
    <col min="12819" max="12819" width="6.33203125" style="30" bestFit="1" customWidth="1"/>
    <col min="12820" max="12820" width="14.44140625" style="30" bestFit="1" customWidth="1"/>
    <col min="12821" max="12821" width="7" style="30" bestFit="1" customWidth="1"/>
    <col min="12822" max="12822" width="20.5546875" style="30" customWidth="1"/>
    <col min="12823" max="12823" width="5.5546875" style="30" bestFit="1" customWidth="1"/>
    <col min="12824" max="12824" width="11.33203125" style="30" customWidth="1"/>
    <col min="12825" max="12829" width="26.6640625" style="30" bestFit="1" customWidth="1"/>
    <col min="12830" max="12830" width="24.88671875" style="30" bestFit="1" customWidth="1"/>
    <col min="12831" max="12831" width="31" style="30" bestFit="1" customWidth="1"/>
    <col min="12832" max="13060" width="11.5546875" style="30"/>
    <col min="13061" max="13061" width="3.44140625" style="30" bestFit="1" customWidth="1"/>
    <col min="13062" max="13062" width="28" style="30" customWidth="1"/>
    <col min="13063" max="13063" width="11.21875" style="30" customWidth="1"/>
    <col min="13064" max="13064" width="7.44140625" style="30" customWidth="1"/>
    <col min="13065" max="13065" width="13.77734375" style="30" customWidth="1"/>
    <col min="13066" max="13066" width="8.109375" style="30" customWidth="1"/>
    <col min="13067" max="13067" width="1.88671875" style="30" customWidth="1"/>
    <col min="13068" max="13068" width="8.109375" style="30" customWidth="1"/>
    <col min="13069" max="13069" width="13.44140625" style="30" bestFit="1" customWidth="1"/>
    <col min="13070" max="13070" width="4.5546875" style="30" bestFit="1" customWidth="1"/>
    <col min="13071" max="13071" width="26.6640625" style="30" customWidth="1"/>
    <col min="13072" max="13072" width="14.6640625" style="30" bestFit="1" customWidth="1"/>
    <col min="13073" max="13073" width="7" style="30" bestFit="1" customWidth="1"/>
    <col min="13074" max="13074" width="10.77734375" style="30" bestFit="1" customWidth="1"/>
    <col min="13075" max="13075" width="6.33203125" style="30" bestFit="1" customWidth="1"/>
    <col min="13076" max="13076" width="14.44140625" style="30" bestFit="1" customWidth="1"/>
    <col min="13077" max="13077" width="7" style="30" bestFit="1" customWidth="1"/>
    <col min="13078" max="13078" width="20.5546875" style="30" customWidth="1"/>
    <col min="13079" max="13079" width="5.5546875" style="30" bestFit="1" customWidth="1"/>
    <col min="13080" max="13080" width="11.33203125" style="30" customWidth="1"/>
    <col min="13081" max="13085" width="26.6640625" style="30" bestFit="1" customWidth="1"/>
    <col min="13086" max="13086" width="24.88671875" style="30" bestFit="1" customWidth="1"/>
    <col min="13087" max="13087" width="31" style="30" bestFit="1" customWidth="1"/>
    <col min="13088" max="13316" width="11.5546875" style="30"/>
    <col min="13317" max="13317" width="3.44140625" style="30" bestFit="1" customWidth="1"/>
    <col min="13318" max="13318" width="28" style="30" customWidth="1"/>
    <col min="13319" max="13319" width="11.21875" style="30" customWidth="1"/>
    <col min="13320" max="13320" width="7.44140625" style="30" customWidth="1"/>
    <col min="13321" max="13321" width="13.77734375" style="30" customWidth="1"/>
    <col min="13322" max="13322" width="8.109375" style="30" customWidth="1"/>
    <col min="13323" max="13323" width="1.88671875" style="30" customWidth="1"/>
    <col min="13324" max="13324" width="8.109375" style="30" customWidth="1"/>
    <col min="13325" max="13325" width="13.44140625" style="30" bestFit="1" customWidth="1"/>
    <col min="13326" max="13326" width="4.5546875" style="30" bestFit="1" customWidth="1"/>
    <col min="13327" max="13327" width="26.6640625" style="30" customWidth="1"/>
    <col min="13328" max="13328" width="14.6640625" style="30" bestFit="1" customWidth="1"/>
    <col min="13329" max="13329" width="7" style="30" bestFit="1" customWidth="1"/>
    <col min="13330" max="13330" width="10.77734375" style="30" bestFit="1" customWidth="1"/>
    <col min="13331" max="13331" width="6.33203125" style="30" bestFit="1" customWidth="1"/>
    <col min="13332" max="13332" width="14.44140625" style="30" bestFit="1" customWidth="1"/>
    <col min="13333" max="13333" width="7" style="30" bestFit="1" customWidth="1"/>
    <col min="13334" max="13334" width="20.5546875" style="30" customWidth="1"/>
    <col min="13335" max="13335" width="5.5546875" style="30" bestFit="1" customWidth="1"/>
    <col min="13336" max="13336" width="11.33203125" style="30" customWidth="1"/>
    <col min="13337" max="13341" width="26.6640625" style="30" bestFit="1" customWidth="1"/>
    <col min="13342" max="13342" width="24.88671875" style="30" bestFit="1" customWidth="1"/>
    <col min="13343" max="13343" width="31" style="30" bestFit="1" customWidth="1"/>
    <col min="13344" max="13572" width="11.5546875" style="30"/>
    <col min="13573" max="13573" width="3.44140625" style="30" bestFit="1" customWidth="1"/>
    <col min="13574" max="13574" width="28" style="30" customWidth="1"/>
    <col min="13575" max="13575" width="11.21875" style="30" customWidth="1"/>
    <col min="13576" max="13576" width="7.44140625" style="30" customWidth="1"/>
    <col min="13577" max="13577" width="13.77734375" style="30" customWidth="1"/>
    <col min="13578" max="13578" width="8.109375" style="30" customWidth="1"/>
    <col min="13579" max="13579" width="1.88671875" style="30" customWidth="1"/>
    <col min="13580" max="13580" width="8.109375" style="30" customWidth="1"/>
    <col min="13581" max="13581" width="13.44140625" style="30" bestFit="1" customWidth="1"/>
    <col min="13582" max="13582" width="4.5546875" style="30" bestFit="1" customWidth="1"/>
    <col min="13583" max="13583" width="26.6640625" style="30" customWidth="1"/>
    <col min="13584" max="13584" width="14.6640625" style="30" bestFit="1" customWidth="1"/>
    <col min="13585" max="13585" width="7" style="30" bestFit="1" customWidth="1"/>
    <col min="13586" max="13586" width="10.77734375" style="30" bestFit="1" customWidth="1"/>
    <col min="13587" max="13587" width="6.33203125" style="30" bestFit="1" customWidth="1"/>
    <col min="13588" max="13588" width="14.44140625" style="30" bestFit="1" customWidth="1"/>
    <col min="13589" max="13589" width="7" style="30" bestFit="1" customWidth="1"/>
    <col min="13590" max="13590" width="20.5546875" style="30" customWidth="1"/>
    <col min="13591" max="13591" width="5.5546875" style="30" bestFit="1" customWidth="1"/>
    <col min="13592" max="13592" width="11.33203125" style="30" customWidth="1"/>
    <col min="13593" max="13597" width="26.6640625" style="30" bestFit="1" customWidth="1"/>
    <col min="13598" max="13598" width="24.88671875" style="30" bestFit="1" customWidth="1"/>
    <col min="13599" max="13599" width="31" style="30" bestFit="1" customWidth="1"/>
    <col min="13600" max="13828" width="11.5546875" style="30"/>
    <col min="13829" max="13829" width="3.44140625" style="30" bestFit="1" customWidth="1"/>
    <col min="13830" max="13830" width="28" style="30" customWidth="1"/>
    <col min="13831" max="13831" width="11.21875" style="30" customWidth="1"/>
    <col min="13832" max="13832" width="7.44140625" style="30" customWidth="1"/>
    <col min="13833" max="13833" width="13.77734375" style="30" customWidth="1"/>
    <col min="13834" max="13834" width="8.109375" style="30" customWidth="1"/>
    <col min="13835" max="13835" width="1.88671875" style="30" customWidth="1"/>
    <col min="13836" max="13836" width="8.109375" style="30" customWidth="1"/>
    <col min="13837" max="13837" width="13.44140625" style="30" bestFit="1" customWidth="1"/>
    <col min="13838" max="13838" width="4.5546875" style="30" bestFit="1" customWidth="1"/>
    <col min="13839" max="13839" width="26.6640625" style="30" customWidth="1"/>
    <col min="13840" max="13840" width="14.6640625" style="30" bestFit="1" customWidth="1"/>
    <col min="13841" max="13841" width="7" style="30" bestFit="1" customWidth="1"/>
    <col min="13842" max="13842" width="10.77734375" style="30" bestFit="1" customWidth="1"/>
    <col min="13843" max="13843" width="6.33203125" style="30" bestFit="1" customWidth="1"/>
    <col min="13844" max="13844" width="14.44140625" style="30" bestFit="1" customWidth="1"/>
    <col min="13845" max="13845" width="7" style="30" bestFit="1" customWidth="1"/>
    <col min="13846" max="13846" width="20.5546875" style="30" customWidth="1"/>
    <col min="13847" max="13847" width="5.5546875" style="30" bestFit="1" customWidth="1"/>
    <col min="13848" max="13848" width="11.33203125" style="30" customWidth="1"/>
    <col min="13849" max="13853" width="26.6640625" style="30" bestFit="1" customWidth="1"/>
    <col min="13854" max="13854" width="24.88671875" style="30" bestFit="1" customWidth="1"/>
    <col min="13855" max="13855" width="31" style="30" bestFit="1" customWidth="1"/>
    <col min="13856" max="14084" width="11.5546875" style="30"/>
    <col min="14085" max="14085" width="3.44140625" style="30" bestFit="1" customWidth="1"/>
    <col min="14086" max="14086" width="28" style="30" customWidth="1"/>
    <col min="14087" max="14087" width="11.21875" style="30" customWidth="1"/>
    <col min="14088" max="14088" width="7.44140625" style="30" customWidth="1"/>
    <col min="14089" max="14089" width="13.77734375" style="30" customWidth="1"/>
    <col min="14090" max="14090" width="8.109375" style="30" customWidth="1"/>
    <col min="14091" max="14091" width="1.88671875" style="30" customWidth="1"/>
    <col min="14092" max="14092" width="8.109375" style="30" customWidth="1"/>
    <col min="14093" max="14093" width="13.44140625" style="30" bestFit="1" customWidth="1"/>
    <col min="14094" max="14094" width="4.5546875" style="30" bestFit="1" customWidth="1"/>
    <col min="14095" max="14095" width="26.6640625" style="30" customWidth="1"/>
    <col min="14096" max="14096" width="14.6640625" style="30" bestFit="1" customWidth="1"/>
    <col min="14097" max="14097" width="7" style="30" bestFit="1" customWidth="1"/>
    <col min="14098" max="14098" width="10.77734375" style="30" bestFit="1" customWidth="1"/>
    <col min="14099" max="14099" width="6.33203125" style="30" bestFit="1" customWidth="1"/>
    <col min="14100" max="14100" width="14.44140625" style="30" bestFit="1" customWidth="1"/>
    <col min="14101" max="14101" width="7" style="30" bestFit="1" customWidth="1"/>
    <col min="14102" max="14102" width="20.5546875" style="30" customWidth="1"/>
    <col min="14103" max="14103" width="5.5546875" style="30" bestFit="1" customWidth="1"/>
    <col min="14104" max="14104" width="11.33203125" style="30" customWidth="1"/>
    <col min="14105" max="14109" width="26.6640625" style="30" bestFit="1" customWidth="1"/>
    <col min="14110" max="14110" width="24.88671875" style="30" bestFit="1" customWidth="1"/>
    <col min="14111" max="14111" width="31" style="30" bestFit="1" customWidth="1"/>
    <col min="14112" max="14340" width="11.5546875" style="30"/>
    <col min="14341" max="14341" width="3.44140625" style="30" bestFit="1" customWidth="1"/>
    <col min="14342" max="14342" width="28" style="30" customWidth="1"/>
    <col min="14343" max="14343" width="11.21875" style="30" customWidth="1"/>
    <col min="14344" max="14344" width="7.44140625" style="30" customWidth="1"/>
    <col min="14345" max="14345" width="13.77734375" style="30" customWidth="1"/>
    <col min="14346" max="14346" width="8.109375" style="30" customWidth="1"/>
    <col min="14347" max="14347" width="1.88671875" style="30" customWidth="1"/>
    <col min="14348" max="14348" width="8.109375" style="30" customWidth="1"/>
    <col min="14349" max="14349" width="13.44140625" style="30" bestFit="1" customWidth="1"/>
    <col min="14350" max="14350" width="4.5546875" style="30" bestFit="1" customWidth="1"/>
    <col min="14351" max="14351" width="26.6640625" style="30" customWidth="1"/>
    <col min="14352" max="14352" width="14.6640625" style="30" bestFit="1" customWidth="1"/>
    <col min="14353" max="14353" width="7" style="30" bestFit="1" customWidth="1"/>
    <col min="14354" max="14354" width="10.77734375" style="30" bestFit="1" customWidth="1"/>
    <col min="14355" max="14355" width="6.33203125" style="30" bestFit="1" customWidth="1"/>
    <col min="14356" max="14356" width="14.44140625" style="30" bestFit="1" customWidth="1"/>
    <col min="14357" max="14357" width="7" style="30" bestFit="1" customWidth="1"/>
    <col min="14358" max="14358" width="20.5546875" style="30" customWidth="1"/>
    <col min="14359" max="14359" width="5.5546875" style="30" bestFit="1" customWidth="1"/>
    <col min="14360" max="14360" width="11.33203125" style="30" customWidth="1"/>
    <col min="14361" max="14365" width="26.6640625" style="30" bestFit="1" customWidth="1"/>
    <col min="14366" max="14366" width="24.88671875" style="30" bestFit="1" customWidth="1"/>
    <col min="14367" max="14367" width="31" style="30" bestFit="1" customWidth="1"/>
    <col min="14368" max="14596" width="11.5546875" style="30"/>
    <col min="14597" max="14597" width="3.44140625" style="30" bestFit="1" customWidth="1"/>
    <col min="14598" max="14598" width="28" style="30" customWidth="1"/>
    <col min="14599" max="14599" width="11.21875" style="30" customWidth="1"/>
    <col min="14600" max="14600" width="7.44140625" style="30" customWidth="1"/>
    <col min="14601" max="14601" width="13.77734375" style="30" customWidth="1"/>
    <col min="14602" max="14602" width="8.109375" style="30" customWidth="1"/>
    <col min="14603" max="14603" width="1.88671875" style="30" customWidth="1"/>
    <col min="14604" max="14604" width="8.109375" style="30" customWidth="1"/>
    <col min="14605" max="14605" width="13.44140625" style="30" bestFit="1" customWidth="1"/>
    <col min="14606" max="14606" width="4.5546875" style="30" bestFit="1" customWidth="1"/>
    <col min="14607" max="14607" width="26.6640625" style="30" customWidth="1"/>
    <col min="14608" max="14608" width="14.6640625" style="30" bestFit="1" customWidth="1"/>
    <col min="14609" max="14609" width="7" style="30" bestFit="1" customWidth="1"/>
    <col min="14610" max="14610" width="10.77734375" style="30" bestFit="1" customWidth="1"/>
    <col min="14611" max="14611" width="6.33203125" style="30" bestFit="1" customWidth="1"/>
    <col min="14612" max="14612" width="14.44140625" style="30" bestFit="1" customWidth="1"/>
    <col min="14613" max="14613" width="7" style="30" bestFit="1" customWidth="1"/>
    <col min="14614" max="14614" width="20.5546875" style="30" customWidth="1"/>
    <col min="14615" max="14615" width="5.5546875" style="30" bestFit="1" customWidth="1"/>
    <col min="14616" max="14616" width="11.33203125" style="30" customWidth="1"/>
    <col min="14617" max="14621" width="26.6640625" style="30" bestFit="1" customWidth="1"/>
    <col min="14622" max="14622" width="24.88671875" style="30" bestFit="1" customWidth="1"/>
    <col min="14623" max="14623" width="31" style="30" bestFit="1" customWidth="1"/>
    <col min="14624" max="14852" width="11.5546875" style="30"/>
    <col min="14853" max="14853" width="3.44140625" style="30" bestFit="1" customWidth="1"/>
    <col min="14854" max="14854" width="28" style="30" customWidth="1"/>
    <col min="14855" max="14855" width="11.21875" style="30" customWidth="1"/>
    <col min="14856" max="14856" width="7.44140625" style="30" customWidth="1"/>
    <col min="14857" max="14857" width="13.77734375" style="30" customWidth="1"/>
    <col min="14858" max="14858" width="8.109375" style="30" customWidth="1"/>
    <col min="14859" max="14859" width="1.88671875" style="30" customWidth="1"/>
    <col min="14860" max="14860" width="8.109375" style="30" customWidth="1"/>
    <col min="14861" max="14861" width="13.44140625" style="30" bestFit="1" customWidth="1"/>
    <col min="14862" max="14862" width="4.5546875" style="30" bestFit="1" customWidth="1"/>
    <col min="14863" max="14863" width="26.6640625" style="30" customWidth="1"/>
    <col min="14864" max="14864" width="14.6640625" style="30" bestFit="1" customWidth="1"/>
    <col min="14865" max="14865" width="7" style="30" bestFit="1" customWidth="1"/>
    <col min="14866" max="14866" width="10.77734375" style="30" bestFit="1" customWidth="1"/>
    <col min="14867" max="14867" width="6.33203125" style="30" bestFit="1" customWidth="1"/>
    <col min="14868" max="14868" width="14.44140625" style="30" bestFit="1" customWidth="1"/>
    <col min="14869" max="14869" width="7" style="30" bestFit="1" customWidth="1"/>
    <col min="14870" max="14870" width="20.5546875" style="30" customWidth="1"/>
    <col min="14871" max="14871" width="5.5546875" style="30" bestFit="1" customWidth="1"/>
    <col min="14872" max="14872" width="11.33203125" style="30" customWidth="1"/>
    <col min="14873" max="14877" width="26.6640625" style="30" bestFit="1" customWidth="1"/>
    <col min="14878" max="14878" width="24.88671875" style="30" bestFit="1" customWidth="1"/>
    <col min="14879" max="14879" width="31" style="30" bestFit="1" customWidth="1"/>
    <col min="14880" max="15108" width="11.5546875" style="30"/>
    <col min="15109" max="15109" width="3.44140625" style="30" bestFit="1" customWidth="1"/>
    <col min="15110" max="15110" width="28" style="30" customWidth="1"/>
    <col min="15111" max="15111" width="11.21875" style="30" customWidth="1"/>
    <col min="15112" max="15112" width="7.44140625" style="30" customWidth="1"/>
    <col min="15113" max="15113" width="13.77734375" style="30" customWidth="1"/>
    <col min="15114" max="15114" width="8.109375" style="30" customWidth="1"/>
    <col min="15115" max="15115" width="1.88671875" style="30" customWidth="1"/>
    <col min="15116" max="15116" width="8.109375" style="30" customWidth="1"/>
    <col min="15117" max="15117" width="13.44140625" style="30" bestFit="1" customWidth="1"/>
    <col min="15118" max="15118" width="4.5546875" style="30" bestFit="1" customWidth="1"/>
    <col min="15119" max="15119" width="26.6640625" style="30" customWidth="1"/>
    <col min="15120" max="15120" width="14.6640625" style="30" bestFit="1" customWidth="1"/>
    <col min="15121" max="15121" width="7" style="30" bestFit="1" customWidth="1"/>
    <col min="15122" max="15122" width="10.77734375" style="30" bestFit="1" customWidth="1"/>
    <col min="15123" max="15123" width="6.33203125" style="30" bestFit="1" customWidth="1"/>
    <col min="15124" max="15124" width="14.44140625" style="30" bestFit="1" customWidth="1"/>
    <col min="15125" max="15125" width="7" style="30" bestFit="1" customWidth="1"/>
    <col min="15126" max="15126" width="20.5546875" style="30" customWidth="1"/>
    <col min="15127" max="15127" width="5.5546875" style="30" bestFit="1" customWidth="1"/>
    <col min="15128" max="15128" width="11.33203125" style="30" customWidth="1"/>
    <col min="15129" max="15133" width="26.6640625" style="30" bestFit="1" customWidth="1"/>
    <col min="15134" max="15134" width="24.88671875" style="30" bestFit="1" customWidth="1"/>
    <col min="15135" max="15135" width="31" style="30" bestFit="1" customWidth="1"/>
    <col min="15136" max="15364" width="11.5546875" style="30"/>
    <col min="15365" max="15365" width="3.44140625" style="30" bestFit="1" customWidth="1"/>
    <col min="15366" max="15366" width="28" style="30" customWidth="1"/>
    <col min="15367" max="15367" width="11.21875" style="30" customWidth="1"/>
    <col min="15368" max="15368" width="7.44140625" style="30" customWidth="1"/>
    <col min="15369" max="15369" width="13.77734375" style="30" customWidth="1"/>
    <col min="15370" max="15370" width="8.109375" style="30" customWidth="1"/>
    <col min="15371" max="15371" width="1.88671875" style="30" customWidth="1"/>
    <col min="15372" max="15372" width="8.109375" style="30" customWidth="1"/>
    <col min="15373" max="15373" width="13.44140625" style="30" bestFit="1" customWidth="1"/>
    <col min="15374" max="15374" width="4.5546875" style="30" bestFit="1" customWidth="1"/>
    <col min="15375" max="15375" width="26.6640625" style="30" customWidth="1"/>
    <col min="15376" max="15376" width="14.6640625" style="30" bestFit="1" customWidth="1"/>
    <col min="15377" max="15377" width="7" style="30" bestFit="1" customWidth="1"/>
    <col min="15378" max="15378" width="10.77734375" style="30" bestFit="1" customWidth="1"/>
    <col min="15379" max="15379" width="6.33203125" style="30" bestFit="1" customWidth="1"/>
    <col min="15380" max="15380" width="14.44140625" style="30" bestFit="1" customWidth="1"/>
    <col min="15381" max="15381" width="7" style="30" bestFit="1" customWidth="1"/>
    <col min="15382" max="15382" width="20.5546875" style="30" customWidth="1"/>
    <col min="15383" max="15383" width="5.5546875" style="30" bestFit="1" customWidth="1"/>
    <col min="15384" max="15384" width="11.33203125" style="30" customWidth="1"/>
    <col min="15385" max="15389" width="26.6640625" style="30" bestFit="1" customWidth="1"/>
    <col min="15390" max="15390" width="24.88671875" style="30" bestFit="1" customWidth="1"/>
    <col min="15391" max="15391" width="31" style="30" bestFit="1" customWidth="1"/>
    <col min="15392" max="15620" width="11.5546875" style="30"/>
    <col min="15621" max="15621" width="3.44140625" style="30" bestFit="1" customWidth="1"/>
    <col min="15622" max="15622" width="28" style="30" customWidth="1"/>
    <col min="15623" max="15623" width="11.21875" style="30" customWidth="1"/>
    <col min="15624" max="15624" width="7.44140625" style="30" customWidth="1"/>
    <col min="15625" max="15625" width="13.77734375" style="30" customWidth="1"/>
    <col min="15626" max="15626" width="8.109375" style="30" customWidth="1"/>
    <col min="15627" max="15627" width="1.88671875" style="30" customWidth="1"/>
    <col min="15628" max="15628" width="8.109375" style="30" customWidth="1"/>
    <col min="15629" max="15629" width="13.44140625" style="30" bestFit="1" customWidth="1"/>
    <col min="15630" max="15630" width="4.5546875" style="30" bestFit="1" customWidth="1"/>
    <col min="15631" max="15631" width="26.6640625" style="30" customWidth="1"/>
    <col min="15632" max="15632" width="14.6640625" style="30" bestFit="1" customWidth="1"/>
    <col min="15633" max="15633" width="7" style="30" bestFit="1" customWidth="1"/>
    <col min="15634" max="15634" width="10.77734375" style="30" bestFit="1" customWidth="1"/>
    <col min="15635" max="15635" width="6.33203125" style="30" bestFit="1" customWidth="1"/>
    <col min="15636" max="15636" width="14.44140625" style="30" bestFit="1" customWidth="1"/>
    <col min="15637" max="15637" width="7" style="30" bestFit="1" customWidth="1"/>
    <col min="15638" max="15638" width="20.5546875" style="30" customWidth="1"/>
    <col min="15639" max="15639" width="5.5546875" style="30" bestFit="1" customWidth="1"/>
    <col min="15640" max="15640" width="11.33203125" style="30" customWidth="1"/>
    <col min="15641" max="15645" width="26.6640625" style="30" bestFit="1" customWidth="1"/>
    <col min="15646" max="15646" width="24.88671875" style="30" bestFit="1" customWidth="1"/>
    <col min="15647" max="15647" width="31" style="30" bestFit="1" customWidth="1"/>
    <col min="15648" max="15876" width="11.5546875" style="30"/>
    <col min="15877" max="15877" width="3.44140625" style="30" bestFit="1" customWidth="1"/>
    <col min="15878" max="15878" width="28" style="30" customWidth="1"/>
    <col min="15879" max="15879" width="11.21875" style="30" customWidth="1"/>
    <col min="15880" max="15880" width="7.44140625" style="30" customWidth="1"/>
    <col min="15881" max="15881" width="13.77734375" style="30" customWidth="1"/>
    <col min="15882" max="15882" width="8.109375" style="30" customWidth="1"/>
    <col min="15883" max="15883" width="1.88671875" style="30" customWidth="1"/>
    <col min="15884" max="15884" width="8.109375" style="30" customWidth="1"/>
    <col min="15885" max="15885" width="13.44140625" style="30" bestFit="1" customWidth="1"/>
    <col min="15886" max="15886" width="4.5546875" style="30" bestFit="1" customWidth="1"/>
    <col min="15887" max="15887" width="26.6640625" style="30" customWidth="1"/>
    <col min="15888" max="15888" width="14.6640625" style="30" bestFit="1" customWidth="1"/>
    <col min="15889" max="15889" width="7" style="30" bestFit="1" customWidth="1"/>
    <col min="15890" max="15890" width="10.77734375" style="30" bestFit="1" customWidth="1"/>
    <col min="15891" max="15891" width="6.33203125" style="30" bestFit="1" customWidth="1"/>
    <col min="15892" max="15892" width="14.44140625" style="30" bestFit="1" customWidth="1"/>
    <col min="15893" max="15893" width="7" style="30" bestFit="1" customWidth="1"/>
    <col min="15894" max="15894" width="20.5546875" style="30" customWidth="1"/>
    <col min="15895" max="15895" width="5.5546875" style="30" bestFit="1" customWidth="1"/>
    <col min="15896" max="15896" width="11.33203125" style="30" customWidth="1"/>
    <col min="15897" max="15901" width="26.6640625" style="30" bestFit="1" customWidth="1"/>
    <col min="15902" max="15902" width="24.88671875" style="30" bestFit="1" customWidth="1"/>
    <col min="15903" max="15903" width="31" style="30" bestFit="1" customWidth="1"/>
    <col min="15904" max="16132" width="11.5546875" style="30"/>
    <col min="16133" max="16133" width="3.44140625" style="30" bestFit="1" customWidth="1"/>
    <col min="16134" max="16134" width="28" style="30" customWidth="1"/>
    <col min="16135" max="16135" width="11.21875" style="30" customWidth="1"/>
    <col min="16136" max="16136" width="7.44140625" style="30" customWidth="1"/>
    <col min="16137" max="16137" width="13.77734375" style="30" customWidth="1"/>
    <col min="16138" max="16138" width="8.109375" style="30" customWidth="1"/>
    <col min="16139" max="16139" width="1.88671875" style="30" customWidth="1"/>
    <col min="16140" max="16140" width="8.109375" style="30" customWidth="1"/>
    <col min="16141" max="16141" width="13.44140625" style="30" bestFit="1" customWidth="1"/>
    <col min="16142" max="16142" width="4.5546875" style="30" bestFit="1" customWidth="1"/>
    <col min="16143" max="16143" width="26.6640625" style="30" customWidth="1"/>
    <col min="16144" max="16144" width="14.6640625" style="30" bestFit="1" customWidth="1"/>
    <col min="16145" max="16145" width="7" style="30" bestFit="1" customWidth="1"/>
    <col min="16146" max="16146" width="10.77734375" style="30" bestFit="1" customWidth="1"/>
    <col min="16147" max="16147" width="6.33203125" style="30" bestFit="1" customWidth="1"/>
    <col min="16148" max="16148" width="14.44140625" style="30" bestFit="1" customWidth="1"/>
    <col min="16149" max="16149" width="7" style="30" bestFit="1" customWidth="1"/>
    <col min="16150" max="16150" width="20.5546875" style="30" customWidth="1"/>
    <col min="16151" max="16151" width="5.5546875" style="30" bestFit="1" customWidth="1"/>
    <col min="16152" max="16152" width="11.33203125" style="30" customWidth="1"/>
    <col min="16153" max="16157" width="26.6640625" style="30" bestFit="1" customWidth="1"/>
    <col min="16158" max="16158" width="24.88671875" style="30" bestFit="1" customWidth="1"/>
    <col min="16159" max="16159" width="31" style="30" bestFit="1" customWidth="1"/>
    <col min="16160" max="16384" width="11.5546875" style="30"/>
  </cols>
  <sheetData>
    <row r="1" spans="1:31" ht="21">
      <c r="A1" s="370" t="s">
        <v>567</v>
      </c>
      <c r="B1" s="370"/>
      <c r="C1" s="370"/>
      <c r="D1" s="370"/>
      <c r="E1" s="370"/>
      <c r="F1" s="370"/>
      <c r="G1" s="370"/>
      <c r="H1" s="370"/>
      <c r="I1" s="370"/>
      <c r="J1" s="329"/>
      <c r="K1" s="342"/>
      <c r="L1" s="342"/>
      <c r="M1" s="342"/>
      <c r="N1" s="4"/>
      <c r="P1" s="30"/>
      <c r="Q1" s="30"/>
      <c r="R1" s="416" t="s">
        <v>599</v>
      </c>
    </row>
    <row r="2" spans="1:31" ht="6" customHeight="1">
      <c r="A2" s="30"/>
      <c r="B2" s="462"/>
      <c r="D2" s="427"/>
      <c r="E2" s="427"/>
      <c r="F2" s="30"/>
      <c r="G2" s="30"/>
      <c r="J2" s="329"/>
      <c r="K2" s="4"/>
      <c r="L2" s="4"/>
      <c r="M2" s="4"/>
      <c r="N2" s="4"/>
      <c r="P2" s="30"/>
      <c r="Q2" s="30"/>
      <c r="R2" s="296" t="s">
        <v>17</v>
      </c>
    </row>
    <row r="3" spans="1:31" ht="13.8" customHeight="1">
      <c r="A3" s="371" t="s">
        <v>568</v>
      </c>
      <c r="B3" s="372"/>
      <c r="C3" s="372"/>
      <c r="D3" s="372"/>
      <c r="E3" s="372"/>
      <c r="F3" s="373"/>
      <c r="G3" s="286" t="s">
        <v>569</v>
      </c>
      <c r="H3" s="286"/>
      <c r="I3" s="287"/>
      <c r="J3" s="329"/>
      <c r="N3" s="30"/>
      <c r="O3" s="30"/>
      <c r="P3" s="30"/>
      <c r="Q3" s="30"/>
      <c r="R3" s="296"/>
    </row>
    <row r="4" spans="1:31" ht="13.2" customHeight="1">
      <c r="A4" s="364" t="s">
        <v>570</v>
      </c>
      <c r="B4" s="365"/>
      <c r="C4" s="365"/>
      <c r="D4" s="365"/>
      <c r="E4" s="365"/>
      <c r="F4" s="366"/>
      <c r="G4" s="374">
        <f ca="1">Facture!L2</f>
        <v>43307</v>
      </c>
      <c r="H4" s="374"/>
      <c r="I4" s="375"/>
      <c r="J4" s="329"/>
      <c r="N4" s="30"/>
      <c r="O4" s="30"/>
      <c r="P4" s="30"/>
      <c r="Q4" s="30"/>
      <c r="R4" s="417"/>
    </row>
    <row r="5" spans="1:31">
      <c r="A5" s="364" t="s">
        <v>571</v>
      </c>
      <c r="B5" s="365"/>
      <c r="C5" s="365"/>
      <c r="D5" s="365"/>
      <c r="E5" s="365"/>
      <c r="F5" s="366"/>
      <c r="G5" s="288" t="s">
        <v>572</v>
      </c>
      <c r="H5" s="288"/>
      <c r="I5" s="289"/>
      <c r="J5" s="329"/>
      <c r="N5" s="30"/>
      <c r="O5" s="30"/>
      <c r="P5" s="30"/>
      <c r="Q5" s="30"/>
      <c r="R5" s="418"/>
    </row>
    <row r="6" spans="1:31" ht="13.2" customHeight="1">
      <c r="A6" s="364" t="s">
        <v>573</v>
      </c>
      <c r="B6" s="365"/>
      <c r="C6" s="365"/>
      <c r="D6" s="365"/>
      <c r="E6" s="365"/>
      <c r="F6" s="366"/>
      <c r="G6" s="362" t="str">
        <f ca="1">"PL"&amp;" "&amp;Facture!L4&amp;" "&amp;TEXT(G4,"aammjj")&amp;" "&amp;TEXT(Facture!L1,"hhmmss")</f>
        <v>PL 03 180726 184429</v>
      </c>
      <c r="H6" s="362"/>
      <c r="I6" s="363"/>
      <c r="J6" s="329"/>
      <c r="N6" s="30"/>
      <c r="O6" s="30"/>
      <c r="P6" s="30"/>
      <c r="Q6" s="30"/>
    </row>
    <row r="7" spans="1:31" ht="13.2" customHeight="1">
      <c r="A7" s="364" t="s">
        <v>574</v>
      </c>
      <c r="B7" s="365"/>
      <c r="C7" s="365"/>
      <c r="D7" s="365"/>
      <c r="E7" s="365"/>
      <c r="F7" s="366"/>
      <c r="G7" s="404" t="s">
        <v>598</v>
      </c>
      <c r="H7" s="404"/>
      <c r="I7" s="405"/>
      <c r="J7" s="329"/>
      <c r="N7" s="30"/>
      <c r="P7" s="30"/>
      <c r="Q7" s="30"/>
      <c r="T7" s="440" t="s">
        <v>604</v>
      </c>
    </row>
    <row r="8" spans="1:31" ht="13.2" customHeight="1">
      <c r="A8" s="347" t="s">
        <v>575</v>
      </c>
      <c r="B8" s="348"/>
      <c r="C8" s="348"/>
      <c r="D8" s="348"/>
      <c r="E8" s="348"/>
      <c r="F8" s="349"/>
      <c r="G8" s="402" t="str">
        <f ca="1">Facture!I3</f>
        <v>CO 03 180726 184429</v>
      </c>
      <c r="H8" s="401"/>
      <c r="I8" s="401"/>
      <c r="J8" s="403"/>
      <c r="N8" s="30"/>
      <c r="P8" s="30"/>
      <c r="Q8" s="30"/>
      <c r="T8" t="s">
        <v>605</v>
      </c>
    </row>
    <row r="9" spans="1:31">
      <c r="A9" s="367" t="s">
        <v>576</v>
      </c>
      <c r="B9" s="369"/>
      <c r="C9" s="368"/>
      <c r="D9" s="367" t="s">
        <v>577</v>
      </c>
      <c r="E9" s="369"/>
      <c r="F9" s="368"/>
      <c r="G9" s="358" t="s">
        <v>581</v>
      </c>
      <c r="H9" s="358"/>
      <c r="I9" s="359"/>
      <c r="J9" s="329"/>
      <c r="N9"/>
      <c r="O9"/>
      <c r="P9"/>
      <c r="Q9"/>
      <c r="R9"/>
      <c r="T9" t="s">
        <v>606</v>
      </c>
    </row>
    <row r="10" spans="1:31">
      <c r="A10" s="360"/>
      <c r="B10" s="420"/>
      <c r="C10" s="361"/>
      <c r="D10" s="354" t="s">
        <v>570</v>
      </c>
      <c r="E10" s="355"/>
      <c r="F10" s="356"/>
      <c r="G10" s="406" t="str">
        <f>Facture!F13</f>
        <v>FOB</v>
      </c>
      <c r="H10" s="362"/>
      <c r="I10" s="363"/>
      <c r="J10" s="329"/>
      <c r="N10"/>
      <c r="O10"/>
      <c r="P10" s="30"/>
      <c r="Q10"/>
      <c r="R10"/>
      <c r="T10"/>
    </row>
    <row r="11" spans="1:31">
      <c r="A11" s="354"/>
      <c r="B11" s="355"/>
      <c r="C11" s="356"/>
      <c r="D11" s="354" t="s">
        <v>580</v>
      </c>
      <c r="E11" s="355"/>
      <c r="F11" s="356"/>
      <c r="G11" s="358" t="s">
        <v>578</v>
      </c>
      <c r="H11" s="358"/>
      <c r="I11" s="359"/>
      <c r="J11" s="329"/>
      <c r="N11"/>
      <c r="O11"/>
      <c r="P11"/>
      <c r="Q11"/>
      <c r="R11"/>
      <c r="T11" t="s">
        <v>607</v>
      </c>
    </row>
    <row r="12" spans="1:31">
      <c r="A12" s="352"/>
      <c r="B12" s="421"/>
      <c r="C12" s="353"/>
      <c r="D12" s="354" t="s">
        <v>582</v>
      </c>
      <c r="E12" s="355"/>
      <c r="F12" s="356"/>
      <c r="G12" s="362" t="s">
        <v>579</v>
      </c>
      <c r="H12" s="362"/>
      <c r="I12" s="363"/>
      <c r="J12" s="329"/>
      <c r="N12" s="30"/>
      <c r="O12" s="30"/>
      <c r="P12" s="30"/>
      <c r="Q12" s="30"/>
      <c r="T12" t="s">
        <v>608</v>
      </c>
      <c r="X12"/>
      <c r="Y12"/>
      <c r="Z12"/>
      <c r="AA12"/>
      <c r="AB12"/>
      <c r="AC12"/>
    </row>
    <row r="13" spans="1:31">
      <c r="A13" s="357" t="s">
        <v>583</v>
      </c>
      <c r="B13" s="422"/>
      <c r="C13" s="353"/>
      <c r="D13" s="354" t="s">
        <v>584</v>
      </c>
      <c r="E13" s="355"/>
      <c r="F13" s="356"/>
      <c r="G13" s="358" t="s">
        <v>585</v>
      </c>
      <c r="H13" s="358"/>
      <c r="I13" s="359"/>
      <c r="J13" s="329"/>
      <c r="N13" s="30"/>
      <c r="O13" s="30"/>
      <c r="P13" s="30"/>
      <c r="Q13" s="30"/>
      <c r="T13" s="30" t="s">
        <v>609</v>
      </c>
      <c r="X13"/>
      <c r="Y13"/>
      <c r="Z13"/>
      <c r="AA13"/>
      <c r="AB13"/>
      <c r="AC13"/>
    </row>
    <row r="14" spans="1:31">
      <c r="A14" s="345" t="s">
        <v>586</v>
      </c>
      <c r="B14" s="423"/>
      <c r="C14" s="346"/>
      <c r="D14" s="347" t="s">
        <v>587</v>
      </c>
      <c r="E14" s="348"/>
      <c r="F14" s="349"/>
      <c r="G14" s="350"/>
      <c r="H14" s="350"/>
      <c r="I14" s="351"/>
      <c r="J14" s="329"/>
      <c r="N14" s="30"/>
      <c r="O14" s="30"/>
      <c r="P14" s="30"/>
      <c r="Q14" s="30"/>
      <c r="X14"/>
      <c r="Y14"/>
      <c r="Z14"/>
      <c r="AA14"/>
      <c r="AB14"/>
      <c r="AC14"/>
    </row>
    <row r="15" spans="1:31" ht="15.6" thickBot="1">
      <c r="O15" s="483"/>
      <c r="P15" s="30"/>
      <c r="Q15" s="30"/>
      <c r="Z15"/>
      <c r="AA15"/>
      <c r="AB15"/>
      <c r="AC15"/>
      <c r="AD15"/>
      <c r="AE15"/>
    </row>
    <row r="16" spans="1:31" s="290" customFormat="1" ht="26.4">
      <c r="B16" s="410" t="s">
        <v>612</v>
      </c>
      <c r="C16" s="424" t="s">
        <v>20</v>
      </c>
      <c r="D16" s="487" t="s">
        <v>603</v>
      </c>
      <c r="E16" s="488"/>
      <c r="F16" s="409" t="s">
        <v>614</v>
      </c>
      <c r="G16" s="409"/>
      <c r="H16" s="411" t="s">
        <v>613</v>
      </c>
      <c r="I16" s="291"/>
      <c r="J16" s="410" t="s">
        <v>389</v>
      </c>
      <c r="K16" s="411" t="s">
        <v>588</v>
      </c>
      <c r="L16" s="444"/>
      <c r="M16" s="444"/>
      <c r="N16" s="330"/>
      <c r="O16" s="484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/>
      <c r="AA16"/>
      <c r="AB16"/>
      <c r="AC16"/>
      <c r="AD16"/>
      <c r="AE16"/>
    </row>
    <row r="17" spans="1:31" ht="15" thickBot="1">
      <c r="B17" s="414"/>
      <c r="C17" s="425"/>
      <c r="D17" s="489" t="s">
        <v>599</v>
      </c>
      <c r="E17" s="490"/>
      <c r="F17" s="412" t="s">
        <v>17</v>
      </c>
      <c r="G17" s="412"/>
      <c r="H17" s="412" t="s">
        <v>17</v>
      </c>
      <c r="I17" s="413"/>
      <c r="J17" s="414"/>
      <c r="K17" s="415"/>
      <c r="L17" s="444"/>
      <c r="M17" s="444"/>
      <c r="P17" s="30"/>
      <c r="Q17" s="30"/>
      <c r="Z17"/>
      <c r="AA17"/>
      <c r="AB17"/>
      <c r="AC17"/>
      <c r="AD17"/>
      <c r="AE17"/>
    </row>
    <row r="18" spans="1:31" ht="15" thickBot="1">
      <c r="A18" s="449">
        <v>1</v>
      </c>
      <c r="B18" s="472" t="s">
        <v>19</v>
      </c>
      <c r="C18" s="426" t="s">
        <v>12</v>
      </c>
      <c r="D18" s="491" t="str">
        <f>+IF(ISBLANK(C18)," ",VLOOKUP(C18,Produits!$B$3:$C$102,2,))</f>
        <v>Kg</v>
      </c>
      <c r="E18" s="492">
        <v>4.782</v>
      </c>
      <c r="F18" s="441"/>
      <c r="G18" s="430" t="str">
        <f t="shared" ref="G18:G23" si="0">IF(D18="Kg","1",IF(D18="U",F18))</f>
        <v>1</v>
      </c>
      <c r="H18" s="428">
        <f>+IF(ISBLANK(#REF!)," ",(E18*G18))</f>
        <v>4.782</v>
      </c>
      <c r="I18" s="292"/>
      <c r="J18" s="472" t="s">
        <v>19</v>
      </c>
      <c r="K18" s="293"/>
      <c r="L18" s="478"/>
      <c r="M18" s="478"/>
      <c r="O18" s="68" t="s">
        <v>566</v>
      </c>
      <c r="P18" s="324" t="s">
        <v>185</v>
      </c>
      <c r="Q18" s="324" t="s">
        <v>17</v>
      </c>
      <c r="R18" s="324" t="s">
        <v>593</v>
      </c>
      <c r="Z18"/>
      <c r="AA18"/>
      <c r="AB18"/>
      <c r="AC18"/>
      <c r="AD18"/>
      <c r="AE18"/>
    </row>
    <row r="19" spans="1:31" ht="15.6" thickTop="1" thickBot="1">
      <c r="A19" s="449">
        <v>2</v>
      </c>
      <c r="B19" s="473" t="s">
        <v>19</v>
      </c>
      <c r="C19" s="426" t="s">
        <v>12</v>
      </c>
      <c r="D19" s="493" t="str">
        <f>+IF(ISBLANK(C19)," ",VLOOKUP(C19,Produits!$B$3:$C$102,2,))</f>
        <v>Kg</v>
      </c>
      <c r="E19" s="492">
        <v>4.6909999999999998</v>
      </c>
      <c r="F19" s="442">
        <v>1.327</v>
      </c>
      <c r="G19" s="430" t="str">
        <f t="shared" si="0"/>
        <v>1</v>
      </c>
      <c r="H19" s="428">
        <f t="shared" ref="H19:H64" si="1">+IF(ISBLANK(D19)," ",(E19*G19))</f>
        <v>4.6909999999999998</v>
      </c>
      <c r="I19" s="292"/>
      <c r="J19" s="473" t="s">
        <v>19</v>
      </c>
      <c r="K19" s="293"/>
      <c r="L19" s="478"/>
      <c r="M19" s="478"/>
      <c r="N19" s="481"/>
      <c r="O19" s="315" t="s">
        <v>564</v>
      </c>
      <c r="P19" s="311">
        <f>VLOOKUP(O19,Carton!$B$5:$J$61,7,)</f>
        <v>1.4999999999999999E-2</v>
      </c>
      <c r="Q19" s="279">
        <f>VLOOKUP(O19,Carton!$B$5:$J$61,9,)</f>
        <v>0.40300000000000002</v>
      </c>
      <c r="R19" s="317">
        <v>9</v>
      </c>
    </row>
    <row r="20" spans="1:31" ht="15" thickBot="1">
      <c r="A20" s="449">
        <v>3</v>
      </c>
      <c r="B20" s="473" t="s">
        <v>19</v>
      </c>
      <c r="C20" s="426" t="s">
        <v>12</v>
      </c>
      <c r="D20" s="493" t="str">
        <f>+IF(ISBLANK(C20)," ",VLOOKUP(C20,Produits!$B$3:$C$102,2,))</f>
        <v>Kg</v>
      </c>
      <c r="E20" s="492">
        <v>12</v>
      </c>
      <c r="F20" s="429">
        <v>0.54</v>
      </c>
      <c r="G20" s="430" t="str">
        <f t="shared" si="0"/>
        <v>1</v>
      </c>
      <c r="H20" s="428">
        <f t="shared" si="1"/>
        <v>12</v>
      </c>
      <c r="I20" s="294"/>
      <c r="J20" s="473" t="s">
        <v>390</v>
      </c>
      <c r="K20" s="293"/>
      <c r="L20" s="478"/>
      <c r="M20" s="478"/>
      <c r="N20" s="482"/>
      <c r="O20" s="316" t="s">
        <v>565</v>
      </c>
      <c r="P20" s="311">
        <f>VLOOKUP(O20,Carton!$B$5:$J$61,7,)</f>
        <v>1.7999999999999999E-2</v>
      </c>
      <c r="Q20" s="279">
        <f>VLOOKUP(O20,Carton!$B$5:$J$61,9,)</f>
        <v>0.48399999999999999</v>
      </c>
      <c r="R20" s="317"/>
    </row>
    <row r="21" spans="1:31" ht="15" thickBot="1">
      <c r="A21" s="449">
        <v>4</v>
      </c>
      <c r="B21" s="473" t="s">
        <v>19</v>
      </c>
      <c r="C21" s="186" t="s">
        <v>12</v>
      </c>
      <c r="D21" s="493" t="str">
        <f>+IF(ISBLANK(C21)," ",VLOOKUP(C21,Produits!$B$3:$C$102,2,))</f>
        <v>Kg</v>
      </c>
      <c r="E21" s="492">
        <v>13.542</v>
      </c>
      <c r="F21" s="429"/>
      <c r="G21" s="430" t="str">
        <f t="shared" si="0"/>
        <v>1</v>
      </c>
      <c r="H21" s="428">
        <f t="shared" si="1"/>
        <v>13.542</v>
      </c>
      <c r="I21" s="294"/>
      <c r="J21" s="473" t="s">
        <v>391</v>
      </c>
      <c r="K21" s="295"/>
      <c r="L21" s="479"/>
      <c r="M21" s="479"/>
      <c r="N21" s="481"/>
      <c r="O21" s="316" t="s">
        <v>595</v>
      </c>
      <c r="P21" s="311">
        <f>VLOOKUP(O21,Carton!$B$5:$J$61,7,)</f>
        <v>0</v>
      </c>
      <c r="Q21" s="279">
        <f>VLOOKUP(O21,Carton!$B$5:$J$61,9,)</f>
        <v>0</v>
      </c>
      <c r="R21" s="317"/>
    </row>
    <row r="22" spans="1:31" ht="15" thickBot="1">
      <c r="A22" s="449">
        <v>5</v>
      </c>
      <c r="B22" s="473" t="s">
        <v>390</v>
      </c>
      <c r="C22" s="426" t="s">
        <v>9</v>
      </c>
      <c r="D22" s="493" t="str">
        <f>+IF(ISBLANK(C22)," ",VLOOKUP(C22,Produits!$B$3:$C$102,2,))</f>
        <v>Kg</v>
      </c>
      <c r="E22" s="492">
        <v>4.2850000000000001</v>
      </c>
      <c r="F22" s="429"/>
      <c r="G22" s="430" t="str">
        <f t="shared" si="0"/>
        <v>1</v>
      </c>
      <c r="H22" s="428">
        <f t="shared" si="1"/>
        <v>4.2850000000000001</v>
      </c>
      <c r="I22" s="294"/>
      <c r="J22" s="473" t="s">
        <v>392</v>
      </c>
      <c r="K22" s="293"/>
      <c r="L22" s="478"/>
      <c r="M22" s="478"/>
      <c r="O22" s="316" t="s">
        <v>595</v>
      </c>
      <c r="P22" s="311">
        <f>VLOOKUP(O22,Carton!$B$5:$J$61,7,)</f>
        <v>0</v>
      </c>
      <c r="Q22" s="279">
        <f>VLOOKUP(O22,Carton!$B$5:$J$61,9,)</f>
        <v>0</v>
      </c>
      <c r="R22" s="317"/>
    </row>
    <row r="23" spans="1:31" ht="15" thickBot="1">
      <c r="A23" s="449">
        <v>6</v>
      </c>
      <c r="B23" s="473" t="s">
        <v>390</v>
      </c>
      <c r="C23" s="426" t="s">
        <v>9</v>
      </c>
      <c r="D23" s="493" t="str">
        <f>+IF(ISBLANK(C23)," ",VLOOKUP(C23,Produits!$B$3:$C$102,2,))</f>
        <v>Kg</v>
      </c>
      <c r="E23" s="492">
        <v>4.6529999999999996</v>
      </c>
      <c r="F23" s="429"/>
      <c r="G23" s="430" t="str">
        <f t="shared" si="0"/>
        <v>1</v>
      </c>
      <c r="H23" s="428">
        <f t="shared" si="1"/>
        <v>4.6529999999999996</v>
      </c>
      <c r="I23" s="294"/>
      <c r="J23" s="473" t="s">
        <v>393</v>
      </c>
      <c r="K23" s="293"/>
      <c r="L23" s="478"/>
      <c r="M23" s="478"/>
      <c r="O23" s="316" t="s">
        <v>595</v>
      </c>
      <c r="P23" s="311">
        <f>VLOOKUP(O23,Carton!$B$5:$J$61,7,)</f>
        <v>0</v>
      </c>
      <c r="Q23" s="279">
        <f>VLOOKUP(O23,Carton!$B$5:$J$61,9,)</f>
        <v>0</v>
      </c>
      <c r="R23" s="317"/>
    </row>
    <row r="24" spans="1:31" ht="15" thickBot="1">
      <c r="A24" s="449">
        <v>7</v>
      </c>
      <c r="B24" s="473" t="s">
        <v>390</v>
      </c>
      <c r="C24" s="426" t="s">
        <v>9</v>
      </c>
      <c r="D24" s="493" t="str">
        <f>+IF(ISBLANK(C24)," ",VLOOKUP(C24,Produits!$B$3:$C$102,2,))</f>
        <v>Kg</v>
      </c>
      <c r="E24" s="492">
        <v>20.420000000000002</v>
      </c>
      <c r="F24" s="443"/>
      <c r="G24" s="430" t="str">
        <f>IF(D24="Kg","1",IF(D24="U",F24))</f>
        <v>1</v>
      </c>
      <c r="H24" s="428">
        <f t="shared" si="1"/>
        <v>20.420000000000002</v>
      </c>
      <c r="I24" s="294"/>
      <c r="J24" s="473" t="s">
        <v>394</v>
      </c>
      <c r="K24" s="293"/>
      <c r="L24" s="478"/>
      <c r="M24" s="478"/>
      <c r="O24" s="316" t="s">
        <v>595</v>
      </c>
      <c r="P24" s="311">
        <f>VLOOKUP(O24,Carton!$B$5:$J$61,7,)</f>
        <v>0</v>
      </c>
      <c r="Q24" s="279">
        <f>VLOOKUP(O24,Carton!$B$5:$J$61,9,)</f>
        <v>0</v>
      </c>
      <c r="R24" s="317"/>
    </row>
    <row r="25" spans="1:31" ht="15" thickBot="1">
      <c r="A25" s="449">
        <v>8</v>
      </c>
      <c r="B25" s="473" t="s">
        <v>390</v>
      </c>
      <c r="C25" s="426" t="s">
        <v>9</v>
      </c>
      <c r="D25" s="493" t="str">
        <f>+IF(ISBLANK(C25)," ",VLOOKUP(C25,Produits!$B$3:$C$102,2,))</f>
        <v>Kg</v>
      </c>
      <c r="E25" s="492">
        <v>65</v>
      </c>
      <c r="F25" s="443">
        <v>0.65</v>
      </c>
      <c r="G25" s="430" t="str">
        <f t="shared" ref="G25:G64" si="2">IF(D25="Kg","1",IF(D25="U",F25))</f>
        <v>1</v>
      </c>
      <c r="H25" s="428">
        <f t="shared" si="1"/>
        <v>65</v>
      </c>
      <c r="I25" s="297"/>
      <c r="J25" s="473" t="s">
        <v>395</v>
      </c>
      <c r="K25" s="293"/>
      <c r="L25" s="478"/>
      <c r="M25" s="478"/>
      <c r="O25" s="316" t="s">
        <v>595</v>
      </c>
      <c r="P25" s="311">
        <f>VLOOKUP(O25,Carton!$B$5:$J$61,7,)</f>
        <v>0</v>
      </c>
      <c r="Q25" s="279">
        <f>VLOOKUP(O25,Carton!$B$5:$J$61,9,)</f>
        <v>0</v>
      </c>
      <c r="R25" s="317"/>
    </row>
    <row r="26" spans="1:31" ht="15" thickBot="1">
      <c r="A26" s="449">
        <v>9</v>
      </c>
      <c r="B26" s="473" t="s">
        <v>391</v>
      </c>
      <c r="C26" s="426" t="s">
        <v>14</v>
      </c>
      <c r="D26" s="493" t="str">
        <f>+IF(ISBLANK(C26)," ",VLOOKUP(C26,Produits!$B$3:$C$102,2,))</f>
        <v>Kg</v>
      </c>
      <c r="E26" s="494">
        <v>3.7829999999999999</v>
      </c>
      <c r="F26" s="443"/>
      <c r="G26" s="430" t="str">
        <f t="shared" si="2"/>
        <v>1</v>
      </c>
      <c r="H26" s="428">
        <f t="shared" si="1"/>
        <v>3.7829999999999999</v>
      </c>
      <c r="I26" s="297"/>
      <c r="J26" s="473" t="s">
        <v>396</v>
      </c>
      <c r="K26" s="293"/>
      <c r="L26" s="478"/>
      <c r="M26" s="478"/>
      <c r="O26" s="316" t="s">
        <v>595</v>
      </c>
      <c r="P26" s="311">
        <f>VLOOKUP(O26,Carton!$B$5:$J$61,7,)</f>
        <v>0</v>
      </c>
      <c r="Q26" s="279">
        <f>VLOOKUP(O26,Carton!$B$5:$J$61,9,)</f>
        <v>0</v>
      </c>
      <c r="R26" s="317"/>
    </row>
    <row r="27" spans="1:31" ht="15" thickBot="1">
      <c r="A27" s="449">
        <v>10</v>
      </c>
      <c r="B27" s="473" t="s">
        <v>391</v>
      </c>
      <c r="C27" s="426" t="s">
        <v>14</v>
      </c>
      <c r="D27" s="493" t="str">
        <f>+IF(ISBLANK(C27)," ",VLOOKUP(C27,Produits!$B$3:$C$102,2,))</f>
        <v>Kg</v>
      </c>
      <c r="E27" s="494">
        <v>21</v>
      </c>
      <c r="F27" s="443">
        <v>0.43</v>
      </c>
      <c r="G27" s="430" t="str">
        <f t="shared" si="2"/>
        <v>1</v>
      </c>
      <c r="H27" s="428">
        <f t="shared" si="1"/>
        <v>21</v>
      </c>
      <c r="I27" s="297"/>
      <c r="J27" s="473" t="s">
        <v>409</v>
      </c>
      <c r="K27" s="293"/>
      <c r="L27" s="478"/>
      <c r="M27" s="478"/>
      <c r="O27" s="316" t="s">
        <v>595</v>
      </c>
      <c r="P27" s="311">
        <f>VLOOKUP(O27,Carton!$B$5:$J$61,7,)</f>
        <v>0</v>
      </c>
      <c r="Q27" s="279">
        <f>VLOOKUP(O27,Carton!$B$5:$J$61,9,)</f>
        <v>0</v>
      </c>
      <c r="R27" s="317"/>
    </row>
    <row r="28" spans="1:31" ht="15" thickBot="1">
      <c r="A28" s="449">
        <v>11</v>
      </c>
      <c r="B28" s="473" t="s">
        <v>391</v>
      </c>
      <c r="C28" s="426" t="s">
        <v>14</v>
      </c>
      <c r="D28" s="493" t="str">
        <f>+IF(ISBLANK(C28)," ",VLOOKUP(C28,Produits!$B$3:$C$102,2,))</f>
        <v>Kg</v>
      </c>
      <c r="E28" s="494">
        <v>4.6580000000000004</v>
      </c>
      <c r="F28" s="443"/>
      <c r="G28" s="430" t="str">
        <f t="shared" si="2"/>
        <v>1</v>
      </c>
      <c r="H28" s="428">
        <f t="shared" si="1"/>
        <v>4.6580000000000004</v>
      </c>
      <c r="I28" s="297"/>
      <c r="J28" s="473"/>
      <c r="K28" s="293"/>
      <c r="L28" s="478"/>
      <c r="M28" s="478"/>
      <c r="O28" s="316" t="s">
        <v>595</v>
      </c>
      <c r="P28" s="311">
        <f>VLOOKUP(O28,Carton!$B$5:$J$61,7,)</f>
        <v>0</v>
      </c>
      <c r="Q28" s="279">
        <f>VLOOKUP(O28,Carton!$B$5:$J$61,9,)</f>
        <v>0</v>
      </c>
      <c r="R28" s="317"/>
    </row>
    <row r="29" spans="1:31" ht="15" thickBot="1">
      <c r="A29" s="449">
        <v>12</v>
      </c>
      <c r="B29" s="473" t="s">
        <v>391</v>
      </c>
      <c r="C29" s="426" t="s">
        <v>14</v>
      </c>
      <c r="D29" s="493" t="str">
        <f>+IF(ISBLANK(C29)," ",VLOOKUP(C29,Produits!$B$3:$C$102,2,))</f>
        <v>Kg</v>
      </c>
      <c r="E29" s="494">
        <v>3.875</v>
      </c>
      <c r="F29" s="443"/>
      <c r="G29" s="430" t="str">
        <f t="shared" si="2"/>
        <v>1</v>
      </c>
      <c r="H29" s="428">
        <f t="shared" si="1"/>
        <v>3.875</v>
      </c>
      <c r="I29" s="297"/>
      <c r="J29" s="298"/>
      <c r="K29" s="293"/>
      <c r="L29" s="478"/>
      <c r="M29" s="478"/>
      <c r="O29" s="316" t="s">
        <v>595</v>
      </c>
      <c r="P29" s="311">
        <f>VLOOKUP(O29,Carton!$B$5:$J$61,7,)</f>
        <v>0</v>
      </c>
      <c r="Q29" s="279">
        <f>VLOOKUP(O29,Carton!$B$5:$J$61,9,)</f>
        <v>0</v>
      </c>
      <c r="R29" s="317"/>
    </row>
    <row r="30" spans="1:31" ht="15" thickBot="1">
      <c r="A30" s="449">
        <v>13</v>
      </c>
      <c r="B30" s="473" t="s">
        <v>392</v>
      </c>
      <c r="C30" s="426" t="s">
        <v>507</v>
      </c>
      <c r="D30" s="493" t="str">
        <f>+IF(ISBLANK(C30)," ",VLOOKUP(C30,Produits!$B$3:$C$102,2,))</f>
        <v>Kg</v>
      </c>
      <c r="E30" s="494">
        <v>3</v>
      </c>
      <c r="F30" s="443"/>
      <c r="G30" s="430" t="str">
        <f t="shared" si="2"/>
        <v>1</v>
      </c>
      <c r="H30" s="428">
        <f t="shared" si="1"/>
        <v>3</v>
      </c>
      <c r="I30" s="294"/>
      <c r="J30" s="299"/>
      <c r="K30" s="293"/>
      <c r="L30" s="478"/>
      <c r="M30" s="478"/>
      <c r="O30" s="316" t="s">
        <v>595</v>
      </c>
      <c r="P30" s="311">
        <f>VLOOKUP(O30,Carton!$B$5:$J$61,7,)</f>
        <v>0</v>
      </c>
      <c r="Q30" s="279">
        <f>VLOOKUP(O30,Carton!$B$5:$J$61,9,)</f>
        <v>0</v>
      </c>
      <c r="R30" s="317"/>
    </row>
    <row r="31" spans="1:31" ht="15" thickBot="1">
      <c r="A31" s="449">
        <v>14</v>
      </c>
      <c r="B31" s="473" t="s">
        <v>393</v>
      </c>
      <c r="C31" s="426" t="s">
        <v>611</v>
      </c>
      <c r="D31" s="493" t="str">
        <f>IF(ISBLANK(C31)," ",VLOOKUP(C31,Produits!$B$3:$C$102,2,))</f>
        <v>U</v>
      </c>
      <c r="E31" s="494">
        <v>3</v>
      </c>
      <c r="F31" s="443"/>
      <c r="G31" s="430">
        <f t="shared" si="2"/>
        <v>0</v>
      </c>
      <c r="H31" s="428">
        <f t="shared" si="1"/>
        <v>0</v>
      </c>
      <c r="I31" s="294"/>
      <c r="J31" s="299"/>
      <c r="K31" s="293"/>
      <c r="L31" s="478"/>
      <c r="M31" s="478"/>
      <c r="O31" s="316" t="s">
        <v>595</v>
      </c>
      <c r="P31" s="311">
        <f>VLOOKUP(O31,Carton!$B$5:$J$61,7,)</f>
        <v>0</v>
      </c>
      <c r="Q31" s="279">
        <f>VLOOKUP(O31,Carton!$B$5:$J$61,9,)</f>
        <v>0</v>
      </c>
      <c r="R31" s="317"/>
    </row>
    <row r="32" spans="1:31" ht="15" thickBot="1">
      <c r="A32" s="449">
        <v>15</v>
      </c>
      <c r="B32" s="473" t="s">
        <v>394</v>
      </c>
      <c r="C32" s="426" t="s">
        <v>610</v>
      </c>
      <c r="D32" s="493" t="str">
        <f>+IF(ISBLANK(C32)," ",VLOOKUP(C32,Produits!$B$3:$C$102,2,))</f>
        <v>U</v>
      </c>
      <c r="E32" s="494">
        <v>4</v>
      </c>
      <c r="F32" s="443">
        <v>0.25</v>
      </c>
      <c r="G32" s="430">
        <f t="shared" si="2"/>
        <v>0.25</v>
      </c>
      <c r="H32" s="428">
        <f t="shared" si="1"/>
        <v>1</v>
      </c>
      <c r="I32" s="297"/>
      <c r="J32" s="298"/>
      <c r="K32" s="293"/>
      <c r="L32" s="478"/>
      <c r="M32" s="478"/>
      <c r="O32" s="316" t="s">
        <v>595</v>
      </c>
      <c r="P32" s="311">
        <f>VLOOKUP(O32,Carton!$B$5:$J$61,7,)</f>
        <v>0</v>
      </c>
      <c r="Q32" s="279">
        <f>VLOOKUP(O32,Carton!$B$5:$J$61,9,)</f>
        <v>0</v>
      </c>
      <c r="R32" s="317"/>
    </row>
    <row r="33" spans="1:18" ht="15" thickBot="1">
      <c r="A33" s="449">
        <v>16</v>
      </c>
      <c r="B33" s="473" t="s">
        <v>395</v>
      </c>
      <c r="C33" s="426"/>
      <c r="D33" s="493" t="str">
        <f>+IF(ISBLANK(C33)," ",VLOOKUP(C33,Produits!$B$3:$C$102,2,))</f>
        <v xml:space="preserve"> </v>
      </c>
      <c r="E33" s="494"/>
      <c r="F33" s="443"/>
      <c r="G33" s="430" t="b">
        <f t="shared" si="2"/>
        <v>0</v>
      </c>
      <c r="H33" s="428">
        <f t="shared" si="1"/>
        <v>0</v>
      </c>
      <c r="I33" s="297"/>
      <c r="J33" s="300"/>
      <c r="K33" s="293"/>
      <c r="L33" s="478"/>
      <c r="M33" s="478"/>
      <c r="O33" s="316" t="s">
        <v>595</v>
      </c>
      <c r="P33" s="311">
        <f>VLOOKUP(O33,Carton!$B$5:$J$61,7,)</f>
        <v>0</v>
      </c>
      <c r="Q33" s="279">
        <f>VLOOKUP(O33,Carton!$B$5:$J$61,9,)</f>
        <v>0</v>
      </c>
      <c r="R33" s="317"/>
    </row>
    <row r="34" spans="1:18" ht="15" thickBot="1">
      <c r="A34" s="449">
        <v>17</v>
      </c>
      <c r="B34" s="473" t="s">
        <v>396</v>
      </c>
      <c r="C34" s="426"/>
      <c r="D34" s="493" t="str">
        <f>+IF(ISBLANK(C34)," ",VLOOKUP(C34,Produits!$B$3:$C$102,2,))</f>
        <v xml:space="preserve"> </v>
      </c>
      <c r="E34" s="494"/>
      <c r="F34" s="442"/>
      <c r="G34" s="430" t="b">
        <f t="shared" si="2"/>
        <v>0</v>
      </c>
      <c r="H34" s="428">
        <f t="shared" si="1"/>
        <v>0</v>
      </c>
      <c r="I34" s="297"/>
      <c r="J34" s="300"/>
      <c r="K34" s="293"/>
      <c r="L34" s="478"/>
      <c r="M34" s="478"/>
      <c r="O34" s="316" t="s">
        <v>595</v>
      </c>
      <c r="P34" s="311">
        <f>VLOOKUP(O34,Carton!$B$5:$J$61,7,)</f>
        <v>0</v>
      </c>
      <c r="Q34" s="279">
        <f>VLOOKUP(O34,Carton!$B$5:$J$61,9,)</f>
        <v>0</v>
      </c>
      <c r="R34" s="317"/>
    </row>
    <row r="35" spans="1:18" ht="15" thickBot="1">
      <c r="A35" s="449">
        <v>18</v>
      </c>
      <c r="B35" s="473" t="s">
        <v>409</v>
      </c>
      <c r="C35" s="426"/>
      <c r="D35" s="493" t="str">
        <f>+IF(ISBLANK(C35)," ",VLOOKUP(C35,Produits!$B$3:$C$102,2,))</f>
        <v xml:space="preserve"> </v>
      </c>
      <c r="E35" s="494"/>
      <c r="F35" s="442"/>
      <c r="G35" s="430" t="b">
        <f t="shared" si="2"/>
        <v>0</v>
      </c>
      <c r="H35" s="428">
        <f t="shared" si="1"/>
        <v>0</v>
      </c>
      <c r="I35" s="297"/>
      <c r="J35" s="300"/>
      <c r="K35" s="293"/>
      <c r="L35" s="478"/>
      <c r="M35" s="478"/>
      <c r="O35" s="318" t="s">
        <v>595</v>
      </c>
      <c r="P35" s="311">
        <f>VLOOKUP(O35,Carton!$B$5:$J$61,7,)</f>
        <v>0</v>
      </c>
      <c r="Q35" s="279">
        <f>VLOOKUP(O35,Carton!$B$5:$J$61,9,)</f>
        <v>0</v>
      </c>
      <c r="R35" s="317"/>
    </row>
    <row r="36" spans="1:18" ht="15" thickBot="1">
      <c r="A36" s="449">
        <v>19</v>
      </c>
      <c r="B36" s="473"/>
      <c r="C36" s="426"/>
      <c r="D36" s="470" t="str">
        <f>+IF(ISBLANK(C36)," ",VLOOKUP(C36,Produits!$B$3:$C$102,2,))</f>
        <v xml:space="preserve"> </v>
      </c>
      <c r="E36" s="446"/>
      <c r="F36" s="442"/>
      <c r="G36" s="430" t="b">
        <f t="shared" si="2"/>
        <v>0</v>
      </c>
      <c r="H36" s="428">
        <f t="shared" si="1"/>
        <v>0</v>
      </c>
      <c r="I36" s="297"/>
      <c r="J36" s="300"/>
      <c r="K36" s="293"/>
      <c r="L36" s="478"/>
      <c r="M36" s="478"/>
      <c r="O36" s="316" t="s">
        <v>595</v>
      </c>
      <c r="P36" s="311">
        <f>VLOOKUP(O36,Carton!$B$5:$J$61,7,)</f>
        <v>0</v>
      </c>
      <c r="Q36" s="279">
        <f>VLOOKUP(O36,Carton!$B$5:$J$61,9,)</f>
        <v>0</v>
      </c>
      <c r="R36" s="317"/>
    </row>
    <row r="37" spans="1:18" ht="15" thickBot="1">
      <c r="A37" s="449">
        <v>20</v>
      </c>
      <c r="B37" s="473"/>
      <c r="C37" s="426"/>
      <c r="D37" s="470" t="str">
        <f>+IF(ISBLANK(C37)," ",VLOOKUP(C37,Produits!$B$3:$C$102,2,))</f>
        <v xml:space="preserve"> </v>
      </c>
      <c r="E37" s="446"/>
      <c r="F37" s="442"/>
      <c r="G37" s="430" t="b">
        <f t="shared" si="2"/>
        <v>0</v>
      </c>
      <c r="H37" s="428">
        <f t="shared" si="1"/>
        <v>0</v>
      </c>
      <c r="I37" s="297"/>
      <c r="J37" s="300"/>
      <c r="K37" s="293"/>
      <c r="L37" s="478"/>
      <c r="M37" s="478"/>
      <c r="O37" s="316" t="s">
        <v>595</v>
      </c>
      <c r="P37" s="311">
        <f>VLOOKUP(O37,Carton!$B$5:$J$61,7,)</f>
        <v>0</v>
      </c>
      <c r="Q37" s="279">
        <f>VLOOKUP(O37,Carton!$B$5:$J$61,9,)</f>
        <v>0</v>
      </c>
      <c r="R37" s="317"/>
    </row>
    <row r="38" spans="1:18" ht="15" thickBot="1">
      <c r="A38" s="449">
        <v>21</v>
      </c>
      <c r="B38" s="473"/>
      <c r="C38" s="426"/>
      <c r="D38" s="470" t="str">
        <f>+IF(ISBLANK(C38)," ",VLOOKUP(C38,Produits!$B$3:$C$102,2,))</f>
        <v xml:space="preserve"> </v>
      </c>
      <c r="E38" s="445"/>
      <c r="F38" s="442"/>
      <c r="G38" s="430" t="b">
        <f t="shared" si="2"/>
        <v>0</v>
      </c>
      <c r="H38" s="428">
        <f t="shared" si="1"/>
        <v>0</v>
      </c>
      <c r="I38" s="297"/>
      <c r="J38" s="300"/>
      <c r="K38" s="293"/>
      <c r="L38" s="478"/>
      <c r="M38" s="478"/>
      <c r="O38" s="316" t="s">
        <v>595</v>
      </c>
      <c r="P38" s="311">
        <f>VLOOKUP(O38,Carton!$B$5:$J$61,7,)</f>
        <v>0</v>
      </c>
      <c r="Q38" s="279">
        <f>VLOOKUP(O38,Carton!$B$5:$J$61,9,)</f>
        <v>0</v>
      </c>
      <c r="R38" s="317"/>
    </row>
    <row r="39" spans="1:18" ht="15" thickBot="1">
      <c r="A39" s="449">
        <v>22</v>
      </c>
      <c r="B39" s="473"/>
      <c r="C39" s="426"/>
      <c r="D39" s="470" t="str">
        <f>+IF(ISBLANK(C39)," ",VLOOKUP(C39,Produits!$B$3:$C$102,2,))</f>
        <v xml:space="preserve"> </v>
      </c>
      <c r="E39" s="445"/>
      <c r="F39" s="442"/>
      <c r="G39" s="430" t="b">
        <f t="shared" si="2"/>
        <v>0</v>
      </c>
      <c r="H39" s="428">
        <f t="shared" si="1"/>
        <v>0</v>
      </c>
      <c r="I39" s="297"/>
      <c r="J39" s="300"/>
      <c r="K39" s="293"/>
      <c r="L39" s="478"/>
      <c r="M39" s="478"/>
      <c r="O39" s="316" t="s">
        <v>595</v>
      </c>
      <c r="P39" s="311">
        <f>VLOOKUP(O39,Carton!$B$5:$J$61,7,)</f>
        <v>0</v>
      </c>
      <c r="Q39" s="279">
        <f>VLOOKUP(O39,Carton!$B$5:$J$61,9,)</f>
        <v>0</v>
      </c>
      <c r="R39" s="317"/>
    </row>
    <row r="40" spans="1:18" ht="15" thickBot="1">
      <c r="A40" s="449">
        <v>23</v>
      </c>
      <c r="B40" s="473"/>
      <c r="C40" s="426"/>
      <c r="D40" s="470" t="str">
        <f>+IF(ISBLANK(C40)," ",VLOOKUP(C40,Produits!$B$3:$C$102,2,))</f>
        <v xml:space="preserve"> </v>
      </c>
      <c r="E40" s="445"/>
      <c r="F40" s="442"/>
      <c r="G40" s="430" t="b">
        <f t="shared" si="2"/>
        <v>0</v>
      </c>
      <c r="H40" s="428">
        <f t="shared" si="1"/>
        <v>0</v>
      </c>
      <c r="I40" s="297"/>
      <c r="J40" s="300"/>
      <c r="K40" s="293"/>
      <c r="L40" s="478"/>
      <c r="M40" s="478"/>
      <c r="O40" s="316" t="s">
        <v>595</v>
      </c>
      <c r="P40" s="311">
        <f>VLOOKUP(O40,Carton!$B$5:$J$61,7,)</f>
        <v>0</v>
      </c>
      <c r="Q40" s="279">
        <f>VLOOKUP(O40,Carton!$B$5:$J$61,9,)</f>
        <v>0</v>
      </c>
      <c r="R40" s="317"/>
    </row>
    <row r="41" spans="1:18" ht="15" thickBot="1">
      <c r="A41" s="449">
        <v>24</v>
      </c>
      <c r="B41" s="473"/>
      <c r="C41" s="426"/>
      <c r="D41" s="470" t="str">
        <f>+IF(ISBLANK(C41)," ",VLOOKUP(C41,Produits!$B$3:$C$102,2,))</f>
        <v xml:space="preserve"> </v>
      </c>
      <c r="E41" s="445"/>
      <c r="F41" s="442"/>
      <c r="G41" s="430" t="b">
        <f t="shared" si="2"/>
        <v>0</v>
      </c>
      <c r="H41" s="428">
        <f t="shared" si="1"/>
        <v>0</v>
      </c>
      <c r="I41" s="297"/>
      <c r="J41" s="300"/>
      <c r="K41" s="293"/>
      <c r="L41" s="478"/>
      <c r="M41" s="478"/>
      <c r="O41" s="316" t="s">
        <v>595</v>
      </c>
      <c r="P41" s="311">
        <f>VLOOKUP(O41,Carton!$B$5:$J$61,7,)</f>
        <v>0</v>
      </c>
      <c r="Q41" s="279">
        <f>VLOOKUP(O41,Carton!$B$5:$J$61,9,)</f>
        <v>0</v>
      </c>
      <c r="R41" s="317"/>
    </row>
    <row r="42" spans="1:18" ht="15" thickBot="1">
      <c r="A42" s="449">
        <v>25</v>
      </c>
      <c r="B42" s="473"/>
      <c r="C42" s="426"/>
      <c r="D42" s="470" t="str">
        <f>+IF(ISBLANK(C42)," ",VLOOKUP(C42,Produits!$B$3:$C$102,2,))</f>
        <v xml:space="preserve"> </v>
      </c>
      <c r="E42" s="445"/>
      <c r="F42" s="442"/>
      <c r="G42" s="430" t="b">
        <f t="shared" si="2"/>
        <v>0</v>
      </c>
      <c r="H42" s="428">
        <f t="shared" si="1"/>
        <v>0</v>
      </c>
      <c r="I42" s="297"/>
      <c r="J42" s="300"/>
      <c r="K42" s="293"/>
      <c r="L42" s="478"/>
      <c r="M42" s="478"/>
      <c r="O42" s="316" t="s">
        <v>595</v>
      </c>
      <c r="P42" s="311">
        <f>VLOOKUP(O42,Carton!$B$5:$J$61,7,)</f>
        <v>0</v>
      </c>
      <c r="Q42" s="279">
        <f>VLOOKUP(O42,Carton!$B$5:$J$61,9,)</f>
        <v>0</v>
      </c>
      <c r="R42" s="317"/>
    </row>
    <row r="43" spans="1:18" ht="15" thickBot="1">
      <c r="A43" s="449">
        <v>26</v>
      </c>
      <c r="B43" s="473"/>
      <c r="C43" s="426"/>
      <c r="D43" s="470" t="str">
        <f>+IF(ISBLANK(C43)," ",VLOOKUP(C43,Produits!$B$3:$C$102,2,))</f>
        <v xml:space="preserve"> </v>
      </c>
      <c r="E43" s="445"/>
      <c r="F43" s="442"/>
      <c r="G43" s="430" t="b">
        <f t="shared" si="2"/>
        <v>0</v>
      </c>
      <c r="H43" s="428">
        <f t="shared" si="1"/>
        <v>0</v>
      </c>
      <c r="I43" s="297"/>
      <c r="J43" s="300"/>
      <c r="K43" s="293"/>
      <c r="L43" s="478"/>
      <c r="M43" s="478"/>
      <c r="O43" s="316" t="s">
        <v>595</v>
      </c>
      <c r="P43" s="311">
        <f>VLOOKUP(O43,Carton!$B$5:$J$61,7,)</f>
        <v>0</v>
      </c>
      <c r="Q43" s="279">
        <f>VLOOKUP(O43,Carton!$B$5:$J$61,9,)</f>
        <v>0</v>
      </c>
      <c r="R43" s="317"/>
    </row>
    <row r="44" spans="1:18" ht="15" thickBot="1">
      <c r="A44" s="449">
        <v>27</v>
      </c>
      <c r="B44" s="473"/>
      <c r="C44" s="426"/>
      <c r="D44" s="470" t="str">
        <f>+IF(ISBLANK(C44)," ",VLOOKUP(C44,Produits!$B$3:$C$102,2,))</f>
        <v xml:space="preserve"> </v>
      </c>
      <c r="E44" s="445"/>
      <c r="F44" s="442"/>
      <c r="G44" s="430" t="b">
        <f t="shared" si="2"/>
        <v>0</v>
      </c>
      <c r="H44" s="428">
        <f t="shared" si="1"/>
        <v>0</v>
      </c>
      <c r="I44" s="297"/>
      <c r="J44" s="300"/>
      <c r="K44" s="293"/>
      <c r="L44" s="478"/>
      <c r="M44" s="478"/>
      <c r="O44" s="316" t="s">
        <v>595</v>
      </c>
      <c r="P44" s="311">
        <f>VLOOKUP(O44,Carton!$B$5:$J$61,7,)</f>
        <v>0</v>
      </c>
      <c r="Q44" s="279">
        <f>VLOOKUP(O44,Carton!$B$5:$J$61,9,)</f>
        <v>0</v>
      </c>
      <c r="R44" s="317"/>
    </row>
    <row r="45" spans="1:18">
      <c r="A45" s="449">
        <v>28</v>
      </c>
      <c r="B45" s="473"/>
      <c r="C45" s="426"/>
      <c r="D45" s="470" t="str">
        <f>+IF(ISBLANK(C45)," ",VLOOKUP(C45,Produits!$B$3:$C$102,2,))</f>
        <v xml:space="preserve"> </v>
      </c>
      <c r="E45" s="445"/>
      <c r="F45" s="442"/>
      <c r="G45" s="430" t="b">
        <f t="shared" si="2"/>
        <v>0</v>
      </c>
      <c r="H45" s="428">
        <f t="shared" si="1"/>
        <v>0</v>
      </c>
      <c r="I45" s="297"/>
      <c r="J45" s="300"/>
      <c r="K45" s="293"/>
      <c r="L45" s="478"/>
      <c r="M45" s="478"/>
      <c r="O45" s="31"/>
      <c r="P45" s="277">
        <f>(P19*R19)+(P20*R20)+(P21*R21)+(P22*R22)+(P23*R23)+(P24*R24)+(P25*R25)+(P26*R26)+(P27*R27)+(P28*R28)+(P29*R29)+(P30*R30)+(P31*R31)+(P32*R32)+(P33*R33)+(P34*R34)+(P35*R35)+(P36*R36)+(P37*R37)+(P38*R38)+(P39*R39)+(P40*R40)+(P41*R41)+(P42*R42)+(P43*R43)+(P44*R44)</f>
        <v>0.13500000000000001</v>
      </c>
      <c r="Q45" s="277">
        <f>(Q19*R19)+(Q20*R20)+(Q21*R21)+(Q22*R22)+(Q23*R23)+(Q24*R24)+(Q25*R25)+(Q26*R26)+(Q27*R27)+(Q28*R28)+(Q29*R29)+(Q30*R30)+(Q31*R31)+(Q32*R32)+(Q33*R33)+(Q34*R34)+(Q35*R35)+(Q36*R36)+(Q37*R37)+(Q38*R38)+(Q39*R39)+(Q40*R40)+(Q41*R41)+(Q42*R42)+(Q43*R43)+(Q44*R44)</f>
        <v>3.6270000000000002</v>
      </c>
      <c r="R45" s="319">
        <f>+SUM(R19:R44)</f>
        <v>9</v>
      </c>
    </row>
    <row r="46" spans="1:18">
      <c r="A46" s="449">
        <v>29</v>
      </c>
      <c r="B46" s="473"/>
      <c r="C46" s="426"/>
      <c r="D46" s="470" t="str">
        <f>+IF(ISBLANK(C46)," ",VLOOKUP(C46,Produits!$B$3:$C$102,2,))</f>
        <v xml:space="preserve"> </v>
      </c>
      <c r="E46" s="445"/>
      <c r="F46" s="442"/>
      <c r="G46" s="430" t="b">
        <f t="shared" si="2"/>
        <v>0</v>
      </c>
      <c r="H46" s="428">
        <f t="shared" si="1"/>
        <v>0</v>
      </c>
      <c r="I46" s="297"/>
      <c r="J46" s="300"/>
      <c r="K46" s="293"/>
      <c r="L46" s="478"/>
      <c r="M46" s="478"/>
      <c r="O46" s="185">
        <f>+SUM(K19:K45)</f>
        <v>0</v>
      </c>
      <c r="P46" s="320" t="s">
        <v>594</v>
      </c>
      <c r="Q46" s="321" t="s">
        <v>596</v>
      </c>
      <c r="R46" s="322" t="s">
        <v>597</v>
      </c>
    </row>
    <row r="47" spans="1:18" ht="15" thickBot="1">
      <c r="A47" s="449">
        <v>30</v>
      </c>
      <c r="B47" s="473"/>
      <c r="C47" s="426"/>
      <c r="D47" s="470" t="str">
        <f>+IF(ISBLANK(C47)," ",VLOOKUP(C47,Produits!$B$3:$C$102,2,))</f>
        <v xml:space="preserve"> </v>
      </c>
      <c r="E47" s="445"/>
      <c r="F47" s="442"/>
      <c r="G47" s="430" t="b">
        <f t="shared" si="2"/>
        <v>0</v>
      </c>
      <c r="H47" s="428">
        <f t="shared" si="1"/>
        <v>0</v>
      </c>
      <c r="I47" s="297"/>
      <c r="J47" s="485"/>
      <c r="K47" s="486"/>
      <c r="L47" s="478"/>
      <c r="M47" s="478"/>
      <c r="P47" s="30"/>
      <c r="Q47" s="30"/>
    </row>
    <row r="48" spans="1:18">
      <c r="A48" s="449">
        <v>31</v>
      </c>
      <c r="B48" s="473"/>
      <c r="C48" s="426"/>
      <c r="D48" s="470" t="str">
        <f>+IF(ISBLANK(C48)," ",VLOOKUP(C48,Produits!$B$3:$C$102,2,))</f>
        <v xml:space="preserve"> </v>
      </c>
      <c r="E48" s="445"/>
      <c r="F48" s="442"/>
      <c r="G48" s="430" t="b">
        <f t="shared" si="2"/>
        <v>0</v>
      </c>
      <c r="H48" s="428">
        <f t="shared" si="1"/>
        <v>0</v>
      </c>
      <c r="I48" s="297"/>
      <c r="J48" s="300"/>
      <c r="K48" s="293"/>
      <c r="L48" s="478"/>
      <c r="M48" s="478"/>
      <c r="P48" s="30"/>
      <c r="Q48" s="30"/>
    </row>
    <row r="49" spans="1:17">
      <c r="A49" s="449">
        <v>32</v>
      </c>
      <c r="B49" s="473"/>
      <c r="C49" s="426"/>
      <c r="D49" s="470" t="str">
        <f>+IF(ISBLANK(C49)," ",VLOOKUP(C49,Produits!$B$3:$C$102,2,))</f>
        <v xml:space="preserve"> </v>
      </c>
      <c r="E49" s="445"/>
      <c r="F49" s="442"/>
      <c r="G49" s="430" t="b">
        <f t="shared" si="2"/>
        <v>0</v>
      </c>
      <c r="H49" s="428">
        <f t="shared" si="1"/>
        <v>0</v>
      </c>
      <c r="I49" s="297"/>
      <c r="J49" s="300"/>
      <c r="K49" s="293"/>
      <c r="L49" s="478"/>
      <c r="M49" s="478"/>
      <c r="P49" s="30"/>
      <c r="Q49" s="30"/>
    </row>
    <row r="50" spans="1:17">
      <c r="A50" s="449">
        <v>33</v>
      </c>
      <c r="B50" s="473"/>
      <c r="C50" s="426"/>
      <c r="D50" s="470" t="str">
        <f>+IF(ISBLANK(C50)," ",VLOOKUP(C50,Produits!$B$3:$C$102,2,))</f>
        <v xml:space="preserve"> </v>
      </c>
      <c r="E50" s="445"/>
      <c r="F50" s="442"/>
      <c r="G50" s="430" t="b">
        <f t="shared" si="2"/>
        <v>0</v>
      </c>
      <c r="H50" s="428">
        <f t="shared" si="1"/>
        <v>0</v>
      </c>
      <c r="I50" s="297"/>
      <c r="J50" s="300"/>
      <c r="K50" s="293"/>
      <c r="L50" s="478"/>
      <c r="M50" s="478"/>
      <c r="P50" s="30"/>
      <c r="Q50" s="30"/>
    </row>
    <row r="51" spans="1:17">
      <c r="A51" s="449">
        <v>34</v>
      </c>
      <c r="B51" s="473"/>
      <c r="C51" s="426"/>
      <c r="D51" s="470" t="str">
        <f>+IF(ISBLANK(C51)," ",VLOOKUP(C51,Produits!$B$3:$C$102,2,))</f>
        <v xml:space="preserve"> </v>
      </c>
      <c r="E51" s="445"/>
      <c r="F51" s="442"/>
      <c r="G51" s="430" t="b">
        <f t="shared" si="2"/>
        <v>0</v>
      </c>
      <c r="H51" s="428">
        <f t="shared" si="1"/>
        <v>0</v>
      </c>
      <c r="I51" s="297"/>
      <c r="J51" s="300"/>
      <c r="K51" s="293"/>
      <c r="L51" s="478"/>
      <c r="M51" s="478"/>
      <c r="P51" s="30"/>
      <c r="Q51" s="30"/>
    </row>
    <row r="52" spans="1:17">
      <c r="A52" s="449">
        <v>35</v>
      </c>
      <c r="B52" s="473"/>
      <c r="C52" s="426"/>
      <c r="D52" s="470" t="str">
        <f>+IF(ISBLANK(C52)," ",VLOOKUP(C52,Produits!$B$3:$C$102,2,))</f>
        <v xml:space="preserve"> </v>
      </c>
      <c r="E52" s="445"/>
      <c r="F52" s="442"/>
      <c r="G52" s="430" t="b">
        <f t="shared" si="2"/>
        <v>0</v>
      </c>
      <c r="H52" s="428">
        <f t="shared" si="1"/>
        <v>0</v>
      </c>
      <c r="I52" s="297"/>
      <c r="J52" s="300"/>
      <c r="K52" s="293"/>
      <c r="L52" s="478"/>
      <c r="M52" s="478"/>
    </row>
    <row r="53" spans="1:17">
      <c r="A53" s="449">
        <v>36</v>
      </c>
      <c r="B53" s="473"/>
      <c r="C53" s="426"/>
      <c r="D53" s="470" t="str">
        <f>+IF(ISBLANK(C53)," ",VLOOKUP(C53,Produits!$B$3:$C$102,2,))</f>
        <v xml:space="preserve"> </v>
      </c>
      <c r="E53" s="445"/>
      <c r="F53" s="442"/>
      <c r="G53" s="430" t="b">
        <f t="shared" si="2"/>
        <v>0</v>
      </c>
      <c r="H53" s="428">
        <f t="shared" si="1"/>
        <v>0</v>
      </c>
      <c r="I53" s="297"/>
      <c r="J53" s="300"/>
      <c r="K53" s="293"/>
      <c r="L53" s="478"/>
      <c r="M53" s="478"/>
    </row>
    <row r="54" spans="1:17">
      <c r="A54" s="449">
        <v>37</v>
      </c>
      <c r="B54" s="473"/>
      <c r="C54" s="426"/>
      <c r="D54" s="470" t="str">
        <f>+IF(ISBLANK(C54)," ",VLOOKUP(C54,Produits!$B$3:$C$102,2,))</f>
        <v xml:space="preserve"> </v>
      </c>
      <c r="E54" s="445"/>
      <c r="F54" s="442"/>
      <c r="G54" s="430" t="b">
        <f t="shared" si="2"/>
        <v>0</v>
      </c>
      <c r="H54" s="428">
        <f t="shared" si="1"/>
        <v>0</v>
      </c>
      <c r="I54" s="297"/>
      <c r="J54" s="300"/>
      <c r="K54" s="293"/>
      <c r="L54" s="478"/>
      <c r="M54" s="478"/>
    </row>
    <row r="55" spans="1:17">
      <c r="A55" s="449">
        <v>38</v>
      </c>
      <c r="B55" s="473"/>
      <c r="C55" s="426"/>
      <c r="D55" s="470" t="str">
        <f>+IF(ISBLANK(C55)," ",VLOOKUP(C55,Produits!$B$3:$C$102,2,))</f>
        <v xml:space="preserve"> </v>
      </c>
      <c r="E55" s="445"/>
      <c r="F55" s="442"/>
      <c r="G55" s="430" t="b">
        <f t="shared" si="2"/>
        <v>0</v>
      </c>
      <c r="H55" s="428">
        <f t="shared" si="1"/>
        <v>0</v>
      </c>
      <c r="I55" s="297"/>
      <c r="J55" s="300"/>
      <c r="K55" s="293"/>
      <c r="L55" s="478"/>
      <c r="M55" s="478"/>
    </row>
    <row r="56" spans="1:17">
      <c r="A56" s="449">
        <v>39</v>
      </c>
      <c r="B56" s="473"/>
      <c r="C56" s="426"/>
      <c r="D56" s="470" t="str">
        <f>+IF(ISBLANK(C56)," ",VLOOKUP(C56,Produits!$B$3:$C$102,2,))</f>
        <v xml:space="preserve"> </v>
      </c>
      <c r="E56" s="445"/>
      <c r="F56" s="442"/>
      <c r="G56" s="430" t="b">
        <f t="shared" si="2"/>
        <v>0</v>
      </c>
      <c r="H56" s="428">
        <f t="shared" si="1"/>
        <v>0</v>
      </c>
      <c r="I56" s="297"/>
      <c r="J56" s="300"/>
      <c r="K56" s="293"/>
      <c r="L56" s="478"/>
      <c r="M56" s="478"/>
    </row>
    <row r="57" spans="1:17">
      <c r="A57" s="449">
        <v>40</v>
      </c>
      <c r="B57" s="473"/>
      <c r="C57" s="426"/>
      <c r="D57" s="470" t="str">
        <f>+IF(ISBLANK(C57)," ",VLOOKUP(C57,Produits!$B$3:$C$102,2,))</f>
        <v xml:space="preserve"> </v>
      </c>
      <c r="E57" s="445"/>
      <c r="F57" s="442"/>
      <c r="G57" s="430" t="b">
        <f t="shared" si="2"/>
        <v>0</v>
      </c>
      <c r="H57" s="428">
        <f t="shared" si="1"/>
        <v>0</v>
      </c>
      <c r="I57" s="297"/>
      <c r="J57" s="300"/>
      <c r="K57" s="293"/>
      <c r="L57" s="478"/>
      <c r="M57" s="478"/>
    </row>
    <row r="58" spans="1:17">
      <c r="A58" s="449">
        <v>41</v>
      </c>
      <c r="B58" s="473"/>
      <c r="C58" s="426"/>
      <c r="D58" s="470" t="str">
        <f>+IF(ISBLANK(C58)," ",VLOOKUP(C58,Produits!$B$3:$C$102,2,))</f>
        <v xml:space="preserve"> </v>
      </c>
      <c r="E58" s="445"/>
      <c r="F58" s="442"/>
      <c r="G58" s="430" t="b">
        <f t="shared" si="2"/>
        <v>0</v>
      </c>
      <c r="H58" s="428">
        <f t="shared" si="1"/>
        <v>0</v>
      </c>
      <c r="I58" s="297"/>
      <c r="J58" s="300"/>
      <c r="K58" s="293"/>
      <c r="L58" s="478"/>
      <c r="M58" s="478"/>
    </row>
    <row r="59" spans="1:17">
      <c r="A59" s="449">
        <v>42</v>
      </c>
      <c r="B59" s="473"/>
      <c r="C59" s="426"/>
      <c r="D59" s="470" t="str">
        <f>+IF(ISBLANK(C59)," ",VLOOKUP(C59,Produits!$B$3:$C$102,2,))</f>
        <v xml:space="preserve"> </v>
      </c>
      <c r="E59" s="445"/>
      <c r="F59" s="442"/>
      <c r="G59" s="430" t="b">
        <f t="shared" si="2"/>
        <v>0</v>
      </c>
      <c r="H59" s="428">
        <f t="shared" si="1"/>
        <v>0</v>
      </c>
      <c r="I59" s="297"/>
      <c r="J59" s="300"/>
      <c r="K59" s="293"/>
      <c r="L59" s="478"/>
      <c r="M59" s="478"/>
    </row>
    <row r="60" spans="1:17">
      <c r="A60" s="449">
        <v>43</v>
      </c>
      <c r="B60" s="473"/>
      <c r="C60" s="426"/>
      <c r="D60" s="470" t="str">
        <f>+IF(ISBLANK(C60)," ",VLOOKUP(C60,Produits!$B$3:$C$102,2,))</f>
        <v xml:space="preserve"> </v>
      </c>
      <c r="E60" s="445"/>
      <c r="F60" s="442"/>
      <c r="G60" s="430" t="b">
        <f t="shared" si="2"/>
        <v>0</v>
      </c>
      <c r="H60" s="428">
        <f t="shared" si="1"/>
        <v>0</v>
      </c>
      <c r="I60" s="297"/>
      <c r="J60" s="300"/>
      <c r="K60" s="293"/>
      <c r="L60" s="478"/>
      <c r="M60" s="478"/>
    </row>
    <row r="61" spans="1:17">
      <c r="A61" s="449">
        <v>44</v>
      </c>
      <c r="B61" s="473"/>
      <c r="C61" s="426"/>
      <c r="D61" s="470" t="str">
        <f>+IF(ISBLANK(C61)," ",VLOOKUP(C61,Produits!$B$3:$C$102,2,))</f>
        <v xml:space="preserve"> </v>
      </c>
      <c r="E61" s="446"/>
      <c r="F61" s="442"/>
      <c r="G61" s="430" t="b">
        <f t="shared" si="2"/>
        <v>0</v>
      </c>
      <c r="H61" s="428">
        <f t="shared" si="1"/>
        <v>0</v>
      </c>
      <c r="I61" s="297"/>
      <c r="J61" s="300"/>
      <c r="K61" s="293"/>
      <c r="L61" s="478"/>
      <c r="M61" s="478"/>
    </row>
    <row r="62" spans="1:17">
      <c r="A62" s="449">
        <v>45</v>
      </c>
      <c r="B62" s="473"/>
      <c r="C62" s="426"/>
      <c r="D62" s="470" t="str">
        <f>+IF(ISBLANK(C62)," ",VLOOKUP(C62,Produits!$B$3:$C$102,2,))</f>
        <v xml:space="preserve"> </v>
      </c>
      <c r="E62" s="447"/>
      <c r="F62" s="442"/>
      <c r="G62" s="430" t="b">
        <f t="shared" si="2"/>
        <v>0</v>
      </c>
      <c r="H62" s="428">
        <f t="shared" si="1"/>
        <v>0</v>
      </c>
      <c r="I62" s="297"/>
      <c r="J62" s="300"/>
      <c r="K62" s="293"/>
      <c r="L62" s="478"/>
      <c r="M62" s="478"/>
    </row>
    <row r="63" spans="1:17">
      <c r="A63" s="449">
        <v>46</v>
      </c>
      <c r="B63" s="473"/>
      <c r="C63" s="426"/>
      <c r="D63" s="470" t="str">
        <f>+IF(ISBLANK(C63)," ",VLOOKUP(C63,Produits!$B$3:$C$102,2,))</f>
        <v xml:space="preserve"> </v>
      </c>
      <c r="E63" s="447"/>
      <c r="F63" s="442"/>
      <c r="G63" s="430" t="b">
        <f t="shared" si="2"/>
        <v>0</v>
      </c>
      <c r="H63" s="428">
        <f t="shared" si="1"/>
        <v>0</v>
      </c>
      <c r="I63" s="297"/>
      <c r="J63" s="300"/>
      <c r="K63" s="293"/>
      <c r="L63" s="478"/>
      <c r="M63" s="478"/>
    </row>
    <row r="64" spans="1:17">
      <c r="A64" s="449">
        <v>47</v>
      </c>
      <c r="B64" s="473"/>
      <c r="C64" s="426"/>
      <c r="D64" s="471" t="str">
        <f>+IF(ISBLANK(C64)," ",VLOOKUP(C64,Produits!$B$3:$C$102,2,))</f>
        <v xml:space="preserve"> </v>
      </c>
      <c r="E64" s="448"/>
      <c r="F64" s="442"/>
      <c r="G64" s="430" t="b">
        <f t="shared" si="2"/>
        <v>0</v>
      </c>
      <c r="H64" s="428">
        <f t="shared" si="1"/>
        <v>0</v>
      </c>
      <c r="I64" s="297"/>
      <c r="J64" s="301"/>
      <c r="K64" s="302"/>
      <c r="L64" s="478"/>
      <c r="M64" s="478"/>
    </row>
    <row r="65" spans="1:13" ht="15" thickBot="1">
      <c r="C65" s="303"/>
      <c r="D65" s="463"/>
      <c r="E65" s="331"/>
      <c r="H65" s="332"/>
      <c r="I65" s="304"/>
      <c r="J65" s="305"/>
      <c r="K65" s="306"/>
      <c r="L65" s="480"/>
      <c r="M65" s="480"/>
    </row>
    <row r="66" spans="1:13">
      <c r="K66" s="4"/>
      <c r="L66" s="4"/>
      <c r="M66" s="4"/>
    </row>
    <row r="67" spans="1:13">
      <c r="C67" s="333" t="s">
        <v>589</v>
      </c>
      <c r="D67" s="464"/>
      <c r="E67" s="334">
        <f>+SUM(B18:B64)</f>
        <v>0</v>
      </c>
      <c r="K67" s="4"/>
      <c r="L67" s="4"/>
      <c r="M67" s="4"/>
    </row>
    <row r="68" spans="1:13">
      <c r="C68" s="333" t="s">
        <v>590</v>
      </c>
      <c r="D68" s="464"/>
      <c r="E68" s="334" t="e">
        <f>+#REF!+(E69*[1]Liste!K29)</f>
        <v>#REF!</v>
      </c>
    </row>
    <row r="69" spans="1:13">
      <c r="C69" s="335" t="s">
        <v>591</v>
      </c>
      <c r="D69" s="465"/>
      <c r="E69" s="307">
        <f>+SUMPRODUCT(1/COUNTIF(H18:H38,H18:H38))</f>
        <v>14.999999999999996</v>
      </c>
      <c r="H69" s="308"/>
      <c r="I69" s="308"/>
      <c r="J69" s="308"/>
    </row>
    <row r="70" spans="1:13">
      <c r="A70" s="474"/>
      <c r="B70" s="419"/>
      <c r="C70" s="336" t="s">
        <v>592</v>
      </c>
      <c r="D70" s="452"/>
      <c r="E70" s="337">
        <f>+E69*([1]Liste!I29/1000000)</f>
        <v>0.22499999999999995</v>
      </c>
      <c r="H70" s="308"/>
      <c r="I70" s="308"/>
      <c r="J70" s="308"/>
    </row>
    <row r="71" spans="1:13" ht="13.2" customHeight="1">
      <c r="A71" s="475"/>
      <c r="B71" s="325"/>
      <c r="C71" s="309"/>
      <c r="D71" s="466"/>
      <c r="E71" s="310"/>
      <c r="H71" s="308"/>
      <c r="I71" s="308"/>
      <c r="J71" s="308"/>
    </row>
    <row r="72" spans="1:13">
      <c r="A72" s="475"/>
      <c r="B72" s="325"/>
      <c r="C72" s="338" t="s">
        <v>600</v>
      </c>
      <c r="D72" s="467"/>
      <c r="E72" s="338"/>
      <c r="H72" s="338"/>
      <c r="I72" s="338"/>
      <c r="J72" s="338"/>
      <c r="K72" s="339"/>
      <c r="L72" s="325"/>
      <c r="M72" s="325"/>
    </row>
    <row r="73" spans="1:13">
      <c r="A73" s="475"/>
      <c r="B73" s="325"/>
      <c r="C73" s="325"/>
      <c r="D73" s="468"/>
      <c r="E73" s="325"/>
      <c r="H73" s="325"/>
      <c r="I73" s="325"/>
      <c r="J73" s="325"/>
      <c r="K73" s="326"/>
      <c r="L73" s="325"/>
      <c r="M73" s="325"/>
    </row>
    <row r="74" spans="1:13" ht="27" customHeight="1">
      <c r="A74" s="475"/>
      <c r="B74" s="325"/>
      <c r="C74" s="325"/>
      <c r="D74" s="468"/>
      <c r="E74" s="325"/>
      <c r="H74" s="325"/>
      <c r="I74" s="325"/>
      <c r="J74" s="325"/>
      <c r="K74" s="326"/>
      <c r="L74" s="325"/>
      <c r="M74" s="325"/>
    </row>
    <row r="75" spans="1:13">
      <c r="A75" s="475"/>
      <c r="B75" s="325"/>
      <c r="C75" s="325"/>
      <c r="D75" s="468"/>
      <c r="E75" s="325"/>
      <c r="H75" s="325"/>
      <c r="I75" s="325"/>
      <c r="J75" s="325"/>
      <c r="K75" s="326"/>
      <c r="L75" s="325"/>
      <c r="M75" s="325"/>
    </row>
    <row r="76" spans="1:13">
      <c r="A76" s="475"/>
      <c r="B76" s="325"/>
      <c r="C76" s="325"/>
      <c r="D76" s="468"/>
      <c r="E76" s="325"/>
      <c r="H76" s="325"/>
      <c r="I76" s="325"/>
      <c r="J76" s="325"/>
      <c r="K76" s="326"/>
      <c r="L76" s="325"/>
      <c r="M76" s="325"/>
    </row>
    <row r="77" spans="1:13">
      <c r="A77" s="476"/>
      <c r="B77" s="325"/>
      <c r="C77" s="325"/>
      <c r="D77" s="468"/>
      <c r="E77" s="325"/>
      <c r="H77" s="325"/>
      <c r="I77" s="325"/>
      <c r="J77" s="325"/>
      <c r="K77" s="326"/>
      <c r="L77" s="325"/>
      <c r="M77" s="325"/>
    </row>
    <row r="78" spans="1:13">
      <c r="A78" s="477"/>
      <c r="B78" s="341"/>
      <c r="C78" s="327"/>
      <c r="D78" s="469"/>
      <c r="E78" s="327"/>
      <c r="H78" s="327"/>
      <c r="I78" s="327"/>
      <c r="J78" s="327"/>
      <c r="K78" s="328"/>
      <c r="L78" s="325"/>
      <c r="M78" s="325"/>
    </row>
    <row r="79" spans="1:13">
      <c r="C79" s="340"/>
      <c r="D79" s="467"/>
      <c r="E79" s="340"/>
      <c r="H79" s="340"/>
      <c r="I79" s="340"/>
      <c r="J79" s="340"/>
      <c r="K79" s="340"/>
      <c r="L79" s="341"/>
      <c r="M79" s="341"/>
    </row>
    <row r="80" spans="1:13">
      <c r="C80" s="341"/>
      <c r="D80" s="468"/>
      <c r="E80" s="341"/>
      <c r="H80" s="341"/>
      <c r="I80" s="341"/>
      <c r="J80" s="341"/>
      <c r="K80" s="341"/>
      <c r="L80" s="341"/>
      <c r="M80" s="341"/>
    </row>
    <row r="81" spans="3:13">
      <c r="C81" s="341"/>
      <c r="D81" s="468"/>
      <c r="E81" s="341"/>
      <c r="H81" s="341"/>
      <c r="I81" s="341"/>
      <c r="J81" s="341"/>
      <c r="K81" s="341"/>
      <c r="L81" s="341"/>
      <c r="M81" s="341"/>
    </row>
  </sheetData>
  <mergeCells count="30">
    <mergeCell ref="A6:F6"/>
    <mergeCell ref="G6:I6"/>
    <mergeCell ref="G10:I10"/>
    <mergeCell ref="D16:E16"/>
    <mergeCell ref="A1:I1"/>
    <mergeCell ref="A3:F3"/>
    <mergeCell ref="A4:F4"/>
    <mergeCell ref="G4:I4"/>
    <mergeCell ref="A5:F5"/>
    <mergeCell ref="A7:F7"/>
    <mergeCell ref="G7:I7"/>
    <mergeCell ref="A8:F8"/>
    <mergeCell ref="G8:I8"/>
    <mergeCell ref="A9:C9"/>
    <mergeCell ref="D9:F9"/>
    <mergeCell ref="G11:I11"/>
    <mergeCell ref="A10:C10"/>
    <mergeCell ref="D10:F10"/>
    <mergeCell ref="G12:I12"/>
    <mergeCell ref="A11:C11"/>
    <mergeCell ref="D11:F11"/>
    <mergeCell ref="G9:I9"/>
    <mergeCell ref="A14:C14"/>
    <mergeCell ref="D14:F14"/>
    <mergeCell ref="G14:I14"/>
    <mergeCell ref="A12:C12"/>
    <mergeCell ref="D12:F12"/>
    <mergeCell ref="A13:C13"/>
    <mergeCell ref="D13:F13"/>
    <mergeCell ref="G13:I13"/>
  </mergeCells>
  <conditionalFormatting sqref="E18:E64">
    <cfRule type="expression" priority="1">
      <formula>D18="U"</formula>
    </cfRule>
    <cfRule type="expression" dxfId="0" priority="4">
      <formula>D18="Kg"</formula>
    </cfRule>
  </conditionalFormatting>
  <dataValidations count="4">
    <dataValidation type="list" allowBlank="1" showInputMessage="1" showErrorMessage="1" sqref="JB17:JB63 SX17:SX63 ACT17:ACT63 AMP17:AMP63 AWL17:AWL63 BGH17:BGH63 BQD17:BQD63 BZZ17:BZZ63 CJV17:CJV63 CTR17:CTR63 DDN17:DDN63 DNJ17:DNJ63 DXF17:DXF63 EHB17:EHB63 EQX17:EQX63 FAT17:FAT63 FKP17:FKP63 FUL17:FUL63 GEH17:GEH63 GOD17:GOD63 GXZ17:GXZ63 HHV17:HHV63 HRR17:HRR63 IBN17:IBN63 ILJ17:ILJ63 IVF17:IVF63 JFB17:JFB63 JOX17:JOX63 JYT17:JYT63 KIP17:KIP63 KSL17:KSL63 LCH17:LCH63 LMD17:LMD63 LVZ17:LVZ63 MFV17:MFV63 MPR17:MPR63 MZN17:MZN63 NJJ17:NJJ63 NTF17:NTF63 ODB17:ODB63 OMX17:OMX63 OWT17:OWT63 PGP17:PGP63 PQL17:PQL63 QAH17:QAH63 QKD17:QKD63 QTZ17:QTZ63 RDV17:RDV63 RNR17:RNR63 RXN17:RXN63 SHJ17:SHJ63 SRF17:SRF63 TBB17:TBB63 TKX17:TKX63 TUT17:TUT63 UEP17:UEP63 UOL17:UOL63 UYH17:UYH63 VID17:VID63 VRZ17:VRZ63 WBV17:WBV63 WLR17:WLR63 WVN17:WVN63 JB65572:JB65599 SX65572:SX65599 ACT65572:ACT65599 AMP65572:AMP65599 AWL65572:AWL65599 BGH65572:BGH65599 BQD65572:BQD65599 BZZ65572:BZZ65599 CJV65572:CJV65599 CTR65572:CTR65599 DDN65572:DDN65599 DNJ65572:DNJ65599 DXF65572:DXF65599 EHB65572:EHB65599 EQX65572:EQX65599 FAT65572:FAT65599 FKP65572:FKP65599 FUL65572:FUL65599 GEH65572:GEH65599 GOD65572:GOD65599 GXZ65572:GXZ65599 HHV65572:HHV65599 HRR65572:HRR65599 IBN65572:IBN65599 ILJ65572:ILJ65599 IVF65572:IVF65599 JFB65572:JFB65599 JOX65572:JOX65599 JYT65572:JYT65599 KIP65572:KIP65599 KSL65572:KSL65599 LCH65572:LCH65599 LMD65572:LMD65599 LVZ65572:LVZ65599 MFV65572:MFV65599 MPR65572:MPR65599 MZN65572:MZN65599 NJJ65572:NJJ65599 NTF65572:NTF65599 ODB65572:ODB65599 OMX65572:OMX65599 OWT65572:OWT65599 PGP65572:PGP65599 PQL65572:PQL65599 QAH65572:QAH65599 QKD65572:QKD65599 QTZ65572:QTZ65599 RDV65572:RDV65599 RNR65572:RNR65599 RXN65572:RXN65599 SHJ65572:SHJ65599 SRF65572:SRF65599 TBB65572:TBB65599 TKX65572:TKX65599 TUT65572:TUT65599 UEP65572:UEP65599 UOL65572:UOL65599 UYH65572:UYH65599 VID65572:VID65599 VRZ65572:VRZ65599 WBV65572:WBV65599 WLR65572:WLR65599 WVN65572:WVN65599 JB131108:JB131135 SX131108:SX131135 ACT131108:ACT131135 AMP131108:AMP131135 AWL131108:AWL131135 BGH131108:BGH131135 BQD131108:BQD131135 BZZ131108:BZZ131135 CJV131108:CJV131135 CTR131108:CTR131135 DDN131108:DDN131135 DNJ131108:DNJ131135 DXF131108:DXF131135 EHB131108:EHB131135 EQX131108:EQX131135 FAT131108:FAT131135 FKP131108:FKP131135 FUL131108:FUL131135 GEH131108:GEH131135 GOD131108:GOD131135 GXZ131108:GXZ131135 HHV131108:HHV131135 HRR131108:HRR131135 IBN131108:IBN131135 ILJ131108:ILJ131135 IVF131108:IVF131135 JFB131108:JFB131135 JOX131108:JOX131135 JYT131108:JYT131135 KIP131108:KIP131135 KSL131108:KSL131135 LCH131108:LCH131135 LMD131108:LMD131135 LVZ131108:LVZ131135 MFV131108:MFV131135 MPR131108:MPR131135 MZN131108:MZN131135 NJJ131108:NJJ131135 NTF131108:NTF131135 ODB131108:ODB131135 OMX131108:OMX131135 OWT131108:OWT131135 PGP131108:PGP131135 PQL131108:PQL131135 QAH131108:QAH131135 QKD131108:QKD131135 QTZ131108:QTZ131135 RDV131108:RDV131135 RNR131108:RNR131135 RXN131108:RXN131135 SHJ131108:SHJ131135 SRF131108:SRF131135 TBB131108:TBB131135 TKX131108:TKX131135 TUT131108:TUT131135 UEP131108:UEP131135 UOL131108:UOL131135 UYH131108:UYH131135 VID131108:VID131135 VRZ131108:VRZ131135 WBV131108:WBV131135 WLR131108:WLR131135 WVN131108:WVN131135 JB196644:JB196671 SX196644:SX196671 ACT196644:ACT196671 AMP196644:AMP196671 AWL196644:AWL196671 BGH196644:BGH196671 BQD196644:BQD196671 BZZ196644:BZZ196671 CJV196644:CJV196671 CTR196644:CTR196671 DDN196644:DDN196671 DNJ196644:DNJ196671 DXF196644:DXF196671 EHB196644:EHB196671 EQX196644:EQX196671 FAT196644:FAT196671 FKP196644:FKP196671 FUL196644:FUL196671 GEH196644:GEH196671 GOD196644:GOD196671 GXZ196644:GXZ196671 HHV196644:HHV196671 HRR196644:HRR196671 IBN196644:IBN196671 ILJ196644:ILJ196671 IVF196644:IVF196671 JFB196644:JFB196671 JOX196644:JOX196671 JYT196644:JYT196671 KIP196644:KIP196671 KSL196644:KSL196671 LCH196644:LCH196671 LMD196644:LMD196671 LVZ196644:LVZ196671 MFV196644:MFV196671 MPR196644:MPR196671 MZN196644:MZN196671 NJJ196644:NJJ196671 NTF196644:NTF196671 ODB196644:ODB196671 OMX196644:OMX196671 OWT196644:OWT196671 PGP196644:PGP196671 PQL196644:PQL196671 QAH196644:QAH196671 QKD196644:QKD196671 QTZ196644:QTZ196671 RDV196644:RDV196671 RNR196644:RNR196671 RXN196644:RXN196671 SHJ196644:SHJ196671 SRF196644:SRF196671 TBB196644:TBB196671 TKX196644:TKX196671 TUT196644:TUT196671 UEP196644:UEP196671 UOL196644:UOL196671 UYH196644:UYH196671 VID196644:VID196671 VRZ196644:VRZ196671 WBV196644:WBV196671 WLR196644:WLR196671 WVN196644:WVN196671 JB262180:JB262207 SX262180:SX262207 ACT262180:ACT262207 AMP262180:AMP262207 AWL262180:AWL262207 BGH262180:BGH262207 BQD262180:BQD262207 BZZ262180:BZZ262207 CJV262180:CJV262207 CTR262180:CTR262207 DDN262180:DDN262207 DNJ262180:DNJ262207 DXF262180:DXF262207 EHB262180:EHB262207 EQX262180:EQX262207 FAT262180:FAT262207 FKP262180:FKP262207 FUL262180:FUL262207 GEH262180:GEH262207 GOD262180:GOD262207 GXZ262180:GXZ262207 HHV262180:HHV262207 HRR262180:HRR262207 IBN262180:IBN262207 ILJ262180:ILJ262207 IVF262180:IVF262207 JFB262180:JFB262207 JOX262180:JOX262207 JYT262180:JYT262207 KIP262180:KIP262207 KSL262180:KSL262207 LCH262180:LCH262207 LMD262180:LMD262207 LVZ262180:LVZ262207 MFV262180:MFV262207 MPR262180:MPR262207 MZN262180:MZN262207 NJJ262180:NJJ262207 NTF262180:NTF262207 ODB262180:ODB262207 OMX262180:OMX262207 OWT262180:OWT262207 PGP262180:PGP262207 PQL262180:PQL262207 QAH262180:QAH262207 QKD262180:QKD262207 QTZ262180:QTZ262207 RDV262180:RDV262207 RNR262180:RNR262207 RXN262180:RXN262207 SHJ262180:SHJ262207 SRF262180:SRF262207 TBB262180:TBB262207 TKX262180:TKX262207 TUT262180:TUT262207 UEP262180:UEP262207 UOL262180:UOL262207 UYH262180:UYH262207 VID262180:VID262207 VRZ262180:VRZ262207 WBV262180:WBV262207 WLR262180:WLR262207 WVN262180:WVN262207 JB327716:JB327743 SX327716:SX327743 ACT327716:ACT327743 AMP327716:AMP327743 AWL327716:AWL327743 BGH327716:BGH327743 BQD327716:BQD327743 BZZ327716:BZZ327743 CJV327716:CJV327743 CTR327716:CTR327743 DDN327716:DDN327743 DNJ327716:DNJ327743 DXF327716:DXF327743 EHB327716:EHB327743 EQX327716:EQX327743 FAT327716:FAT327743 FKP327716:FKP327743 FUL327716:FUL327743 GEH327716:GEH327743 GOD327716:GOD327743 GXZ327716:GXZ327743 HHV327716:HHV327743 HRR327716:HRR327743 IBN327716:IBN327743 ILJ327716:ILJ327743 IVF327716:IVF327743 JFB327716:JFB327743 JOX327716:JOX327743 JYT327716:JYT327743 KIP327716:KIP327743 KSL327716:KSL327743 LCH327716:LCH327743 LMD327716:LMD327743 LVZ327716:LVZ327743 MFV327716:MFV327743 MPR327716:MPR327743 MZN327716:MZN327743 NJJ327716:NJJ327743 NTF327716:NTF327743 ODB327716:ODB327743 OMX327716:OMX327743 OWT327716:OWT327743 PGP327716:PGP327743 PQL327716:PQL327743 QAH327716:QAH327743 QKD327716:QKD327743 QTZ327716:QTZ327743 RDV327716:RDV327743 RNR327716:RNR327743 RXN327716:RXN327743 SHJ327716:SHJ327743 SRF327716:SRF327743 TBB327716:TBB327743 TKX327716:TKX327743 TUT327716:TUT327743 UEP327716:UEP327743 UOL327716:UOL327743 UYH327716:UYH327743 VID327716:VID327743 VRZ327716:VRZ327743 WBV327716:WBV327743 WLR327716:WLR327743 WVN327716:WVN327743 JB393252:JB393279 SX393252:SX393279 ACT393252:ACT393279 AMP393252:AMP393279 AWL393252:AWL393279 BGH393252:BGH393279 BQD393252:BQD393279 BZZ393252:BZZ393279 CJV393252:CJV393279 CTR393252:CTR393279 DDN393252:DDN393279 DNJ393252:DNJ393279 DXF393252:DXF393279 EHB393252:EHB393279 EQX393252:EQX393279 FAT393252:FAT393279 FKP393252:FKP393279 FUL393252:FUL393279 GEH393252:GEH393279 GOD393252:GOD393279 GXZ393252:GXZ393279 HHV393252:HHV393279 HRR393252:HRR393279 IBN393252:IBN393279 ILJ393252:ILJ393279 IVF393252:IVF393279 JFB393252:JFB393279 JOX393252:JOX393279 JYT393252:JYT393279 KIP393252:KIP393279 KSL393252:KSL393279 LCH393252:LCH393279 LMD393252:LMD393279 LVZ393252:LVZ393279 MFV393252:MFV393279 MPR393252:MPR393279 MZN393252:MZN393279 NJJ393252:NJJ393279 NTF393252:NTF393279 ODB393252:ODB393279 OMX393252:OMX393279 OWT393252:OWT393279 PGP393252:PGP393279 PQL393252:PQL393279 QAH393252:QAH393279 QKD393252:QKD393279 QTZ393252:QTZ393279 RDV393252:RDV393279 RNR393252:RNR393279 RXN393252:RXN393279 SHJ393252:SHJ393279 SRF393252:SRF393279 TBB393252:TBB393279 TKX393252:TKX393279 TUT393252:TUT393279 UEP393252:UEP393279 UOL393252:UOL393279 UYH393252:UYH393279 VID393252:VID393279 VRZ393252:VRZ393279 WBV393252:WBV393279 WLR393252:WLR393279 WVN393252:WVN393279 JB458788:JB458815 SX458788:SX458815 ACT458788:ACT458815 AMP458788:AMP458815 AWL458788:AWL458815 BGH458788:BGH458815 BQD458788:BQD458815 BZZ458788:BZZ458815 CJV458788:CJV458815 CTR458788:CTR458815 DDN458788:DDN458815 DNJ458788:DNJ458815 DXF458788:DXF458815 EHB458788:EHB458815 EQX458788:EQX458815 FAT458788:FAT458815 FKP458788:FKP458815 FUL458788:FUL458815 GEH458788:GEH458815 GOD458788:GOD458815 GXZ458788:GXZ458815 HHV458788:HHV458815 HRR458788:HRR458815 IBN458788:IBN458815 ILJ458788:ILJ458815 IVF458788:IVF458815 JFB458788:JFB458815 JOX458788:JOX458815 JYT458788:JYT458815 KIP458788:KIP458815 KSL458788:KSL458815 LCH458788:LCH458815 LMD458788:LMD458815 LVZ458788:LVZ458815 MFV458788:MFV458815 MPR458788:MPR458815 MZN458788:MZN458815 NJJ458788:NJJ458815 NTF458788:NTF458815 ODB458788:ODB458815 OMX458788:OMX458815 OWT458788:OWT458815 PGP458788:PGP458815 PQL458788:PQL458815 QAH458788:QAH458815 QKD458788:QKD458815 QTZ458788:QTZ458815 RDV458788:RDV458815 RNR458788:RNR458815 RXN458788:RXN458815 SHJ458788:SHJ458815 SRF458788:SRF458815 TBB458788:TBB458815 TKX458788:TKX458815 TUT458788:TUT458815 UEP458788:UEP458815 UOL458788:UOL458815 UYH458788:UYH458815 VID458788:VID458815 VRZ458788:VRZ458815 WBV458788:WBV458815 WLR458788:WLR458815 WVN458788:WVN458815 JB524324:JB524351 SX524324:SX524351 ACT524324:ACT524351 AMP524324:AMP524351 AWL524324:AWL524351 BGH524324:BGH524351 BQD524324:BQD524351 BZZ524324:BZZ524351 CJV524324:CJV524351 CTR524324:CTR524351 DDN524324:DDN524351 DNJ524324:DNJ524351 DXF524324:DXF524351 EHB524324:EHB524351 EQX524324:EQX524351 FAT524324:FAT524351 FKP524324:FKP524351 FUL524324:FUL524351 GEH524324:GEH524351 GOD524324:GOD524351 GXZ524324:GXZ524351 HHV524324:HHV524351 HRR524324:HRR524351 IBN524324:IBN524351 ILJ524324:ILJ524351 IVF524324:IVF524351 JFB524324:JFB524351 JOX524324:JOX524351 JYT524324:JYT524351 KIP524324:KIP524351 KSL524324:KSL524351 LCH524324:LCH524351 LMD524324:LMD524351 LVZ524324:LVZ524351 MFV524324:MFV524351 MPR524324:MPR524351 MZN524324:MZN524351 NJJ524324:NJJ524351 NTF524324:NTF524351 ODB524324:ODB524351 OMX524324:OMX524351 OWT524324:OWT524351 PGP524324:PGP524351 PQL524324:PQL524351 QAH524324:QAH524351 QKD524324:QKD524351 QTZ524324:QTZ524351 RDV524324:RDV524351 RNR524324:RNR524351 RXN524324:RXN524351 SHJ524324:SHJ524351 SRF524324:SRF524351 TBB524324:TBB524351 TKX524324:TKX524351 TUT524324:TUT524351 UEP524324:UEP524351 UOL524324:UOL524351 UYH524324:UYH524351 VID524324:VID524351 VRZ524324:VRZ524351 WBV524324:WBV524351 WLR524324:WLR524351 WVN524324:WVN524351 JB589860:JB589887 SX589860:SX589887 ACT589860:ACT589887 AMP589860:AMP589887 AWL589860:AWL589887 BGH589860:BGH589887 BQD589860:BQD589887 BZZ589860:BZZ589887 CJV589860:CJV589887 CTR589860:CTR589887 DDN589860:DDN589887 DNJ589860:DNJ589887 DXF589860:DXF589887 EHB589860:EHB589887 EQX589860:EQX589887 FAT589860:FAT589887 FKP589860:FKP589887 FUL589860:FUL589887 GEH589860:GEH589887 GOD589860:GOD589887 GXZ589860:GXZ589887 HHV589860:HHV589887 HRR589860:HRR589887 IBN589860:IBN589887 ILJ589860:ILJ589887 IVF589860:IVF589887 JFB589860:JFB589887 JOX589860:JOX589887 JYT589860:JYT589887 KIP589860:KIP589887 KSL589860:KSL589887 LCH589860:LCH589887 LMD589860:LMD589887 LVZ589860:LVZ589887 MFV589860:MFV589887 MPR589860:MPR589887 MZN589860:MZN589887 NJJ589860:NJJ589887 NTF589860:NTF589887 ODB589860:ODB589887 OMX589860:OMX589887 OWT589860:OWT589887 PGP589860:PGP589887 PQL589860:PQL589887 QAH589860:QAH589887 QKD589860:QKD589887 QTZ589860:QTZ589887 RDV589860:RDV589887 RNR589860:RNR589887 RXN589860:RXN589887 SHJ589860:SHJ589887 SRF589860:SRF589887 TBB589860:TBB589887 TKX589860:TKX589887 TUT589860:TUT589887 UEP589860:UEP589887 UOL589860:UOL589887 UYH589860:UYH589887 VID589860:VID589887 VRZ589860:VRZ589887 WBV589860:WBV589887 WLR589860:WLR589887 WVN589860:WVN589887 JB655396:JB655423 SX655396:SX655423 ACT655396:ACT655423 AMP655396:AMP655423 AWL655396:AWL655423 BGH655396:BGH655423 BQD655396:BQD655423 BZZ655396:BZZ655423 CJV655396:CJV655423 CTR655396:CTR655423 DDN655396:DDN655423 DNJ655396:DNJ655423 DXF655396:DXF655423 EHB655396:EHB655423 EQX655396:EQX655423 FAT655396:FAT655423 FKP655396:FKP655423 FUL655396:FUL655423 GEH655396:GEH655423 GOD655396:GOD655423 GXZ655396:GXZ655423 HHV655396:HHV655423 HRR655396:HRR655423 IBN655396:IBN655423 ILJ655396:ILJ655423 IVF655396:IVF655423 JFB655396:JFB655423 JOX655396:JOX655423 JYT655396:JYT655423 KIP655396:KIP655423 KSL655396:KSL655423 LCH655396:LCH655423 LMD655396:LMD655423 LVZ655396:LVZ655423 MFV655396:MFV655423 MPR655396:MPR655423 MZN655396:MZN655423 NJJ655396:NJJ655423 NTF655396:NTF655423 ODB655396:ODB655423 OMX655396:OMX655423 OWT655396:OWT655423 PGP655396:PGP655423 PQL655396:PQL655423 QAH655396:QAH655423 QKD655396:QKD655423 QTZ655396:QTZ655423 RDV655396:RDV655423 RNR655396:RNR655423 RXN655396:RXN655423 SHJ655396:SHJ655423 SRF655396:SRF655423 TBB655396:TBB655423 TKX655396:TKX655423 TUT655396:TUT655423 UEP655396:UEP655423 UOL655396:UOL655423 UYH655396:UYH655423 VID655396:VID655423 VRZ655396:VRZ655423 WBV655396:WBV655423 WLR655396:WLR655423 WVN655396:WVN655423 JB720932:JB720959 SX720932:SX720959 ACT720932:ACT720959 AMP720932:AMP720959 AWL720932:AWL720959 BGH720932:BGH720959 BQD720932:BQD720959 BZZ720932:BZZ720959 CJV720932:CJV720959 CTR720932:CTR720959 DDN720932:DDN720959 DNJ720932:DNJ720959 DXF720932:DXF720959 EHB720932:EHB720959 EQX720932:EQX720959 FAT720932:FAT720959 FKP720932:FKP720959 FUL720932:FUL720959 GEH720932:GEH720959 GOD720932:GOD720959 GXZ720932:GXZ720959 HHV720932:HHV720959 HRR720932:HRR720959 IBN720932:IBN720959 ILJ720932:ILJ720959 IVF720932:IVF720959 JFB720932:JFB720959 JOX720932:JOX720959 JYT720932:JYT720959 KIP720932:KIP720959 KSL720932:KSL720959 LCH720932:LCH720959 LMD720932:LMD720959 LVZ720932:LVZ720959 MFV720932:MFV720959 MPR720932:MPR720959 MZN720932:MZN720959 NJJ720932:NJJ720959 NTF720932:NTF720959 ODB720932:ODB720959 OMX720932:OMX720959 OWT720932:OWT720959 PGP720932:PGP720959 PQL720932:PQL720959 QAH720932:QAH720959 QKD720932:QKD720959 QTZ720932:QTZ720959 RDV720932:RDV720959 RNR720932:RNR720959 RXN720932:RXN720959 SHJ720932:SHJ720959 SRF720932:SRF720959 TBB720932:TBB720959 TKX720932:TKX720959 TUT720932:TUT720959 UEP720932:UEP720959 UOL720932:UOL720959 UYH720932:UYH720959 VID720932:VID720959 VRZ720932:VRZ720959 WBV720932:WBV720959 WLR720932:WLR720959 WVN720932:WVN720959 JB786468:JB786495 SX786468:SX786495 ACT786468:ACT786495 AMP786468:AMP786495 AWL786468:AWL786495 BGH786468:BGH786495 BQD786468:BQD786495 BZZ786468:BZZ786495 CJV786468:CJV786495 CTR786468:CTR786495 DDN786468:DDN786495 DNJ786468:DNJ786495 DXF786468:DXF786495 EHB786468:EHB786495 EQX786468:EQX786495 FAT786468:FAT786495 FKP786468:FKP786495 FUL786468:FUL786495 GEH786468:GEH786495 GOD786468:GOD786495 GXZ786468:GXZ786495 HHV786468:HHV786495 HRR786468:HRR786495 IBN786468:IBN786495 ILJ786468:ILJ786495 IVF786468:IVF786495 JFB786468:JFB786495 JOX786468:JOX786495 JYT786468:JYT786495 KIP786468:KIP786495 KSL786468:KSL786495 LCH786468:LCH786495 LMD786468:LMD786495 LVZ786468:LVZ786495 MFV786468:MFV786495 MPR786468:MPR786495 MZN786468:MZN786495 NJJ786468:NJJ786495 NTF786468:NTF786495 ODB786468:ODB786495 OMX786468:OMX786495 OWT786468:OWT786495 PGP786468:PGP786495 PQL786468:PQL786495 QAH786468:QAH786495 QKD786468:QKD786495 QTZ786468:QTZ786495 RDV786468:RDV786495 RNR786468:RNR786495 RXN786468:RXN786495 SHJ786468:SHJ786495 SRF786468:SRF786495 TBB786468:TBB786495 TKX786468:TKX786495 TUT786468:TUT786495 UEP786468:UEP786495 UOL786468:UOL786495 UYH786468:UYH786495 VID786468:VID786495 VRZ786468:VRZ786495 WBV786468:WBV786495 WLR786468:WLR786495 WVN786468:WVN786495 JB852004:JB852031 SX852004:SX852031 ACT852004:ACT852031 AMP852004:AMP852031 AWL852004:AWL852031 BGH852004:BGH852031 BQD852004:BQD852031 BZZ852004:BZZ852031 CJV852004:CJV852031 CTR852004:CTR852031 DDN852004:DDN852031 DNJ852004:DNJ852031 DXF852004:DXF852031 EHB852004:EHB852031 EQX852004:EQX852031 FAT852004:FAT852031 FKP852004:FKP852031 FUL852004:FUL852031 GEH852004:GEH852031 GOD852004:GOD852031 GXZ852004:GXZ852031 HHV852004:HHV852031 HRR852004:HRR852031 IBN852004:IBN852031 ILJ852004:ILJ852031 IVF852004:IVF852031 JFB852004:JFB852031 JOX852004:JOX852031 JYT852004:JYT852031 KIP852004:KIP852031 KSL852004:KSL852031 LCH852004:LCH852031 LMD852004:LMD852031 LVZ852004:LVZ852031 MFV852004:MFV852031 MPR852004:MPR852031 MZN852004:MZN852031 NJJ852004:NJJ852031 NTF852004:NTF852031 ODB852004:ODB852031 OMX852004:OMX852031 OWT852004:OWT852031 PGP852004:PGP852031 PQL852004:PQL852031 QAH852004:QAH852031 QKD852004:QKD852031 QTZ852004:QTZ852031 RDV852004:RDV852031 RNR852004:RNR852031 RXN852004:RXN852031 SHJ852004:SHJ852031 SRF852004:SRF852031 TBB852004:TBB852031 TKX852004:TKX852031 TUT852004:TUT852031 UEP852004:UEP852031 UOL852004:UOL852031 UYH852004:UYH852031 VID852004:VID852031 VRZ852004:VRZ852031 WBV852004:WBV852031 WLR852004:WLR852031 WVN852004:WVN852031 JB917540:JB917567 SX917540:SX917567 ACT917540:ACT917567 AMP917540:AMP917567 AWL917540:AWL917567 BGH917540:BGH917567 BQD917540:BQD917567 BZZ917540:BZZ917567 CJV917540:CJV917567 CTR917540:CTR917567 DDN917540:DDN917567 DNJ917540:DNJ917567 DXF917540:DXF917567 EHB917540:EHB917567 EQX917540:EQX917567 FAT917540:FAT917567 FKP917540:FKP917567 FUL917540:FUL917567 GEH917540:GEH917567 GOD917540:GOD917567 GXZ917540:GXZ917567 HHV917540:HHV917567 HRR917540:HRR917567 IBN917540:IBN917567 ILJ917540:ILJ917567 IVF917540:IVF917567 JFB917540:JFB917567 JOX917540:JOX917567 JYT917540:JYT917567 KIP917540:KIP917567 KSL917540:KSL917567 LCH917540:LCH917567 LMD917540:LMD917567 LVZ917540:LVZ917567 MFV917540:MFV917567 MPR917540:MPR917567 MZN917540:MZN917567 NJJ917540:NJJ917567 NTF917540:NTF917567 ODB917540:ODB917567 OMX917540:OMX917567 OWT917540:OWT917567 PGP917540:PGP917567 PQL917540:PQL917567 QAH917540:QAH917567 QKD917540:QKD917567 QTZ917540:QTZ917567 RDV917540:RDV917567 RNR917540:RNR917567 RXN917540:RXN917567 SHJ917540:SHJ917567 SRF917540:SRF917567 TBB917540:TBB917567 TKX917540:TKX917567 TUT917540:TUT917567 UEP917540:UEP917567 UOL917540:UOL917567 UYH917540:UYH917567 VID917540:VID917567 VRZ917540:VRZ917567 WBV917540:WBV917567 WLR917540:WLR917567 WVN917540:WVN917567 JB983076:JB983103 SX983076:SX983103 ACT983076:ACT983103 AMP983076:AMP983103 AWL983076:AWL983103 BGH983076:BGH983103 BQD983076:BQD983103 BZZ983076:BZZ983103 CJV983076:CJV983103 CTR983076:CTR983103 DDN983076:DDN983103 DNJ983076:DNJ983103 DXF983076:DXF983103 EHB983076:EHB983103 EQX983076:EQX983103 FAT983076:FAT983103 FKP983076:FKP983103 FUL983076:FUL983103 GEH983076:GEH983103 GOD983076:GOD983103 GXZ983076:GXZ983103 HHV983076:HHV983103 HRR983076:HRR983103 IBN983076:IBN983103 ILJ983076:ILJ983103 IVF983076:IVF983103 JFB983076:JFB983103 JOX983076:JOX983103 JYT983076:JYT983103 KIP983076:KIP983103 KSL983076:KSL983103 LCH983076:LCH983103 LMD983076:LMD983103 LVZ983076:LVZ983103 MFV983076:MFV983103 MPR983076:MPR983103 MZN983076:MZN983103 NJJ983076:NJJ983103 NTF983076:NTF983103 ODB983076:ODB983103 OMX983076:OMX983103 OWT983076:OWT983103 PGP983076:PGP983103 PQL983076:PQL983103 QAH983076:QAH983103 QKD983076:QKD983103 QTZ983076:QTZ983103 RDV983076:RDV983103 RNR983076:RNR983103 RXN983076:RXN983103 SHJ983076:SHJ983103 SRF983076:SRF983103 TBB983076:TBB983103 TKX983076:TKX983103 TUT983076:TUT983103 UEP983076:UEP983103 UOL983076:UOL983103 UYH983076:UYH983103 VID983076:VID983103 VRZ983076:VRZ983103 WBV983076:WBV983103 WLR983076:WLR983103 WVN983076:WVN983103 C917541:D917568 C852005:D852032 C786469:D786496 C720933:D720960 C655397:D655424 C589861:D589888 C524325:D524352 C458789:D458816 C393253:D393280 C327717:D327744 C262181:D262208 C196645:D196672 C131109:D131136 C65573:D65600 C983077:D983104">
      <formula1>ListePierres</formula1>
    </dataValidation>
    <dataValidation type="list" allowBlank="1" showInputMessage="1" showErrorMessage="1" sqref="N20 E17">
      <formula1>$R$1:$R$5</formula1>
    </dataValidation>
    <dataValidation type="list" allowBlank="1" showInputMessage="1" showErrorMessage="1" sqref="O19:O44">
      <formula1>Référence_Carton</formula1>
    </dataValidation>
    <dataValidation type="list" allowBlank="1" showInputMessage="1" showErrorMessage="1" sqref="C18:C64">
      <formula1>Produits</formula1>
    </dataValidation>
  </dataValidations>
  <pageMargins left="0.23622047244094491" right="0.23622047244094491" top="0.19685039370078741" bottom="0.11811023622047245" header="0.31496062992125984" footer="0.31496062992125984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AB64"/>
  <sheetViews>
    <sheetView showGridLines="0" zoomScaleNormal="100" workbookViewId="0">
      <selection activeCell="J19" sqref="J19"/>
    </sheetView>
  </sheetViews>
  <sheetFormatPr baseColWidth="10" defaultRowHeight="13.2"/>
  <cols>
    <col min="1" max="1" width="3.5546875" style="114" bestFit="1" customWidth="1"/>
    <col min="2" max="2" width="20.33203125" style="31" customWidth="1"/>
    <col min="3" max="3" width="11.109375" style="31" bestFit="1" customWidth="1"/>
    <col min="4" max="4" width="13.6640625" style="31" customWidth="1"/>
    <col min="5" max="5" width="11.109375" style="31" customWidth="1"/>
    <col min="6" max="6" width="5.44140625" style="31" customWidth="1"/>
    <col min="7" max="7" width="6.5546875" style="31" hidden="1" customWidth="1"/>
    <col min="8" max="8" width="8.6640625" style="31" bestFit="1" customWidth="1"/>
    <col min="9" max="9" width="9.21875" style="31" customWidth="1"/>
    <col min="10" max="10" width="15.21875" style="31" customWidth="1"/>
    <col min="11" max="11" width="2.21875" style="31" customWidth="1"/>
    <col min="12" max="12" width="22.5546875" style="31" bestFit="1" customWidth="1"/>
    <col min="13" max="13" width="9.6640625" style="275" bestFit="1" customWidth="1"/>
    <col min="14" max="14" width="5.5546875" style="275" bestFit="1" customWidth="1"/>
    <col min="15" max="15" width="6.77734375" style="275" customWidth="1"/>
    <col min="16" max="16" width="2.6640625" style="312" customWidth="1"/>
    <col min="17" max="17" width="22.5546875" style="32" bestFit="1" customWidth="1"/>
    <col min="18" max="18" width="10" style="114" bestFit="1" customWidth="1"/>
    <col min="19" max="19" width="10.21875" style="32" bestFit="1" customWidth="1"/>
    <col min="20" max="21" width="22.5546875" style="32" bestFit="1" customWidth="1"/>
    <col min="22" max="22" width="9.33203125" style="33" bestFit="1" customWidth="1"/>
    <col min="23" max="16384" width="11.5546875" style="31"/>
  </cols>
  <sheetData>
    <row r="1" spans="1:28" ht="14.4" customHeight="1" thickTop="1">
      <c r="B1" s="396" t="str">
        <f>+L3</f>
        <v>COMMERCIALE INVOICE</v>
      </c>
      <c r="C1" s="396"/>
      <c r="D1" s="396"/>
      <c r="E1" s="396"/>
      <c r="F1" s="49"/>
      <c r="G1" s="47"/>
      <c r="H1" s="431" t="s">
        <v>398</v>
      </c>
      <c r="I1" s="394">
        <f ca="1">L2</f>
        <v>43307</v>
      </c>
      <c r="J1" s="394"/>
      <c r="L1" s="343">
        <f ca="1">NOW()</f>
        <v>43307.780896180557</v>
      </c>
      <c r="M1" s="153" t="str">
        <f>LEFT(L3,2)</f>
        <v>CO</v>
      </c>
      <c r="Q1" s="392" t="s">
        <v>466</v>
      </c>
      <c r="R1" s="393"/>
      <c r="S1" s="44" t="s">
        <v>397</v>
      </c>
      <c r="U1" s="31"/>
      <c r="V1" s="31"/>
    </row>
    <row r="2" spans="1:28" ht="14.4" customHeight="1" thickBot="1">
      <c r="B2" s="396"/>
      <c r="C2" s="396"/>
      <c r="D2" s="396"/>
      <c r="E2" s="396"/>
      <c r="F2" s="437"/>
      <c r="G2" s="437"/>
      <c r="H2" s="437"/>
      <c r="I2" s="438"/>
      <c r="J2" s="438"/>
      <c r="K2" s="122"/>
      <c r="L2" s="344">
        <f ca="1">TODAY()</f>
        <v>43307</v>
      </c>
      <c r="Q2" s="281" t="s">
        <v>437</v>
      </c>
      <c r="R2" s="282" t="s">
        <v>512</v>
      </c>
      <c r="S2" s="283" t="s">
        <v>0</v>
      </c>
      <c r="U2" s="31"/>
      <c r="V2" s="31"/>
    </row>
    <row r="3" spans="1:28" ht="14.4" thickTop="1" thickBot="1">
      <c r="B3" s="48"/>
      <c r="C3" s="48"/>
      <c r="D3" s="49"/>
      <c r="F3" s="432" t="s">
        <v>601</v>
      </c>
      <c r="G3" s="432"/>
      <c r="H3" s="432"/>
      <c r="I3" s="395" t="str">
        <f ca="1">M1&amp;" "&amp;L4&amp;" "&amp;TEXT(I1,"aammjj")&amp;" "&amp;TEXT(L1,"hhmmss")</f>
        <v>CO 03 180726 184429</v>
      </c>
      <c r="J3" s="395"/>
      <c r="L3" s="164" t="s">
        <v>437</v>
      </c>
      <c r="Q3" s="200" t="s">
        <v>510</v>
      </c>
      <c r="R3" s="202" t="s">
        <v>513</v>
      </c>
      <c r="S3" s="42" t="s">
        <v>4</v>
      </c>
      <c r="U3" s="31"/>
      <c r="V3" s="31"/>
    </row>
    <row r="4" spans="1:28" ht="13.8" thickBot="1">
      <c r="B4" s="48"/>
      <c r="C4" s="48"/>
      <c r="D4" s="49"/>
      <c r="E4" s="150"/>
      <c r="K4" s="123"/>
      <c r="L4" s="161" t="s">
        <v>391</v>
      </c>
      <c r="Q4" s="200" t="s">
        <v>508</v>
      </c>
      <c r="R4" s="202" t="s">
        <v>514</v>
      </c>
      <c r="S4" s="42" t="s">
        <v>5</v>
      </c>
      <c r="U4" s="31"/>
      <c r="V4" s="31"/>
    </row>
    <row r="5" spans="1:28" ht="14.4" thickBot="1">
      <c r="B5" s="49"/>
      <c r="C5" s="49"/>
      <c r="D5" s="49"/>
      <c r="F5" s="397" t="str">
        <f>VLOOKUP($L$4,Clients!$B$4:$L$53,2)</f>
        <v>Europe Guest House</v>
      </c>
      <c r="G5" s="397"/>
      <c r="H5" s="397"/>
      <c r="I5" s="397"/>
      <c r="J5" s="397"/>
      <c r="K5" s="49"/>
      <c r="L5" s="165" t="s">
        <v>408</v>
      </c>
      <c r="M5" s="276"/>
      <c r="N5" s="276"/>
      <c r="O5" s="276"/>
      <c r="P5" s="276"/>
      <c r="Q5" s="201"/>
      <c r="R5" s="284"/>
      <c r="S5" s="43"/>
      <c r="U5" s="31"/>
      <c r="V5" s="31"/>
    </row>
    <row r="6" spans="1:28" ht="13.8" thickBot="1">
      <c r="B6" s="49"/>
      <c r="C6" s="49"/>
      <c r="D6" s="49"/>
      <c r="F6" s="390" t="str">
        <f>VLOOKUP($L$4,Clients!$B$4:$L$53,3)</f>
        <v>51 Street 136</v>
      </c>
      <c r="G6" s="390"/>
      <c r="H6" s="390"/>
      <c r="I6" s="390"/>
      <c r="J6" s="390"/>
      <c r="K6" s="49"/>
      <c r="L6" s="162" t="s">
        <v>0</v>
      </c>
      <c r="Q6" s="285"/>
      <c r="R6" s="285"/>
      <c r="S6" s="285"/>
      <c r="V6" s="31"/>
    </row>
    <row r="7" spans="1:28" ht="13.8" thickTop="1">
      <c r="B7" s="49"/>
      <c r="C7" s="49"/>
      <c r="D7" s="49"/>
      <c r="F7" s="390" t="str">
        <f>VLOOKUP($L$4,Clients!$B$4:$L$53,4)</f>
        <v>Phsar Kandal, Duan Penh</v>
      </c>
      <c r="G7" s="390"/>
      <c r="H7" s="390"/>
      <c r="I7" s="390"/>
      <c r="J7" s="390"/>
      <c r="K7" s="49"/>
      <c r="Q7" s="269"/>
      <c r="V7" s="31"/>
    </row>
    <row r="8" spans="1:28">
      <c r="B8" s="48"/>
      <c r="C8" s="48"/>
      <c r="D8" s="49"/>
      <c r="F8" s="390">
        <f>VLOOKUP($L$4,Clients!$B$4:$L$53,5)</f>
        <v>12204</v>
      </c>
      <c r="G8" s="390"/>
      <c r="H8" s="390"/>
      <c r="I8" s="390"/>
      <c r="J8" s="390"/>
      <c r="K8" s="49"/>
      <c r="N8" s="278"/>
      <c r="O8" s="278"/>
      <c r="P8" s="278"/>
      <c r="Q8" s="270"/>
      <c r="R8" s="268"/>
      <c r="S8" s="199"/>
      <c r="T8" s="139"/>
      <c r="V8" s="31"/>
    </row>
    <row r="9" spans="1:28" ht="13.2" customHeight="1">
      <c r="B9" s="49"/>
      <c r="C9" s="49"/>
      <c r="D9" s="49"/>
      <c r="F9" s="390" t="str">
        <f>VLOOKUP($L$4,Clients!$B$4:$L$53,6)</f>
        <v>Phnom Penh</v>
      </c>
      <c r="G9" s="390"/>
      <c r="H9" s="390"/>
      <c r="I9" s="390"/>
      <c r="J9" s="390"/>
      <c r="K9" s="49"/>
      <c r="P9" s="313"/>
      <c r="R9" s="139"/>
      <c r="S9" s="169"/>
      <c r="T9" s="139"/>
      <c r="V9" s="31"/>
      <c r="X9" s="154"/>
      <c r="Y9" s="154"/>
      <c r="Z9" s="154"/>
    </row>
    <row r="10" spans="1:28" ht="13.2" customHeight="1">
      <c r="B10" s="49"/>
      <c r="C10" s="49"/>
      <c r="D10" s="49"/>
      <c r="F10" s="390" t="str">
        <f>VLOOKUP($L$4,Clients!$B$4:$L$53,7)</f>
        <v/>
      </c>
      <c r="G10" s="390"/>
      <c r="H10" s="390"/>
      <c r="I10" s="390"/>
      <c r="J10" s="390"/>
      <c r="K10" s="49"/>
      <c r="L10" s="427"/>
      <c r="P10" s="278"/>
      <c r="S10" s="169"/>
      <c r="V10" s="31"/>
      <c r="W10" s="154"/>
      <c r="X10" s="154"/>
      <c r="Y10" s="154"/>
      <c r="Z10" s="154"/>
    </row>
    <row r="11" spans="1:28" ht="13.2" customHeight="1">
      <c r="B11" s="49"/>
      <c r="C11" s="49"/>
      <c r="D11" s="49"/>
      <c r="F11" s="391" t="str">
        <f>VLOOKUP($L$4,Clients!$B$4:$L$53,8)</f>
        <v>Cambodia</v>
      </c>
      <c r="G11" s="391"/>
      <c r="H11" s="391"/>
      <c r="I11" s="391"/>
      <c r="J11" s="391"/>
      <c r="K11" s="49"/>
      <c r="P11" s="278"/>
      <c r="S11" s="169"/>
      <c r="T11" s="139"/>
      <c r="V11" s="31"/>
    </row>
    <row r="12" spans="1:28" ht="13.2" customHeight="1">
      <c r="B12" s="49"/>
      <c r="C12" s="49"/>
      <c r="D12" s="49"/>
      <c r="F12" s="209"/>
      <c r="G12" s="48"/>
      <c r="H12" s="48"/>
      <c r="I12" s="48"/>
      <c r="J12" s="48"/>
      <c r="K12" s="49"/>
      <c r="P12" s="278"/>
      <c r="S12" s="169"/>
      <c r="V12" s="31"/>
    </row>
    <row r="13" spans="1:28" ht="14.4" customHeight="1">
      <c r="A13" s="435" t="s">
        <v>399</v>
      </c>
      <c r="B13" s="435"/>
      <c r="C13" s="31" t="str">
        <f>+L5</f>
        <v>USD - US Dollar</v>
      </c>
      <c r="E13" s="434" t="s">
        <v>581</v>
      </c>
      <c r="F13" s="31" t="str">
        <f>L6</f>
        <v>FOB</v>
      </c>
      <c r="G13" s="166"/>
      <c r="H13" s="433" t="s">
        <v>602</v>
      </c>
      <c r="I13" s="433"/>
      <c r="J13" s="436"/>
      <c r="P13" s="278"/>
      <c r="S13" s="169"/>
      <c r="U13"/>
    </row>
    <row r="14" spans="1:28" ht="6" customHeight="1" thickBot="1">
      <c r="B14" s="212"/>
      <c r="C14" s="212"/>
      <c r="F14" s="166"/>
      <c r="G14" s="166"/>
      <c r="H14" s="166"/>
      <c r="P14" s="278"/>
      <c r="Q14" s="114"/>
      <c r="S14" s="169"/>
      <c r="T14" s="114"/>
      <c r="U14"/>
    </row>
    <row r="15" spans="1:28" ht="28.2" thickBot="1">
      <c r="B15" s="211" t="s">
        <v>20</v>
      </c>
      <c r="C15" s="210"/>
      <c r="D15" s="1" t="s">
        <v>388</v>
      </c>
      <c r="E15" s="1" t="s">
        <v>517</v>
      </c>
      <c r="F15" s="64" t="s">
        <v>406</v>
      </c>
      <c r="G15" s="71"/>
      <c r="H15" s="179" t="s">
        <v>516</v>
      </c>
      <c r="I15" s="22" t="s">
        <v>389</v>
      </c>
      <c r="J15" s="151" t="s">
        <v>509</v>
      </c>
      <c r="K15" s="155"/>
      <c r="L15" s="68" t="s">
        <v>566</v>
      </c>
      <c r="M15" s="324" t="s">
        <v>185</v>
      </c>
      <c r="N15" s="324" t="s">
        <v>17</v>
      </c>
      <c r="O15" s="324" t="s">
        <v>593</v>
      </c>
      <c r="P15" s="278"/>
      <c r="Q15" s="268"/>
      <c r="R15" s="33"/>
      <c r="S15" s="169"/>
      <c r="U15" s="169"/>
    </row>
    <row r="16" spans="1:28" ht="14.4" customHeight="1" thickTop="1" thickBot="1">
      <c r="A16" s="114">
        <v>1</v>
      </c>
      <c r="B16" s="382" t="s">
        <v>7</v>
      </c>
      <c r="C16" s="383"/>
      <c r="D16" s="54">
        <v>71031000</v>
      </c>
      <c r="E16" s="74">
        <v>4.7830000000000004</v>
      </c>
      <c r="F16" s="53">
        <v>1</v>
      </c>
      <c r="G16" s="72">
        <f>+E16*F16</f>
        <v>4.7830000000000004</v>
      </c>
      <c r="H16" s="407">
        <v>1.36</v>
      </c>
      <c r="I16" s="54" t="s">
        <v>19</v>
      </c>
      <c r="J16" s="178">
        <f>IF(ISBLANK(F16)," ",(F16*E16*H16)*1000)</f>
        <v>6504.880000000001</v>
      </c>
      <c r="K16" s="170"/>
      <c r="L16" s="315" t="s">
        <v>564</v>
      </c>
      <c r="M16" s="311">
        <f>VLOOKUP(L16,Carton!$B$5:$J$61,7,)</f>
        <v>1.4999999999999999E-2</v>
      </c>
      <c r="N16" s="279">
        <f>VLOOKUP(L16,Carton!$B$5:$J$61,9,)</f>
        <v>0.40300000000000002</v>
      </c>
      <c r="O16" s="317">
        <v>9</v>
      </c>
      <c r="P16" s="278"/>
      <c r="Q16" s="172"/>
      <c r="R16" s="172"/>
      <c r="S16" s="172"/>
      <c r="T16" s="175"/>
      <c r="U16" s="382" t="s">
        <v>7</v>
      </c>
      <c r="V16" s="383"/>
      <c r="W16" s="54">
        <v>71031000</v>
      </c>
      <c r="X16" s="74">
        <v>4.7830000000000004</v>
      </c>
      <c r="Y16" s="53">
        <v>1</v>
      </c>
      <c r="AA16" s="177">
        <v>1.36</v>
      </c>
      <c r="AB16" s="54" t="s">
        <v>19</v>
      </c>
    </row>
    <row r="17" spans="1:28" ht="13.8" thickBot="1">
      <c r="A17" s="114">
        <v>2</v>
      </c>
      <c r="B17" s="376" t="s">
        <v>12</v>
      </c>
      <c r="C17" s="377"/>
      <c r="D17" s="60">
        <v>71031000</v>
      </c>
      <c r="E17" s="75">
        <v>4.9370000000000003</v>
      </c>
      <c r="F17" s="55">
        <v>1</v>
      </c>
      <c r="G17" s="73">
        <f t="shared" ref="G17:G42" si="0">+E17*F17</f>
        <v>4.9370000000000003</v>
      </c>
      <c r="H17" s="408">
        <v>1.36</v>
      </c>
      <c r="I17" s="57" t="s">
        <v>19</v>
      </c>
      <c r="J17" s="178">
        <f t="shared" ref="J17:J42" si="1">IF(ISBLANK(F17)," ",(F17*E17*H17)*1000)</f>
        <v>6714.3200000000006</v>
      </c>
      <c r="K17" s="170"/>
      <c r="L17" s="316" t="s">
        <v>565</v>
      </c>
      <c r="M17" s="311">
        <f>VLOOKUP(L17,Carton!$B$5:$J$61,7,)</f>
        <v>1.7999999999999999E-2</v>
      </c>
      <c r="N17" s="279">
        <f>VLOOKUP(L17,Carton!$B$5:$J$61,9,)</f>
        <v>0.48399999999999999</v>
      </c>
      <c r="O17" s="317"/>
      <c r="P17" s="278"/>
      <c r="Q17" s="172"/>
      <c r="R17" s="172"/>
      <c r="S17" s="172"/>
      <c r="T17" s="175"/>
      <c r="U17" s="376" t="s">
        <v>12</v>
      </c>
      <c r="V17" s="377"/>
      <c r="W17" s="60">
        <v>71031000</v>
      </c>
      <c r="X17" s="75">
        <v>4.9370000000000003</v>
      </c>
      <c r="Y17" s="55">
        <v>1</v>
      </c>
      <c r="AA17" s="56">
        <v>1.36</v>
      </c>
      <c r="AB17" s="57" t="s">
        <v>19</v>
      </c>
    </row>
    <row r="18" spans="1:28" ht="14.4" customHeight="1" thickBot="1">
      <c r="A18" s="114">
        <v>3</v>
      </c>
      <c r="B18" s="376" t="s">
        <v>12</v>
      </c>
      <c r="C18" s="377"/>
      <c r="D18" s="60">
        <v>71031000</v>
      </c>
      <c r="E18" s="75">
        <v>4.9829999999999997</v>
      </c>
      <c r="F18" s="55">
        <v>1</v>
      </c>
      <c r="G18" s="73">
        <f t="shared" si="0"/>
        <v>4.9829999999999997</v>
      </c>
      <c r="H18" s="408">
        <v>1.36</v>
      </c>
      <c r="I18" s="57" t="s">
        <v>19</v>
      </c>
      <c r="J18" s="178">
        <f t="shared" si="1"/>
        <v>6776.88</v>
      </c>
      <c r="K18" s="170"/>
      <c r="L18" s="316" t="s">
        <v>595</v>
      </c>
      <c r="M18" s="311">
        <f>VLOOKUP(L18,Carton!$B$5:$J$61,7,)</f>
        <v>0</v>
      </c>
      <c r="N18" s="279">
        <f>VLOOKUP(L18,Carton!$B$5:$J$61,9,)</f>
        <v>0</v>
      </c>
      <c r="O18" s="317"/>
      <c r="P18" s="278"/>
      <c r="Q18" s="172"/>
      <c r="R18" s="172"/>
      <c r="S18" s="172"/>
      <c r="T18" s="175"/>
      <c r="U18" s="376" t="s">
        <v>12</v>
      </c>
      <c r="V18" s="377"/>
      <c r="W18" s="60">
        <v>71031000</v>
      </c>
      <c r="X18" s="75">
        <v>4.9829999999999997</v>
      </c>
      <c r="Y18" s="55">
        <v>1</v>
      </c>
      <c r="AA18" s="56">
        <v>1.36</v>
      </c>
      <c r="AB18" s="57" t="s">
        <v>19</v>
      </c>
    </row>
    <row r="19" spans="1:28" ht="14.4" customHeight="1" thickBot="1">
      <c r="A19" s="114">
        <v>4</v>
      </c>
      <c r="B19" s="376" t="s">
        <v>7</v>
      </c>
      <c r="C19" s="377"/>
      <c r="D19" s="60">
        <v>71031000</v>
      </c>
      <c r="E19" s="75">
        <v>4.8520000000000003</v>
      </c>
      <c r="F19" s="55">
        <v>1</v>
      </c>
      <c r="G19" s="73">
        <f t="shared" si="0"/>
        <v>4.8520000000000003</v>
      </c>
      <c r="H19" s="408">
        <v>1.36</v>
      </c>
      <c r="I19" s="57" t="s">
        <v>19</v>
      </c>
      <c r="J19" s="178">
        <f t="shared" si="1"/>
        <v>6598.7200000000012</v>
      </c>
      <c r="K19" s="170"/>
      <c r="L19" s="316" t="s">
        <v>595</v>
      </c>
      <c r="M19" s="311">
        <f>VLOOKUP(L19,Carton!$B$5:$J$61,7,)</f>
        <v>0</v>
      </c>
      <c r="N19" s="279">
        <f>VLOOKUP(L19,Carton!$B$5:$J$61,9,)</f>
        <v>0</v>
      </c>
      <c r="O19" s="317"/>
      <c r="P19" s="278"/>
      <c r="Q19" s="172"/>
      <c r="R19" s="172"/>
      <c r="S19" s="172"/>
      <c r="T19" s="175"/>
      <c r="U19" s="376" t="s">
        <v>7</v>
      </c>
      <c r="V19" s="377"/>
      <c r="W19" s="60">
        <v>71031000</v>
      </c>
      <c r="X19" s="75">
        <v>4.8520000000000003</v>
      </c>
      <c r="Y19" s="55">
        <v>1</v>
      </c>
      <c r="AA19" s="56">
        <v>1.36</v>
      </c>
      <c r="AB19" s="57" t="s">
        <v>19</v>
      </c>
    </row>
    <row r="20" spans="1:28" ht="14.4" customHeight="1" thickBot="1">
      <c r="A20" s="114">
        <v>5</v>
      </c>
      <c r="B20" s="376" t="s">
        <v>7</v>
      </c>
      <c r="C20" s="377"/>
      <c r="D20" s="60">
        <v>71031000</v>
      </c>
      <c r="E20" s="75">
        <v>4.9480000000000004</v>
      </c>
      <c r="F20" s="55">
        <v>2</v>
      </c>
      <c r="G20" s="73">
        <f t="shared" si="0"/>
        <v>9.8960000000000008</v>
      </c>
      <c r="H20" s="408">
        <v>1.36</v>
      </c>
      <c r="I20" s="57" t="s">
        <v>390</v>
      </c>
      <c r="J20" s="178">
        <f t="shared" si="1"/>
        <v>13458.560000000001</v>
      </c>
      <c r="K20" s="170"/>
      <c r="L20" s="316" t="s">
        <v>595</v>
      </c>
      <c r="M20" s="311">
        <f>VLOOKUP(L20,Carton!$B$5:$J$61,7,)</f>
        <v>0</v>
      </c>
      <c r="N20" s="279">
        <f>VLOOKUP(L20,Carton!$B$5:$J$61,9,)</f>
        <v>0</v>
      </c>
      <c r="O20" s="317"/>
      <c r="P20" s="314"/>
      <c r="Q20" s="173" t="s">
        <v>12</v>
      </c>
      <c r="R20" s="174">
        <v>1.36</v>
      </c>
      <c r="T20" s="171"/>
      <c r="U20" s="376" t="s">
        <v>7</v>
      </c>
      <c r="V20" s="377"/>
      <c r="W20" s="60">
        <v>71031000</v>
      </c>
      <c r="X20" s="75">
        <v>4.9480000000000004</v>
      </c>
      <c r="Y20" s="55">
        <v>2</v>
      </c>
      <c r="AA20" s="56">
        <v>1.36</v>
      </c>
      <c r="AB20" s="57" t="s">
        <v>390</v>
      </c>
    </row>
    <row r="21" spans="1:28" ht="14.4" customHeight="1" thickBot="1">
      <c r="A21" s="114">
        <v>6</v>
      </c>
      <c r="B21" s="376" t="s">
        <v>7</v>
      </c>
      <c r="C21" s="377"/>
      <c r="D21" s="60">
        <v>71031000</v>
      </c>
      <c r="E21" s="75">
        <v>4.9749999999999996</v>
      </c>
      <c r="F21" s="55">
        <v>1</v>
      </c>
      <c r="G21" s="73">
        <f t="shared" si="0"/>
        <v>4.9749999999999996</v>
      </c>
      <c r="H21" s="408">
        <v>0.69</v>
      </c>
      <c r="I21" s="57" t="s">
        <v>390</v>
      </c>
      <c r="J21" s="178">
        <f t="shared" si="1"/>
        <v>3432.7499999999995</v>
      </c>
      <c r="K21" s="104"/>
      <c r="L21" s="316" t="s">
        <v>595</v>
      </c>
      <c r="M21" s="311">
        <f>VLOOKUP(L21,Carton!$B$5:$J$61,7,)</f>
        <v>0</v>
      </c>
      <c r="N21" s="279">
        <f>VLOOKUP(L21,Carton!$B$5:$J$61,9,)</f>
        <v>0</v>
      </c>
      <c r="O21" s="317"/>
      <c r="P21" s="314"/>
      <c r="Q21" s="45" t="s">
        <v>7</v>
      </c>
      <c r="R21" s="3">
        <v>0.69</v>
      </c>
      <c r="T21" s="31"/>
      <c r="U21" s="376" t="s">
        <v>7</v>
      </c>
      <c r="V21" s="377"/>
      <c r="W21" s="60">
        <v>71031000</v>
      </c>
      <c r="X21" s="75">
        <v>4.9749999999999996</v>
      </c>
      <c r="Y21" s="55">
        <v>1</v>
      </c>
      <c r="AA21" s="56">
        <v>0.69</v>
      </c>
      <c r="AB21" s="57" t="s">
        <v>390</v>
      </c>
    </row>
    <row r="22" spans="1:28" ht="14.4" customHeight="1" thickBot="1">
      <c r="A22" s="114">
        <v>7</v>
      </c>
      <c r="B22" s="376" t="s">
        <v>9</v>
      </c>
      <c r="C22" s="377"/>
      <c r="D22" s="60">
        <v>71031000</v>
      </c>
      <c r="E22" s="75">
        <v>4.8419999999999996</v>
      </c>
      <c r="F22" s="55">
        <v>1</v>
      </c>
      <c r="G22" s="73">
        <f t="shared" si="0"/>
        <v>4.8419999999999996</v>
      </c>
      <c r="H22" s="408">
        <v>0.91</v>
      </c>
      <c r="I22" s="57" t="s">
        <v>390</v>
      </c>
      <c r="J22" s="178">
        <f t="shared" si="1"/>
        <v>4406.22</v>
      </c>
      <c r="K22" s="104"/>
      <c r="L22" s="316" t="s">
        <v>595</v>
      </c>
      <c r="M22" s="311">
        <f>VLOOKUP(L22,Carton!$B$5:$J$61,7,)</f>
        <v>0</v>
      </c>
      <c r="N22" s="279">
        <f>VLOOKUP(L22,Carton!$B$5:$J$61,9,)</f>
        <v>0</v>
      </c>
      <c r="O22" s="317"/>
      <c r="P22" s="314"/>
      <c r="Q22" s="45" t="s">
        <v>13</v>
      </c>
      <c r="R22" s="3">
        <v>18.18</v>
      </c>
      <c r="T22" s="31"/>
      <c r="U22" s="376" t="s">
        <v>9</v>
      </c>
      <c r="V22" s="377"/>
      <c r="W22" s="60">
        <v>71031000</v>
      </c>
      <c r="X22" s="75">
        <v>4.8419999999999996</v>
      </c>
      <c r="Y22" s="55">
        <v>1</v>
      </c>
      <c r="AA22" s="56">
        <v>0.91</v>
      </c>
      <c r="AB22" s="57" t="s">
        <v>390</v>
      </c>
    </row>
    <row r="23" spans="1:28" ht="14.4" customHeight="1" thickBot="1">
      <c r="A23" s="114">
        <v>8</v>
      </c>
      <c r="B23" s="376" t="s">
        <v>9</v>
      </c>
      <c r="C23" s="377"/>
      <c r="D23" s="60">
        <v>71031000</v>
      </c>
      <c r="E23" s="75">
        <v>4.782</v>
      </c>
      <c r="F23" s="55">
        <v>1</v>
      </c>
      <c r="G23" s="73">
        <f t="shared" si="0"/>
        <v>4.782</v>
      </c>
      <c r="H23" s="408">
        <v>0.91</v>
      </c>
      <c r="I23" s="57" t="s">
        <v>391</v>
      </c>
      <c r="J23" s="178">
        <f t="shared" si="1"/>
        <v>4351.6200000000008</v>
      </c>
      <c r="K23" s="104"/>
      <c r="L23" s="316" t="s">
        <v>595</v>
      </c>
      <c r="M23" s="311">
        <f>VLOOKUP(L23,Carton!$B$5:$J$61,7,)</f>
        <v>0</v>
      </c>
      <c r="N23" s="279">
        <f>VLOOKUP(L23,Carton!$B$5:$J$61,9,)</f>
        <v>0</v>
      </c>
      <c r="O23" s="317"/>
      <c r="P23" s="314"/>
      <c r="Q23" s="45" t="s">
        <v>9</v>
      </c>
      <c r="R23" s="3">
        <v>0.91</v>
      </c>
      <c r="T23" s="31"/>
      <c r="U23" s="376" t="s">
        <v>9</v>
      </c>
      <c r="V23" s="377"/>
      <c r="W23" s="60">
        <v>71031000</v>
      </c>
      <c r="X23" s="75">
        <v>4.782</v>
      </c>
      <c r="Y23" s="55">
        <v>1</v>
      </c>
      <c r="AA23" s="56">
        <v>0.91</v>
      </c>
      <c r="AB23" s="57" t="s">
        <v>391</v>
      </c>
    </row>
    <row r="24" spans="1:28" ht="14.4" customHeight="1" thickBot="1">
      <c r="A24" s="114">
        <v>9</v>
      </c>
      <c r="B24" s="376" t="s">
        <v>9</v>
      </c>
      <c r="C24" s="377"/>
      <c r="D24" s="61">
        <v>71031000</v>
      </c>
      <c r="E24" s="76">
        <v>4.8760000000000003</v>
      </c>
      <c r="F24" s="55">
        <v>1</v>
      </c>
      <c r="G24" s="73">
        <f t="shared" si="0"/>
        <v>4.8760000000000003</v>
      </c>
      <c r="H24" s="408">
        <v>0.91</v>
      </c>
      <c r="I24" s="57" t="s">
        <v>391</v>
      </c>
      <c r="J24" s="178">
        <f t="shared" si="1"/>
        <v>4437.1600000000008</v>
      </c>
      <c r="K24" s="104"/>
      <c r="L24" s="316" t="s">
        <v>595</v>
      </c>
      <c r="M24" s="311">
        <f>VLOOKUP(L24,Carton!$B$5:$J$61,7,)</f>
        <v>0</v>
      </c>
      <c r="N24" s="279">
        <f>VLOOKUP(L24,Carton!$B$5:$J$61,9,)</f>
        <v>0</v>
      </c>
      <c r="O24" s="317"/>
      <c r="P24" s="314"/>
      <c r="Q24" s="45" t="s">
        <v>14</v>
      </c>
      <c r="R24" s="3">
        <v>0.69</v>
      </c>
      <c r="T24" s="31"/>
      <c r="U24" s="376" t="s">
        <v>9</v>
      </c>
      <c r="V24" s="377"/>
      <c r="W24" s="61">
        <v>71031000</v>
      </c>
      <c r="X24" s="76">
        <v>4.8760000000000003</v>
      </c>
      <c r="Y24" s="55">
        <v>1</v>
      </c>
      <c r="AA24" s="56">
        <v>0.91</v>
      </c>
      <c r="AB24" s="57" t="s">
        <v>391</v>
      </c>
    </row>
    <row r="25" spans="1:28" ht="14.4" customHeight="1" thickBot="1">
      <c r="A25" s="114">
        <v>10</v>
      </c>
      <c r="B25" s="376" t="s">
        <v>14</v>
      </c>
      <c r="C25" s="377"/>
      <c r="D25" s="61">
        <v>71031000</v>
      </c>
      <c r="E25" s="76">
        <v>4.931</v>
      </c>
      <c r="F25" s="55">
        <v>1</v>
      </c>
      <c r="G25" s="73">
        <f t="shared" si="0"/>
        <v>4.931</v>
      </c>
      <c r="H25" s="408">
        <v>0.69</v>
      </c>
      <c r="I25" s="57" t="s">
        <v>391</v>
      </c>
      <c r="J25" s="178">
        <f t="shared" si="1"/>
        <v>3402.3899999999994</v>
      </c>
      <c r="K25" s="104"/>
      <c r="L25" s="316" t="s">
        <v>595</v>
      </c>
      <c r="M25" s="311">
        <f>VLOOKUP(L25,Carton!$B$5:$J$61,7,)</f>
        <v>0</v>
      </c>
      <c r="N25" s="279">
        <f>VLOOKUP(L25,Carton!$B$5:$J$61,9,)</f>
        <v>0</v>
      </c>
      <c r="O25" s="317"/>
      <c r="P25" s="314"/>
      <c r="Q25" s="45" t="s">
        <v>15</v>
      </c>
      <c r="R25" s="3">
        <v>0.91</v>
      </c>
      <c r="T25" s="31"/>
      <c r="U25" s="376" t="s">
        <v>14</v>
      </c>
      <c r="V25" s="377"/>
      <c r="W25" s="61">
        <v>71031000</v>
      </c>
      <c r="X25" s="76">
        <v>4.931</v>
      </c>
      <c r="Y25" s="55">
        <v>1</v>
      </c>
      <c r="AA25" s="56">
        <v>0.69</v>
      </c>
      <c r="AB25" s="57" t="s">
        <v>391</v>
      </c>
    </row>
    <row r="26" spans="1:28" ht="14.4" customHeight="1" thickBot="1">
      <c r="A26" s="114">
        <v>11</v>
      </c>
      <c r="B26" s="376" t="s">
        <v>14</v>
      </c>
      <c r="C26" s="377"/>
      <c r="D26" s="62">
        <v>71031000</v>
      </c>
      <c r="E26" s="76">
        <v>4.8369999999999997</v>
      </c>
      <c r="F26" s="55">
        <v>1</v>
      </c>
      <c r="G26" s="73">
        <f t="shared" si="0"/>
        <v>4.8369999999999997</v>
      </c>
      <c r="H26" s="408">
        <v>0.69</v>
      </c>
      <c r="I26" s="58" t="s">
        <v>391</v>
      </c>
      <c r="J26" s="178">
        <f t="shared" si="1"/>
        <v>3337.5299999999997</v>
      </c>
      <c r="K26" s="104"/>
      <c r="L26" s="316" t="s">
        <v>595</v>
      </c>
      <c r="M26" s="311">
        <f>VLOOKUP(L26,Carton!$B$5:$J$61,7,)</f>
        <v>0</v>
      </c>
      <c r="N26" s="279">
        <f>VLOOKUP(L26,Carton!$B$5:$J$61,9,)</f>
        <v>0</v>
      </c>
      <c r="O26" s="317"/>
      <c r="P26" s="314"/>
      <c r="Q26" s="45" t="s">
        <v>11</v>
      </c>
      <c r="R26" s="3">
        <v>6.0000000000000001E-3</v>
      </c>
      <c r="T26" s="31"/>
      <c r="U26" s="376" t="s">
        <v>14</v>
      </c>
      <c r="V26" s="377"/>
      <c r="W26" s="62">
        <v>71031000</v>
      </c>
      <c r="X26" s="76">
        <v>4.8369999999999997</v>
      </c>
      <c r="Y26" s="55">
        <v>1</v>
      </c>
      <c r="AA26" s="56">
        <v>0.69</v>
      </c>
      <c r="AB26" s="58" t="s">
        <v>391</v>
      </c>
    </row>
    <row r="27" spans="1:28" ht="13.8" thickBot="1">
      <c r="A27" s="114">
        <v>12</v>
      </c>
      <c r="B27" s="376" t="s">
        <v>14</v>
      </c>
      <c r="C27" s="377"/>
      <c r="D27" s="62">
        <v>71031000</v>
      </c>
      <c r="E27" s="76">
        <v>4.9820000000000002</v>
      </c>
      <c r="F27" s="55">
        <v>1</v>
      </c>
      <c r="G27" s="73">
        <f t="shared" si="0"/>
        <v>4.9820000000000002</v>
      </c>
      <c r="H27" s="408">
        <v>0.69</v>
      </c>
      <c r="I27" s="58" t="s">
        <v>392</v>
      </c>
      <c r="J27" s="178">
        <f t="shared" si="1"/>
        <v>3437.58</v>
      </c>
      <c r="K27" s="104"/>
      <c r="L27" s="316" t="s">
        <v>595</v>
      </c>
      <c r="M27" s="311">
        <f>VLOOKUP(L27,Carton!$B$5:$J$61,7,)</f>
        <v>0</v>
      </c>
      <c r="N27" s="279">
        <f>VLOOKUP(L27,Carton!$B$5:$J$61,9,)</f>
        <v>0</v>
      </c>
      <c r="O27" s="317"/>
      <c r="P27" s="278"/>
      <c r="T27" s="31"/>
      <c r="U27" s="376" t="s">
        <v>14</v>
      </c>
      <c r="V27" s="377"/>
      <c r="W27" s="62">
        <v>71031000</v>
      </c>
      <c r="X27" s="76">
        <v>4.9820000000000002</v>
      </c>
      <c r="Y27" s="55">
        <v>1</v>
      </c>
      <c r="AA27" s="56">
        <v>0.69</v>
      </c>
      <c r="AB27" s="58" t="s">
        <v>392</v>
      </c>
    </row>
    <row r="28" spans="1:28" ht="14.4" customHeight="1" thickBot="1">
      <c r="A28" s="114">
        <v>13</v>
      </c>
      <c r="B28" s="376" t="s">
        <v>14</v>
      </c>
      <c r="C28" s="377"/>
      <c r="D28" s="62">
        <v>71031000</v>
      </c>
      <c r="E28" s="76">
        <v>4.8719999999999999</v>
      </c>
      <c r="F28" s="55">
        <v>1</v>
      </c>
      <c r="G28" s="73">
        <f t="shared" si="0"/>
        <v>4.8719999999999999</v>
      </c>
      <c r="H28" s="408">
        <v>0.69</v>
      </c>
      <c r="I28" s="58" t="s">
        <v>392</v>
      </c>
      <c r="J28" s="178">
        <f t="shared" si="1"/>
        <v>3361.68</v>
      </c>
      <c r="K28" s="104"/>
      <c r="L28" s="316" t="s">
        <v>595</v>
      </c>
      <c r="M28" s="311">
        <f>VLOOKUP(L28,Carton!$B$5:$J$61,7,)</f>
        <v>0</v>
      </c>
      <c r="N28" s="279">
        <f>VLOOKUP(L28,Carton!$B$5:$J$61,9,)</f>
        <v>0</v>
      </c>
      <c r="O28" s="317"/>
      <c r="P28" s="278"/>
      <c r="T28" s="31"/>
      <c r="U28" s="376" t="s">
        <v>14</v>
      </c>
      <c r="V28" s="377"/>
      <c r="W28" s="62">
        <v>71031000</v>
      </c>
      <c r="X28" s="76">
        <v>4.8719999999999999</v>
      </c>
      <c r="Y28" s="55">
        <v>1</v>
      </c>
      <c r="AA28" s="56">
        <v>0.69</v>
      </c>
      <c r="AB28" s="58" t="s">
        <v>392</v>
      </c>
    </row>
    <row r="29" spans="1:28" ht="14.4" customHeight="1" thickBot="1">
      <c r="A29" s="114">
        <v>14</v>
      </c>
      <c r="B29" s="376" t="s">
        <v>15</v>
      </c>
      <c r="C29" s="377"/>
      <c r="D29" s="62">
        <v>71031000</v>
      </c>
      <c r="E29" s="76">
        <v>4.8789999999999996</v>
      </c>
      <c r="F29" s="55">
        <v>1</v>
      </c>
      <c r="G29" s="73">
        <f t="shared" si="0"/>
        <v>4.8789999999999996</v>
      </c>
      <c r="H29" s="408">
        <v>0.91</v>
      </c>
      <c r="I29" s="58" t="s">
        <v>392</v>
      </c>
      <c r="J29" s="178">
        <f t="shared" si="1"/>
        <v>4439.8900000000003</v>
      </c>
      <c r="K29" s="104"/>
      <c r="L29" s="316" t="s">
        <v>595</v>
      </c>
      <c r="M29" s="311">
        <f>VLOOKUP(L29,Carton!$B$5:$J$61,7,)</f>
        <v>0</v>
      </c>
      <c r="N29" s="279">
        <f>VLOOKUP(L29,Carton!$B$5:$J$61,9,)</f>
        <v>0</v>
      </c>
      <c r="O29" s="317"/>
      <c r="P29" s="278"/>
      <c r="T29" s="31"/>
      <c r="U29" s="376" t="s">
        <v>15</v>
      </c>
      <c r="V29" s="377"/>
      <c r="W29" s="62">
        <v>71031000</v>
      </c>
      <c r="X29" s="76">
        <v>4.8789999999999996</v>
      </c>
      <c r="Y29" s="55">
        <v>1</v>
      </c>
      <c r="AA29" s="56">
        <v>0.91</v>
      </c>
      <c r="AB29" s="58" t="s">
        <v>392</v>
      </c>
    </row>
    <row r="30" spans="1:28" ht="14.4" customHeight="1" thickBot="1">
      <c r="A30" s="114">
        <v>15</v>
      </c>
      <c r="B30" s="380" t="s">
        <v>15</v>
      </c>
      <c r="C30" s="381"/>
      <c r="D30" s="62">
        <v>71031000</v>
      </c>
      <c r="E30" s="76">
        <v>4.8959999999999999</v>
      </c>
      <c r="F30" s="55">
        <v>1</v>
      </c>
      <c r="G30" s="73">
        <f t="shared" si="0"/>
        <v>4.8959999999999999</v>
      </c>
      <c r="H30" s="408">
        <v>0.91</v>
      </c>
      <c r="I30" s="58" t="s">
        <v>392</v>
      </c>
      <c r="J30" s="178">
        <f t="shared" si="1"/>
        <v>4455.3599999999997</v>
      </c>
      <c r="K30" s="104"/>
      <c r="L30" s="316" t="s">
        <v>595</v>
      </c>
      <c r="M30" s="311">
        <f>VLOOKUP(L30,Carton!$B$5:$J$61,7,)</f>
        <v>0</v>
      </c>
      <c r="N30" s="279">
        <f>VLOOKUP(L30,Carton!$B$5:$J$61,9,)</f>
        <v>0</v>
      </c>
      <c r="O30" s="317"/>
      <c r="P30" s="278"/>
      <c r="T30" s="31"/>
      <c r="U30" s="380" t="s">
        <v>15</v>
      </c>
      <c r="V30" s="381"/>
      <c r="W30" s="62">
        <v>71031000</v>
      </c>
      <c r="X30" s="76">
        <v>4.8959999999999999</v>
      </c>
      <c r="Y30" s="55">
        <v>1</v>
      </c>
      <c r="AA30" s="56">
        <v>0.91</v>
      </c>
      <c r="AB30" s="58" t="s">
        <v>392</v>
      </c>
    </row>
    <row r="31" spans="1:28" ht="14.4" customHeight="1" thickBot="1">
      <c r="A31" s="114">
        <v>16</v>
      </c>
      <c r="B31" s="376" t="s">
        <v>15</v>
      </c>
      <c r="C31" s="377"/>
      <c r="D31" s="62">
        <v>71031000</v>
      </c>
      <c r="E31" s="76">
        <v>4.984</v>
      </c>
      <c r="F31" s="55">
        <v>1</v>
      </c>
      <c r="G31" s="73">
        <f t="shared" si="0"/>
        <v>4.984</v>
      </c>
      <c r="H31" s="408">
        <v>0.91</v>
      </c>
      <c r="I31" s="58" t="s">
        <v>393</v>
      </c>
      <c r="J31" s="178">
        <f t="shared" si="1"/>
        <v>4535.4400000000005</v>
      </c>
      <c r="K31" s="104"/>
      <c r="L31" s="316" t="s">
        <v>595</v>
      </c>
      <c r="M31" s="311">
        <f>VLOOKUP(L31,Carton!$B$5:$J$61,7,)</f>
        <v>0</v>
      </c>
      <c r="N31" s="279">
        <f>VLOOKUP(L31,Carton!$B$5:$J$61,9,)</f>
        <v>0</v>
      </c>
      <c r="O31" s="317"/>
      <c r="P31" s="278"/>
      <c r="T31" s="31"/>
      <c r="U31" s="376" t="s">
        <v>15</v>
      </c>
      <c r="V31" s="377"/>
      <c r="W31" s="62">
        <v>71031000</v>
      </c>
      <c r="X31" s="76">
        <v>4.984</v>
      </c>
      <c r="Y31" s="55">
        <v>1</v>
      </c>
      <c r="AA31" s="56">
        <v>0.91</v>
      </c>
      <c r="AB31" s="58" t="s">
        <v>393</v>
      </c>
    </row>
    <row r="32" spans="1:28" ht="14.4" customHeight="1" thickBot="1">
      <c r="A32" s="114">
        <v>17</v>
      </c>
      <c r="B32" s="376" t="s">
        <v>13</v>
      </c>
      <c r="C32" s="377"/>
      <c r="D32" s="62">
        <v>71031000</v>
      </c>
      <c r="E32" s="77">
        <v>1.5469999999999999</v>
      </c>
      <c r="F32" s="55">
        <v>1</v>
      </c>
      <c r="G32" s="73">
        <f t="shared" si="0"/>
        <v>1.5469999999999999</v>
      </c>
      <c r="H32" s="408">
        <v>18.18</v>
      </c>
      <c r="I32" s="58" t="s">
        <v>393</v>
      </c>
      <c r="J32" s="178">
        <f t="shared" si="1"/>
        <v>28124.46</v>
      </c>
      <c r="K32" s="104"/>
      <c r="L32" s="318" t="s">
        <v>595</v>
      </c>
      <c r="M32" s="311">
        <f>VLOOKUP(L32,Carton!$B$5:$J$61,7,)</f>
        <v>0</v>
      </c>
      <c r="N32" s="279">
        <f>VLOOKUP(L32,Carton!$B$5:$J$61,9,)</f>
        <v>0</v>
      </c>
      <c r="O32" s="317"/>
      <c r="P32" s="278"/>
      <c r="Q32" s="176" t="s">
        <v>524</v>
      </c>
      <c r="R32" s="191" t="s">
        <v>525</v>
      </c>
      <c r="S32" s="192" t="s">
        <v>526</v>
      </c>
      <c r="T32" s="31"/>
      <c r="U32" s="376" t="s">
        <v>13</v>
      </c>
      <c r="V32" s="377"/>
      <c r="W32" s="62">
        <v>71031000</v>
      </c>
      <c r="X32" s="77">
        <v>1.5469999999999999</v>
      </c>
      <c r="Y32" s="55">
        <v>1</v>
      </c>
      <c r="AA32" s="56">
        <v>18.18</v>
      </c>
      <c r="AB32" s="58" t="s">
        <v>393</v>
      </c>
    </row>
    <row r="33" spans="1:28" ht="14.4" customHeight="1" thickBot="1">
      <c r="A33" s="114">
        <v>18</v>
      </c>
      <c r="B33" s="376" t="s">
        <v>11</v>
      </c>
      <c r="C33" s="377"/>
      <c r="D33" s="62">
        <v>71031000</v>
      </c>
      <c r="E33" s="77">
        <v>18.478999999999999</v>
      </c>
      <c r="F33" s="55">
        <v>1</v>
      </c>
      <c r="G33" s="73">
        <f t="shared" si="0"/>
        <v>18.478999999999999</v>
      </c>
      <c r="H33" s="408">
        <v>6.0000000000000001E-3</v>
      </c>
      <c r="I33" s="59" t="s">
        <v>394</v>
      </c>
      <c r="J33" s="178">
        <f t="shared" si="1"/>
        <v>110.874</v>
      </c>
      <c r="K33" s="104"/>
      <c r="L33" s="316" t="s">
        <v>595</v>
      </c>
      <c r="M33" s="311">
        <f>VLOOKUP(L33,Carton!$B$5:$J$61,7,)</f>
        <v>0</v>
      </c>
      <c r="N33" s="279">
        <f>VLOOKUP(L33,Carton!$B$5:$J$61,9,)</f>
        <v>0</v>
      </c>
      <c r="O33" s="317"/>
      <c r="P33" s="278"/>
      <c r="Q33" s="167" t="s">
        <v>408</v>
      </c>
      <c r="R33" s="204" t="s">
        <v>531</v>
      </c>
      <c r="S33" s="194" t="s">
        <v>529</v>
      </c>
      <c r="T33" s="5"/>
      <c r="U33" s="376" t="s">
        <v>11</v>
      </c>
      <c r="V33" s="377"/>
      <c r="W33" s="62">
        <v>71031000</v>
      </c>
      <c r="X33" s="77">
        <v>18.478999999999999</v>
      </c>
      <c r="Y33" s="55">
        <v>1</v>
      </c>
      <c r="AA33" s="56">
        <v>6.0000000000000001E-3</v>
      </c>
      <c r="AB33" s="59" t="s">
        <v>394</v>
      </c>
    </row>
    <row r="34" spans="1:28" ht="14.4" customHeight="1" thickBot="1">
      <c r="A34" s="114">
        <v>19</v>
      </c>
      <c r="B34" s="376" t="s">
        <v>11</v>
      </c>
      <c r="C34" s="377"/>
      <c r="D34" s="62">
        <v>71031000</v>
      </c>
      <c r="E34" s="77">
        <v>19.581</v>
      </c>
      <c r="F34" s="55">
        <v>1</v>
      </c>
      <c r="G34" s="73">
        <f t="shared" si="0"/>
        <v>19.581</v>
      </c>
      <c r="H34" s="408">
        <v>6.0000000000000001E-3</v>
      </c>
      <c r="I34" s="59" t="s">
        <v>395</v>
      </c>
      <c r="J34" s="178">
        <f t="shared" si="1"/>
        <v>117.48599999999999</v>
      </c>
      <c r="K34" s="104"/>
      <c r="L34" s="316" t="s">
        <v>595</v>
      </c>
      <c r="M34" s="311">
        <f>VLOOKUP(L34,Carton!$B$5:$J$61,7,)</f>
        <v>0</v>
      </c>
      <c r="N34" s="279">
        <f>VLOOKUP(L34,Carton!$B$5:$J$61,9,)</f>
        <v>0</v>
      </c>
      <c r="O34" s="317"/>
      <c r="P34" s="278"/>
      <c r="Q34" s="41" t="s">
        <v>1</v>
      </c>
      <c r="R34" s="204" t="s">
        <v>531</v>
      </c>
      <c r="S34" s="195" t="s">
        <v>528</v>
      </c>
      <c r="T34" s="181"/>
      <c r="U34" s="376" t="s">
        <v>11</v>
      </c>
      <c r="V34" s="377"/>
      <c r="W34" s="62">
        <v>71031000</v>
      </c>
      <c r="X34" s="77">
        <v>19.581</v>
      </c>
      <c r="Y34" s="55">
        <v>1</v>
      </c>
      <c r="AA34" s="56">
        <v>6.0000000000000001E-3</v>
      </c>
      <c r="AB34" s="59" t="s">
        <v>395</v>
      </c>
    </row>
    <row r="35" spans="1:28" ht="14.4" customHeight="1" thickBot="1">
      <c r="A35" s="114">
        <v>20</v>
      </c>
      <c r="B35" s="376" t="s">
        <v>11</v>
      </c>
      <c r="C35" s="377"/>
      <c r="D35" s="62">
        <v>71031000</v>
      </c>
      <c r="E35" s="77">
        <v>19.771999999999998</v>
      </c>
      <c r="F35" s="55">
        <v>1</v>
      </c>
      <c r="G35" s="73">
        <f t="shared" si="0"/>
        <v>19.771999999999998</v>
      </c>
      <c r="H35" s="408">
        <v>6.0000000000000001E-3</v>
      </c>
      <c r="I35" s="59" t="s">
        <v>396</v>
      </c>
      <c r="J35" s="178">
        <f t="shared" si="1"/>
        <v>118.63199999999999</v>
      </c>
      <c r="K35" s="104"/>
      <c r="L35" s="316" t="s">
        <v>595</v>
      </c>
      <c r="M35" s="311">
        <f>VLOOKUP(L35,Carton!$B$5:$J$61,7,)</f>
        <v>0</v>
      </c>
      <c r="N35" s="279">
        <f>VLOOKUP(L35,Carton!$B$5:$J$61,9,)</f>
        <v>0</v>
      </c>
      <c r="O35" s="317"/>
      <c r="P35" s="278"/>
      <c r="Q35" s="168" t="s">
        <v>515</v>
      </c>
      <c r="R35" s="183" t="s">
        <v>518</v>
      </c>
      <c r="S35" s="193" t="s">
        <v>527</v>
      </c>
      <c r="T35" s="5"/>
      <c r="U35" s="376" t="s">
        <v>11</v>
      </c>
      <c r="V35" s="377"/>
      <c r="W35" s="62">
        <v>71031000</v>
      </c>
      <c r="X35" s="77">
        <v>19.771999999999998</v>
      </c>
      <c r="Y35" s="55">
        <v>1</v>
      </c>
      <c r="AA35" s="56">
        <v>6.0000000000000001E-3</v>
      </c>
      <c r="AB35" s="59" t="s">
        <v>396</v>
      </c>
    </row>
    <row r="36" spans="1:28" ht="14.4" customHeight="1" thickBot="1">
      <c r="A36" s="114">
        <v>21</v>
      </c>
      <c r="B36" s="376" t="s">
        <v>11</v>
      </c>
      <c r="C36" s="377"/>
      <c r="D36" s="62">
        <v>71031000</v>
      </c>
      <c r="E36" s="76">
        <v>19.841000000000001</v>
      </c>
      <c r="F36" s="55">
        <v>1</v>
      </c>
      <c r="G36" s="73">
        <f t="shared" si="0"/>
        <v>19.841000000000001</v>
      </c>
      <c r="H36" s="408">
        <v>6.0000000000000001E-3</v>
      </c>
      <c r="I36" s="59" t="s">
        <v>409</v>
      </c>
      <c r="J36" s="178">
        <f t="shared" si="1"/>
        <v>119.04600000000001</v>
      </c>
      <c r="K36" s="104"/>
      <c r="L36" s="316" t="s">
        <v>595</v>
      </c>
      <c r="M36" s="311">
        <f>VLOOKUP(L36,Carton!$B$5:$J$61,7,)</f>
        <v>0</v>
      </c>
      <c r="N36" s="279">
        <f>VLOOKUP(L36,Carton!$B$5:$J$61,9,)</f>
        <v>0</v>
      </c>
      <c r="O36" s="317"/>
      <c r="P36" s="278"/>
      <c r="Q36" s="41" t="s">
        <v>2</v>
      </c>
      <c r="R36" s="204" t="s">
        <v>531</v>
      </c>
      <c r="S36" s="198" t="s">
        <v>530</v>
      </c>
      <c r="T36" s="184"/>
      <c r="U36" s="376" t="s">
        <v>11</v>
      </c>
      <c r="V36" s="377"/>
      <c r="W36" s="62">
        <v>71031000</v>
      </c>
      <c r="X36" s="76">
        <v>19.841000000000001</v>
      </c>
      <c r="Y36" s="55">
        <v>1</v>
      </c>
      <c r="AA36" s="56">
        <v>6.0000000000000001E-3</v>
      </c>
      <c r="AB36" s="59" t="s">
        <v>409</v>
      </c>
    </row>
    <row r="37" spans="1:28" ht="14.4" customHeight="1" thickBot="1">
      <c r="A37" s="114">
        <v>22</v>
      </c>
      <c r="B37" s="376" t="s">
        <v>15</v>
      </c>
      <c r="C37" s="377"/>
      <c r="D37" s="62">
        <v>71031000</v>
      </c>
      <c r="E37" s="76">
        <v>4.7649999999999997</v>
      </c>
      <c r="F37" s="55">
        <v>1</v>
      </c>
      <c r="G37" s="73">
        <f t="shared" si="0"/>
        <v>4.7649999999999997</v>
      </c>
      <c r="H37" s="408">
        <v>0.91</v>
      </c>
      <c r="I37" s="59" t="s">
        <v>393</v>
      </c>
      <c r="J37" s="178">
        <f t="shared" si="1"/>
        <v>4336.1499999999996</v>
      </c>
      <c r="K37" s="104"/>
      <c r="L37" s="316" t="s">
        <v>595</v>
      </c>
      <c r="M37" s="311">
        <f>VLOOKUP(L37,Carton!$B$5:$J$61,7,)</f>
        <v>0</v>
      </c>
      <c r="N37" s="279">
        <f>VLOOKUP(L37,Carton!$B$5:$J$61,9,)</f>
        <v>0</v>
      </c>
      <c r="O37" s="317"/>
      <c r="P37" s="278"/>
      <c r="Q37" s="180" t="s">
        <v>3</v>
      </c>
      <c r="R37" s="183" t="s">
        <v>520</v>
      </c>
      <c r="S37" s="193" t="s">
        <v>519</v>
      </c>
      <c r="T37" s="182"/>
      <c r="U37" s="376" t="s">
        <v>15</v>
      </c>
      <c r="V37" s="377"/>
      <c r="W37" s="62">
        <v>71031000</v>
      </c>
      <c r="X37" s="76">
        <v>4.7649999999999997</v>
      </c>
      <c r="Y37" s="55">
        <v>1</v>
      </c>
      <c r="AA37" s="56">
        <v>0.91</v>
      </c>
      <c r="AB37" s="59" t="s">
        <v>393</v>
      </c>
    </row>
    <row r="38" spans="1:28" ht="13.8" thickBot="1">
      <c r="A38" s="114">
        <v>23</v>
      </c>
      <c r="B38" s="376"/>
      <c r="C38" s="377"/>
      <c r="D38" s="62"/>
      <c r="E38" s="78"/>
      <c r="F38" s="55"/>
      <c r="G38" s="73">
        <f t="shared" si="0"/>
        <v>0</v>
      </c>
      <c r="H38" s="408"/>
      <c r="I38" s="59" t="s">
        <v>423</v>
      </c>
      <c r="J38" s="178" t="str">
        <f t="shared" si="1"/>
        <v xml:space="preserve"> </v>
      </c>
      <c r="K38" s="104"/>
      <c r="L38" s="316" t="s">
        <v>595</v>
      </c>
      <c r="M38" s="311">
        <f>VLOOKUP(L38,Carton!$B$5:$J$61,7,)</f>
        <v>0</v>
      </c>
      <c r="N38" s="279">
        <f>VLOOKUP(L38,Carton!$B$5:$J$61,9,)</f>
        <v>0</v>
      </c>
      <c r="O38" s="317"/>
      <c r="Q38" s="180" t="s">
        <v>522</v>
      </c>
      <c r="R38" s="183" t="s">
        <v>523</v>
      </c>
      <c r="S38" s="193" t="s">
        <v>521</v>
      </c>
      <c r="T38" s="5"/>
      <c r="U38" s="376"/>
      <c r="V38" s="377"/>
      <c r="W38" s="62"/>
      <c r="X38" s="78"/>
      <c r="Y38" s="55"/>
      <c r="AA38" s="56"/>
      <c r="AB38" s="59" t="s">
        <v>423</v>
      </c>
    </row>
    <row r="39" spans="1:28" ht="13.8" thickBot="1">
      <c r="A39" s="114">
        <v>24</v>
      </c>
      <c r="B39" s="376"/>
      <c r="C39" s="377"/>
      <c r="D39" s="62"/>
      <c r="E39" s="78">
        <v>4.7649999999999997</v>
      </c>
      <c r="F39" s="55"/>
      <c r="G39" s="73">
        <f t="shared" si="0"/>
        <v>0</v>
      </c>
      <c r="H39" s="408"/>
      <c r="I39" s="59"/>
      <c r="J39" s="178" t="str">
        <f t="shared" si="1"/>
        <v xml:space="preserve"> </v>
      </c>
      <c r="K39" s="104"/>
      <c r="L39" s="316" t="s">
        <v>595</v>
      </c>
      <c r="M39" s="311">
        <f>VLOOKUP(L39,Carton!$B$5:$J$61,7,)</f>
        <v>0</v>
      </c>
      <c r="N39" s="279">
        <f>VLOOKUP(L39,Carton!$B$5:$J$61,9,)</f>
        <v>0</v>
      </c>
      <c r="O39" s="317"/>
      <c r="Q39" s="180"/>
      <c r="R39" s="183"/>
      <c r="S39" s="193"/>
      <c r="T39" s="5"/>
      <c r="U39" s="376"/>
      <c r="V39" s="377"/>
      <c r="W39" s="62"/>
      <c r="X39" s="78">
        <v>4.7649999999999997</v>
      </c>
      <c r="Y39" s="55"/>
      <c r="AA39" s="56"/>
      <c r="AB39" s="59"/>
    </row>
    <row r="40" spans="1:28" ht="13.8" thickBot="1">
      <c r="A40" s="114">
        <v>25</v>
      </c>
      <c r="B40" s="376"/>
      <c r="C40" s="377"/>
      <c r="D40" s="62"/>
      <c r="E40" s="78"/>
      <c r="F40" s="55"/>
      <c r="G40" s="73">
        <f t="shared" si="0"/>
        <v>0</v>
      </c>
      <c r="H40" s="408"/>
      <c r="I40" s="59"/>
      <c r="J40" s="178" t="str">
        <f t="shared" si="1"/>
        <v xml:space="preserve"> </v>
      </c>
      <c r="K40" s="104"/>
      <c r="L40" s="316" t="s">
        <v>595</v>
      </c>
      <c r="M40" s="311">
        <f>VLOOKUP(L40,Carton!$B$5:$J$61,7,)</f>
        <v>0</v>
      </c>
      <c r="N40" s="279">
        <f>VLOOKUP(L40,Carton!$B$5:$J$61,9,)</f>
        <v>0</v>
      </c>
      <c r="O40" s="317"/>
      <c r="Q40" s="180"/>
      <c r="R40" s="183"/>
      <c r="S40" s="193"/>
      <c r="T40" s="5"/>
      <c r="U40" s="376"/>
      <c r="V40" s="377"/>
      <c r="W40" s="62"/>
      <c r="X40" s="78"/>
      <c r="Y40" s="55"/>
      <c r="AA40" s="56"/>
      <c r="AB40" s="59"/>
    </row>
    <row r="41" spans="1:28" ht="13.8" thickBot="1">
      <c r="A41" s="114">
        <v>26</v>
      </c>
      <c r="B41" s="376"/>
      <c r="C41" s="377"/>
      <c r="D41" s="62"/>
      <c r="E41" s="77">
        <v>4.7649999999999997</v>
      </c>
      <c r="F41" s="55"/>
      <c r="G41" s="73">
        <f t="shared" si="0"/>
        <v>0</v>
      </c>
      <c r="H41" s="408"/>
      <c r="I41" s="59"/>
      <c r="J41" s="178" t="str">
        <f t="shared" si="1"/>
        <v xml:space="preserve"> </v>
      </c>
      <c r="K41" s="104"/>
      <c r="L41" s="316" t="s">
        <v>595</v>
      </c>
      <c r="M41" s="311">
        <f>VLOOKUP(L41,Carton!$B$5:$J$61,7,)</f>
        <v>0</v>
      </c>
      <c r="N41" s="279">
        <f>VLOOKUP(L41,Carton!$B$5:$J$61,9,)</f>
        <v>0</v>
      </c>
      <c r="O41" s="317"/>
      <c r="Q41" s="190"/>
      <c r="R41" s="190"/>
      <c r="S41" s="196"/>
      <c r="U41" s="376"/>
      <c r="V41" s="377"/>
      <c r="W41" s="62"/>
      <c r="X41" s="77"/>
      <c r="Y41" s="55"/>
      <c r="AA41" s="56"/>
      <c r="AB41" s="59"/>
    </row>
    <row r="42" spans="1:28" ht="13.8" thickBot="1">
      <c r="A42" s="114">
        <v>27</v>
      </c>
      <c r="B42" s="378"/>
      <c r="C42" s="379"/>
      <c r="D42" s="62"/>
      <c r="E42" s="77"/>
      <c r="F42" s="55"/>
      <c r="G42" s="73">
        <f t="shared" si="0"/>
        <v>0</v>
      </c>
      <c r="H42" s="408"/>
      <c r="I42" s="59"/>
      <c r="J42" s="178" t="str">
        <f t="shared" si="1"/>
        <v xml:space="preserve"> </v>
      </c>
      <c r="K42" s="104"/>
      <c r="M42" s="277">
        <f>(M16*O16)+(M17*O17)+(M18*O18)+(M19*O19)+(M20*O20)+(M21*O21)+(M22*O22)+(M23*O23)+(M24*O24)+(M25*O25)+(M26*O26)+(M27*O27)+(M28*O28)+(M29*O29)+(M30*O30)+(M31*O31)+(M32*O32)+(M33*O33)+(M34*O34)+(M35*O35)+(M36*O36)+(M37*O37)+(M38*O38)+(M39*O39)+(M40*O40)+(M41*O41)</f>
        <v>0.13500000000000001</v>
      </c>
      <c r="N42" s="277">
        <f>(N16*O16)+(N17*O17)+(N18*O18)+(N19*O19)+(N20*O20)+(N21*O21)+(N22*O22)+(N23*O23)+(N24*O24)+(N25*O25)+(N26*O26)+(N27*O27)+(N28*O28)+(N29*O29)+(N30*O30)+(N31*O31)+(N32*O32)+(N33*O33)+(N34*O34)+(N35*O35)+(N36*O36)+(N37*O37)+(N38*O38)+(N39*O39)+(N40*O40)+(N41*O41)</f>
        <v>3.6270000000000002</v>
      </c>
      <c r="O42" s="319">
        <f>+SUM(O16:O41)</f>
        <v>9</v>
      </c>
      <c r="Q42" s="42"/>
      <c r="R42" s="42"/>
      <c r="S42" s="196"/>
      <c r="U42" s="378"/>
      <c r="V42" s="379"/>
      <c r="W42" s="62"/>
      <c r="X42" s="77"/>
      <c r="Y42" s="55"/>
      <c r="AA42" s="56"/>
      <c r="AB42" s="59"/>
    </row>
    <row r="43" spans="1:28" ht="15" customHeight="1" thickTop="1" thickBot="1">
      <c r="B43" s="385"/>
      <c r="C43" s="386"/>
      <c r="D43" s="39"/>
      <c r="E43" s="163"/>
      <c r="F43" s="388" t="str">
        <f>+C13</f>
        <v>USD - US Dollar</v>
      </c>
      <c r="G43" s="388"/>
      <c r="H43" s="388"/>
      <c r="I43" s="389"/>
      <c r="J43" s="323">
        <f>ROUND(SUM(J16:J42),2)</f>
        <v>116577.63</v>
      </c>
      <c r="K43" s="52"/>
      <c r="L43" s="185">
        <f>+SUM(J16:J42)</f>
        <v>116577.628</v>
      </c>
      <c r="M43" s="320" t="s">
        <v>594</v>
      </c>
      <c r="N43" s="321" t="s">
        <v>596</v>
      </c>
      <c r="O43" s="322" t="s">
        <v>597</v>
      </c>
      <c r="Q43" s="42"/>
      <c r="R43" s="42"/>
      <c r="S43" s="196"/>
      <c r="U43" s="33"/>
      <c r="V43" s="31"/>
    </row>
    <row r="44" spans="1:28" ht="6" customHeight="1">
      <c r="B44" s="186"/>
      <c r="C44" s="186"/>
      <c r="D44" s="51"/>
      <c r="E44" s="187"/>
      <c r="F44" s="188"/>
      <c r="G44" s="188"/>
      <c r="H44" s="188"/>
      <c r="I44" s="188"/>
      <c r="J44" s="189"/>
      <c r="K44" s="52"/>
      <c r="L44" s="126"/>
      <c r="Q44" s="42"/>
      <c r="R44" s="203"/>
      <c r="S44" s="196"/>
      <c r="T44" s="114"/>
      <c r="U44" s="33"/>
      <c r="V44" s="31"/>
    </row>
    <row r="45" spans="1:28" ht="15" customHeight="1">
      <c r="B45" s="387" t="str">
        <f>_xll.NBTEXTE(J43,2,1,"US Dollar and","US Dollars and","Cent","Cents",0)</f>
        <v>One hundred sixteen thousand five hundred seventy-seven US Dollars and sixty-three Cents</v>
      </c>
      <c r="C45" s="387"/>
      <c r="D45" s="387"/>
      <c r="E45" s="387"/>
      <c r="F45" s="387"/>
      <c r="G45" s="387"/>
      <c r="H45" s="387"/>
      <c r="I45" s="387"/>
      <c r="J45" s="387"/>
      <c r="K45" s="124"/>
      <c r="Q45" s="42"/>
      <c r="R45" s="42"/>
      <c r="S45" s="196"/>
    </row>
    <row r="46" spans="1:28">
      <c r="E46" s="2"/>
      <c r="L46" s="70"/>
      <c r="Q46" s="42"/>
      <c r="R46" s="42"/>
      <c r="S46" s="196"/>
    </row>
    <row r="47" spans="1:28" ht="14.4">
      <c r="B47" s="37" t="s">
        <v>463</v>
      </c>
      <c r="C47" s="40">
        <f>+SUM(G16:G42)</f>
        <v>167.29199999999997</v>
      </c>
      <c r="E47" s="2"/>
      <c r="H47" s="152"/>
      <c r="J47" s="70"/>
      <c r="K47" s="70"/>
      <c r="Q47" s="43"/>
      <c r="R47" s="43"/>
      <c r="S47" s="197"/>
    </row>
    <row r="48" spans="1:28">
      <c r="B48" s="37" t="s">
        <v>464</v>
      </c>
      <c r="C48" s="40">
        <f>+C47+N42</f>
        <v>170.91899999999998</v>
      </c>
      <c r="E48" s="2"/>
      <c r="M48" s="280"/>
      <c r="Q48" s="31"/>
      <c r="R48" s="31"/>
      <c r="S48" s="31"/>
    </row>
    <row r="49" spans="2:21" ht="13.8">
      <c r="B49" s="38" t="s">
        <v>511</v>
      </c>
      <c r="C49" s="46">
        <f t="array" ref="C49">+SUMPRODUCT(IF(I16:I42&lt;&gt;"",1/COUNTIF(I16:I42,I16:I42)))</f>
        <v>10</v>
      </c>
      <c r="E49" s="2"/>
      <c r="L49" s="100"/>
      <c r="Q49" s="31"/>
      <c r="R49" s="31"/>
      <c r="S49" s="31"/>
    </row>
    <row r="50" spans="2:21" ht="13.8">
      <c r="B50" s="108" t="s">
        <v>465</v>
      </c>
      <c r="C50" s="40">
        <f>M42</f>
        <v>0.13500000000000001</v>
      </c>
      <c r="E50" s="213"/>
      <c r="L50" s="100"/>
      <c r="M50" s="280"/>
      <c r="Q50" s="31"/>
      <c r="R50" s="31"/>
      <c r="S50" s="31"/>
    </row>
    <row r="51" spans="2:21" ht="13.8"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1"/>
      <c r="Q51" s="31"/>
      <c r="R51" s="31"/>
      <c r="S51" s="31"/>
    </row>
    <row r="52" spans="2:21" ht="13.8"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50"/>
      <c r="Q52" s="31"/>
      <c r="R52" s="31"/>
      <c r="S52" s="31"/>
      <c r="T52" s="114"/>
      <c r="U52" s="114"/>
    </row>
    <row r="53" spans="2:21">
      <c r="B53" s="384" t="s">
        <v>404</v>
      </c>
      <c r="C53" s="384"/>
      <c r="D53" s="384"/>
      <c r="E53" s="384"/>
      <c r="F53" s="384"/>
      <c r="G53" s="384"/>
      <c r="H53" s="384"/>
      <c r="I53" s="384"/>
      <c r="J53" s="384"/>
      <c r="K53" s="121"/>
      <c r="L53" s="101"/>
    </row>
    <row r="54" spans="2:21"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101"/>
    </row>
    <row r="55" spans="2:21">
      <c r="B55" s="384" t="s">
        <v>400</v>
      </c>
      <c r="C55" s="384"/>
      <c r="D55" s="384"/>
      <c r="E55" s="384"/>
      <c r="F55" s="384"/>
      <c r="G55" s="384"/>
      <c r="H55" s="384"/>
      <c r="I55" s="384"/>
      <c r="J55" s="384"/>
      <c r="K55" s="121"/>
      <c r="L55" s="101"/>
    </row>
    <row r="56" spans="2:21">
      <c r="B56" s="384" t="s">
        <v>401</v>
      </c>
      <c r="C56" s="384"/>
      <c r="D56" s="384"/>
      <c r="E56" s="384"/>
      <c r="F56" s="384"/>
      <c r="G56" s="384"/>
      <c r="H56" s="384"/>
      <c r="I56" s="384"/>
      <c r="J56" s="384"/>
      <c r="K56" s="121"/>
      <c r="L56" s="269"/>
    </row>
    <row r="57" spans="2:21">
      <c r="B57" s="384" t="s">
        <v>402</v>
      </c>
      <c r="C57" s="384"/>
      <c r="D57" s="384"/>
      <c r="E57" s="384"/>
      <c r="F57" s="384"/>
      <c r="G57" s="384"/>
      <c r="H57" s="384"/>
      <c r="I57" s="384"/>
      <c r="J57" s="384"/>
      <c r="K57" s="121"/>
      <c r="L57" s="50"/>
    </row>
    <row r="58" spans="2:21">
      <c r="B58" s="384" t="s">
        <v>403</v>
      </c>
      <c r="C58" s="384"/>
      <c r="D58" s="384"/>
      <c r="E58" s="384"/>
      <c r="F58" s="384"/>
      <c r="G58" s="384"/>
      <c r="H58" s="384"/>
      <c r="I58" s="384"/>
      <c r="J58" s="384"/>
      <c r="K58" s="121"/>
    </row>
    <row r="59" spans="2:21">
      <c r="B59" s="50"/>
      <c r="C59" s="50"/>
      <c r="D59" s="50"/>
      <c r="E59" s="50"/>
      <c r="F59" s="50"/>
      <c r="G59" s="50"/>
      <c r="H59" s="50"/>
      <c r="I59" s="50"/>
      <c r="J59" s="50"/>
      <c r="K59" s="50"/>
    </row>
    <row r="61" spans="2:21" ht="23.4">
      <c r="B61" s="214"/>
    </row>
    <row r="62" spans="2:21" ht="14.4">
      <c r="B62"/>
    </row>
    <row r="64" spans="2:21" ht="14.4">
      <c r="B64"/>
    </row>
  </sheetData>
  <dataConsolidate/>
  <mergeCells count="78">
    <mergeCell ref="F2:H2"/>
    <mergeCell ref="I2:J2"/>
    <mergeCell ref="A13:B13"/>
    <mergeCell ref="H13:I13"/>
    <mergeCell ref="B40:C40"/>
    <mergeCell ref="F10:J10"/>
    <mergeCell ref="F11:J11"/>
    <mergeCell ref="Q1:R1"/>
    <mergeCell ref="B29:C29"/>
    <mergeCell ref="B30:C30"/>
    <mergeCell ref="I1:J1"/>
    <mergeCell ref="I3:J3"/>
    <mergeCell ref="F3:H3"/>
    <mergeCell ref="B1:E2"/>
    <mergeCell ref="F5:J5"/>
    <mergeCell ref="F6:J6"/>
    <mergeCell ref="F7:J7"/>
    <mergeCell ref="F8:J8"/>
    <mergeCell ref="F9:J9"/>
    <mergeCell ref="B55:J55"/>
    <mergeCell ref="B17:C17"/>
    <mergeCell ref="B18:C18"/>
    <mergeCell ref="B43:C43"/>
    <mergeCell ref="B53:J53"/>
    <mergeCell ref="B42:C42"/>
    <mergeCell ref="B45:J45"/>
    <mergeCell ref="B35:C35"/>
    <mergeCell ref="B31:C31"/>
    <mergeCell ref="B32:C32"/>
    <mergeCell ref="F43:I43"/>
    <mergeCell ref="B36:C36"/>
    <mergeCell ref="B37:C37"/>
    <mergeCell ref="B38:C38"/>
    <mergeCell ref="B41:C41"/>
    <mergeCell ref="B39:C39"/>
    <mergeCell ref="B58:J58"/>
    <mergeCell ref="B16:C16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56:J56"/>
    <mergeCell ref="B57:J57"/>
    <mergeCell ref="B33:C33"/>
    <mergeCell ref="B34:C34"/>
    <mergeCell ref="U16:V16"/>
    <mergeCell ref="U17:V17"/>
    <mergeCell ref="U18:V18"/>
    <mergeCell ref="U19:V19"/>
    <mergeCell ref="U20:V20"/>
    <mergeCell ref="U21:V21"/>
    <mergeCell ref="U22:V22"/>
    <mergeCell ref="U23:V23"/>
    <mergeCell ref="U24:V24"/>
    <mergeCell ref="U25:V25"/>
    <mergeCell ref="U26:V26"/>
    <mergeCell ref="U27:V27"/>
    <mergeCell ref="U28:V28"/>
    <mergeCell ref="U29:V29"/>
    <mergeCell ref="U30:V30"/>
    <mergeCell ref="U31:V31"/>
    <mergeCell ref="U32:V32"/>
    <mergeCell ref="U33:V33"/>
    <mergeCell ref="U34:V34"/>
    <mergeCell ref="U35:V35"/>
    <mergeCell ref="U41:V41"/>
    <mergeCell ref="U42:V42"/>
    <mergeCell ref="U36:V36"/>
    <mergeCell ref="U37:V37"/>
    <mergeCell ref="U38:V38"/>
    <mergeCell ref="U39:V39"/>
    <mergeCell ref="U40:V40"/>
  </mergeCells>
  <conditionalFormatting sqref="E16:E42">
    <cfRule type="duplicateValues" dxfId="3" priority="6"/>
  </conditionalFormatting>
  <conditionalFormatting sqref="C49">
    <cfRule type="cellIs" dxfId="2" priority="12" operator="notEqual">
      <formula>$O$42</formula>
    </cfRule>
  </conditionalFormatting>
  <conditionalFormatting sqref="X16:X42">
    <cfRule type="duplicateValues" dxfId="1" priority="3"/>
  </conditionalFormatting>
  <dataValidations count="7">
    <dataValidation type="list" allowBlank="1" showInputMessage="1" showErrorMessage="1" sqref="L4">
      <formula1>Clients</formula1>
    </dataValidation>
    <dataValidation type="list" allowBlank="1" showInputMessage="1" showErrorMessage="1" sqref="L5">
      <formula1>$Q$33:$Q$39</formula1>
    </dataValidation>
    <dataValidation type="list" allowBlank="1" showInputMessage="1" showErrorMessage="1" sqref="L3">
      <formula1>$Q$2:$Q$5</formula1>
    </dataValidation>
    <dataValidation type="list" allowBlank="1" showInputMessage="1" showErrorMessage="1" sqref="L6">
      <formula1>Incoterms</formula1>
    </dataValidation>
    <dataValidation type="list" allowBlank="1" showInputMessage="1" showErrorMessage="1" sqref="L16:L41">
      <formula1>Référence_Carton</formula1>
    </dataValidation>
    <dataValidation type="list" allowBlank="1" showInputMessage="1" showErrorMessage="1" sqref="W16:W42 D16:D42">
      <formula1>Customs_Nomenclature</formula1>
    </dataValidation>
    <dataValidation type="list" allowBlank="1" showInputMessage="1" showErrorMessage="1" sqref="U16:U42 V41:V42 V16:V38 B16:B42 C41:C42 C16:C38">
      <formula1>Produits</formula1>
    </dataValidation>
  </dataValidations>
  <printOptions horizontalCentered="1"/>
  <pageMargins left="0.27559055118110237" right="0.27559055118110237" top="0.19685039370078741" bottom="0.11811023622047245" header="0.31496062992125984" footer="0.31496062992125984"/>
  <pageSetup paperSize="9" orientation="portrait" r:id="rId1"/>
  <headerFooter>
    <oddFooter>&amp;R&amp;P of &amp;N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4:M41"/>
  <sheetViews>
    <sheetView showGridLines="0" topLeftCell="B1" workbookViewId="0">
      <selection activeCell="B6" sqref="B6"/>
    </sheetView>
  </sheetViews>
  <sheetFormatPr baseColWidth="10" defaultRowHeight="13.2"/>
  <cols>
    <col min="1" max="1" width="4" style="83" customWidth="1"/>
    <col min="2" max="2" width="23.33203125" style="84" customWidth="1"/>
    <col min="3" max="3" width="16.6640625" style="84" bestFit="1" customWidth="1"/>
    <col min="4" max="4" width="6.77734375" style="84" customWidth="1"/>
    <col min="5" max="5" width="11.88671875" style="85" customWidth="1"/>
    <col min="6" max="6" width="13.33203125" style="85" bestFit="1" customWidth="1"/>
    <col min="7" max="7" width="12.44140625" style="86" bestFit="1" customWidth="1"/>
    <col min="8" max="8" width="7.21875" style="84" bestFit="1" customWidth="1"/>
    <col min="9" max="9" width="12.44140625" style="84" bestFit="1" customWidth="1"/>
    <col min="10" max="10" width="15.44140625" style="87" bestFit="1" customWidth="1"/>
    <col min="11" max="11" width="8.88671875" style="80" bestFit="1" customWidth="1"/>
    <col min="12" max="12" width="12.44140625" style="81" bestFit="1" customWidth="1"/>
    <col min="13" max="13" width="12.44140625" style="82" bestFit="1" customWidth="1"/>
    <col min="14" max="16384" width="11.5546875" style="83"/>
  </cols>
  <sheetData>
    <row r="4" spans="2:13" s="5" customFormat="1" ht="24.6">
      <c r="B4" s="9" t="s">
        <v>16</v>
      </c>
      <c r="C4" s="9" t="s">
        <v>17</v>
      </c>
      <c r="D4" s="8"/>
      <c r="E4" s="9" t="s">
        <v>18</v>
      </c>
      <c r="F4" s="10" t="s">
        <v>16</v>
      </c>
      <c r="G4" s="11" t="s">
        <v>17</v>
      </c>
      <c r="H4" s="8"/>
      <c r="I4" s="6" t="s">
        <v>17</v>
      </c>
      <c r="J4" s="7" t="s">
        <v>16</v>
      </c>
      <c r="K4" s="69"/>
      <c r="L4" s="28"/>
      <c r="M4" s="68"/>
    </row>
    <row r="5" spans="2:13" ht="24.6">
      <c r="B5" s="13">
        <v>23</v>
      </c>
      <c r="C5" s="14">
        <f>+B5/1000</f>
        <v>2.3E-2</v>
      </c>
      <c r="D5" s="12"/>
      <c r="E5" s="13">
        <v>7</v>
      </c>
      <c r="F5" s="15">
        <f>+E5/5</f>
        <v>1.4</v>
      </c>
      <c r="G5" s="14">
        <f>+F5/1000</f>
        <v>1.4E-3</v>
      </c>
      <c r="H5" s="12"/>
      <c r="I5" s="16">
        <v>1.2346999999999999</v>
      </c>
      <c r="J5" s="17">
        <f>+I5*1000</f>
        <v>1234.6999999999998</v>
      </c>
    </row>
    <row r="7" spans="2:13">
      <c r="L7" s="84"/>
      <c r="M7" s="84"/>
    </row>
    <row r="8" spans="2:13" ht="13.8">
      <c r="B8" s="88"/>
      <c r="C8" s="24" t="s">
        <v>405</v>
      </c>
      <c r="D8" s="89"/>
      <c r="E8" s="90"/>
      <c r="F8" s="28" t="s">
        <v>238</v>
      </c>
      <c r="L8" s="86"/>
    </row>
    <row r="9" spans="2:13" s="5" customFormat="1">
      <c r="B9" s="23"/>
      <c r="C9" s="79" t="s">
        <v>235</v>
      </c>
      <c r="D9" s="26" t="s">
        <v>16</v>
      </c>
      <c r="E9" s="79" t="s">
        <v>236</v>
      </c>
      <c r="F9" s="28">
        <v>1.8</v>
      </c>
      <c r="G9" s="26" t="s">
        <v>364</v>
      </c>
      <c r="H9" s="79"/>
      <c r="I9" s="79"/>
      <c r="J9" s="35"/>
      <c r="K9" s="80"/>
      <c r="L9" s="91"/>
      <c r="M9" s="82"/>
    </row>
    <row r="10" spans="2:13" ht="13.8">
      <c r="B10" s="25" t="s">
        <v>6</v>
      </c>
      <c r="C10" s="92">
        <v>2.65</v>
      </c>
      <c r="D10" s="27">
        <v>5000</v>
      </c>
      <c r="E10" s="93">
        <f>+D10/C10</f>
        <v>1886.7924528301887</v>
      </c>
      <c r="F10" s="29">
        <f t="shared" ref="F10:F16" si="0">E10*$F$9</f>
        <v>3396.2264150943397</v>
      </c>
      <c r="G10" s="63">
        <f>F10/1000</f>
        <v>3.3962264150943398</v>
      </c>
      <c r="L10" s="86"/>
    </row>
    <row r="11" spans="2:13" ht="13.8">
      <c r="B11" s="25" t="s">
        <v>7</v>
      </c>
      <c r="C11" s="92">
        <v>3.1950000000000003</v>
      </c>
      <c r="D11" s="27">
        <v>5000</v>
      </c>
      <c r="E11" s="93">
        <f t="shared" ref="E11:E18" si="1">+D11/C11</f>
        <v>1564.9452269170577</v>
      </c>
      <c r="F11" s="29">
        <f t="shared" si="0"/>
        <v>2816.9014084507039</v>
      </c>
      <c r="G11" s="63">
        <f t="shared" ref="G11:G18" si="2">F11/1000</f>
        <v>2.816901408450704</v>
      </c>
      <c r="L11" s="86"/>
      <c r="M11" s="86"/>
    </row>
    <row r="12" spans="2:13" ht="13.8">
      <c r="B12" s="25" t="s">
        <v>8</v>
      </c>
      <c r="C12" s="92">
        <v>2.71</v>
      </c>
      <c r="D12" s="27">
        <v>5000</v>
      </c>
      <c r="E12" s="93">
        <f t="shared" si="1"/>
        <v>1845.0184501845019</v>
      </c>
      <c r="F12" s="29">
        <f t="shared" si="0"/>
        <v>3321.0332103321034</v>
      </c>
      <c r="G12" s="63">
        <f t="shared" si="2"/>
        <v>3.3210332103321032</v>
      </c>
      <c r="L12" s="84"/>
      <c r="M12" s="84"/>
    </row>
    <row r="13" spans="2:13" ht="13.8">
      <c r="B13" s="25" t="s">
        <v>9</v>
      </c>
      <c r="C13" s="92">
        <v>2.65</v>
      </c>
      <c r="D13" s="27">
        <v>5000</v>
      </c>
      <c r="E13" s="93">
        <f t="shared" si="1"/>
        <v>1886.7924528301887</v>
      </c>
      <c r="F13" s="29">
        <f t="shared" si="0"/>
        <v>3396.2264150943397</v>
      </c>
      <c r="G13" s="63">
        <f t="shared" si="2"/>
        <v>3.3962264150943398</v>
      </c>
    </row>
    <row r="14" spans="2:13" ht="13.8">
      <c r="B14" s="25" t="s">
        <v>10</v>
      </c>
      <c r="C14" s="92">
        <v>3.7450000000000001</v>
      </c>
      <c r="D14" s="27">
        <v>5000</v>
      </c>
      <c r="E14" s="93">
        <f t="shared" si="1"/>
        <v>1335.1134846461948</v>
      </c>
      <c r="F14" s="29">
        <f t="shared" si="0"/>
        <v>2403.2042723631507</v>
      </c>
      <c r="G14" s="63">
        <f t="shared" si="2"/>
        <v>2.4032042723631508</v>
      </c>
    </row>
    <row r="15" spans="2:13" ht="13.8">
      <c r="B15" s="25" t="s">
        <v>237</v>
      </c>
      <c r="C15" s="92">
        <v>2.62</v>
      </c>
      <c r="D15" s="27">
        <v>5000</v>
      </c>
      <c r="E15" s="93">
        <f>+D15/C15</f>
        <v>1908.3969465648854</v>
      </c>
      <c r="F15" s="29">
        <f>E15*$F$9</f>
        <v>3435.1145038167938</v>
      </c>
      <c r="G15" s="63">
        <f t="shared" si="2"/>
        <v>3.4351145038167936</v>
      </c>
    </row>
    <row r="16" spans="2:13" ht="13.8">
      <c r="B16" s="25" t="s">
        <v>11</v>
      </c>
      <c r="C16" s="92">
        <v>2.7</v>
      </c>
      <c r="D16" s="27">
        <v>5000</v>
      </c>
      <c r="E16" s="93">
        <f t="shared" si="1"/>
        <v>1851.8518518518517</v>
      </c>
      <c r="F16" s="29">
        <f t="shared" si="0"/>
        <v>3333.333333333333</v>
      </c>
      <c r="G16" s="63">
        <f t="shared" si="2"/>
        <v>3.333333333333333</v>
      </c>
    </row>
    <row r="17" spans="2:10" ht="13.8" thickBot="1">
      <c r="B17" s="87"/>
      <c r="C17" s="83"/>
      <c r="D17" s="94"/>
      <c r="E17" s="83"/>
      <c r="F17" s="28" t="s">
        <v>236</v>
      </c>
      <c r="G17" s="63"/>
    </row>
    <row r="18" spans="2:10" ht="14.4" thickBot="1">
      <c r="B18" s="67" t="s">
        <v>407</v>
      </c>
      <c r="C18" s="92">
        <v>2.65</v>
      </c>
      <c r="D18" s="27">
        <v>1000</v>
      </c>
      <c r="E18" s="93">
        <f t="shared" si="1"/>
        <v>377.35849056603774</v>
      </c>
      <c r="F18" s="65">
        <f>E18*$F$9</f>
        <v>679.24528301886801</v>
      </c>
      <c r="G18" s="66">
        <f t="shared" si="2"/>
        <v>0.679245283018868</v>
      </c>
    </row>
    <row r="19" spans="2:10" ht="13.8">
      <c r="B19" s="88"/>
    </row>
    <row r="20" spans="2:10" ht="13.8">
      <c r="B20" s="95"/>
    </row>
    <row r="21" spans="2:10" ht="13.8">
      <c r="B21" s="95"/>
      <c r="F21" s="86"/>
    </row>
    <row r="22" spans="2:10" ht="13.8">
      <c r="I22" s="90"/>
    </row>
    <row r="23" spans="2:10">
      <c r="E23" s="96"/>
    </row>
    <row r="24" spans="2:10">
      <c r="D24" s="97"/>
      <c r="J24" s="97"/>
    </row>
    <row r="25" spans="2:10" ht="13.8">
      <c r="C25" s="86"/>
      <c r="G25" s="98"/>
      <c r="H25" s="98"/>
      <c r="I25" s="86"/>
    </row>
    <row r="27" spans="2:10">
      <c r="B27" s="86"/>
      <c r="E27" s="84"/>
    </row>
    <row r="28" spans="2:10">
      <c r="E28" s="84"/>
    </row>
    <row r="30" spans="2:10">
      <c r="C30" s="86"/>
    </row>
    <row r="32" spans="2:10">
      <c r="H32" s="97"/>
    </row>
    <row r="35" spans="6:7">
      <c r="F35" s="87"/>
    </row>
    <row r="39" spans="6:7">
      <c r="G39" s="99"/>
    </row>
    <row r="41" spans="6:7">
      <c r="G41" s="99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D70"/>
  <sheetViews>
    <sheetView showGridLines="0" topLeftCell="A31" workbookViewId="0">
      <selection activeCell="B5" sqref="B5:B61"/>
    </sheetView>
  </sheetViews>
  <sheetFormatPr baseColWidth="10" defaultRowHeight="13.2"/>
  <cols>
    <col min="1" max="1" width="5.6640625" style="224" customWidth="1"/>
    <col min="2" max="2" width="15.6640625" style="235" bestFit="1" customWidth="1"/>
    <col min="3" max="3" width="11.5546875" style="224"/>
    <col min="4" max="10" width="8.77734375" style="224" customWidth="1"/>
    <col min="11" max="11" width="6.33203125" style="244" customWidth="1"/>
    <col min="12" max="12" width="11.5546875" style="258"/>
    <col min="13" max="15" width="11.5546875" style="259"/>
    <col min="16" max="16" width="11.5546875" style="260"/>
    <col min="17" max="17" width="11.5546875" style="261"/>
    <col min="18" max="18" width="8.88671875" style="261" bestFit="1" customWidth="1"/>
    <col min="19" max="19" width="9.5546875" style="262" bestFit="1" customWidth="1"/>
    <col min="20" max="20" width="9.5546875" style="263" customWidth="1"/>
    <col min="21" max="24" width="11.5546875" style="259"/>
    <col min="25" max="25" width="15" style="259" customWidth="1"/>
    <col min="26" max="27" width="11.5546875" style="259"/>
    <col min="28" max="28" width="15.77734375" style="224" customWidth="1"/>
    <col min="29" max="29" width="12" style="235" bestFit="1" customWidth="1"/>
    <col min="30" max="30" width="11.5546875" style="235"/>
    <col min="31" max="16384" width="11.5546875" style="224"/>
  </cols>
  <sheetData>
    <row r="1" spans="1:30">
      <c r="B1" s="224"/>
    </row>
    <row r="2" spans="1:30">
      <c r="B2" s="235">
        <v>1</v>
      </c>
      <c r="C2" s="235">
        <v>2</v>
      </c>
      <c r="D2" s="235">
        <v>3</v>
      </c>
      <c r="E2" s="235">
        <v>4</v>
      </c>
      <c r="F2" s="235">
        <v>5</v>
      </c>
      <c r="G2" s="235">
        <v>6</v>
      </c>
      <c r="H2" s="235">
        <v>7</v>
      </c>
      <c r="I2" s="235">
        <v>8</v>
      </c>
      <c r="J2" s="235">
        <v>9</v>
      </c>
    </row>
    <row r="3" spans="1:30" ht="27" thickBot="1">
      <c r="C3" s="398" t="s">
        <v>479</v>
      </c>
      <c r="D3" s="398"/>
      <c r="E3" s="398"/>
      <c r="F3" s="398"/>
      <c r="G3" s="398"/>
      <c r="H3" s="398"/>
      <c r="I3" s="398"/>
      <c r="J3" s="398"/>
      <c r="K3" s="134"/>
      <c r="L3" s="230" t="s">
        <v>174</v>
      </c>
      <c r="M3" s="23" t="s">
        <v>175</v>
      </c>
      <c r="N3" s="23" t="s">
        <v>176</v>
      </c>
      <c r="O3" s="23" t="s">
        <v>177</v>
      </c>
      <c r="P3" s="231" t="s">
        <v>234</v>
      </c>
      <c r="Q3" s="232" t="s">
        <v>185</v>
      </c>
      <c r="R3" s="232" t="s">
        <v>364</v>
      </c>
      <c r="S3" s="233" t="s">
        <v>358</v>
      </c>
      <c r="T3" s="234" t="s">
        <v>363</v>
      </c>
      <c r="U3" s="23" t="s">
        <v>178</v>
      </c>
      <c r="V3" s="23" t="s">
        <v>179</v>
      </c>
      <c r="W3" s="23" t="s">
        <v>180</v>
      </c>
      <c r="X3" s="23" t="s">
        <v>181</v>
      </c>
      <c r="Y3" s="23" t="s">
        <v>182</v>
      </c>
      <c r="Z3" s="23" t="s">
        <v>183</v>
      </c>
      <c r="AA3" s="23" t="s">
        <v>184</v>
      </c>
    </row>
    <row r="4" spans="1:30" ht="13.8" thickBot="1">
      <c r="B4" s="264" t="s">
        <v>384</v>
      </c>
      <c r="C4" s="156" t="s">
        <v>358</v>
      </c>
      <c r="D4" s="156" t="s">
        <v>387</v>
      </c>
      <c r="E4" s="156" t="s">
        <v>410</v>
      </c>
      <c r="F4" s="157" t="s">
        <v>411</v>
      </c>
      <c r="G4" s="158" t="s">
        <v>236</v>
      </c>
      <c r="H4" s="136" t="s">
        <v>413</v>
      </c>
      <c r="I4" s="159" t="s">
        <v>364</v>
      </c>
      <c r="J4" s="160" t="s">
        <v>412</v>
      </c>
      <c r="K4" s="135"/>
      <c r="L4" s="236" t="s">
        <v>239</v>
      </c>
      <c r="M4" s="237">
        <v>16</v>
      </c>
      <c r="N4" s="237">
        <v>12</v>
      </c>
      <c r="O4" s="237">
        <v>11</v>
      </c>
      <c r="P4" s="238">
        <f t="shared" ref="P4:P35" si="0">+M4*N4*O4</f>
        <v>2112</v>
      </c>
      <c r="Q4" s="239">
        <f t="shared" ref="Q4:Q35" si="1">(M4*N4*O4)/1000000</f>
        <v>2.1120000000000002E-3</v>
      </c>
      <c r="R4" s="239">
        <f>P4/1000</f>
        <v>2.1120000000000001</v>
      </c>
      <c r="S4" s="240">
        <v>2</v>
      </c>
      <c r="T4" s="239">
        <f t="shared" ref="T4:T33" si="2">+P4*$AC$6</f>
        <v>5.6789333333333331E-2</v>
      </c>
      <c r="U4" s="237">
        <v>2400</v>
      </c>
      <c r="V4" s="237" t="s">
        <v>240</v>
      </c>
      <c r="W4" s="237">
        <v>20</v>
      </c>
      <c r="X4" s="237" t="s">
        <v>241</v>
      </c>
      <c r="Y4" s="237" t="s">
        <v>242</v>
      </c>
      <c r="Z4" s="237" t="s">
        <v>243</v>
      </c>
      <c r="AA4" s="237" t="s">
        <v>244</v>
      </c>
      <c r="AB4" s="241" t="s">
        <v>359</v>
      </c>
    </row>
    <row r="5" spans="1:30">
      <c r="A5" s="224">
        <v>1</v>
      </c>
      <c r="B5" s="271" t="s">
        <v>595</v>
      </c>
      <c r="C5" s="215">
        <v>0</v>
      </c>
      <c r="D5" s="215">
        <v>0</v>
      </c>
      <c r="E5" s="215">
        <v>0</v>
      </c>
      <c r="F5" s="216">
        <v>0</v>
      </c>
      <c r="G5" s="111">
        <f>+IF(ISBLANK(C5)," ",D5*E5*F5)</f>
        <v>0</v>
      </c>
      <c r="H5" s="217">
        <f>IF(ISBLANK(C5)," ",+G5/1000000)</f>
        <v>0</v>
      </c>
      <c r="I5" s="218">
        <f>IF(ISBLANK(C5)," ",G5/1000)</f>
        <v>0</v>
      </c>
      <c r="J5" s="272">
        <v>0</v>
      </c>
      <c r="K5" s="219"/>
      <c r="L5" s="236" t="s">
        <v>245</v>
      </c>
      <c r="M5" s="237">
        <v>20</v>
      </c>
      <c r="N5" s="237">
        <v>15</v>
      </c>
      <c r="O5" s="237">
        <v>12</v>
      </c>
      <c r="P5" s="238">
        <f t="shared" si="0"/>
        <v>3600</v>
      </c>
      <c r="Q5" s="239">
        <f t="shared" si="1"/>
        <v>3.5999999999999999E-3</v>
      </c>
      <c r="R5" s="239">
        <f t="shared" ref="R5:R68" si="3">P5/1000</f>
        <v>3.6</v>
      </c>
      <c r="S5" s="240">
        <v>2</v>
      </c>
      <c r="T5" s="239">
        <f t="shared" si="2"/>
        <v>9.6799999999999997E-2</v>
      </c>
      <c r="U5" s="237">
        <v>1200</v>
      </c>
      <c r="V5" s="237" t="s">
        <v>240</v>
      </c>
      <c r="W5" s="237">
        <v>20</v>
      </c>
      <c r="X5" s="237" t="s">
        <v>246</v>
      </c>
      <c r="Y5" s="237" t="s">
        <v>247</v>
      </c>
      <c r="Z5" s="237" t="s">
        <v>248</v>
      </c>
      <c r="AA5" s="237" t="s">
        <v>249</v>
      </c>
      <c r="AB5" s="241" t="s">
        <v>360</v>
      </c>
    </row>
    <row r="6" spans="1:30">
      <c r="A6" s="224">
        <v>2</v>
      </c>
      <c r="B6" s="271" t="str">
        <f>D6&amp;" x "&amp;E6&amp;" x "&amp;F6&amp;"       "&amp;C6</f>
        <v>30 x 30 x 15       2</v>
      </c>
      <c r="C6" s="220">
        <v>2</v>
      </c>
      <c r="D6" s="220">
        <v>30</v>
      </c>
      <c r="E6" s="220">
        <v>30</v>
      </c>
      <c r="F6" s="221">
        <v>15</v>
      </c>
      <c r="G6" s="103">
        <f>+F6*E6*D6</f>
        <v>13500</v>
      </c>
      <c r="H6" s="222">
        <f>+G6/1000000</f>
        <v>1.35E-2</v>
      </c>
      <c r="I6" s="223">
        <f>+G6/1000</f>
        <v>13.5</v>
      </c>
      <c r="J6" s="273">
        <v>0.36299999999999999</v>
      </c>
      <c r="K6" s="219"/>
      <c r="L6" s="236" t="s">
        <v>250</v>
      </c>
      <c r="M6" s="237">
        <v>20</v>
      </c>
      <c r="N6" s="237">
        <v>15</v>
      </c>
      <c r="O6" s="237">
        <v>15</v>
      </c>
      <c r="P6" s="238">
        <f t="shared" si="0"/>
        <v>4500</v>
      </c>
      <c r="Q6" s="239">
        <f t="shared" si="1"/>
        <v>4.4999999999999997E-3</v>
      </c>
      <c r="R6" s="239">
        <f t="shared" si="3"/>
        <v>4.5</v>
      </c>
      <c r="S6" s="240">
        <v>2</v>
      </c>
      <c r="T6" s="239">
        <f t="shared" si="2"/>
        <v>0.121</v>
      </c>
      <c r="U6" s="237">
        <v>900</v>
      </c>
      <c r="V6" s="237" t="s">
        <v>240</v>
      </c>
      <c r="W6" s="237">
        <v>20</v>
      </c>
      <c r="X6" s="237" t="s">
        <v>247</v>
      </c>
      <c r="Y6" s="237" t="s">
        <v>249</v>
      </c>
      <c r="Z6" s="237" t="s">
        <v>251</v>
      </c>
      <c r="AA6" s="237" t="s">
        <v>252</v>
      </c>
      <c r="AB6" s="241" t="s">
        <v>361</v>
      </c>
      <c r="AC6" s="235">
        <v>2.6888888888888887E-5</v>
      </c>
    </row>
    <row r="7" spans="1:30">
      <c r="A7" s="224">
        <v>3</v>
      </c>
      <c r="B7" s="271" t="str">
        <f>D7&amp;" x "&amp;E7&amp;" x "&amp;F7&amp;"       "&amp;C7</f>
        <v>30 x 25 x 20       2</v>
      </c>
      <c r="C7" s="220">
        <v>2</v>
      </c>
      <c r="D7" s="220">
        <v>30</v>
      </c>
      <c r="E7" s="220">
        <v>25</v>
      </c>
      <c r="F7" s="221">
        <v>20</v>
      </c>
      <c r="G7" s="103">
        <f>+F7*E7*D7</f>
        <v>15000</v>
      </c>
      <c r="H7" s="222">
        <f>+G7/1000000</f>
        <v>1.4999999999999999E-2</v>
      </c>
      <c r="I7" s="223">
        <f>+G7/1000</f>
        <v>15</v>
      </c>
      <c r="J7" s="273">
        <v>0.40300000000000002</v>
      </c>
      <c r="K7" s="219"/>
      <c r="L7" s="236" t="s">
        <v>264</v>
      </c>
      <c r="M7" s="237">
        <v>25</v>
      </c>
      <c r="N7" s="237">
        <v>25</v>
      </c>
      <c r="O7" s="237">
        <v>10</v>
      </c>
      <c r="P7" s="238">
        <f t="shared" si="0"/>
        <v>6250</v>
      </c>
      <c r="Q7" s="239">
        <f t="shared" si="1"/>
        <v>6.2500000000000003E-3</v>
      </c>
      <c r="R7" s="239">
        <f t="shared" si="3"/>
        <v>6.25</v>
      </c>
      <c r="S7" s="240">
        <v>2</v>
      </c>
      <c r="T7" s="239">
        <f t="shared" si="2"/>
        <v>0.16805555555555554</v>
      </c>
      <c r="U7" s="237">
        <v>900</v>
      </c>
      <c r="V7" s="237" t="s">
        <v>240</v>
      </c>
      <c r="W7" s="237">
        <v>20</v>
      </c>
      <c r="X7" s="237" t="s">
        <v>265</v>
      </c>
      <c r="Y7" s="237" t="s">
        <v>266</v>
      </c>
      <c r="Z7" s="237" t="s">
        <v>267</v>
      </c>
      <c r="AA7" s="237" t="s">
        <v>268</v>
      </c>
      <c r="AB7" s="241" t="s">
        <v>362</v>
      </c>
      <c r="AC7" s="235">
        <v>4.2617361657487543E-5</v>
      </c>
    </row>
    <row r="8" spans="1:30">
      <c r="A8" s="224">
        <v>4</v>
      </c>
      <c r="B8" s="271" t="str">
        <f>D8&amp;" x "&amp;E8&amp;" x "&amp;F8&amp;"       "&amp;C8</f>
        <v>25 x 25 x 25       2</v>
      </c>
      <c r="C8" s="220">
        <v>2</v>
      </c>
      <c r="D8" s="220">
        <v>25</v>
      </c>
      <c r="E8" s="220">
        <v>25</v>
      </c>
      <c r="F8" s="221">
        <v>25</v>
      </c>
      <c r="G8" s="103">
        <f>+IF(ISBLANK(C8)," ",D8*E8*F8)</f>
        <v>15625</v>
      </c>
      <c r="H8" s="222">
        <f>IF(ISBLANK(C8)," ",+G8/1000000)</f>
        <v>1.5625E-2</v>
      </c>
      <c r="I8" s="223">
        <f>IF(ISBLANK(C8)," ",G8/1000)</f>
        <v>15.625</v>
      </c>
      <c r="J8" s="273">
        <v>0.42</v>
      </c>
      <c r="K8" s="219"/>
      <c r="L8" s="236" t="s">
        <v>256</v>
      </c>
      <c r="M8" s="237">
        <v>25</v>
      </c>
      <c r="N8" s="237">
        <v>18</v>
      </c>
      <c r="O8" s="237">
        <v>14</v>
      </c>
      <c r="P8" s="238">
        <f t="shared" si="0"/>
        <v>6300</v>
      </c>
      <c r="Q8" s="239">
        <f t="shared" si="1"/>
        <v>6.3E-3</v>
      </c>
      <c r="R8" s="239">
        <f t="shared" si="3"/>
        <v>6.3</v>
      </c>
      <c r="S8" s="240">
        <v>2</v>
      </c>
      <c r="T8" s="239">
        <f t="shared" si="2"/>
        <v>0.1694</v>
      </c>
      <c r="U8" s="237">
        <v>1200</v>
      </c>
      <c r="V8" s="237" t="s">
        <v>240</v>
      </c>
      <c r="W8" s="237">
        <v>20</v>
      </c>
      <c r="X8" s="237" t="s">
        <v>257</v>
      </c>
      <c r="Y8" s="237" t="s">
        <v>247</v>
      </c>
      <c r="Z8" s="237" t="s">
        <v>258</v>
      </c>
      <c r="AA8" s="237" t="s">
        <v>259</v>
      </c>
      <c r="AB8" s="241"/>
    </row>
    <row r="9" spans="1:30">
      <c r="A9" s="224">
        <v>5</v>
      </c>
      <c r="B9" s="271" t="str">
        <f>D9&amp;" x "&amp;E9&amp;" x "&amp;F9&amp;"       "&amp;C9</f>
        <v>30 x 30 x 20       2</v>
      </c>
      <c r="C9" s="220">
        <v>2</v>
      </c>
      <c r="D9" s="220">
        <v>30</v>
      </c>
      <c r="E9" s="220">
        <v>30</v>
      </c>
      <c r="F9" s="221">
        <v>20</v>
      </c>
      <c r="G9" s="103">
        <f>+F9*E9*D9</f>
        <v>18000</v>
      </c>
      <c r="H9" s="222">
        <f>+G9/1000000</f>
        <v>1.7999999999999999E-2</v>
      </c>
      <c r="I9" s="223">
        <f>+G9/1000</f>
        <v>18</v>
      </c>
      <c r="J9" s="273">
        <v>0.48399999999999999</v>
      </c>
      <c r="K9" s="219"/>
      <c r="L9" s="236" t="s">
        <v>299</v>
      </c>
      <c r="M9" s="237">
        <v>31</v>
      </c>
      <c r="N9" s="237">
        <v>21.5</v>
      </c>
      <c r="O9" s="237">
        <v>10</v>
      </c>
      <c r="P9" s="238">
        <f t="shared" si="0"/>
        <v>6665</v>
      </c>
      <c r="Q9" s="239">
        <f t="shared" si="1"/>
        <v>6.6649999999999999E-3</v>
      </c>
      <c r="R9" s="239">
        <f t="shared" si="3"/>
        <v>6.665</v>
      </c>
      <c r="S9" s="240">
        <v>2</v>
      </c>
      <c r="T9" s="239">
        <f t="shared" si="2"/>
        <v>0.17921444444444443</v>
      </c>
      <c r="U9" s="237">
        <v>900</v>
      </c>
      <c r="V9" s="237" t="s">
        <v>240</v>
      </c>
      <c r="W9" s="237">
        <v>20</v>
      </c>
      <c r="X9" s="237" t="s">
        <v>278</v>
      </c>
      <c r="Y9" s="237" t="s">
        <v>300</v>
      </c>
      <c r="Z9" s="237" t="s">
        <v>301</v>
      </c>
      <c r="AA9" s="237" t="s">
        <v>302</v>
      </c>
      <c r="AB9" s="241"/>
    </row>
    <row r="10" spans="1:30">
      <c r="A10" s="224">
        <v>6</v>
      </c>
      <c r="B10" s="271" t="str">
        <f>D10&amp;" x "&amp;E10&amp;" x "&amp;F10&amp;"       "&amp;C10</f>
        <v>40 x 30 x 20       2</v>
      </c>
      <c r="C10" s="220">
        <v>2</v>
      </c>
      <c r="D10" s="220">
        <v>40</v>
      </c>
      <c r="E10" s="220">
        <v>30</v>
      </c>
      <c r="F10" s="221">
        <v>20</v>
      </c>
      <c r="G10" s="103">
        <f>+IF(ISBLANK(C10)," ",D10*E10*F10)</f>
        <v>24000</v>
      </c>
      <c r="H10" s="222">
        <f>IF(ISBLANK(C10)," ",+G10/1000000)</f>
        <v>2.4E-2</v>
      </c>
      <c r="I10" s="223">
        <f>IF(ISBLANK(C10)," ",G10/1000)</f>
        <v>24</v>
      </c>
      <c r="J10" s="273">
        <v>0.64500000000000002</v>
      </c>
      <c r="K10" s="219"/>
      <c r="L10" s="236" t="s">
        <v>260</v>
      </c>
      <c r="M10" s="237">
        <v>25</v>
      </c>
      <c r="N10" s="237">
        <v>20</v>
      </c>
      <c r="O10" s="237">
        <v>15</v>
      </c>
      <c r="P10" s="238">
        <f t="shared" si="0"/>
        <v>7500</v>
      </c>
      <c r="Q10" s="239">
        <f t="shared" si="1"/>
        <v>7.4999999999999997E-3</v>
      </c>
      <c r="R10" s="239">
        <f t="shared" si="3"/>
        <v>7.5</v>
      </c>
      <c r="S10" s="240">
        <v>2</v>
      </c>
      <c r="T10" s="239">
        <f t="shared" si="2"/>
        <v>0.20166666666666666</v>
      </c>
      <c r="U10" s="237">
        <v>900</v>
      </c>
      <c r="V10" s="237" t="s">
        <v>240</v>
      </c>
      <c r="W10" s="237">
        <v>20</v>
      </c>
      <c r="X10" s="237" t="s">
        <v>261</v>
      </c>
      <c r="Y10" s="237" t="s">
        <v>262</v>
      </c>
      <c r="Z10" s="237" t="s">
        <v>263</v>
      </c>
      <c r="AA10" s="237" t="s">
        <v>254</v>
      </c>
      <c r="AB10" s="224" t="s">
        <v>365</v>
      </c>
      <c r="AC10" s="224">
        <v>450</v>
      </c>
      <c r="AD10" s="224" t="s">
        <v>366</v>
      </c>
    </row>
    <row r="11" spans="1:30">
      <c r="A11" s="224">
        <v>7</v>
      </c>
      <c r="B11" s="271" t="str">
        <f t="shared" ref="B11:B61" si="4">D11&amp;" x "&amp;E11&amp;" x "&amp;F11&amp;"       "&amp;C11</f>
        <v xml:space="preserve"> x  x        </v>
      </c>
      <c r="C11" s="220"/>
      <c r="D11" s="220"/>
      <c r="E11" s="220"/>
      <c r="F11" s="221"/>
      <c r="G11" s="103" t="str">
        <f t="shared" ref="G11:G16" si="5">+IF(ISBLANK(C11)," ",D11*E11*F11)</f>
        <v xml:space="preserve"> </v>
      </c>
      <c r="H11" s="222" t="str">
        <f t="shared" ref="H11:H16" si="6">IF(ISBLANK(C11)," ",+G11/1000000)</f>
        <v xml:space="preserve"> </v>
      </c>
      <c r="I11" s="223" t="str">
        <f t="shared" ref="I11:I16" si="7">IF(ISBLANK(C11)," ",G11/1000)</f>
        <v xml:space="preserve"> </v>
      </c>
      <c r="J11" s="273"/>
      <c r="K11" s="219"/>
      <c r="L11" s="236" t="s">
        <v>253</v>
      </c>
      <c r="M11" s="237">
        <v>20</v>
      </c>
      <c r="N11" s="237">
        <v>20</v>
      </c>
      <c r="O11" s="237">
        <v>20</v>
      </c>
      <c r="P11" s="238">
        <f t="shared" si="0"/>
        <v>8000</v>
      </c>
      <c r="Q11" s="239">
        <f t="shared" si="1"/>
        <v>8.0000000000000002E-3</v>
      </c>
      <c r="R11" s="239">
        <f t="shared" si="3"/>
        <v>8</v>
      </c>
      <c r="S11" s="240">
        <v>2</v>
      </c>
      <c r="T11" s="239">
        <f t="shared" si="2"/>
        <v>0.21511111111111109</v>
      </c>
      <c r="U11" s="237">
        <v>900</v>
      </c>
      <c r="V11" s="237" t="s">
        <v>240</v>
      </c>
      <c r="W11" s="237">
        <v>20</v>
      </c>
      <c r="X11" s="237" t="s">
        <v>254</v>
      </c>
      <c r="Y11" s="242" t="s">
        <v>255</v>
      </c>
      <c r="Z11" s="242"/>
      <c r="AA11" s="242"/>
      <c r="AB11" s="224" t="s">
        <v>367</v>
      </c>
      <c r="AC11" s="224">
        <v>840</v>
      </c>
      <c r="AD11" s="224" t="s">
        <v>366</v>
      </c>
    </row>
    <row r="12" spans="1:30">
      <c r="A12" s="224">
        <v>8</v>
      </c>
      <c r="B12" s="271" t="str">
        <f t="shared" si="4"/>
        <v xml:space="preserve"> x  x        </v>
      </c>
      <c r="C12" s="220"/>
      <c r="D12" s="220"/>
      <c r="E12" s="220"/>
      <c r="F12" s="221"/>
      <c r="G12" s="103" t="str">
        <f t="shared" si="5"/>
        <v xml:space="preserve"> </v>
      </c>
      <c r="H12" s="222" t="str">
        <f t="shared" si="6"/>
        <v xml:space="preserve"> </v>
      </c>
      <c r="I12" s="223" t="str">
        <f t="shared" si="7"/>
        <v xml:space="preserve"> </v>
      </c>
      <c r="J12" s="273"/>
      <c r="K12" s="219"/>
      <c r="L12" s="236" t="s">
        <v>317</v>
      </c>
      <c r="M12" s="237">
        <v>35</v>
      </c>
      <c r="N12" s="237">
        <v>22</v>
      </c>
      <c r="O12" s="237">
        <v>12</v>
      </c>
      <c r="P12" s="238">
        <f t="shared" si="0"/>
        <v>9240</v>
      </c>
      <c r="Q12" s="239">
        <f t="shared" si="1"/>
        <v>9.2399999999999999E-3</v>
      </c>
      <c r="R12" s="239">
        <f t="shared" si="3"/>
        <v>9.24</v>
      </c>
      <c r="S12" s="240">
        <v>2</v>
      </c>
      <c r="T12" s="239">
        <f t="shared" si="2"/>
        <v>0.2484533333333333</v>
      </c>
      <c r="U12" s="237">
        <v>900</v>
      </c>
      <c r="V12" s="237" t="s">
        <v>240</v>
      </c>
      <c r="W12" s="237">
        <v>20</v>
      </c>
      <c r="X12" s="237" t="s">
        <v>307</v>
      </c>
      <c r="Y12" s="237" t="s">
        <v>277</v>
      </c>
      <c r="Z12" s="237" t="s">
        <v>278</v>
      </c>
      <c r="AA12" s="237" t="s">
        <v>267</v>
      </c>
      <c r="AB12" s="224" t="s">
        <v>368</v>
      </c>
      <c r="AC12" s="243">
        <v>1370</v>
      </c>
      <c r="AD12" s="224" t="s">
        <v>366</v>
      </c>
    </row>
    <row r="13" spans="1:30">
      <c r="A13" s="224">
        <v>9</v>
      </c>
      <c r="B13" s="271" t="str">
        <f t="shared" si="4"/>
        <v xml:space="preserve"> x  x        </v>
      </c>
      <c r="C13" s="220"/>
      <c r="D13" s="220"/>
      <c r="E13" s="220"/>
      <c r="F13" s="221"/>
      <c r="G13" s="103" t="str">
        <f t="shared" si="5"/>
        <v xml:space="preserve"> </v>
      </c>
      <c r="H13" s="222" t="str">
        <f t="shared" si="6"/>
        <v xml:space="preserve"> </v>
      </c>
      <c r="I13" s="223" t="str">
        <f t="shared" si="7"/>
        <v xml:space="preserve"> </v>
      </c>
      <c r="J13" s="273"/>
      <c r="K13" s="219"/>
      <c r="L13" s="236" t="s">
        <v>269</v>
      </c>
      <c r="M13" s="237">
        <v>25</v>
      </c>
      <c r="N13" s="237">
        <v>25</v>
      </c>
      <c r="O13" s="237">
        <v>16</v>
      </c>
      <c r="P13" s="238">
        <f t="shared" si="0"/>
        <v>10000</v>
      </c>
      <c r="Q13" s="239">
        <f t="shared" si="1"/>
        <v>0.01</v>
      </c>
      <c r="R13" s="239">
        <f t="shared" si="3"/>
        <v>10</v>
      </c>
      <c r="S13" s="240">
        <v>2</v>
      </c>
      <c r="T13" s="239">
        <f t="shared" si="2"/>
        <v>0.26888888888888884</v>
      </c>
      <c r="U13" s="237">
        <v>900</v>
      </c>
      <c r="V13" s="237" t="s">
        <v>240</v>
      </c>
      <c r="W13" s="237">
        <v>20</v>
      </c>
      <c r="X13" s="237" t="s">
        <v>270</v>
      </c>
      <c r="Y13" s="237" t="s">
        <v>271</v>
      </c>
      <c r="Z13" s="237" t="s">
        <v>272</v>
      </c>
      <c r="AA13" s="237" t="s">
        <v>273</v>
      </c>
    </row>
    <row r="14" spans="1:30">
      <c r="A14" s="224">
        <v>10</v>
      </c>
      <c r="B14" s="271" t="str">
        <f t="shared" si="4"/>
        <v xml:space="preserve"> x  x        </v>
      </c>
      <c r="C14" s="225"/>
      <c r="D14" s="225"/>
      <c r="E14" s="225"/>
      <c r="F14" s="226"/>
      <c r="G14" s="103" t="str">
        <f t="shared" si="5"/>
        <v xml:space="preserve"> </v>
      </c>
      <c r="H14" s="222" t="str">
        <f t="shared" si="6"/>
        <v xml:space="preserve"> </v>
      </c>
      <c r="I14" s="223" t="str">
        <f t="shared" si="7"/>
        <v xml:space="preserve"> </v>
      </c>
      <c r="J14" s="273"/>
      <c r="K14" s="227"/>
      <c r="L14" s="236" t="s">
        <v>279</v>
      </c>
      <c r="M14" s="237">
        <v>30</v>
      </c>
      <c r="N14" s="237">
        <v>20</v>
      </c>
      <c r="O14" s="237">
        <v>17</v>
      </c>
      <c r="P14" s="238">
        <f t="shared" si="0"/>
        <v>10200</v>
      </c>
      <c r="Q14" s="239">
        <f t="shared" si="1"/>
        <v>1.0200000000000001E-2</v>
      </c>
      <c r="R14" s="239">
        <f t="shared" si="3"/>
        <v>10.199999999999999</v>
      </c>
      <c r="S14" s="240">
        <v>2</v>
      </c>
      <c r="T14" s="239">
        <f t="shared" si="2"/>
        <v>0.27426666666666666</v>
      </c>
      <c r="U14" s="237">
        <v>900</v>
      </c>
      <c r="V14" s="237" t="s">
        <v>240</v>
      </c>
      <c r="W14" s="237">
        <v>20</v>
      </c>
      <c r="X14" s="237" t="s">
        <v>257</v>
      </c>
      <c r="Y14" s="237" t="s">
        <v>247</v>
      </c>
      <c r="Z14" s="237" t="s">
        <v>258</v>
      </c>
      <c r="AA14" s="237" t="s">
        <v>259</v>
      </c>
    </row>
    <row r="15" spans="1:30">
      <c r="A15" s="224">
        <v>11</v>
      </c>
      <c r="B15" s="271" t="str">
        <f t="shared" si="4"/>
        <v xml:space="preserve"> x  x        </v>
      </c>
      <c r="C15" s="225"/>
      <c r="D15" s="225"/>
      <c r="E15" s="228"/>
      <c r="F15" s="221"/>
      <c r="G15" s="103" t="str">
        <f t="shared" si="5"/>
        <v xml:space="preserve"> </v>
      </c>
      <c r="H15" s="222" t="str">
        <f t="shared" si="6"/>
        <v xml:space="preserve"> </v>
      </c>
      <c r="I15" s="223" t="str">
        <f t="shared" si="7"/>
        <v xml:space="preserve"> </v>
      </c>
      <c r="J15" s="273"/>
      <c r="K15" s="227"/>
      <c r="L15" s="236" t="s">
        <v>303</v>
      </c>
      <c r="M15" s="237">
        <v>31</v>
      </c>
      <c r="N15" s="237">
        <v>22</v>
      </c>
      <c r="O15" s="237">
        <v>15</v>
      </c>
      <c r="P15" s="238">
        <f t="shared" si="0"/>
        <v>10230</v>
      </c>
      <c r="Q15" s="239">
        <f t="shared" si="1"/>
        <v>1.023E-2</v>
      </c>
      <c r="R15" s="239">
        <f t="shared" si="3"/>
        <v>10.23</v>
      </c>
      <c r="S15" s="240">
        <v>2</v>
      </c>
      <c r="T15" s="239">
        <f t="shared" si="2"/>
        <v>0.27507333333333334</v>
      </c>
      <c r="U15" s="237">
        <v>900</v>
      </c>
      <c r="V15" s="237" t="s">
        <v>240</v>
      </c>
      <c r="W15" s="237">
        <v>20</v>
      </c>
      <c r="X15" s="237" t="s">
        <v>295</v>
      </c>
      <c r="Y15" s="237" t="s">
        <v>296</v>
      </c>
      <c r="Z15" s="237" t="s">
        <v>297</v>
      </c>
      <c r="AA15" s="237" t="s">
        <v>298</v>
      </c>
    </row>
    <row r="16" spans="1:30">
      <c r="A16" s="224">
        <v>12</v>
      </c>
      <c r="B16" s="271" t="str">
        <f t="shared" si="4"/>
        <v xml:space="preserve"> x  x        </v>
      </c>
      <c r="C16" s="225"/>
      <c r="D16" s="225"/>
      <c r="E16" s="102"/>
      <c r="F16" s="229"/>
      <c r="G16" s="265" t="str">
        <f t="shared" si="5"/>
        <v xml:space="preserve"> </v>
      </c>
      <c r="H16" s="266" t="str">
        <f t="shared" si="6"/>
        <v xml:space="preserve"> </v>
      </c>
      <c r="I16" s="267" t="str">
        <f t="shared" si="7"/>
        <v xml:space="preserve"> </v>
      </c>
      <c r="J16" s="273"/>
      <c r="K16" s="227"/>
      <c r="L16" s="236" t="s">
        <v>312</v>
      </c>
      <c r="M16" s="237">
        <v>34</v>
      </c>
      <c r="N16" s="237">
        <v>21</v>
      </c>
      <c r="O16" s="237">
        <v>15.5</v>
      </c>
      <c r="P16" s="238">
        <f t="shared" si="0"/>
        <v>11067</v>
      </c>
      <c r="Q16" s="239">
        <f t="shared" si="1"/>
        <v>1.1067E-2</v>
      </c>
      <c r="R16" s="239">
        <f t="shared" si="3"/>
        <v>11.067</v>
      </c>
      <c r="S16" s="240">
        <v>2</v>
      </c>
      <c r="T16" s="239">
        <f t="shared" si="2"/>
        <v>0.29757933333333331</v>
      </c>
      <c r="U16" s="237">
        <v>1440</v>
      </c>
      <c r="V16" s="237" t="s">
        <v>240</v>
      </c>
      <c r="W16" s="237">
        <v>20</v>
      </c>
      <c r="X16" s="237" t="s">
        <v>313</v>
      </c>
      <c r="Y16" s="242" t="s">
        <v>314</v>
      </c>
      <c r="Z16" s="242"/>
      <c r="AA16" s="242"/>
    </row>
    <row r="17" spans="1:28">
      <c r="A17" s="224">
        <v>13</v>
      </c>
      <c r="B17" s="271" t="str">
        <f t="shared" si="4"/>
        <v xml:space="preserve"> x  x        </v>
      </c>
      <c r="C17" s="225"/>
      <c r="D17" s="225"/>
      <c r="E17" s="102"/>
      <c r="F17" s="229"/>
      <c r="G17" s="103" t="str">
        <f t="shared" ref="G17:G31" si="8">+IF(ISBLANK(C17)," ",D17*E17*F17)</f>
        <v xml:space="preserve"> </v>
      </c>
      <c r="H17" s="222" t="str">
        <f t="shared" ref="H17:H31" si="9">IF(ISBLANK(C17)," ",+G17/1000000)</f>
        <v xml:space="preserve"> </v>
      </c>
      <c r="I17" s="223" t="str">
        <f t="shared" ref="I17:I31" si="10">IF(ISBLANK(C17)," ",G17/1000)</f>
        <v xml:space="preserve"> </v>
      </c>
      <c r="J17" s="273"/>
      <c r="L17" s="236" t="s">
        <v>280</v>
      </c>
      <c r="M17" s="237">
        <v>30</v>
      </c>
      <c r="N17" s="237">
        <v>20</v>
      </c>
      <c r="O17" s="237">
        <v>20</v>
      </c>
      <c r="P17" s="238">
        <f t="shared" si="0"/>
        <v>12000</v>
      </c>
      <c r="Q17" s="239">
        <f t="shared" si="1"/>
        <v>1.2E-2</v>
      </c>
      <c r="R17" s="239">
        <f t="shared" si="3"/>
        <v>12</v>
      </c>
      <c r="S17" s="240">
        <v>2</v>
      </c>
      <c r="T17" s="239">
        <f t="shared" si="2"/>
        <v>0.32266666666666666</v>
      </c>
      <c r="U17" s="237">
        <v>900</v>
      </c>
      <c r="V17" s="237" t="s">
        <v>240</v>
      </c>
      <c r="W17" s="237">
        <v>20</v>
      </c>
      <c r="X17" s="237" t="s">
        <v>265</v>
      </c>
      <c r="Y17" s="237" t="s">
        <v>266</v>
      </c>
      <c r="Z17" s="237" t="s">
        <v>267</v>
      </c>
      <c r="AA17" s="237" t="s">
        <v>268</v>
      </c>
    </row>
    <row r="18" spans="1:28">
      <c r="A18" s="224">
        <v>14</v>
      </c>
      <c r="B18" s="271" t="str">
        <f t="shared" si="4"/>
        <v xml:space="preserve"> x  x        </v>
      </c>
      <c r="C18" s="225"/>
      <c r="D18" s="225"/>
      <c r="E18" s="102"/>
      <c r="F18" s="229"/>
      <c r="G18" s="103" t="str">
        <f t="shared" si="8"/>
        <v xml:space="preserve"> </v>
      </c>
      <c r="H18" s="222" t="str">
        <f t="shared" si="9"/>
        <v xml:space="preserve"> </v>
      </c>
      <c r="I18" s="223" t="str">
        <f t="shared" si="10"/>
        <v xml:space="preserve"> </v>
      </c>
      <c r="J18" s="273"/>
      <c r="L18" s="224" t="s">
        <v>323</v>
      </c>
      <c r="M18" s="237">
        <v>35</v>
      </c>
      <c r="N18" s="237">
        <v>27</v>
      </c>
      <c r="O18" s="237">
        <v>14</v>
      </c>
      <c r="P18" s="238">
        <f t="shared" si="0"/>
        <v>13230</v>
      </c>
      <c r="Q18" s="239">
        <f t="shared" si="1"/>
        <v>1.323E-2</v>
      </c>
      <c r="R18" s="239">
        <f t="shared" si="3"/>
        <v>13.23</v>
      </c>
      <c r="S18" s="240">
        <v>2</v>
      </c>
      <c r="T18" s="239">
        <f t="shared" si="2"/>
        <v>0.35574</v>
      </c>
      <c r="U18" s="237">
        <v>600</v>
      </c>
      <c r="V18" s="237" t="s">
        <v>240</v>
      </c>
      <c r="W18" s="237">
        <v>20</v>
      </c>
      <c r="X18" s="237" t="s">
        <v>324</v>
      </c>
      <c r="Y18" s="237" t="s">
        <v>289</v>
      </c>
      <c r="Z18" s="237" t="s">
        <v>290</v>
      </c>
      <c r="AA18" s="237" t="s">
        <v>325</v>
      </c>
    </row>
    <row r="19" spans="1:28">
      <c r="A19" s="224">
        <v>15</v>
      </c>
      <c r="B19" s="271" t="str">
        <f t="shared" si="4"/>
        <v xml:space="preserve"> x  x        </v>
      </c>
      <c r="C19" s="225"/>
      <c r="D19" s="225"/>
      <c r="E19" s="102"/>
      <c r="F19" s="229"/>
      <c r="G19" s="103" t="str">
        <f t="shared" si="8"/>
        <v xml:space="preserve"> </v>
      </c>
      <c r="H19" s="222" t="str">
        <f t="shared" si="9"/>
        <v xml:space="preserve"> </v>
      </c>
      <c r="I19" s="223" t="str">
        <f t="shared" si="10"/>
        <v xml:space="preserve"> </v>
      </c>
      <c r="J19" s="273"/>
      <c r="L19" s="245" t="s">
        <v>286</v>
      </c>
      <c r="M19" s="246">
        <v>30</v>
      </c>
      <c r="N19" s="246">
        <v>30</v>
      </c>
      <c r="O19" s="246">
        <v>15</v>
      </c>
      <c r="P19" s="247">
        <f t="shared" si="0"/>
        <v>13500</v>
      </c>
      <c r="Q19" s="248">
        <f t="shared" si="1"/>
        <v>1.35E-2</v>
      </c>
      <c r="R19" s="248">
        <f t="shared" si="3"/>
        <v>13.5</v>
      </c>
      <c r="S19" s="249">
        <v>2</v>
      </c>
      <c r="T19" s="248">
        <f t="shared" si="2"/>
        <v>0.36299999999999999</v>
      </c>
      <c r="U19" s="246">
        <v>600</v>
      </c>
      <c r="V19" s="246" t="s">
        <v>240</v>
      </c>
      <c r="W19" s="246">
        <v>20</v>
      </c>
      <c r="X19" s="246" t="s">
        <v>287</v>
      </c>
      <c r="Y19" s="246" t="s">
        <v>288</v>
      </c>
      <c r="Z19" s="246" t="s">
        <v>289</v>
      </c>
      <c r="AA19" s="246" t="s">
        <v>290</v>
      </c>
    </row>
    <row r="20" spans="1:28">
      <c r="A20" s="224">
        <v>16</v>
      </c>
      <c r="B20" s="271" t="str">
        <f t="shared" si="4"/>
        <v xml:space="preserve"> x  x        </v>
      </c>
      <c r="C20" s="225"/>
      <c r="D20" s="225"/>
      <c r="E20" s="102"/>
      <c r="F20" s="229"/>
      <c r="G20" s="103" t="str">
        <f t="shared" si="8"/>
        <v xml:space="preserve"> </v>
      </c>
      <c r="H20" s="222" t="str">
        <f t="shared" si="9"/>
        <v xml:space="preserve"> </v>
      </c>
      <c r="I20" s="223" t="str">
        <f t="shared" si="10"/>
        <v xml:space="preserve"> </v>
      </c>
      <c r="J20" s="274"/>
      <c r="L20" s="245" t="s">
        <v>281</v>
      </c>
      <c r="M20" s="246">
        <v>30</v>
      </c>
      <c r="N20" s="246">
        <v>25</v>
      </c>
      <c r="O20" s="246">
        <v>20</v>
      </c>
      <c r="P20" s="247">
        <f t="shared" si="0"/>
        <v>15000</v>
      </c>
      <c r="Q20" s="248">
        <f t="shared" si="1"/>
        <v>1.4999999999999999E-2</v>
      </c>
      <c r="R20" s="248">
        <f t="shared" si="3"/>
        <v>15</v>
      </c>
      <c r="S20" s="249">
        <v>2</v>
      </c>
      <c r="T20" s="248">
        <f t="shared" si="2"/>
        <v>0.40333333333333332</v>
      </c>
      <c r="U20" s="246">
        <v>600</v>
      </c>
      <c r="V20" s="246" t="s">
        <v>240</v>
      </c>
      <c r="W20" s="246">
        <v>20</v>
      </c>
      <c r="X20" s="246" t="s">
        <v>282</v>
      </c>
      <c r="Y20" s="246" t="s">
        <v>283</v>
      </c>
      <c r="Z20" s="246" t="s">
        <v>284</v>
      </c>
      <c r="AA20" s="246" t="s">
        <v>285</v>
      </c>
    </row>
    <row r="21" spans="1:28">
      <c r="A21" s="224">
        <v>17</v>
      </c>
      <c r="B21" s="271" t="str">
        <f t="shared" si="4"/>
        <v xml:space="preserve"> x  x        </v>
      </c>
      <c r="C21" s="225"/>
      <c r="D21" s="225"/>
      <c r="E21" s="102"/>
      <c r="F21" s="229"/>
      <c r="G21" s="103" t="str">
        <f t="shared" si="8"/>
        <v xml:space="preserve"> </v>
      </c>
      <c r="H21" s="222" t="str">
        <f t="shared" si="9"/>
        <v xml:space="preserve"> </v>
      </c>
      <c r="I21" s="223" t="str">
        <f t="shared" si="10"/>
        <v xml:space="preserve"> </v>
      </c>
      <c r="J21" s="274"/>
      <c r="L21" s="250" t="s">
        <v>321</v>
      </c>
      <c r="M21" s="251">
        <v>35</v>
      </c>
      <c r="N21" s="251">
        <v>26</v>
      </c>
      <c r="O21" s="251">
        <v>16.5</v>
      </c>
      <c r="P21" s="252">
        <f t="shared" si="0"/>
        <v>15015</v>
      </c>
      <c r="Q21" s="253">
        <f t="shared" si="1"/>
        <v>1.5015000000000001E-2</v>
      </c>
      <c r="R21" s="253">
        <f t="shared" si="3"/>
        <v>15.015000000000001</v>
      </c>
      <c r="S21" s="254">
        <v>2</v>
      </c>
      <c r="T21" s="253">
        <f t="shared" si="2"/>
        <v>0.40373666666666663</v>
      </c>
      <c r="U21" s="251">
        <v>600</v>
      </c>
      <c r="V21" s="251" t="s">
        <v>240</v>
      </c>
      <c r="W21" s="251">
        <v>20</v>
      </c>
      <c r="X21" s="251" t="s">
        <v>311</v>
      </c>
      <c r="Y21" s="251" t="s">
        <v>322</v>
      </c>
      <c r="Z21" s="251" t="s">
        <v>295</v>
      </c>
      <c r="AA21" s="251" t="s">
        <v>276</v>
      </c>
    </row>
    <row r="22" spans="1:28">
      <c r="A22" s="224">
        <v>18</v>
      </c>
      <c r="B22" s="271" t="str">
        <f t="shared" si="4"/>
        <v xml:space="preserve"> x  x        </v>
      </c>
      <c r="C22" s="225"/>
      <c r="D22" s="225"/>
      <c r="E22" s="102"/>
      <c r="F22" s="229"/>
      <c r="G22" s="103" t="str">
        <f t="shared" si="8"/>
        <v xml:space="preserve"> </v>
      </c>
      <c r="H22" s="222" t="str">
        <f t="shared" si="9"/>
        <v xml:space="preserve"> </v>
      </c>
      <c r="I22" s="223" t="str">
        <f t="shared" si="10"/>
        <v xml:space="preserve"> </v>
      </c>
      <c r="J22" s="274"/>
      <c r="L22" s="255" t="s">
        <v>315</v>
      </c>
      <c r="M22" s="251">
        <v>35</v>
      </c>
      <c r="N22" s="251">
        <v>22</v>
      </c>
      <c r="O22" s="251">
        <v>20</v>
      </c>
      <c r="P22" s="252">
        <f t="shared" si="0"/>
        <v>15400</v>
      </c>
      <c r="Q22" s="253">
        <f t="shared" si="1"/>
        <v>1.54E-2</v>
      </c>
      <c r="R22" s="253">
        <f t="shared" si="3"/>
        <v>15.4</v>
      </c>
      <c r="S22" s="254">
        <v>2</v>
      </c>
      <c r="T22" s="253">
        <f t="shared" si="2"/>
        <v>0.41408888888888884</v>
      </c>
      <c r="U22" s="251">
        <v>900</v>
      </c>
      <c r="V22" s="251" t="s">
        <v>240</v>
      </c>
      <c r="W22" s="251">
        <v>20</v>
      </c>
      <c r="X22" s="251" t="s">
        <v>295</v>
      </c>
      <c r="Y22" s="256" t="s">
        <v>316</v>
      </c>
      <c r="Z22" s="256"/>
      <c r="AA22" s="256"/>
    </row>
    <row r="23" spans="1:28">
      <c r="A23" s="224">
        <v>19</v>
      </c>
      <c r="B23" s="271" t="str">
        <f t="shared" si="4"/>
        <v xml:space="preserve"> x  x        </v>
      </c>
      <c r="C23" s="225"/>
      <c r="D23" s="225"/>
      <c r="E23" s="102"/>
      <c r="F23" s="229"/>
      <c r="G23" s="103" t="str">
        <f t="shared" si="8"/>
        <v xml:space="preserve"> </v>
      </c>
      <c r="H23" s="222" t="str">
        <f t="shared" si="9"/>
        <v xml:space="preserve"> </v>
      </c>
      <c r="I23" s="223" t="str">
        <f t="shared" si="10"/>
        <v xml:space="preserve"> </v>
      </c>
      <c r="J23" s="274"/>
      <c r="L23" s="255" t="s">
        <v>339</v>
      </c>
      <c r="M23" s="251">
        <v>36</v>
      </c>
      <c r="N23" s="251">
        <v>24</v>
      </c>
      <c r="O23" s="251">
        <v>18</v>
      </c>
      <c r="P23" s="252">
        <f t="shared" si="0"/>
        <v>15552</v>
      </c>
      <c r="Q23" s="253">
        <f t="shared" si="1"/>
        <v>1.5552E-2</v>
      </c>
      <c r="R23" s="253">
        <f t="shared" si="3"/>
        <v>15.552</v>
      </c>
      <c r="S23" s="254">
        <v>2</v>
      </c>
      <c r="T23" s="253">
        <f t="shared" si="2"/>
        <v>0.41817599999999999</v>
      </c>
      <c r="U23" s="251">
        <v>600</v>
      </c>
      <c r="V23" s="251" t="s">
        <v>240</v>
      </c>
      <c r="W23" s="251">
        <v>20</v>
      </c>
      <c r="X23" s="251" t="s">
        <v>324</v>
      </c>
      <c r="Y23" s="251" t="s">
        <v>289</v>
      </c>
      <c r="Z23" s="251" t="s">
        <v>290</v>
      </c>
      <c r="AA23" s="251" t="s">
        <v>325</v>
      </c>
    </row>
    <row r="24" spans="1:28">
      <c r="A24" s="224">
        <v>20</v>
      </c>
      <c r="B24" s="271" t="str">
        <f t="shared" si="4"/>
        <v xml:space="preserve"> x  x        </v>
      </c>
      <c r="C24" s="225"/>
      <c r="D24" s="225"/>
      <c r="E24" s="102"/>
      <c r="F24" s="229"/>
      <c r="G24" s="103" t="str">
        <f t="shared" si="8"/>
        <v xml:space="preserve"> </v>
      </c>
      <c r="H24" s="222" t="str">
        <f t="shared" si="9"/>
        <v xml:space="preserve"> </v>
      </c>
      <c r="I24" s="223" t="str">
        <f t="shared" si="10"/>
        <v xml:space="preserve"> </v>
      </c>
      <c r="J24" s="274"/>
      <c r="L24" s="255" t="s">
        <v>274</v>
      </c>
      <c r="M24" s="251">
        <v>25</v>
      </c>
      <c r="N24" s="251">
        <v>25</v>
      </c>
      <c r="O24" s="251">
        <v>25</v>
      </c>
      <c r="P24" s="252">
        <f t="shared" si="0"/>
        <v>15625</v>
      </c>
      <c r="Q24" s="253">
        <f t="shared" si="1"/>
        <v>1.5625E-2</v>
      </c>
      <c r="R24" s="253">
        <f t="shared" si="3"/>
        <v>15.625</v>
      </c>
      <c r="S24" s="254">
        <v>2</v>
      </c>
      <c r="T24" s="253">
        <f t="shared" si="2"/>
        <v>0.42013888888888884</v>
      </c>
      <c r="U24" s="251">
        <v>900</v>
      </c>
      <c r="V24" s="251" t="s">
        <v>240</v>
      </c>
      <c r="W24" s="251">
        <v>20</v>
      </c>
      <c r="X24" s="251" t="s">
        <v>275</v>
      </c>
      <c r="Y24" s="251" t="s">
        <v>276</v>
      </c>
      <c r="Z24" s="251" t="s">
        <v>277</v>
      </c>
      <c r="AA24" s="251" t="s">
        <v>278</v>
      </c>
      <c r="AB24" s="241"/>
    </row>
    <row r="25" spans="1:28">
      <c r="A25" s="224">
        <v>21</v>
      </c>
      <c r="B25" s="271" t="str">
        <f t="shared" si="4"/>
        <v xml:space="preserve"> x  x        </v>
      </c>
      <c r="C25" s="225"/>
      <c r="D25" s="225"/>
      <c r="E25" s="102"/>
      <c r="F25" s="229"/>
      <c r="G25" s="103" t="str">
        <f t="shared" si="8"/>
        <v xml:space="preserve"> </v>
      </c>
      <c r="H25" s="222" t="str">
        <f t="shared" si="9"/>
        <v xml:space="preserve"> </v>
      </c>
      <c r="I25" s="223" t="str">
        <f t="shared" si="10"/>
        <v xml:space="preserve"> </v>
      </c>
      <c r="J25" s="274"/>
      <c r="L25" s="255" t="s">
        <v>304</v>
      </c>
      <c r="M25" s="251">
        <v>31</v>
      </c>
      <c r="N25" s="251">
        <v>22</v>
      </c>
      <c r="O25" s="251">
        <v>25</v>
      </c>
      <c r="P25" s="252">
        <f t="shared" si="0"/>
        <v>17050</v>
      </c>
      <c r="Q25" s="253">
        <f t="shared" si="1"/>
        <v>1.7049999999999999E-2</v>
      </c>
      <c r="R25" s="253">
        <f t="shared" si="3"/>
        <v>17.05</v>
      </c>
      <c r="S25" s="254">
        <v>2</v>
      </c>
      <c r="T25" s="253">
        <f t="shared" si="2"/>
        <v>0.45845555555555551</v>
      </c>
      <c r="U25" s="251">
        <v>900</v>
      </c>
      <c r="V25" s="251" t="s">
        <v>240</v>
      </c>
      <c r="W25" s="251">
        <v>20</v>
      </c>
      <c r="X25" s="251" t="s">
        <v>305</v>
      </c>
      <c r="Y25" s="251" t="s">
        <v>306</v>
      </c>
      <c r="Z25" s="251" t="s">
        <v>275</v>
      </c>
      <c r="AA25" s="251" t="s">
        <v>307</v>
      </c>
      <c r="AB25" s="241"/>
    </row>
    <row r="26" spans="1:28">
      <c r="A26" s="224">
        <v>22</v>
      </c>
      <c r="B26" s="271" t="str">
        <f t="shared" si="4"/>
        <v xml:space="preserve"> x  x        </v>
      </c>
      <c r="C26" s="225"/>
      <c r="D26" s="225"/>
      <c r="E26" s="102"/>
      <c r="F26" s="229"/>
      <c r="G26" s="103" t="str">
        <f t="shared" si="8"/>
        <v xml:space="preserve"> </v>
      </c>
      <c r="H26" s="222" t="str">
        <f t="shared" si="9"/>
        <v xml:space="preserve"> </v>
      </c>
      <c r="I26" s="223" t="str">
        <f t="shared" si="10"/>
        <v xml:space="preserve"> </v>
      </c>
      <c r="J26" s="274"/>
      <c r="L26" s="245" t="s">
        <v>294</v>
      </c>
      <c r="M26" s="246">
        <v>30</v>
      </c>
      <c r="N26" s="246">
        <v>30</v>
      </c>
      <c r="O26" s="246">
        <v>20</v>
      </c>
      <c r="P26" s="247">
        <f t="shared" si="0"/>
        <v>18000</v>
      </c>
      <c r="Q26" s="248">
        <f t="shared" si="1"/>
        <v>1.7999999999999999E-2</v>
      </c>
      <c r="R26" s="248">
        <f t="shared" si="3"/>
        <v>18</v>
      </c>
      <c r="S26" s="249">
        <v>2</v>
      </c>
      <c r="T26" s="248">
        <f t="shared" si="2"/>
        <v>0.48399999999999999</v>
      </c>
      <c r="U26" s="246">
        <v>600</v>
      </c>
      <c r="V26" s="246" t="s">
        <v>240</v>
      </c>
      <c r="W26" s="246">
        <v>10</v>
      </c>
      <c r="X26" s="246" t="s">
        <v>295</v>
      </c>
      <c r="Y26" s="246" t="s">
        <v>296</v>
      </c>
      <c r="Z26" s="246" t="s">
        <v>297</v>
      </c>
      <c r="AA26" s="246" t="s">
        <v>298</v>
      </c>
      <c r="AB26" s="241"/>
    </row>
    <row r="27" spans="1:28">
      <c r="A27" s="224">
        <v>23</v>
      </c>
      <c r="B27" s="271" t="str">
        <f t="shared" si="4"/>
        <v xml:space="preserve"> x  x        </v>
      </c>
      <c r="C27" s="225"/>
      <c r="D27" s="225"/>
      <c r="E27" s="102"/>
      <c r="F27" s="229"/>
      <c r="G27" s="103" t="str">
        <f t="shared" si="8"/>
        <v xml:space="preserve"> </v>
      </c>
      <c r="H27" s="222" t="str">
        <f t="shared" si="9"/>
        <v xml:space="preserve"> </v>
      </c>
      <c r="I27" s="223" t="str">
        <f t="shared" si="10"/>
        <v xml:space="preserve"> </v>
      </c>
      <c r="J27" s="274"/>
      <c r="L27" s="250" t="s">
        <v>318</v>
      </c>
      <c r="M27" s="251">
        <v>35</v>
      </c>
      <c r="N27" s="251">
        <v>22</v>
      </c>
      <c r="O27" s="251">
        <v>25</v>
      </c>
      <c r="P27" s="252">
        <f t="shared" si="0"/>
        <v>19250</v>
      </c>
      <c r="Q27" s="253">
        <f t="shared" si="1"/>
        <v>1.925E-2</v>
      </c>
      <c r="R27" s="253">
        <f t="shared" si="3"/>
        <v>19.25</v>
      </c>
      <c r="S27" s="254">
        <v>2</v>
      </c>
      <c r="T27" s="253">
        <f t="shared" si="2"/>
        <v>0.51761111111111102</v>
      </c>
      <c r="U27" s="251">
        <v>600</v>
      </c>
      <c r="V27" s="251" t="s">
        <v>240</v>
      </c>
      <c r="W27" s="251">
        <v>20</v>
      </c>
      <c r="X27" s="251" t="s">
        <v>292</v>
      </c>
      <c r="Y27" s="251" t="s">
        <v>275</v>
      </c>
      <c r="Z27" s="251" t="s">
        <v>295</v>
      </c>
      <c r="AA27" s="251" t="s">
        <v>319</v>
      </c>
      <c r="AB27" s="241"/>
    </row>
    <row r="28" spans="1:28">
      <c r="A28" s="224">
        <v>24</v>
      </c>
      <c r="B28" s="271" t="str">
        <f t="shared" si="4"/>
        <v xml:space="preserve"> x  x        </v>
      </c>
      <c r="C28" s="225"/>
      <c r="D28" s="225"/>
      <c r="E28" s="102"/>
      <c r="F28" s="229"/>
      <c r="G28" s="103" t="str">
        <f t="shared" si="8"/>
        <v xml:space="preserve"> </v>
      </c>
      <c r="H28" s="222" t="str">
        <f t="shared" si="9"/>
        <v xml:space="preserve"> </v>
      </c>
      <c r="I28" s="223" t="str">
        <f t="shared" si="10"/>
        <v xml:space="preserve"> </v>
      </c>
      <c r="J28" s="274"/>
      <c r="L28" s="255" t="s">
        <v>308</v>
      </c>
      <c r="M28" s="251">
        <v>31</v>
      </c>
      <c r="N28" s="251">
        <v>22</v>
      </c>
      <c r="O28" s="251">
        <v>30</v>
      </c>
      <c r="P28" s="252">
        <f t="shared" si="0"/>
        <v>20460</v>
      </c>
      <c r="Q28" s="253">
        <f t="shared" si="1"/>
        <v>2.0459999999999999E-2</v>
      </c>
      <c r="R28" s="253">
        <f t="shared" si="3"/>
        <v>20.46</v>
      </c>
      <c r="S28" s="254">
        <v>2</v>
      </c>
      <c r="T28" s="253">
        <f t="shared" si="2"/>
        <v>0.55014666666666667</v>
      </c>
      <c r="U28" s="251">
        <v>600</v>
      </c>
      <c r="V28" s="251" t="s">
        <v>240</v>
      </c>
      <c r="W28" s="251">
        <v>20</v>
      </c>
      <c r="X28" s="251" t="s">
        <v>309</v>
      </c>
      <c r="Y28" s="251" t="s">
        <v>310</v>
      </c>
      <c r="Z28" s="251" t="s">
        <v>311</v>
      </c>
      <c r="AA28" s="251" t="s">
        <v>306</v>
      </c>
      <c r="AB28" s="241"/>
    </row>
    <row r="29" spans="1:28">
      <c r="A29" s="224">
        <v>25</v>
      </c>
      <c r="B29" s="271" t="str">
        <f t="shared" si="4"/>
        <v xml:space="preserve"> x  x        </v>
      </c>
      <c r="C29" s="225"/>
      <c r="D29" s="225"/>
      <c r="E29" s="102"/>
      <c r="F29" s="229"/>
      <c r="G29" s="103" t="str">
        <f t="shared" si="8"/>
        <v xml:space="preserve"> </v>
      </c>
      <c r="H29" s="222" t="str">
        <f t="shared" si="9"/>
        <v xml:space="preserve"> </v>
      </c>
      <c r="I29" s="223" t="str">
        <f t="shared" si="10"/>
        <v xml:space="preserve"> </v>
      </c>
      <c r="J29" s="274"/>
      <c r="L29" s="236" t="s">
        <v>320</v>
      </c>
      <c r="M29" s="237">
        <v>35</v>
      </c>
      <c r="N29" s="237">
        <v>23</v>
      </c>
      <c r="O29" s="237">
        <v>26</v>
      </c>
      <c r="P29" s="238">
        <f t="shared" si="0"/>
        <v>20930</v>
      </c>
      <c r="Q29" s="239">
        <f t="shared" si="1"/>
        <v>2.0930000000000001E-2</v>
      </c>
      <c r="R29" s="239">
        <f t="shared" si="3"/>
        <v>20.93</v>
      </c>
      <c r="S29" s="240">
        <v>2</v>
      </c>
      <c r="T29" s="239">
        <f t="shared" si="2"/>
        <v>0.56278444444444442</v>
      </c>
      <c r="U29" s="237">
        <v>720</v>
      </c>
      <c r="V29" s="237" t="s">
        <v>240</v>
      </c>
      <c r="W29" s="237">
        <v>20</v>
      </c>
      <c r="X29" s="237" t="s">
        <v>292</v>
      </c>
      <c r="Y29" s="237" t="s">
        <v>275</v>
      </c>
      <c r="Z29" s="237" t="s">
        <v>295</v>
      </c>
      <c r="AA29" s="237" t="s">
        <v>319</v>
      </c>
      <c r="AB29" s="241"/>
    </row>
    <row r="30" spans="1:28">
      <c r="A30" s="224">
        <v>26</v>
      </c>
      <c r="B30" s="271" t="str">
        <f t="shared" si="4"/>
        <v xml:space="preserve"> x  x        </v>
      </c>
      <c r="C30" s="225"/>
      <c r="D30" s="225"/>
      <c r="E30" s="102"/>
      <c r="F30" s="229"/>
      <c r="G30" s="103" t="str">
        <f t="shared" si="8"/>
        <v xml:space="preserve"> </v>
      </c>
      <c r="H30" s="222" t="str">
        <f t="shared" si="9"/>
        <v xml:space="preserve"> </v>
      </c>
      <c r="I30" s="223" t="str">
        <f t="shared" si="10"/>
        <v xml:space="preserve"> </v>
      </c>
      <c r="J30" s="274"/>
      <c r="L30" s="224" t="s">
        <v>345</v>
      </c>
      <c r="M30" s="237">
        <v>40</v>
      </c>
      <c r="N30" s="237">
        <v>27</v>
      </c>
      <c r="O30" s="237">
        <v>20</v>
      </c>
      <c r="P30" s="238">
        <f t="shared" si="0"/>
        <v>21600</v>
      </c>
      <c r="Q30" s="239">
        <f t="shared" si="1"/>
        <v>2.1600000000000001E-2</v>
      </c>
      <c r="R30" s="239">
        <f t="shared" si="3"/>
        <v>21.6</v>
      </c>
      <c r="S30" s="240">
        <v>2</v>
      </c>
      <c r="T30" s="239">
        <f t="shared" si="2"/>
        <v>0.58079999999999998</v>
      </c>
      <c r="U30" s="237">
        <v>600</v>
      </c>
      <c r="V30" s="237" t="s">
        <v>240</v>
      </c>
      <c r="W30" s="237">
        <v>20</v>
      </c>
      <c r="X30" s="237" t="s">
        <v>330</v>
      </c>
      <c r="Y30" s="237" t="s">
        <v>287</v>
      </c>
      <c r="Z30" s="237" t="s">
        <v>324</v>
      </c>
      <c r="AA30" s="237" t="s">
        <v>346</v>
      </c>
      <c r="AB30" s="241"/>
    </row>
    <row r="31" spans="1:28">
      <c r="A31" s="224">
        <v>27</v>
      </c>
      <c r="B31" s="271" t="str">
        <f t="shared" si="4"/>
        <v xml:space="preserve"> x  x        </v>
      </c>
      <c r="C31" s="225"/>
      <c r="D31" s="225"/>
      <c r="E31" s="102"/>
      <c r="F31" s="229"/>
      <c r="G31" s="103" t="str">
        <f t="shared" si="8"/>
        <v xml:space="preserve"> </v>
      </c>
      <c r="H31" s="222" t="str">
        <f t="shared" si="9"/>
        <v xml:space="preserve"> </v>
      </c>
      <c r="I31" s="223" t="str">
        <f t="shared" si="10"/>
        <v xml:space="preserve"> </v>
      </c>
      <c r="J31" s="274"/>
      <c r="L31" s="224" t="s">
        <v>347</v>
      </c>
      <c r="M31" s="237">
        <v>40</v>
      </c>
      <c r="N31" s="237">
        <v>30</v>
      </c>
      <c r="O31" s="237">
        <v>20</v>
      </c>
      <c r="P31" s="238">
        <f t="shared" si="0"/>
        <v>24000</v>
      </c>
      <c r="Q31" s="239">
        <f t="shared" si="1"/>
        <v>2.4E-2</v>
      </c>
      <c r="R31" s="239">
        <f t="shared" si="3"/>
        <v>24</v>
      </c>
      <c r="S31" s="240">
        <v>2</v>
      </c>
      <c r="T31" s="239">
        <f t="shared" si="2"/>
        <v>0.64533333333333331</v>
      </c>
      <c r="U31" s="237">
        <v>300</v>
      </c>
      <c r="V31" s="237" t="s">
        <v>240</v>
      </c>
      <c r="W31" s="237">
        <v>20</v>
      </c>
      <c r="X31" s="237" t="s">
        <v>309</v>
      </c>
      <c r="Y31" s="237" t="s">
        <v>310</v>
      </c>
      <c r="Z31" s="237" t="s">
        <v>311</v>
      </c>
      <c r="AA31" s="237" t="s">
        <v>306</v>
      </c>
      <c r="AB31" s="241"/>
    </row>
    <row r="32" spans="1:28">
      <c r="A32" s="224">
        <v>28</v>
      </c>
      <c r="B32" s="271" t="str">
        <f t="shared" si="4"/>
        <v xml:space="preserve"> x  x        </v>
      </c>
      <c r="C32" s="225"/>
      <c r="D32" s="225"/>
      <c r="E32" s="102"/>
      <c r="F32" s="229"/>
      <c r="G32" s="103" t="str">
        <f t="shared" ref="G32:G61" si="11">+IF(ISBLANK(C32)," ",D32*E32*F32)</f>
        <v xml:space="preserve"> </v>
      </c>
      <c r="H32" s="222" t="str">
        <f t="shared" ref="H32:H61" si="12">IF(ISBLANK(C32)," ",+G32/1000000)</f>
        <v xml:space="preserve"> </v>
      </c>
      <c r="I32" s="223" t="str">
        <f t="shared" ref="I32:I61" si="13">IF(ISBLANK(C32)," ",G32/1000)</f>
        <v xml:space="preserve"> </v>
      </c>
      <c r="J32" s="274"/>
      <c r="L32" s="236" t="s">
        <v>326</v>
      </c>
      <c r="M32" s="237">
        <v>35</v>
      </c>
      <c r="N32" s="237">
        <v>35</v>
      </c>
      <c r="O32" s="237">
        <v>20</v>
      </c>
      <c r="P32" s="238">
        <f t="shared" si="0"/>
        <v>24500</v>
      </c>
      <c r="Q32" s="239">
        <f t="shared" si="1"/>
        <v>2.4500000000000001E-2</v>
      </c>
      <c r="R32" s="239">
        <f t="shared" si="3"/>
        <v>24.5</v>
      </c>
      <c r="S32" s="240">
        <v>2</v>
      </c>
      <c r="T32" s="239">
        <f t="shared" si="2"/>
        <v>0.65877777777777768</v>
      </c>
      <c r="U32" s="237">
        <v>300</v>
      </c>
      <c r="V32" s="237" t="s">
        <v>240</v>
      </c>
      <c r="W32" s="237">
        <v>20</v>
      </c>
      <c r="X32" s="237" t="s">
        <v>327</v>
      </c>
      <c r="Y32" s="237" t="s">
        <v>328</v>
      </c>
      <c r="Z32" s="237" t="s">
        <v>329</v>
      </c>
      <c r="AA32" s="237" t="s">
        <v>330</v>
      </c>
      <c r="AB32" s="241"/>
    </row>
    <row r="33" spans="1:28">
      <c r="A33" s="224">
        <v>29</v>
      </c>
      <c r="B33" s="271" t="str">
        <f t="shared" si="4"/>
        <v xml:space="preserve"> x  x        </v>
      </c>
      <c r="C33" s="225"/>
      <c r="D33" s="225"/>
      <c r="E33" s="102"/>
      <c r="F33" s="229"/>
      <c r="G33" s="103" t="str">
        <f t="shared" si="11"/>
        <v xml:space="preserve"> </v>
      </c>
      <c r="H33" s="222" t="str">
        <f t="shared" si="12"/>
        <v xml:space="preserve"> </v>
      </c>
      <c r="I33" s="223" t="str">
        <f t="shared" si="13"/>
        <v xml:space="preserve"> </v>
      </c>
      <c r="J33" s="274"/>
      <c r="L33" s="236" t="s">
        <v>291</v>
      </c>
      <c r="M33" s="237">
        <v>30</v>
      </c>
      <c r="N33" s="237">
        <v>30</v>
      </c>
      <c r="O33" s="237">
        <v>30</v>
      </c>
      <c r="P33" s="238">
        <f t="shared" si="0"/>
        <v>27000</v>
      </c>
      <c r="Q33" s="239">
        <f t="shared" si="1"/>
        <v>2.7E-2</v>
      </c>
      <c r="R33" s="239">
        <f t="shared" si="3"/>
        <v>27</v>
      </c>
      <c r="S33" s="240">
        <v>2</v>
      </c>
      <c r="T33" s="239">
        <f t="shared" si="2"/>
        <v>0.72599999999999998</v>
      </c>
      <c r="U33" s="237">
        <v>600</v>
      </c>
      <c r="V33" s="237" t="s">
        <v>240</v>
      </c>
      <c r="W33" s="237">
        <v>20</v>
      </c>
      <c r="X33" s="237" t="s">
        <v>292</v>
      </c>
      <c r="Y33" s="242" t="s">
        <v>293</v>
      </c>
      <c r="Z33" s="242"/>
      <c r="AA33" s="242"/>
      <c r="AB33" s="241"/>
    </row>
    <row r="34" spans="1:28">
      <c r="A34" s="224">
        <v>30</v>
      </c>
      <c r="B34" s="271" t="str">
        <f t="shared" si="4"/>
        <v xml:space="preserve"> x  x        </v>
      </c>
      <c r="C34" s="225"/>
      <c r="D34" s="225"/>
      <c r="E34" s="102"/>
      <c r="F34" s="229"/>
      <c r="G34" s="103" t="str">
        <f t="shared" si="11"/>
        <v xml:space="preserve"> </v>
      </c>
      <c r="H34" s="222" t="str">
        <f t="shared" si="12"/>
        <v xml:space="preserve"> </v>
      </c>
      <c r="I34" s="223" t="str">
        <f t="shared" si="13"/>
        <v xml:space="preserve"> </v>
      </c>
      <c r="J34" s="274"/>
      <c r="L34" s="236" t="s">
        <v>27</v>
      </c>
      <c r="M34" s="257">
        <v>41</v>
      </c>
      <c r="N34" s="257">
        <v>31</v>
      </c>
      <c r="O34" s="257">
        <v>24</v>
      </c>
      <c r="P34" s="238">
        <f t="shared" si="0"/>
        <v>30504</v>
      </c>
      <c r="Q34" s="239">
        <f t="shared" si="1"/>
        <v>3.0504E-2</v>
      </c>
      <c r="R34" s="239">
        <f t="shared" si="3"/>
        <v>30.504000000000001</v>
      </c>
      <c r="S34" s="240">
        <v>3</v>
      </c>
      <c r="T34" s="239">
        <f>+P34*$AC$7</f>
        <v>1.3</v>
      </c>
      <c r="U34" s="257">
        <v>108</v>
      </c>
      <c r="V34" s="257" t="s">
        <v>22</v>
      </c>
      <c r="W34" s="257">
        <v>1</v>
      </c>
      <c r="X34" s="257" t="s">
        <v>28</v>
      </c>
      <c r="Y34" s="257" t="s">
        <v>29</v>
      </c>
      <c r="Z34" s="257" t="s">
        <v>30</v>
      </c>
      <c r="AA34" s="257" t="s">
        <v>31</v>
      </c>
    </row>
    <row r="35" spans="1:28">
      <c r="A35" s="224">
        <v>31</v>
      </c>
      <c r="B35" s="271" t="str">
        <f t="shared" si="4"/>
        <v xml:space="preserve"> x  x        </v>
      </c>
      <c r="C35" s="225"/>
      <c r="D35" s="225"/>
      <c r="E35" s="102"/>
      <c r="F35" s="229"/>
      <c r="G35" s="103" t="str">
        <f t="shared" si="11"/>
        <v xml:space="preserve"> </v>
      </c>
      <c r="H35" s="222" t="str">
        <f t="shared" si="12"/>
        <v xml:space="preserve"> </v>
      </c>
      <c r="I35" s="223" t="str">
        <f t="shared" si="13"/>
        <v xml:space="preserve"> </v>
      </c>
      <c r="J35" s="274"/>
      <c r="L35" s="236" t="s">
        <v>331</v>
      </c>
      <c r="M35" s="237">
        <v>35</v>
      </c>
      <c r="N35" s="237">
        <v>35</v>
      </c>
      <c r="O35" s="237">
        <v>25</v>
      </c>
      <c r="P35" s="238">
        <f t="shared" si="0"/>
        <v>30625</v>
      </c>
      <c r="Q35" s="239">
        <f t="shared" si="1"/>
        <v>3.0624999999999999E-2</v>
      </c>
      <c r="R35" s="239">
        <f t="shared" si="3"/>
        <v>30.625</v>
      </c>
      <c r="S35" s="240">
        <v>2</v>
      </c>
      <c r="T35" s="239">
        <f>+P35*$AC$6</f>
        <v>0.82347222222222216</v>
      </c>
      <c r="U35" s="237">
        <v>300</v>
      </c>
      <c r="V35" s="237" t="s">
        <v>240</v>
      </c>
      <c r="W35" s="237">
        <v>20</v>
      </c>
      <c r="X35" s="237" t="s">
        <v>332</v>
      </c>
      <c r="Y35" s="237" t="s">
        <v>333</v>
      </c>
      <c r="Z35" s="237" t="s">
        <v>334</v>
      </c>
      <c r="AA35" s="237" t="s">
        <v>305</v>
      </c>
    </row>
    <row r="36" spans="1:28">
      <c r="A36" s="224">
        <v>32</v>
      </c>
      <c r="B36" s="271" t="str">
        <f t="shared" si="4"/>
        <v xml:space="preserve"> x  x        </v>
      </c>
      <c r="C36" s="225"/>
      <c r="D36" s="225"/>
      <c r="E36" s="102"/>
      <c r="F36" s="229"/>
      <c r="G36" s="103" t="str">
        <f t="shared" si="11"/>
        <v xml:space="preserve"> </v>
      </c>
      <c r="H36" s="222" t="str">
        <f t="shared" si="12"/>
        <v xml:space="preserve"> </v>
      </c>
      <c r="I36" s="223" t="str">
        <f t="shared" si="13"/>
        <v xml:space="preserve"> </v>
      </c>
      <c r="J36" s="274"/>
      <c r="L36" s="236" t="s">
        <v>32</v>
      </c>
      <c r="M36" s="257">
        <v>46</v>
      </c>
      <c r="N36" s="257">
        <v>26</v>
      </c>
      <c r="O36" s="257">
        <v>26</v>
      </c>
      <c r="P36" s="238">
        <f t="shared" ref="P36:P67" si="14">+M36*N36*O36</f>
        <v>31096</v>
      </c>
      <c r="Q36" s="239">
        <f t="shared" ref="Q36:Q70" si="15">(M36*N36*O36)/1000000</f>
        <v>3.1095999999999999E-2</v>
      </c>
      <c r="R36" s="239">
        <f t="shared" si="3"/>
        <v>31.096</v>
      </c>
      <c r="S36" s="240">
        <v>3</v>
      </c>
      <c r="T36" s="239">
        <f>+P36*$AC$7</f>
        <v>1.3252294781012326</v>
      </c>
      <c r="U36" s="257">
        <v>140</v>
      </c>
      <c r="V36" s="257" t="s">
        <v>22</v>
      </c>
      <c r="W36" s="257">
        <v>1</v>
      </c>
      <c r="X36" s="257" t="s">
        <v>33</v>
      </c>
      <c r="Y36" s="257" t="s">
        <v>34</v>
      </c>
      <c r="Z36" s="257" t="s">
        <v>35</v>
      </c>
      <c r="AA36" s="257" t="s">
        <v>36</v>
      </c>
    </row>
    <row r="37" spans="1:28">
      <c r="A37" s="224">
        <v>33</v>
      </c>
      <c r="B37" s="271" t="str">
        <f t="shared" si="4"/>
        <v xml:space="preserve"> x  x        </v>
      </c>
      <c r="C37" s="225"/>
      <c r="D37" s="225"/>
      <c r="E37" s="102"/>
      <c r="F37" s="229"/>
      <c r="G37" s="103" t="str">
        <f t="shared" si="11"/>
        <v xml:space="preserve"> </v>
      </c>
      <c r="H37" s="222" t="str">
        <f t="shared" si="12"/>
        <v xml:space="preserve"> </v>
      </c>
      <c r="I37" s="223" t="str">
        <f t="shared" si="13"/>
        <v xml:space="preserve"> </v>
      </c>
      <c r="J37" s="274"/>
      <c r="L37" s="224" t="s">
        <v>352</v>
      </c>
      <c r="M37" s="237">
        <v>40</v>
      </c>
      <c r="N37" s="237">
        <v>40</v>
      </c>
      <c r="O37" s="237">
        <v>20</v>
      </c>
      <c r="P37" s="238">
        <f t="shared" si="14"/>
        <v>32000</v>
      </c>
      <c r="Q37" s="239">
        <f t="shared" si="15"/>
        <v>3.2000000000000001E-2</v>
      </c>
      <c r="R37" s="239">
        <f t="shared" si="3"/>
        <v>32</v>
      </c>
      <c r="S37" s="240">
        <v>2</v>
      </c>
      <c r="T37" s="239">
        <f>+P37*$AC$6</f>
        <v>0.86044444444444435</v>
      </c>
      <c r="U37" s="237">
        <v>300</v>
      </c>
      <c r="V37" s="237" t="s">
        <v>240</v>
      </c>
      <c r="W37" s="237">
        <v>10</v>
      </c>
      <c r="X37" s="237" t="s">
        <v>353</v>
      </c>
      <c r="Y37" s="242" t="s">
        <v>354</v>
      </c>
      <c r="Z37" s="242"/>
      <c r="AA37" s="242"/>
    </row>
    <row r="38" spans="1:28">
      <c r="A38" s="224">
        <v>34</v>
      </c>
      <c r="B38" s="271" t="str">
        <f t="shared" si="4"/>
        <v xml:space="preserve"> x  x        </v>
      </c>
      <c r="C38" s="225"/>
      <c r="D38" s="225"/>
      <c r="E38" s="102"/>
      <c r="F38" s="229"/>
      <c r="G38" s="103" t="str">
        <f t="shared" si="11"/>
        <v xml:space="preserve"> </v>
      </c>
      <c r="H38" s="222" t="str">
        <f t="shared" si="12"/>
        <v xml:space="preserve"> </v>
      </c>
      <c r="I38" s="223" t="str">
        <f t="shared" si="13"/>
        <v xml:space="preserve"> </v>
      </c>
      <c r="J38" s="274"/>
      <c r="L38" s="224" t="s">
        <v>340</v>
      </c>
      <c r="M38" s="237">
        <v>37</v>
      </c>
      <c r="N38" s="237">
        <v>35</v>
      </c>
      <c r="O38" s="237">
        <v>25</v>
      </c>
      <c r="P38" s="238">
        <f t="shared" si="14"/>
        <v>32375</v>
      </c>
      <c r="Q38" s="239">
        <f t="shared" si="15"/>
        <v>3.2375000000000001E-2</v>
      </c>
      <c r="R38" s="239">
        <f t="shared" si="3"/>
        <v>32.375</v>
      </c>
      <c r="S38" s="240">
        <v>2</v>
      </c>
      <c r="T38" s="239">
        <f>+P38*$AC$6</f>
        <v>0.87052777777777768</v>
      </c>
      <c r="U38" s="237">
        <v>300</v>
      </c>
      <c r="V38" s="237" t="s">
        <v>240</v>
      </c>
      <c r="W38" s="237">
        <v>20</v>
      </c>
      <c r="X38" s="237" t="s">
        <v>341</v>
      </c>
      <c r="Y38" s="237" t="s">
        <v>342</v>
      </c>
      <c r="Z38" s="237" t="s">
        <v>343</v>
      </c>
      <c r="AA38" s="237" t="s">
        <v>344</v>
      </c>
    </row>
    <row r="39" spans="1:28">
      <c r="A39" s="224">
        <v>35</v>
      </c>
      <c r="B39" s="271" t="str">
        <f t="shared" si="4"/>
        <v xml:space="preserve"> x  x        </v>
      </c>
      <c r="C39" s="225"/>
      <c r="D39" s="225"/>
      <c r="E39" s="102"/>
      <c r="F39" s="229"/>
      <c r="G39" s="103" t="str">
        <f t="shared" si="11"/>
        <v xml:space="preserve"> </v>
      </c>
      <c r="H39" s="222" t="str">
        <f t="shared" si="12"/>
        <v xml:space="preserve"> </v>
      </c>
      <c r="I39" s="223" t="str">
        <f t="shared" si="13"/>
        <v xml:space="preserve"> </v>
      </c>
      <c r="J39" s="274"/>
      <c r="L39" s="224" t="s">
        <v>348</v>
      </c>
      <c r="M39" s="237">
        <v>40</v>
      </c>
      <c r="N39" s="237">
        <v>30</v>
      </c>
      <c r="O39" s="237">
        <v>30</v>
      </c>
      <c r="P39" s="238">
        <f t="shared" si="14"/>
        <v>36000</v>
      </c>
      <c r="Q39" s="239">
        <f t="shared" si="15"/>
        <v>3.5999999999999997E-2</v>
      </c>
      <c r="R39" s="239">
        <f t="shared" si="3"/>
        <v>36</v>
      </c>
      <c r="S39" s="240">
        <v>2</v>
      </c>
      <c r="T39" s="239">
        <f>+P39*$AC$6</f>
        <v>0.96799999999999997</v>
      </c>
      <c r="U39" s="237">
        <v>300</v>
      </c>
      <c r="V39" s="237" t="s">
        <v>240</v>
      </c>
      <c r="W39" s="237">
        <v>10</v>
      </c>
      <c r="X39" s="237" t="s">
        <v>349</v>
      </c>
      <c r="Y39" s="237" t="s">
        <v>309</v>
      </c>
      <c r="Z39" s="237" t="s">
        <v>350</v>
      </c>
      <c r="AA39" s="237" t="s">
        <v>351</v>
      </c>
    </row>
    <row r="40" spans="1:28">
      <c r="A40" s="224">
        <v>36</v>
      </c>
      <c r="B40" s="271" t="str">
        <f t="shared" si="4"/>
        <v xml:space="preserve"> x  x        </v>
      </c>
      <c r="C40" s="225"/>
      <c r="D40" s="225"/>
      <c r="E40" s="102"/>
      <c r="F40" s="229"/>
      <c r="G40" s="103" t="str">
        <f t="shared" si="11"/>
        <v xml:space="preserve"> </v>
      </c>
      <c r="H40" s="222" t="str">
        <f t="shared" si="12"/>
        <v xml:space="preserve"> </v>
      </c>
      <c r="I40" s="223" t="str">
        <f t="shared" si="13"/>
        <v xml:space="preserve"> </v>
      </c>
      <c r="J40" s="274"/>
      <c r="L40" s="236" t="s">
        <v>47</v>
      </c>
      <c r="M40" s="257">
        <v>50</v>
      </c>
      <c r="N40" s="257">
        <v>33</v>
      </c>
      <c r="O40" s="257">
        <v>25</v>
      </c>
      <c r="P40" s="238">
        <f t="shared" si="14"/>
        <v>41250</v>
      </c>
      <c r="Q40" s="239">
        <f t="shared" si="15"/>
        <v>4.1250000000000002E-2</v>
      </c>
      <c r="R40" s="239">
        <f t="shared" si="3"/>
        <v>41.25</v>
      </c>
      <c r="S40" s="240">
        <v>3</v>
      </c>
      <c r="T40" s="239">
        <f>+P40*$AC$7</f>
        <v>1.7579661683713612</v>
      </c>
      <c r="U40" s="257">
        <v>140</v>
      </c>
      <c r="V40" s="257" t="s">
        <v>22</v>
      </c>
      <c r="W40" s="257">
        <v>1</v>
      </c>
      <c r="X40" s="257" t="s">
        <v>48</v>
      </c>
      <c r="Y40" s="257" t="s">
        <v>49</v>
      </c>
      <c r="Z40" s="257" t="s">
        <v>50</v>
      </c>
      <c r="AA40" s="257" t="s">
        <v>51</v>
      </c>
    </row>
    <row r="41" spans="1:28">
      <c r="A41" s="224">
        <v>37</v>
      </c>
      <c r="B41" s="271" t="str">
        <f t="shared" si="4"/>
        <v xml:space="preserve"> x  x        </v>
      </c>
      <c r="C41" s="225"/>
      <c r="D41" s="225"/>
      <c r="E41" s="102"/>
      <c r="F41" s="229"/>
      <c r="G41" s="103" t="str">
        <f t="shared" si="11"/>
        <v xml:space="preserve"> </v>
      </c>
      <c r="H41" s="222" t="str">
        <f t="shared" si="12"/>
        <v xml:space="preserve"> </v>
      </c>
      <c r="I41" s="223" t="str">
        <f t="shared" si="13"/>
        <v xml:space="preserve"> </v>
      </c>
      <c r="J41" s="274"/>
      <c r="L41" s="236" t="s">
        <v>335</v>
      </c>
      <c r="M41" s="237">
        <v>35</v>
      </c>
      <c r="N41" s="237">
        <v>35</v>
      </c>
      <c r="O41" s="237">
        <v>35</v>
      </c>
      <c r="P41" s="238">
        <f t="shared" si="14"/>
        <v>42875</v>
      </c>
      <c r="Q41" s="239">
        <f t="shared" si="15"/>
        <v>4.2875000000000003E-2</v>
      </c>
      <c r="R41" s="239">
        <f t="shared" si="3"/>
        <v>42.875</v>
      </c>
      <c r="S41" s="240">
        <v>2</v>
      </c>
      <c r="T41" s="239">
        <f>+P41*$AC$6</f>
        <v>1.1528611111111111</v>
      </c>
      <c r="U41" s="237">
        <v>300</v>
      </c>
      <c r="V41" s="237" t="s">
        <v>240</v>
      </c>
      <c r="W41" s="237">
        <v>20</v>
      </c>
      <c r="X41" s="237" t="s">
        <v>336</v>
      </c>
      <c r="Y41" s="237" t="s">
        <v>329</v>
      </c>
      <c r="Z41" s="237" t="s">
        <v>337</v>
      </c>
      <c r="AA41" s="237" t="s">
        <v>338</v>
      </c>
    </row>
    <row r="42" spans="1:28">
      <c r="A42" s="224">
        <v>38</v>
      </c>
      <c r="B42" s="271" t="str">
        <f t="shared" si="4"/>
        <v xml:space="preserve"> x  x        </v>
      </c>
      <c r="C42" s="225"/>
      <c r="D42" s="225"/>
      <c r="E42" s="102"/>
      <c r="F42" s="229"/>
      <c r="G42" s="103" t="str">
        <f t="shared" si="11"/>
        <v xml:space="preserve"> </v>
      </c>
      <c r="H42" s="222" t="str">
        <f t="shared" si="12"/>
        <v xml:space="preserve"> </v>
      </c>
      <c r="I42" s="223" t="str">
        <f t="shared" si="13"/>
        <v xml:space="preserve"> </v>
      </c>
      <c r="J42" s="274"/>
      <c r="L42" s="236" t="s">
        <v>42</v>
      </c>
      <c r="M42" s="257">
        <v>48</v>
      </c>
      <c r="N42" s="257">
        <v>30</v>
      </c>
      <c r="O42" s="257">
        <v>33</v>
      </c>
      <c r="P42" s="238">
        <f t="shared" si="14"/>
        <v>47520</v>
      </c>
      <c r="Q42" s="239">
        <f t="shared" si="15"/>
        <v>4.752E-2</v>
      </c>
      <c r="R42" s="239">
        <f t="shared" si="3"/>
        <v>47.52</v>
      </c>
      <c r="S42" s="240">
        <v>3</v>
      </c>
      <c r="T42" s="239">
        <f>+P42*$AC$7</f>
        <v>2.0251770259638082</v>
      </c>
      <c r="U42" s="257">
        <v>108</v>
      </c>
      <c r="V42" s="257" t="s">
        <v>22</v>
      </c>
      <c r="W42" s="257">
        <v>1</v>
      </c>
      <c r="X42" s="257" t="s">
        <v>43</v>
      </c>
      <c r="Y42" s="257" t="s">
        <v>44</v>
      </c>
      <c r="Z42" s="257" t="s">
        <v>45</v>
      </c>
      <c r="AA42" s="257" t="s">
        <v>46</v>
      </c>
    </row>
    <row r="43" spans="1:28">
      <c r="A43" s="224">
        <v>39</v>
      </c>
      <c r="B43" s="271" t="str">
        <f t="shared" si="4"/>
        <v xml:space="preserve"> x  x        </v>
      </c>
      <c r="C43" s="225"/>
      <c r="D43" s="225"/>
      <c r="E43" s="102"/>
      <c r="F43" s="229"/>
      <c r="G43" s="103" t="str">
        <f t="shared" si="11"/>
        <v xml:space="preserve"> </v>
      </c>
      <c r="H43" s="222" t="str">
        <f t="shared" si="12"/>
        <v xml:space="preserve"> </v>
      </c>
      <c r="I43" s="223" t="str">
        <f t="shared" si="13"/>
        <v xml:space="preserve"> </v>
      </c>
      <c r="J43" s="274"/>
      <c r="L43" s="236" t="s">
        <v>75</v>
      </c>
      <c r="M43" s="257">
        <v>60</v>
      </c>
      <c r="N43" s="257">
        <v>31</v>
      </c>
      <c r="O43" s="257">
        <v>31</v>
      </c>
      <c r="P43" s="238">
        <f t="shared" si="14"/>
        <v>57660</v>
      </c>
      <c r="Q43" s="239">
        <f t="shared" si="15"/>
        <v>5.7660000000000003E-2</v>
      </c>
      <c r="R43" s="239">
        <f t="shared" si="3"/>
        <v>57.66</v>
      </c>
      <c r="S43" s="240">
        <v>3</v>
      </c>
      <c r="T43" s="239">
        <f>+P43*$AC$7</f>
        <v>2.4573170731707319</v>
      </c>
      <c r="U43" s="257">
        <v>70</v>
      </c>
      <c r="V43" s="257" t="s">
        <v>22</v>
      </c>
      <c r="W43" s="257">
        <v>1</v>
      </c>
      <c r="X43" s="257" t="s">
        <v>76</v>
      </c>
      <c r="Y43" s="257" t="s">
        <v>77</v>
      </c>
      <c r="Z43" s="257" t="s">
        <v>78</v>
      </c>
      <c r="AA43" s="257" t="s">
        <v>43</v>
      </c>
    </row>
    <row r="44" spans="1:28">
      <c r="A44" s="224">
        <v>40</v>
      </c>
      <c r="B44" s="271" t="str">
        <f t="shared" si="4"/>
        <v xml:space="preserve"> x  x        </v>
      </c>
      <c r="C44" s="225"/>
      <c r="D44" s="225"/>
      <c r="E44" s="102"/>
      <c r="F44" s="229"/>
      <c r="G44" s="103" t="str">
        <f t="shared" si="11"/>
        <v xml:space="preserve"> </v>
      </c>
      <c r="H44" s="222" t="str">
        <f t="shared" si="12"/>
        <v xml:space="preserve"> </v>
      </c>
      <c r="I44" s="223" t="str">
        <f t="shared" si="13"/>
        <v xml:space="preserve"> </v>
      </c>
      <c r="J44" s="274"/>
      <c r="L44" s="236" t="s">
        <v>37</v>
      </c>
      <c r="M44" s="257">
        <v>47</v>
      </c>
      <c r="N44" s="257">
        <v>37</v>
      </c>
      <c r="O44" s="257">
        <v>34</v>
      </c>
      <c r="P44" s="238">
        <f t="shared" si="14"/>
        <v>59126</v>
      </c>
      <c r="Q44" s="239">
        <f t="shared" si="15"/>
        <v>5.9125999999999998E-2</v>
      </c>
      <c r="R44" s="239">
        <f t="shared" si="3"/>
        <v>59.125999999999998</v>
      </c>
      <c r="S44" s="240">
        <v>3</v>
      </c>
      <c r="T44" s="239">
        <f>+P44*$AC$7</f>
        <v>2.5197941253606086</v>
      </c>
      <c r="U44" s="257">
        <v>54</v>
      </c>
      <c r="V44" s="257" t="s">
        <v>22</v>
      </c>
      <c r="W44" s="257">
        <v>1</v>
      </c>
      <c r="X44" s="257" t="s">
        <v>38</v>
      </c>
      <c r="Y44" s="257" t="s">
        <v>39</v>
      </c>
      <c r="Z44" s="257" t="s">
        <v>40</v>
      </c>
      <c r="AA44" s="257" t="s">
        <v>41</v>
      </c>
    </row>
    <row r="45" spans="1:28">
      <c r="A45" s="224">
        <v>41</v>
      </c>
      <c r="B45" s="271" t="str">
        <f t="shared" si="4"/>
        <v xml:space="preserve"> x  x        </v>
      </c>
      <c r="C45" s="225"/>
      <c r="D45" s="225"/>
      <c r="E45" s="102"/>
      <c r="F45" s="229"/>
      <c r="G45" s="103" t="str">
        <f t="shared" si="11"/>
        <v xml:space="preserve"> </v>
      </c>
      <c r="H45" s="222" t="str">
        <f t="shared" si="12"/>
        <v xml:space="preserve"> </v>
      </c>
      <c r="I45" s="223" t="str">
        <f t="shared" si="13"/>
        <v xml:space="preserve"> </v>
      </c>
      <c r="J45" s="274"/>
      <c r="L45" s="224" t="s">
        <v>355</v>
      </c>
      <c r="M45" s="237">
        <v>40</v>
      </c>
      <c r="N45" s="237">
        <v>40</v>
      </c>
      <c r="O45" s="237">
        <v>40</v>
      </c>
      <c r="P45" s="238">
        <f t="shared" si="14"/>
        <v>64000</v>
      </c>
      <c r="Q45" s="239">
        <f t="shared" si="15"/>
        <v>6.4000000000000001E-2</v>
      </c>
      <c r="R45" s="239">
        <f t="shared" si="3"/>
        <v>64</v>
      </c>
      <c r="S45" s="240">
        <v>2</v>
      </c>
      <c r="T45" s="239">
        <f>+P45*$AC$6</f>
        <v>1.7208888888888887</v>
      </c>
      <c r="U45" s="237">
        <v>150</v>
      </c>
      <c r="V45" s="237" t="s">
        <v>240</v>
      </c>
      <c r="W45" s="237">
        <v>20</v>
      </c>
      <c r="X45" s="237" t="s">
        <v>356</v>
      </c>
      <c r="Y45" s="237" t="s">
        <v>357</v>
      </c>
      <c r="Z45" s="237" t="s">
        <v>342</v>
      </c>
      <c r="AA45" s="237" t="s">
        <v>343</v>
      </c>
    </row>
    <row r="46" spans="1:28">
      <c r="A46" s="224">
        <v>42</v>
      </c>
      <c r="B46" s="271" t="str">
        <f t="shared" si="4"/>
        <v xml:space="preserve"> x  x        </v>
      </c>
      <c r="C46" s="225"/>
      <c r="D46" s="225"/>
      <c r="E46" s="102"/>
      <c r="F46" s="229"/>
      <c r="G46" s="103" t="str">
        <f t="shared" si="11"/>
        <v xml:space="preserve"> </v>
      </c>
      <c r="H46" s="222" t="str">
        <f t="shared" si="12"/>
        <v xml:space="preserve"> </v>
      </c>
      <c r="I46" s="223" t="str">
        <f t="shared" si="13"/>
        <v xml:space="preserve"> </v>
      </c>
      <c r="J46" s="274"/>
      <c r="L46" s="236" t="s">
        <v>21</v>
      </c>
      <c r="M46" s="257">
        <v>40</v>
      </c>
      <c r="N46" s="257">
        <v>40</v>
      </c>
      <c r="O46" s="257">
        <v>40</v>
      </c>
      <c r="P46" s="238">
        <f t="shared" si="14"/>
        <v>64000</v>
      </c>
      <c r="Q46" s="239">
        <f t="shared" si="15"/>
        <v>6.4000000000000001E-2</v>
      </c>
      <c r="R46" s="239">
        <f t="shared" si="3"/>
        <v>64</v>
      </c>
      <c r="S46" s="240">
        <v>3</v>
      </c>
      <c r="T46" s="239">
        <f t="shared" ref="T46:T70" si="16">+P46*$AC$7</f>
        <v>2.7275111460792028</v>
      </c>
      <c r="U46" s="257">
        <v>54</v>
      </c>
      <c r="V46" s="257" t="s">
        <v>22</v>
      </c>
      <c r="W46" s="257">
        <v>1</v>
      </c>
      <c r="X46" s="257" t="s">
        <v>23</v>
      </c>
      <c r="Y46" s="257" t="s">
        <v>24</v>
      </c>
      <c r="Z46" s="257" t="s">
        <v>25</v>
      </c>
      <c r="AA46" s="257" t="s">
        <v>26</v>
      </c>
    </row>
    <row r="47" spans="1:28">
      <c r="A47" s="224">
        <v>43</v>
      </c>
      <c r="B47" s="271" t="str">
        <f t="shared" si="4"/>
        <v xml:space="preserve"> x  x        </v>
      </c>
      <c r="C47" s="225"/>
      <c r="D47" s="225"/>
      <c r="E47" s="102"/>
      <c r="F47" s="229"/>
      <c r="G47" s="103" t="str">
        <f t="shared" si="11"/>
        <v xml:space="preserve"> </v>
      </c>
      <c r="H47" s="222" t="str">
        <f t="shared" si="12"/>
        <v xml:space="preserve"> </v>
      </c>
      <c r="I47" s="223" t="str">
        <f t="shared" si="13"/>
        <v xml:space="preserve"> </v>
      </c>
      <c r="J47" s="274"/>
      <c r="L47" s="236" t="s">
        <v>61</v>
      </c>
      <c r="M47" s="257">
        <v>54</v>
      </c>
      <c r="N47" s="257">
        <v>39</v>
      </c>
      <c r="O47" s="257">
        <v>36</v>
      </c>
      <c r="P47" s="238">
        <f t="shared" si="14"/>
        <v>75816</v>
      </c>
      <c r="Q47" s="239">
        <f t="shared" si="15"/>
        <v>7.5815999999999995E-2</v>
      </c>
      <c r="R47" s="239">
        <f t="shared" si="3"/>
        <v>75.816000000000003</v>
      </c>
      <c r="S47" s="240">
        <v>3</v>
      </c>
      <c r="T47" s="239">
        <f t="shared" si="16"/>
        <v>3.2310778914240754</v>
      </c>
      <c r="U47" s="257">
        <v>70</v>
      </c>
      <c r="V47" s="257" t="s">
        <v>22</v>
      </c>
      <c r="W47" s="257">
        <v>1</v>
      </c>
      <c r="X47" s="257" t="s">
        <v>62</v>
      </c>
      <c r="Y47" s="257" t="s">
        <v>63</v>
      </c>
      <c r="Z47" s="257" t="s">
        <v>64</v>
      </c>
      <c r="AA47" s="257" t="s">
        <v>38</v>
      </c>
    </row>
    <row r="48" spans="1:28">
      <c r="A48" s="224">
        <v>44</v>
      </c>
      <c r="B48" s="271" t="str">
        <f t="shared" si="4"/>
        <v xml:space="preserve"> x  x        </v>
      </c>
      <c r="C48" s="225"/>
      <c r="D48" s="225"/>
      <c r="E48" s="102"/>
      <c r="F48" s="229"/>
      <c r="G48" s="103" t="str">
        <f t="shared" si="11"/>
        <v xml:space="preserve"> </v>
      </c>
      <c r="H48" s="222" t="str">
        <f t="shared" si="12"/>
        <v xml:space="preserve"> </v>
      </c>
      <c r="I48" s="223" t="str">
        <f t="shared" si="13"/>
        <v xml:space="preserve"> </v>
      </c>
      <c r="J48" s="274"/>
      <c r="L48" s="236" t="s">
        <v>65</v>
      </c>
      <c r="M48" s="257">
        <v>57</v>
      </c>
      <c r="N48" s="257">
        <v>37</v>
      </c>
      <c r="O48" s="257">
        <v>36</v>
      </c>
      <c r="P48" s="238">
        <f t="shared" si="14"/>
        <v>75924</v>
      </c>
      <c r="Q48" s="239">
        <f t="shared" si="15"/>
        <v>7.5924000000000005E-2</v>
      </c>
      <c r="R48" s="239">
        <f t="shared" si="3"/>
        <v>75.924000000000007</v>
      </c>
      <c r="S48" s="240">
        <v>3</v>
      </c>
      <c r="T48" s="239">
        <f t="shared" si="16"/>
        <v>3.2356805664830843</v>
      </c>
      <c r="U48" s="257">
        <v>54</v>
      </c>
      <c r="V48" s="257" t="s">
        <v>22</v>
      </c>
      <c r="W48" s="257">
        <v>1</v>
      </c>
      <c r="X48" s="257" t="s">
        <v>66</v>
      </c>
      <c r="Y48" s="257" t="s">
        <v>67</v>
      </c>
      <c r="Z48" s="257" t="s">
        <v>68</v>
      </c>
      <c r="AA48" s="257" t="s">
        <v>69</v>
      </c>
    </row>
    <row r="49" spans="1:27">
      <c r="A49" s="224">
        <v>45</v>
      </c>
      <c r="B49" s="271" t="str">
        <f t="shared" si="4"/>
        <v xml:space="preserve"> x  x        </v>
      </c>
      <c r="C49" s="225"/>
      <c r="D49" s="225"/>
      <c r="E49" s="102"/>
      <c r="F49" s="229"/>
      <c r="G49" s="103" t="str">
        <f t="shared" si="11"/>
        <v xml:space="preserve"> </v>
      </c>
      <c r="H49" s="222" t="str">
        <f t="shared" si="12"/>
        <v xml:space="preserve"> </v>
      </c>
      <c r="I49" s="223" t="str">
        <f t="shared" si="13"/>
        <v xml:space="preserve"> </v>
      </c>
      <c r="J49" s="274"/>
      <c r="L49" s="236" t="s">
        <v>52</v>
      </c>
      <c r="M49" s="257">
        <v>50</v>
      </c>
      <c r="N49" s="257">
        <v>40</v>
      </c>
      <c r="O49" s="257">
        <v>40</v>
      </c>
      <c r="P49" s="238">
        <f t="shared" si="14"/>
        <v>80000</v>
      </c>
      <c r="Q49" s="239">
        <f t="shared" si="15"/>
        <v>0.08</v>
      </c>
      <c r="R49" s="239">
        <f t="shared" si="3"/>
        <v>80</v>
      </c>
      <c r="S49" s="240">
        <v>3</v>
      </c>
      <c r="T49" s="239">
        <f t="shared" si="16"/>
        <v>3.4093889325990032</v>
      </c>
      <c r="U49" s="257">
        <v>70</v>
      </c>
      <c r="V49" s="257" t="s">
        <v>22</v>
      </c>
      <c r="W49" s="257">
        <v>1</v>
      </c>
      <c r="X49" s="257" t="s">
        <v>53</v>
      </c>
      <c r="Y49" s="257" t="s">
        <v>54</v>
      </c>
      <c r="Z49" s="257" t="s">
        <v>44</v>
      </c>
      <c r="AA49" s="257" t="s">
        <v>55</v>
      </c>
    </row>
    <row r="50" spans="1:27">
      <c r="A50" s="224">
        <v>46</v>
      </c>
      <c r="B50" s="271" t="str">
        <f t="shared" si="4"/>
        <v xml:space="preserve"> x  x        </v>
      </c>
      <c r="C50" s="225"/>
      <c r="D50" s="225"/>
      <c r="E50" s="102"/>
      <c r="F50" s="229"/>
      <c r="G50" s="103" t="str">
        <f t="shared" si="11"/>
        <v xml:space="preserve"> </v>
      </c>
      <c r="H50" s="222" t="str">
        <f t="shared" si="12"/>
        <v xml:space="preserve"> </v>
      </c>
      <c r="I50" s="223" t="str">
        <f t="shared" si="13"/>
        <v xml:space="preserve"> </v>
      </c>
      <c r="J50" s="274"/>
      <c r="L50" s="236" t="s">
        <v>93</v>
      </c>
      <c r="M50" s="257">
        <v>70</v>
      </c>
      <c r="N50" s="257">
        <v>40</v>
      </c>
      <c r="O50" s="257">
        <v>32</v>
      </c>
      <c r="P50" s="238">
        <f t="shared" si="14"/>
        <v>89600</v>
      </c>
      <c r="Q50" s="239">
        <f t="shared" si="15"/>
        <v>8.9599999999999999E-2</v>
      </c>
      <c r="R50" s="239">
        <f t="shared" si="3"/>
        <v>89.6</v>
      </c>
      <c r="S50" s="240">
        <v>3</v>
      </c>
      <c r="T50" s="239">
        <f t="shared" si="16"/>
        <v>3.8185156045108837</v>
      </c>
      <c r="U50" s="257">
        <v>70</v>
      </c>
      <c r="V50" s="257" t="s">
        <v>22</v>
      </c>
      <c r="W50" s="257">
        <v>1</v>
      </c>
      <c r="X50" s="257" t="s">
        <v>94</v>
      </c>
      <c r="Y50" s="257" t="s">
        <v>95</v>
      </c>
      <c r="Z50" s="257" t="s">
        <v>96</v>
      </c>
      <c r="AA50" s="257" t="s">
        <v>97</v>
      </c>
    </row>
    <row r="51" spans="1:27">
      <c r="A51" s="224">
        <v>47</v>
      </c>
      <c r="B51" s="271" t="str">
        <f t="shared" si="4"/>
        <v xml:space="preserve"> x  x        </v>
      </c>
      <c r="C51" s="225"/>
      <c r="D51" s="225"/>
      <c r="E51" s="102"/>
      <c r="F51" s="229"/>
      <c r="G51" s="103" t="str">
        <f t="shared" si="11"/>
        <v xml:space="preserve"> </v>
      </c>
      <c r="H51" s="222" t="str">
        <f t="shared" si="12"/>
        <v xml:space="preserve"> </v>
      </c>
      <c r="I51" s="223" t="str">
        <f t="shared" si="13"/>
        <v xml:space="preserve"> </v>
      </c>
      <c r="J51" s="274"/>
      <c r="L51" s="236" t="s">
        <v>108</v>
      </c>
      <c r="M51" s="257">
        <v>77</v>
      </c>
      <c r="N51" s="257">
        <v>37</v>
      </c>
      <c r="O51" s="257">
        <v>37</v>
      </c>
      <c r="P51" s="238">
        <f t="shared" si="14"/>
        <v>105413</v>
      </c>
      <c r="Q51" s="239">
        <f t="shared" si="15"/>
        <v>0.10541300000000001</v>
      </c>
      <c r="R51" s="239">
        <f t="shared" si="3"/>
        <v>105.413</v>
      </c>
      <c r="S51" s="240">
        <v>3</v>
      </c>
      <c r="T51" s="239">
        <f t="shared" si="16"/>
        <v>4.4924239444007341</v>
      </c>
      <c r="U51" s="257">
        <v>54</v>
      </c>
      <c r="V51" s="257" t="s">
        <v>22</v>
      </c>
      <c r="W51" s="257">
        <v>1</v>
      </c>
      <c r="X51" s="257" t="s">
        <v>109</v>
      </c>
      <c r="Y51" s="257" t="s">
        <v>110</v>
      </c>
      <c r="Z51" s="257" t="s">
        <v>111</v>
      </c>
      <c r="AA51" s="257" t="s">
        <v>112</v>
      </c>
    </row>
    <row r="52" spans="1:27">
      <c r="A52" s="224">
        <v>48</v>
      </c>
      <c r="B52" s="271" t="str">
        <f t="shared" si="4"/>
        <v xml:space="preserve"> x  x        </v>
      </c>
      <c r="C52" s="225"/>
      <c r="D52" s="225"/>
      <c r="E52" s="102"/>
      <c r="F52" s="229"/>
      <c r="G52" s="103" t="str">
        <f t="shared" si="11"/>
        <v xml:space="preserve"> </v>
      </c>
      <c r="H52" s="222" t="str">
        <f t="shared" si="12"/>
        <v xml:space="preserve"> </v>
      </c>
      <c r="I52" s="223" t="str">
        <f t="shared" si="13"/>
        <v xml:space="preserve"> </v>
      </c>
      <c r="J52" s="274"/>
      <c r="L52" s="236" t="s">
        <v>79</v>
      </c>
      <c r="M52" s="257">
        <v>63</v>
      </c>
      <c r="N52" s="257">
        <v>42</v>
      </c>
      <c r="O52" s="257">
        <v>42</v>
      </c>
      <c r="P52" s="238">
        <f t="shared" si="14"/>
        <v>111132</v>
      </c>
      <c r="Q52" s="239">
        <f t="shared" si="15"/>
        <v>0.11113199999999999</v>
      </c>
      <c r="R52" s="239">
        <f t="shared" si="3"/>
        <v>111.13200000000001</v>
      </c>
      <c r="S52" s="240">
        <v>3</v>
      </c>
      <c r="T52" s="239">
        <f t="shared" si="16"/>
        <v>4.7361526357199057</v>
      </c>
      <c r="U52" s="257">
        <v>70</v>
      </c>
      <c r="V52" s="257" t="s">
        <v>22</v>
      </c>
      <c r="W52" s="257">
        <v>1</v>
      </c>
      <c r="X52" s="257" t="s">
        <v>80</v>
      </c>
      <c r="Y52" s="257" t="s">
        <v>81</v>
      </c>
      <c r="Z52" s="257" t="s">
        <v>76</v>
      </c>
      <c r="AA52" s="257" t="s">
        <v>82</v>
      </c>
    </row>
    <row r="53" spans="1:27">
      <c r="A53" s="224">
        <v>49</v>
      </c>
      <c r="B53" s="271" t="str">
        <f t="shared" si="4"/>
        <v xml:space="preserve"> x  x        </v>
      </c>
      <c r="C53" s="225"/>
      <c r="D53" s="225"/>
      <c r="E53" s="102"/>
      <c r="F53" s="229"/>
      <c r="G53" s="103" t="str">
        <f t="shared" si="11"/>
        <v xml:space="preserve"> </v>
      </c>
      <c r="H53" s="222" t="str">
        <f t="shared" si="12"/>
        <v xml:space="preserve"> </v>
      </c>
      <c r="I53" s="223" t="str">
        <f t="shared" si="13"/>
        <v xml:space="preserve"> </v>
      </c>
      <c r="J53" s="274"/>
      <c r="L53" s="236" t="s">
        <v>98</v>
      </c>
      <c r="M53" s="257">
        <v>70</v>
      </c>
      <c r="N53" s="257">
        <v>42</v>
      </c>
      <c r="O53" s="257">
        <v>40</v>
      </c>
      <c r="P53" s="238">
        <f t="shared" si="14"/>
        <v>117600</v>
      </c>
      <c r="Q53" s="239">
        <f t="shared" si="15"/>
        <v>0.1176</v>
      </c>
      <c r="R53" s="239">
        <f t="shared" si="3"/>
        <v>117.6</v>
      </c>
      <c r="S53" s="240">
        <v>3</v>
      </c>
      <c r="T53" s="239">
        <f t="shared" si="16"/>
        <v>5.0118017309205349</v>
      </c>
      <c r="U53" s="257">
        <v>54</v>
      </c>
      <c r="V53" s="257" t="s">
        <v>22</v>
      </c>
      <c r="W53" s="257">
        <v>1</v>
      </c>
      <c r="X53" s="257" t="s">
        <v>99</v>
      </c>
      <c r="Y53" s="257" t="s">
        <v>100</v>
      </c>
      <c r="Z53" s="257" t="s">
        <v>101</v>
      </c>
      <c r="AA53" s="257" t="s">
        <v>102</v>
      </c>
    </row>
    <row r="54" spans="1:27">
      <c r="A54" s="224">
        <v>50</v>
      </c>
      <c r="B54" s="271" t="str">
        <f t="shared" si="4"/>
        <v xml:space="preserve"> x  x        </v>
      </c>
      <c r="C54" s="225"/>
      <c r="D54" s="225"/>
      <c r="E54" s="102"/>
      <c r="F54" s="229"/>
      <c r="G54" s="103" t="str">
        <f t="shared" si="11"/>
        <v xml:space="preserve"> </v>
      </c>
      <c r="H54" s="222" t="str">
        <f t="shared" si="12"/>
        <v xml:space="preserve"> </v>
      </c>
      <c r="I54" s="223" t="str">
        <f t="shared" si="13"/>
        <v xml:space="preserve"> </v>
      </c>
      <c r="J54" s="274"/>
      <c r="L54" s="236" t="s">
        <v>56</v>
      </c>
      <c r="M54" s="257">
        <v>50</v>
      </c>
      <c r="N54" s="257">
        <v>50</v>
      </c>
      <c r="O54" s="257">
        <v>50</v>
      </c>
      <c r="P54" s="238">
        <f t="shared" si="14"/>
        <v>125000</v>
      </c>
      <c r="Q54" s="239">
        <f t="shared" si="15"/>
        <v>0.125</v>
      </c>
      <c r="R54" s="239">
        <f t="shared" si="3"/>
        <v>125</v>
      </c>
      <c r="S54" s="240">
        <v>3</v>
      </c>
      <c r="T54" s="239">
        <f t="shared" si="16"/>
        <v>5.3271702071859428</v>
      </c>
      <c r="U54" s="257">
        <v>54</v>
      </c>
      <c r="V54" s="257" t="s">
        <v>22</v>
      </c>
      <c r="W54" s="257">
        <v>1</v>
      </c>
      <c r="X54" s="257" t="s">
        <v>57</v>
      </c>
      <c r="Y54" s="257" t="s">
        <v>58</v>
      </c>
      <c r="Z54" s="257" t="s">
        <v>59</v>
      </c>
      <c r="AA54" s="257" t="s">
        <v>60</v>
      </c>
    </row>
    <row r="55" spans="1:27">
      <c r="A55" s="224">
        <v>51</v>
      </c>
      <c r="B55" s="271" t="str">
        <f t="shared" si="4"/>
        <v xml:space="preserve"> x  x        </v>
      </c>
      <c r="C55" s="225"/>
      <c r="D55" s="225"/>
      <c r="E55" s="102"/>
      <c r="F55" s="229"/>
      <c r="G55" s="103" t="str">
        <f t="shared" si="11"/>
        <v xml:space="preserve"> </v>
      </c>
      <c r="H55" s="222" t="str">
        <f t="shared" si="12"/>
        <v xml:space="preserve"> </v>
      </c>
      <c r="I55" s="223" t="str">
        <f t="shared" si="13"/>
        <v xml:space="preserve"> </v>
      </c>
      <c r="J55" s="274"/>
      <c r="L55" s="236" t="s">
        <v>70</v>
      </c>
      <c r="M55" s="257">
        <v>57</v>
      </c>
      <c r="N55" s="257">
        <v>47</v>
      </c>
      <c r="O55" s="257">
        <v>49</v>
      </c>
      <c r="P55" s="238">
        <f t="shared" si="14"/>
        <v>131271</v>
      </c>
      <c r="Q55" s="239">
        <f t="shared" si="15"/>
        <v>0.131271</v>
      </c>
      <c r="R55" s="239">
        <f t="shared" si="3"/>
        <v>131.27099999999999</v>
      </c>
      <c r="S55" s="240">
        <v>3</v>
      </c>
      <c r="T55" s="239">
        <f t="shared" si="16"/>
        <v>5.5944236821400475</v>
      </c>
      <c r="U55" s="257">
        <v>54</v>
      </c>
      <c r="V55" s="257" t="s">
        <v>22</v>
      </c>
      <c r="W55" s="257">
        <v>1</v>
      </c>
      <c r="X55" s="257" t="s">
        <v>71</v>
      </c>
      <c r="Y55" s="257" t="s">
        <v>72</v>
      </c>
      <c r="Z55" s="257" t="s">
        <v>73</v>
      </c>
      <c r="AA55" s="257" t="s">
        <v>74</v>
      </c>
    </row>
    <row r="56" spans="1:27">
      <c r="A56" s="224">
        <v>52</v>
      </c>
      <c r="B56" s="271" t="str">
        <f t="shared" si="4"/>
        <v xml:space="preserve"> x  x        </v>
      </c>
      <c r="C56" s="225"/>
      <c r="D56" s="225"/>
      <c r="E56" s="102"/>
      <c r="F56" s="229"/>
      <c r="G56" s="103" t="str">
        <f t="shared" si="11"/>
        <v xml:space="preserve"> </v>
      </c>
      <c r="H56" s="222" t="str">
        <f t="shared" si="12"/>
        <v xml:space="preserve"> </v>
      </c>
      <c r="I56" s="223" t="str">
        <f t="shared" si="13"/>
        <v xml:space="preserve"> </v>
      </c>
      <c r="J56" s="274"/>
      <c r="L56" s="236" t="s">
        <v>113</v>
      </c>
      <c r="M56" s="257">
        <v>77</v>
      </c>
      <c r="N56" s="257">
        <v>38</v>
      </c>
      <c r="O56" s="257">
        <v>45</v>
      </c>
      <c r="P56" s="238">
        <f t="shared" si="14"/>
        <v>131670</v>
      </c>
      <c r="Q56" s="239">
        <f t="shared" si="15"/>
        <v>0.13167000000000001</v>
      </c>
      <c r="R56" s="239">
        <f t="shared" si="3"/>
        <v>131.66999999999999</v>
      </c>
      <c r="S56" s="240">
        <v>3</v>
      </c>
      <c r="T56" s="239">
        <f t="shared" si="16"/>
        <v>5.6114280094413846</v>
      </c>
      <c r="U56" s="257">
        <v>54</v>
      </c>
      <c r="V56" s="257" t="s">
        <v>22</v>
      </c>
      <c r="W56" s="257">
        <v>1</v>
      </c>
      <c r="X56" s="257" t="s">
        <v>114</v>
      </c>
      <c r="Y56" s="257" t="s">
        <v>115</v>
      </c>
      <c r="Z56" s="257" t="s">
        <v>116</v>
      </c>
      <c r="AA56" s="257" t="s">
        <v>117</v>
      </c>
    </row>
    <row r="57" spans="1:27">
      <c r="A57" s="224">
        <v>53</v>
      </c>
      <c r="B57" s="271" t="str">
        <f t="shared" si="4"/>
        <v xml:space="preserve"> x  x        </v>
      </c>
      <c r="C57" s="225"/>
      <c r="D57" s="225"/>
      <c r="E57" s="102"/>
      <c r="F57" s="229"/>
      <c r="G57" s="103" t="str">
        <f t="shared" si="11"/>
        <v xml:space="preserve"> </v>
      </c>
      <c r="H57" s="222" t="str">
        <f t="shared" si="12"/>
        <v xml:space="preserve"> </v>
      </c>
      <c r="I57" s="223" t="str">
        <f t="shared" si="13"/>
        <v xml:space="preserve"> </v>
      </c>
      <c r="J57" s="274"/>
      <c r="L57" s="236" t="s">
        <v>83</v>
      </c>
      <c r="M57" s="257">
        <v>66</v>
      </c>
      <c r="N57" s="257">
        <v>40</v>
      </c>
      <c r="O57" s="257">
        <v>51</v>
      </c>
      <c r="P57" s="238">
        <f t="shared" si="14"/>
        <v>134640</v>
      </c>
      <c r="Q57" s="239">
        <f t="shared" si="15"/>
        <v>0.13464000000000001</v>
      </c>
      <c r="R57" s="239">
        <f t="shared" si="3"/>
        <v>134.63999999999999</v>
      </c>
      <c r="S57" s="240">
        <v>3</v>
      </c>
      <c r="T57" s="239">
        <f t="shared" si="16"/>
        <v>5.738001573564123</v>
      </c>
      <c r="U57" s="257">
        <v>70</v>
      </c>
      <c r="V57" s="257" t="s">
        <v>22</v>
      </c>
      <c r="W57" s="257">
        <v>1</v>
      </c>
      <c r="X57" s="257" t="s">
        <v>84</v>
      </c>
      <c r="Y57" s="257" t="s">
        <v>85</v>
      </c>
      <c r="Z57" s="257" t="s">
        <v>86</v>
      </c>
      <c r="AA57" s="257" t="s">
        <v>87</v>
      </c>
    </row>
    <row r="58" spans="1:27">
      <c r="A58" s="224">
        <v>54</v>
      </c>
      <c r="B58" s="271" t="str">
        <f t="shared" si="4"/>
        <v xml:space="preserve"> x  x        </v>
      </c>
      <c r="C58" s="225"/>
      <c r="D58" s="225"/>
      <c r="E58" s="102"/>
      <c r="F58" s="229"/>
      <c r="G58" s="103" t="str">
        <f t="shared" si="11"/>
        <v xml:space="preserve"> </v>
      </c>
      <c r="H58" s="222" t="str">
        <f t="shared" si="12"/>
        <v xml:space="preserve"> </v>
      </c>
      <c r="I58" s="223" t="str">
        <f t="shared" si="13"/>
        <v xml:space="preserve"> </v>
      </c>
      <c r="J58" s="274"/>
      <c r="L58" s="236" t="s">
        <v>88</v>
      </c>
      <c r="M58" s="257">
        <v>67</v>
      </c>
      <c r="N58" s="257">
        <v>54</v>
      </c>
      <c r="O58" s="257">
        <v>54</v>
      </c>
      <c r="P58" s="238">
        <f t="shared" si="14"/>
        <v>195372</v>
      </c>
      <c r="Q58" s="239">
        <f t="shared" si="15"/>
        <v>0.19537199999999999</v>
      </c>
      <c r="R58" s="239">
        <f t="shared" si="3"/>
        <v>195.37200000000001</v>
      </c>
      <c r="S58" s="240">
        <v>3</v>
      </c>
      <c r="T58" s="239">
        <f t="shared" si="16"/>
        <v>8.3262391817466561</v>
      </c>
      <c r="U58" s="257">
        <v>70</v>
      </c>
      <c r="V58" s="257" t="s">
        <v>22</v>
      </c>
      <c r="W58" s="257">
        <v>1</v>
      </c>
      <c r="X58" s="257" t="s">
        <v>89</v>
      </c>
      <c r="Y58" s="257" t="s">
        <v>90</v>
      </c>
      <c r="Z58" s="257" t="s">
        <v>91</v>
      </c>
      <c r="AA58" s="257" t="s">
        <v>92</v>
      </c>
    </row>
    <row r="59" spans="1:27">
      <c r="A59" s="224">
        <v>55</v>
      </c>
      <c r="B59" s="271" t="str">
        <f t="shared" si="4"/>
        <v xml:space="preserve"> x  x        </v>
      </c>
      <c r="C59" s="225"/>
      <c r="D59" s="225"/>
      <c r="E59" s="102"/>
      <c r="F59" s="229"/>
      <c r="G59" s="103" t="str">
        <f t="shared" si="11"/>
        <v xml:space="preserve"> </v>
      </c>
      <c r="H59" s="222" t="str">
        <f t="shared" si="12"/>
        <v xml:space="preserve"> </v>
      </c>
      <c r="I59" s="223" t="str">
        <f t="shared" si="13"/>
        <v xml:space="preserve"> </v>
      </c>
      <c r="J59" s="274"/>
      <c r="L59" s="236" t="s">
        <v>118</v>
      </c>
      <c r="M59" s="257">
        <v>77</v>
      </c>
      <c r="N59" s="257">
        <v>57</v>
      </c>
      <c r="O59" s="257">
        <v>45</v>
      </c>
      <c r="P59" s="238">
        <f t="shared" si="14"/>
        <v>197505</v>
      </c>
      <c r="Q59" s="239">
        <f t="shared" si="15"/>
        <v>0.19750499999999999</v>
      </c>
      <c r="R59" s="239">
        <f t="shared" si="3"/>
        <v>197.505</v>
      </c>
      <c r="S59" s="240">
        <v>3</v>
      </c>
      <c r="T59" s="239">
        <f t="shared" si="16"/>
        <v>8.4171420141620779</v>
      </c>
      <c r="U59" s="257">
        <v>54</v>
      </c>
      <c r="V59" s="257" t="s">
        <v>22</v>
      </c>
      <c r="W59" s="257">
        <v>1</v>
      </c>
      <c r="X59" s="257" t="s">
        <v>119</v>
      </c>
      <c r="Y59" s="257" t="s">
        <v>120</v>
      </c>
      <c r="Z59" s="257" t="s">
        <v>121</v>
      </c>
      <c r="AA59" s="257" t="s">
        <v>122</v>
      </c>
    </row>
    <row r="60" spans="1:27">
      <c r="A60" s="224">
        <v>56</v>
      </c>
      <c r="B60" s="271" t="str">
        <f t="shared" si="4"/>
        <v xml:space="preserve"> x  x        </v>
      </c>
      <c r="C60" s="225"/>
      <c r="D60" s="225"/>
      <c r="E60" s="102"/>
      <c r="F60" s="229"/>
      <c r="G60" s="103" t="str">
        <f t="shared" si="11"/>
        <v xml:space="preserve"> </v>
      </c>
      <c r="H60" s="222" t="str">
        <f t="shared" si="12"/>
        <v xml:space="preserve"> </v>
      </c>
      <c r="I60" s="223" t="str">
        <f t="shared" si="13"/>
        <v xml:space="preserve"> </v>
      </c>
      <c r="J60" s="274"/>
      <c r="L60" s="236" t="s">
        <v>128</v>
      </c>
      <c r="M60" s="257">
        <v>80</v>
      </c>
      <c r="N60" s="257">
        <v>50</v>
      </c>
      <c r="O60" s="257">
        <v>50</v>
      </c>
      <c r="P60" s="238">
        <f t="shared" si="14"/>
        <v>200000</v>
      </c>
      <c r="Q60" s="239">
        <f t="shared" si="15"/>
        <v>0.2</v>
      </c>
      <c r="R60" s="239">
        <f t="shared" si="3"/>
        <v>200</v>
      </c>
      <c r="S60" s="240">
        <v>3</v>
      </c>
      <c r="T60" s="239">
        <f t="shared" si="16"/>
        <v>8.5234723314975085</v>
      </c>
      <c r="U60" s="257">
        <v>70</v>
      </c>
      <c r="V60" s="257" t="s">
        <v>22</v>
      </c>
      <c r="W60" s="257">
        <v>1</v>
      </c>
      <c r="X60" s="257" t="s">
        <v>129</v>
      </c>
      <c r="Y60" s="257" t="s">
        <v>130</v>
      </c>
      <c r="Z60" s="257" t="s">
        <v>131</v>
      </c>
      <c r="AA60" s="257" t="s">
        <v>132</v>
      </c>
    </row>
    <row r="61" spans="1:27">
      <c r="A61" s="224">
        <v>57</v>
      </c>
      <c r="B61" s="271" t="str">
        <f t="shared" si="4"/>
        <v xml:space="preserve"> x  x        </v>
      </c>
      <c r="C61" s="225"/>
      <c r="D61" s="225"/>
      <c r="E61" s="102"/>
      <c r="F61" s="229"/>
      <c r="G61" s="103" t="str">
        <f t="shared" si="11"/>
        <v xml:space="preserve"> </v>
      </c>
      <c r="H61" s="222" t="str">
        <f t="shared" si="12"/>
        <v xml:space="preserve"> </v>
      </c>
      <c r="I61" s="223" t="str">
        <f t="shared" si="13"/>
        <v xml:space="preserve"> </v>
      </c>
      <c r="J61" s="274"/>
      <c r="L61" s="236" t="s">
        <v>133</v>
      </c>
      <c r="M61" s="257">
        <v>97</v>
      </c>
      <c r="N61" s="257">
        <v>57</v>
      </c>
      <c r="O61" s="257">
        <v>42</v>
      </c>
      <c r="P61" s="238">
        <f t="shared" si="14"/>
        <v>232218</v>
      </c>
      <c r="Q61" s="239">
        <f t="shared" si="15"/>
        <v>0.23221800000000001</v>
      </c>
      <c r="R61" s="239">
        <f t="shared" si="3"/>
        <v>232.21799999999999</v>
      </c>
      <c r="S61" s="240">
        <v>3</v>
      </c>
      <c r="T61" s="239">
        <f t="shared" si="16"/>
        <v>9.8965184893784421</v>
      </c>
      <c r="U61" s="257">
        <v>54</v>
      </c>
      <c r="V61" s="257" t="s">
        <v>22</v>
      </c>
      <c r="W61" s="257">
        <v>1</v>
      </c>
      <c r="X61" s="257" t="s">
        <v>134</v>
      </c>
      <c r="Y61" s="257" t="s">
        <v>135</v>
      </c>
      <c r="Z61" s="257" t="s">
        <v>136</v>
      </c>
      <c r="AA61" s="257" t="s">
        <v>137</v>
      </c>
    </row>
    <row r="62" spans="1:27">
      <c r="L62" s="236" t="s">
        <v>103</v>
      </c>
      <c r="M62" s="257">
        <v>75</v>
      </c>
      <c r="N62" s="257">
        <v>55</v>
      </c>
      <c r="O62" s="257">
        <v>60</v>
      </c>
      <c r="P62" s="238">
        <f t="shared" si="14"/>
        <v>247500</v>
      </c>
      <c r="Q62" s="239">
        <f t="shared" si="15"/>
        <v>0.2475</v>
      </c>
      <c r="R62" s="239">
        <f t="shared" si="3"/>
        <v>247.5</v>
      </c>
      <c r="S62" s="240">
        <v>3</v>
      </c>
      <c r="T62" s="239">
        <f t="shared" si="16"/>
        <v>10.547797010228166</v>
      </c>
      <c r="U62" s="257">
        <v>70</v>
      </c>
      <c r="V62" s="257" t="s">
        <v>22</v>
      </c>
      <c r="W62" s="257">
        <v>1</v>
      </c>
      <c r="X62" s="257" t="s">
        <v>104</v>
      </c>
      <c r="Y62" s="257" t="s">
        <v>105</v>
      </c>
      <c r="Z62" s="257" t="s">
        <v>106</v>
      </c>
      <c r="AA62" s="257" t="s">
        <v>107</v>
      </c>
    </row>
    <row r="63" spans="1:27">
      <c r="L63" s="236" t="s">
        <v>123</v>
      </c>
      <c r="M63" s="257">
        <v>77</v>
      </c>
      <c r="N63" s="257">
        <v>57</v>
      </c>
      <c r="O63" s="257">
        <v>57</v>
      </c>
      <c r="P63" s="238">
        <f t="shared" si="14"/>
        <v>250173</v>
      </c>
      <c r="Q63" s="239">
        <f t="shared" si="15"/>
        <v>0.25017299999999998</v>
      </c>
      <c r="R63" s="239">
        <f t="shared" si="3"/>
        <v>250.173</v>
      </c>
      <c r="S63" s="240">
        <v>3</v>
      </c>
      <c r="T63" s="239">
        <f t="shared" si="16"/>
        <v>10.661713217938631</v>
      </c>
      <c r="U63" s="257">
        <v>54</v>
      </c>
      <c r="V63" s="257" t="s">
        <v>22</v>
      </c>
      <c r="W63" s="257">
        <v>1</v>
      </c>
      <c r="X63" s="257" t="s">
        <v>124</v>
      </c>
      <c r="Y63" s="257" t="s">
        <v>125</v>
      </c>
      <c r="Z63" s="257" t="s">
        <v>126</v>
      </c>
      <c r="AA63" s="257" t="s">
        <v>127</v>
      </c>
    </row>
    <row r="64" spans="1:27">
      <c r="L64" s="236" t="s">
        <v>138</v>
      </c>
      <c r="M64" s="257">
        <v>101</v>
      </c>
      <c r="N64" s="257">
        <v>54</v>
      </c>
      <c r="O64" s="257">
        <v>54</v>
      </c>
      <c r="P64" s="238">
        <f t="shared" si="14"/>
        <v>294516</v>
      </c>
      <c r="Q64" s="239">
        <f t="shared" si="15"/>
        <v>0.294516</v>
      </c>
      <c r="R64" s="239">
        <f t="shared" si="3"/>
        <v>294.51600000000002</v>
      </c>
      <c r="S64" s="240">
        <v>3</v>
      </c>
      <c r="T64" s="239">
        <f t="shared" si="16"/>
        <v>12.5514948859166</v>
      </c>
      <c r="U64" s="257">
        <v>70</v>
      </c>
      <c r="V64" s="257" t="s">
        <v>22</v>
      </c>
      <c r="W64" s="257">
        <v>1</v>
      </c>
      <c r="X64" s="257" t="s">
        <v>139</v>
      </c>
      <c r="Y64" s="257" t="s">
        <v>140</v>
      </c>
      <c r="Z64" s="257" t="s">
        <v>141</v>
      </c>
      <c r="AA64" s="257" t="s">
        <v>142</v>
      </c>
    </row>
    <row r="65" spans="12:27">
      <c r="L65" s="236" t="s">
        <v>148</v>
      </c>
      <c r="M65" s="257">
        <v>110</v>
      </c>
      <c r="N65" s="257">
        <v>60</v>
      </c>
      <c r="O65" s="257">
        <v>65</v>
      </c>
      <c r="P65" s="238">
        <f t="shared" si="14"/>
        <v>429000</v>
      </c>
      <c r="Q65" s="239">
        <f t="shared" si="15"/>
        <v>0.42899999999999999</v>
      </c>
      <c r="R65" s="239">
        <f t="shared" si="3"/>
        <v>429</v>
      </c>
      <c r="S65" s="240">
        <v>3</v>
      </c>
      <c r="T65" s="239">
        <f t="shared" si="16"/>
        <v>18.282848151062154</v>
      </c>
      <c r="U65" s="257">
        <v>54</v>
      </c>
      <c r="V65" s="257" t="s">
        <v>22</v>
      </c>
      <c r="W65" s="257">
        <v>1</v>
      </c>
      <c r="X65" s="257" t="s">
        <v>149</v>
      </c>
      <c r="Y65" s="257" t="s">
        <v>150</v>
      </c>
      <c r="Z65" s="257" t="s">
        <v>151</v>
      </c>
      <c r="AA65" s="257" t="s">
        <v>152</v>
      </c>
    </row>
    <row r="66" spans="12:27">
      <c r="L66" s="236" t="s">
        <v>143</v>
      </c>
      <c r="M66" s="257">
        <v>104</v>
      </c>
      <c r="N66" s="257">
        <v>71</v>
      </c>
      <c r="O66" s="257">
        <v>59</v>
      </c>
      <c r="P66" s="238">
        <f t="shared" si="14"/>
        <v>435656</v>
      </c>
      <c r="Q66" s="239">
        <f t="shared" si="15"/>
        <v>0.43565599999999999</v>
      </c>
      <c r="R66" s="239">
        <f t="shared" si="3"/>
        <v>435.65600000000001</v>
      </c>
      <c r="S66" s="240">
        <v>3</v>
      </c>
      <c r="T66" s="239">
        <f t="shared" si="16"/>
        <v>18.566509310254393</v>
      </c>
      <c r="U66" s="257">
        <v>54</v>
      </c>
      <c r="V66" s="257" t="s">
        <v>22</v>
      </c>
      <c r="W66" s="257">
        <v>1</v>
      </c>
      <c r="X66" s="257" t="s">
        <v>144</v>
      </c>
      <c r="Y66" s="257" t="s">
        <v>145</v>
      </c>
      <c r="Z66" s="257" t="s">
        <v>146</v>
      </c>
      <c r="AA66" s="257" t="s">
        <v>147</v>
      </c>
    </row>
    <row r="67" spans="12:27">
      <c r="L67" s="236" t="s">
        <v>159</v>
      </c>
      <c r="M67" s="257">
        <v>120</v>
      </c>
      <c r="N67" s="257">
        <v>80</v>
      </c>
      <c r="O67" s="257">
        <v>71</v>
      </c>
      <c r="P67" s="238">
        <f t="shared" si="14"/>
        <v>681600</v>
      </c>
      <c r="Q67" s="239">
        <f t="shared" si="15"/>
        <v>0.68159999999999998</v>
      </c>
      <c r="R67" s="239">
        <f t="shared" si="3"/>
        <v>681.6</v>
      </c>
      <c r="S67" s="240">
        <v>3</v>
      </c>
      <c r="T67" s="239">
        <f t="shared" si="16"/>
        <v>29.047993705743508</v>
      </c>
      <c r="U67" s="257">
        <v>54</v>
      </c>
      <c r="V67" s="257" t="s">
        <v>22</v>
      </c>
      <c r="W67" s="257">
        <v>1</v>
      </c>
      <c r="X67" s="257" t="s">
        <v>160</v>
      </c>
      <c r="Y67" s="257" t="s">
        <v>161</v>
      </c>
      <c r="Z67" s="257" t="s">
        <v>162</v>
      </c>
      <c r="AA67" s="257" t="s">
        <v>163</v>
      </c>
    </row>
    <row r="68" spans="12:27">
      <c r="L68" s="236" t="s">
        <v>164</v>
      </c>
      <c r="M68" s="257">
        <v>120</v>
      </c>
      <c r="N68" s="257">
        <v>80</v>
      </c>
      <c r="O68" s="257">
        <v>85</v>
      </c>
      <c r="P68" s="238">
        <f t="shared" ref="P68:P70" si="17">+M68*N68*O68</f>
        <v>816000</v>
      </c>
      <c r="Q68" s="239">
        <f t="shared" si="15"/>
        <v>0.81599999999999995</v>
      </c>
      <c r="R68" s="239">
        <f t="shared" si="3"/>
        <v>816</v>
      </c>
      <c r="S68" s="240">
        <v>3</v>
      </c>
      <c r="T68" s="239">
        <f t="shared" si="16"/>
        <v>34.775767112509833</v>
      </c>
      <c r="U68" s="257">
        <v>70</v>
      </c>
      <c r="V68" s="257" t="s">
        <v>22</v>
      </c>
      <c r="W68" s="257">
        <v>1</v>
      </c>
      <c r="X68" s="257" t="s">
        <v>165</v>
      </c>
      <c r="Y68" s="257" t="s">
        <v>166</v>
      </c>
      <c r="Z68" s="257" t="s">
        <v>167</v>
      </c>
      <c r="AA68" s="257" t="s">
        <v>168</v>
      </c>
    </row>
    <row r="69" spans="12:27">
      <c r="L69" s="236" t="s">
        <v>153</v>
      </c>
      <c r="M69" s="257">
        <v>119</v>
      </c>
      <c r="N69" s="257">
        <v>99</v>
      </c>
      <c r="O69" s="257">
        <v>83</v>
      </c>
      <c r="P69" s="238">
        <f t="shared" si="17"/>
        <v>977823</v>
      </c>
      <c r="Q69" s="239">
        <f t="shared" si="15"/>
        <v>0.977823</v>
      </c>
      <c r="R69" s="239">
        <f t="shared" ref="R69:R70" si="18">P69/1000</f>
        <v>977.82299999999998</v>
      </c>
      <c r="S69" s="240">
        <v>3</v>
      </c>
      <c r="T69" s="239">
        <f t="shared" si="16"/>
        <v>41.672236428009441</v>
      </c>
      <c r="U69" s="257">
        <v>54</v>
      </c>
      <c r="V69" s="257" t="s">
        <v>154</v>
      </c>
      <c r="W69" s="257">
        <v>1</v>
      </c>
      <c r="X69" s="257" t="s">
        <v>155</v>
      </c>
      <c r="Y69" s="257" t="s">
        <v>156</v>
      </c>
      <c r="Z69" s="257" t="s">
        <v>157</v>
      </c>
      <c r="AA69" s="257" t="s">
        <v>158</v>
      </c>
    </row>
    <row r="70" spans="12:27">
      <c r="L70" s="236" t="s">
        <v>169</v>
      </c>
      <c r="M70" s="257">
        <v>120</v>
      </c>
      <c r="N70" s="257">
        <v>80</v>
      </c>
      <c r="O70" s="257">
        <v>116</v>
      </c>
      <c r="P70" s="238">
        <f t="shared" si="17"/>
        <v>1113600</v>
      </c>
      <c r="Q70" s="239">
        <f t="shared" si="15"/>
        <v>1.1135999999999999</v>
      </c>
      <c r="R70" s="239">
        <f t="shared" si="18"/>
        <v>1113.5999999999999</v>
      </c>
      <c r="S70" s="240">
        <v>3</v>
      </c>
      <c r="T70" s="239">
        <f t="shared" si="16"/>
        <v>47.458693941778129</v>
      </c>
      <c r="U70" s="257">
        <v>54</v>
      </c>
      <c r="V70" s="257" t="s">
        <v>22</v>
      </c>
      <c r="W70" s="257">
        <v>1</v>
      </c>
      <c r="X70" s="257" t="s">
        <v>170</v>
      </c>
      <c r="Y70" s="257" t="s">
        <v>171</v>
      </c>
      <c r="Z70" s="257" t="s">
        <v>172</v>
      </c>
      <c r="AA70" s="257" t="s">
        <v>173</v>
      </c>
    </row>
  </sheetData>
  <sortState ref="B5:J10">
    <sortCondition ref="G5:G10"/>
  </sortState>
  <mergeCells count="1">
    <mergeCell ref="C3:J3"/>
  </mergeCells>
  <hyperlinks>
    <hyperlink ref="L70" r:id="rId1" display="https://www.packdiscount.com/caisse-carton-triple-cannelure-120-x-80-x-116-cm-tc241.html"/>
    <hyperlink ref="L68" r:id="rId2" display="https://www.packdiscount.com/caisse-carton-triple-cannelure-120-x-80-x-85-cm-tc224.html"/>
    <hyperlink ref="L67" r:id="rId3" display="https://www.packdiscount.com/caisse-carton-triple-cannelure-120-x-80-x-71-cm-tc240.html"/>
    <hyperlink ref="L69" r:id="rId4" display="https://www.packdiscount.com/caisse-carton-triple-cannelure-119-x-99-x-83-cm-tcc09.html"/>
    <hyperlink ref="L65" r:id="rId5" display="https://www.packdiscount.com/caisse-carton-triple-cannelure-110-x-60-x-65-cm-tc239.html"/>
    <hyperlink ref="L66" r:id="rId6" display="https://www.packdiscount.com/caisse-carton-triple-cannelure-104-x-71-x-59-cm-tcc05.html"/>
    <hyperlink ref="L64" r:id="rId7" display="https://www.packdiscount.com/caisse-carton-triple-cannelure-101-x-54-x-54-cm-tc222.html"/>
    <hyperlink ref="L61" r:id="rId8" display="https://www.packdiscount.com/caisse-carton-triple-cannelure-97-x-57-x-42-cm-tc238.html"/>
    <hyperlink ref="L60" r:id="rId9" display="https://www.packdiscount.com/caisse-carton-triple-cannelure-80-x-50-x-50-cm-tc220.html"/>
    <hyperlink ref="L63" r:id="rId10" display="https://www.packdiscount.com/caisse-carton-triple-cannelure-77-x-57-x-57-cm-tc237.html"/>
    <hyperlink ref="L59" r:id="rId11" display="https://www.packdiscount.com/caisse-carton-triple-cannelure-77-x-57-x-45-cm-tc236.html"/>
    <hyperlink ref="L56" r:id="rId12" display="https://www.packdiscount.com/caisse-carton-triple-cannelure-77-x-38-x-45-cm-tc235.html"/>
    <hyperlink ref="L51" r:id="rId13" display="https://www.packdiscount.com/caisse-carton-triple-cannelure-77-x-37-x-37-cm-tc234.html"/>
    <hyperlink ref="L62" r:id="rId14" display="https://www.packdiscount.com/caisse-carton-triple-cannelure-75-x-55-x-60-cm-tc218.html"/>
    <hyperlink ref="L53" r:id="rId15" display="https://www.packdiscount.com/caisse-carton-triple-cannelure-70-x-42-x-40-cm-tc233.html"/>
    <hyperlink ref="L50" r:id="rId16" display="https://www.packdiscount.com/caisse-carton-triple-cannelure-70-x-40-x-32-cm-tc216.html"/>
    <hyperlink ref="L58" r:id="rId17" display="https://www.packdiscount.com/caisse-carton-triple-cannelure-67-x-54-x-54-cm-tc214.html"/>
    <hyperlink ref="L57" r:id="rId18" display="https://www.packdiscount.com/caisse-carton-triple-cannelure-66-x-40-x-51-cm-tc212.html"/>
    <hyperlink ref="L52" r:id="rId19" display="https://www.packdiscount.com/caisse-carton-triple-cannelure-63-x-42-x-42-cm-tc210.html"/>
    <hyperlink ref="L43" r:id="rId20" display="https://www.packdiscount.com/caisse-carton-triple-cannelure-60-x-31-x-31-cm-tc208.html"/>
    <hyperlink ref="L55" r:id="rId21" display="https://www.packdiscount.com/caisse-carton-triple-cannelure-57-x-47-x-49-cm-tc232.html"/>
    <hyperlink ref="L48" r:id="rId22" display="https://www.packdiscount.com/caisse-carton-triple-cannelure-57-x-37-x-36-cm-tc231.html"/>
    <hyperlink ref="L47" r:id="rId23" display="https://www.packdiscount.com/caisse-carton-triple-cannelure-54-x-39-x-36-cm-tc206.html"/>
    <hyperlink ref="L54" r:id="rId24" display="https://www.packdiscount.com/caisse-carton-triple-cannelure-50-x-50-x-50-cm-tc230.html"/>
    <hyperlink ref="L49" r:id="rId25" display="https://www.packdiscount.com/caisse-carton-triple-cannelure-50-x-40-x-40-cm-tc204.html"/>
    <hyperlink ref="L40" r:id="rId26" display="https://www.packdiscount.com/caisse-carton-triple-cannelure-50-x-33-x-25-cm-tc202.html"/>
    <hyperlink ref="L42" r:id="rId27" display="https://www.packdiscount.com/caisse-carton-triple-cannelure-48-x-30-x-33-cm-tc229.html"/>
    <hyperlink ref="L44" r:id="rId28" display="https://www.packdiscount.com/caisse-carton-triple-cannelure-47-x-37-x-34-cm-tc228.html"/>
    <hyperlink ref="L36" r:id="rId29" display="https://www.packdiscount.com/caisse-carton-triple-cannelure-46-x-26-x-26-cm-tc200.html"/>
    <hyperlink ref="L34" r:id="rId30" display="https://www.packdiscount.com/caisse-carton-triple-cannelure-41-x-31-x-24-cm-tc226.html"/>
    <hyperlink ref="L46" r:id="rId31" display="https://www.packdiscount.com/caisse-carton-triple-cannelure-40-x-40-x-40-cm-tc227.html"/>
    <hyperlink ref="L4" r:id="rId32" display="https://www.packdiscount.com/caisse-carton-double-cannelure-16-x-12-x-11-cm-dc300a.html"/>
    <hyperlink ref="L5" r:id="rId33" display="https://www.packdiscount.com/caisse-carton-double-cannelure-20-x-15-x-12-cm-dc3b.html"/>
    <hyperlink ref="L6" r:id="rId34" display="https://www.packdiscount.com/caisse-carton-double-cannelure-20-x-15-x-15-cm-dc3a.html"/>
    <hyperlink ref="L11" r:id="rId35" display="https://www.packdiscount.com/caisse-carton-cubique-double-cannelure-20-x-20-x-20-cm-dc300.html"/>
    <hyperlink ref="L8" r:id="rId36" display="https://www.packdiscount.com/caisse-carton-double-cannelure-25-x-18-x-14-cm-dc301.html"/>
    <hyperlink ref="L10" r:id="rId37" display="https://www.packdiscount.com/caisse-carton-double-cannelure-25-x-20-x-15-cm-dc301b.html"/>
    <hyperlink ref="L7" r:id="rId38" display="https://www.packdiscount.com/caisse-carton-double-cannelure-25-x-25-x-10-cm-dc301c.html"/>
    <hyperlink ref="L33" r:id="rId39" display="https://www.packdiscount.com/caisse-carton-cubique-double-cannelure-30-x-30-x-30-cm-dc306.html"/>
    <hyperlink ref="L9" r:id="rId40" display="https://www.packdiscount.com/caisse-carton-double-cannelure-31-x-21-5-x-10-cm-dc307a.html"/>
    <hyperlink ref="L32" r:id="rId41" display="https://www.packdiscount.com/caisse-carton-double-cannelure-35-x-35-x-20-cm-dc310c.html"/>
    <hyperlink ref="L35" r:id="rId42" display="https://www.packdiscount.com/caisse-carton-double-cannelure-35-x-35-x-25-cm-dc311.html"/>
    <hyperlink ref="L41" r:id="rId43" display="https://www.packdiscount.com/caisse-carton-double-cannelure-35-x-35-x-35-cm-dc312.html"/>
    <hyperlink ref="L12" r:id="rId44" display="https://www.packdiscount.com/caisse-carton-double-cannelure-35-x-22-x-12-cm-dc308a.html"/>
    <hyperlink ref="L13" r:id="rId45" display="https://www.packdiscount.com/caisse-carton-double-cannelure-25-x-25-x-16-cm-dc301d.html"/>
    <hyperlink ref="L14" r:id="rId46" display="https://www.packdiscount.com/caisse-carton-double-cannelure-30-x-20-x-17-cm-dc304.html"/>
    <hyperlink ref="L15" r:id="rId47" display="https://www.packdiscount.com/caisse-carton-double-cannelure-31-x-22-x-15-cm-dc307b.html"/>
    <hyperlink ref="L16" r:id="rId48" display="https://www.packdiscount.com/caisse-carton-double-cannelure-34-x-21-x-15-5-cm-fa2222.html"/>
    <hyperlink ref="L17" r:id="rId49" display="https://www.packdiscount.com/caisse-carton-double-cannelure-30-x-20-x-20-cm-dc305.html"/>
    <hyperlink ref="L29" r:id="rId50" display="https://www.packdiscount.com/caisse-carton-double-cannelure-35-x-23-x-26-cm-dc309.html"/>
    <hyperlink ref="L28" r:id="rId51" display="https://www.packdiscount.com/caisse-carton-double-cannelure-31-x-22-x-30-cm-dc307d.html"/>
    <hyperlink ref="L25" r:id="rId52" display="https://www.packdiscount.com/caisse-carton-double-cannelure-31-x-22-x-25-cm-dc307c.html"/>
    <hyperlink ref="L24" r:id="rId53" display="https://www.packdiscount.com/caisse-carton-cubique-double-cannelure-25-x-25-x-25-cm-dc302.html"/>
    <hyperlink ref="L23" r:id="rId54" display="https://www.packdiscount.com/caisse-carton-double-cannelure-36-x-24-x-18-cm-dc313.html"/>
    <hyperlink ref="L22" r:id="rId55" display="https://www.packdiscount.com/caisse-carton-double-cannelure-35-x-22-x-20-cm-dc308.html"/>
  </hyperlinks>
  <pageMargins left="0.7" right="0.7" top="0.75" bottom="0.75" header="0.3" footer="0.3"/>
  <pageSetup paperSize="9" orientation="portrait" horizontalDpi="0" verticalDpi="0" r:id="rId56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L82"/>
  <sheetViews>
    <sheetView showGridLines="0" workbookViewId="0">
      <selection activeCell="C19" sqref="C19"/>
    </sheetView>
  </sheetViews>
  <sheetFormatPr baseColWidth="10" defaultRowHeight="13.2"/>
  <cols>
    <col min="1" max="1" width="3" style="141" customWidth="1"/>
    <col min="2" max="2" width="11.5546875" style="105"/>
    <col min="3" max="5" width="30.88671875" style="141" customWidth="1"/>
    <col min="6" max="6" width="30.88671875" style="107" customWidth="1"/>
    <col min="7" max="9" width="30.88671875" style="141" customWidth="1"/>
    <col min="10" max="11" width="13.77734375" style="145" customWidth="1"/>
    <col min="12" max="12" width="30.88671875" style="141" customWidth="1"/>
    <col min="13" max="16384" width="11.5546875" style="141"/>
  </cols>
  <sheetData>
    <row r="2" spans="2:12">
      <c r="B2" s="206" t="s">
        <v>538</v>
      </c>
      <c r="C2" s="206" t="s">
        <v>539</v>
      </c>
      <c r="D2" s="206" t="s">
        <v>540</v>
      </c>
      <c r="E2" s="206" t="s">
        <v>541</v>
      </c>
      <c r="F2" s="206" t="s">
        <v>542</v>
      </c>
      <c r="G2" s="206" t="s">
        <v>543</v>
      </c>
      <c r="H2" s="206" t="s">
        <v>544</v>
      </c>
      <c r="I2" s="206" t="s">
        <v>545</v>
      </c>
      <c r="J2" s="206" t="s">
        <v>546</v>
      </c>
      <c r="K2" s="206" t="s">
        <v>421</v>
      </c>
      <c r="L2" s="206" t="s">
        <v>422</v>
      </c>
    </row>
    <row r="3" spans="2:12" s="115" customFormat="1">
      <c r="B3" s="109" t="s">
        <v>414</v>
      </c>
      <c r="C3" s="44" t="s">
        <v>415</v>
      </c>
      <c r="D3" s="44" t="s">
        <v>533</v>
      </c>
      <c r="E3" s="44" t="s">
        <v>532</v>
      </c>
      <c r="F3" s="44" t="s">
        <v>488</v>
      </c>
      <c r="G3" s="44" t="s">
        <v>416</v>
      </c>
      <c r="H3" s="44" t="s">
        <v>491</v>
      </c>
      <c r="I3" s="44" t="s">
        <v>417</v>
      </c>
      <c r="J3" s="109" t="s">
        <v>419</v>
      </c>
      <c r="K3" s="109" t="s">
        <v>418</v>
      </c>
      <c r="L3" s="44" t="s">
        <v>420</v>
      </c>
    </row>
    <row r="4" spans="2:12">
      <c r="B4" s="147" t="s">
        <v>19</v>
      </c>
      <c r="C4" s="128" t="s">
        <v>486</v>
      </c>
      <c r="D4" s="128" t="s">
        <v>487</v>
      </c>
      <c r="E4" s="208" t="s">
        <v>553</v>
      </c>
      <c r="F4" s="127">
        <v>85190</v>
      </c>
      <c r="G4" s="128" t="s">
        <v>489</v>
      </c>
      <c r="H4" s="208" t="s">
        <v>553</v>
      </c>
      <c r="I4" s="128" t="s">
        <v>490</v>
      </c>
      <c r="J4" s="146" t="s">
        <v>492</v>
      </c>
      <c r="K4" s="146" t="s">
        <v>493</v>
      </c>
      <c r="L4" s="128" t="s">
        <v>494</v>
      </c>
    </row>
    <row r="5" spans="2:12">
      <c r="B5" s="112" t="s">
        <v>390</v>
      </c>
      <c r="C5" s="205" t="s">
        <v>534</v>
      </c>
      <c r="D5" s="205" t="s">
        <v>535</v>
      </c>
      <c r="E5" s="205" t="s">
        <v>536</v>
      </c>
      <c r="F5" s="142">
        <v>13001</v>
      </c>
      <c r="G5" s="205" t="s">
        <v>537</v>
      </c>
      <c r="H5" s="208" t="s">
        <v>553</v>
      </c>
      <c r="I5" s="205" t="s">
        <v>490</v>
      </c>
      <c r="J5" s="144"/>
      <c r="K5" s="144"/>
      <c r="L5" s="140"/>
    </row>
    <row r="6" spans="2:12">
      <c r="B6" s="112" t="s">
        <v>391</v>
      </c>
      <c r="C6" s="205" t="s">
        <v>547</v>
      </c>
      <c r="D6" s="205" t="s">
        <v>548</v>
      </c>
      <c r="E6" s="205" t="s">
        <v>554</v>
      </c>
      <c r="F6" s="142">
        <v>12204</v>
      </c>
      <c r="G6" s="205" t="s">
        <v>549</v>
      </c>
      <c r="H6" s="208" t="s">
        <v>553</v>
      </c>
      <c r="I6" s="205" t="s">
        <v>550</v>
      </c>
      <c r="J6" s="144"/>
      <c r="K6" s="144"/>
      <c r="L6" s="140"/>
    </row>
    <row r="7" spans="2:12">
      <c r="B7" s="112" t="s">
        <v>392</v>
      </c>
      <c r="C7" s="205" t="s">
        <v>551</v>
      </c>
      <c r="D7" s="205" t="s">
        <v>552</v>
      </c>
      <c r="E7" s="208" t="s">
        <v>553</v>
      </c>
      <c r="F7" s="142">
        <v>1225</v>
      </c>
      <c r="G7" s="205" t="s">
        <v>555</v>
      </c>
      <c r="H7" s="208" t="s">
        <v>553</v>
      </c>
      <c r="I7" s="205" t="s">
        <v>556</v>
      </c>
      <c r="J7" s="144"/>
      <c r="K7" s="144"/>
      <c r="L7" s="140"/>
    </row>
    <row r="8" spans="2:12">
      <c r="B8" s="112" t="s">
        <v>393</v>
      </c>
      <c r="C8" s="205" t="s">
        <v>559</v>
      </c>
      <c r="D8" s="205" t="s">
        <v>557</v>
      </c>
      <c r="E8" s="208" t="s">
        <v>553</v>
      </c>
      <c r="F8" s="142">
        <v>85000</v>
      </c>
      <c r="G8" s="205" t="s">
        <v>558</v>
      </c>
      <c r="H8" s="208" t="s">
        <v>553</v>
      </c>
      <c r="I8" s="205" t="s">
        <v>490</v>
      </c>
      <c r="J8" s="144"/>
      <c r="K8" s="144"/>
      <c r="L8" s="140"/>
    </row>
    <row r="9" spans="2:12">
      <c r="B9" s="112" t="s">
        <v>394</v>
      </c>
      <c r="C9" s="205" t="s">
        <v>560</v>
      </c>
      <c r="D9" s="205" t="s">
        <v>561</v>
      </c>
      <c r="E9" s="205" t="s">
        <v>562</v>
      </c>
      <c r="F9" s="142">
        <v>12152</v>
      </c>
      <c r="G9" s="205" t="s">
        <v>549</v>
      </c>
      <c r="H9" s="208" t="s">
        <v>553</v>
      </c>
      <c r="I9" s="205" t="s">
        <v>550</v>
      </c>
      <c r="J9" s="144"/>
      <c r="K9" s="144"/>
      <c r="L9" s="140"/>
    </row>
    <row r="10" spans="2:12">
      <c r="B10" s="112" t="s">
        <v>395</v>
      </c>
      <c r="C10" s="143"/>
      <c r="D10" s="140"/>
      <c r="E10" s="140"/>
      <c r="F10" s="142"/>
      <c r="G10" s="140"/>
      <c r="H10" s="140"/>
      <c r="I10" s="140"/>
      <c r="J10" s="144"/>
      <c r="K10" s="144"/>
      <c r="L10" s="140"/>
    </row>
    <row r="11" spans="2:12">
      <c r="B11" s="112" t="s">
        <v>396</v>
      </c>
      <c r="C11" s="143"/>
      <c r="D11" s="140"/>
      <c r="E11" s="140"/>
      <c r="F11" s="142"/>
      <c r="G11" s="140"/>
      <c r="H11" s="140"/>
      <c r="I11" s="140"/>
      <c r="J11" s="144"/>
      <c r="K11" s="144"/>
      <c r="L11" s="140"/>
    </row>
    <row r="12" spans="2:12">
      <c r="B12" s="112" t="s">
        <v>409</v>
      </c>
      <c r="C12" s="143"/>
      <c r="D12" s="140"/>
      <c r="E12" s="140"/>
      <c r="F12" s="142"/>
      <c r="G12" s="140"/>
      <c r="H12" s="140"/>
      <c r="I12" s="140"/>
      <c r="J12" s="144"/>
      <c r="K12" s="144"/>
      <c r="L12" s="140"/>
    </row>
    <row r="13" spans="2:12">
      <c r="B13" s="112" t="s">
        <v>421</v>
      </c>
      <c r="C13" s="143"/>
      <c r="D13" s="140"/>
      <c r="E13" s="140"/>
      <c r="F13" s="142"/>
      <c r="G13" s="140"/>
      <c r="H13" s="140"/>
      <c r="I13" s="140"/>
      <c r="J13" s="144"/>
      <c r="K13" s="144"/>
      <c r="L13" s="140"/>
    </row>
    <row r="14" spans="2:12">
      <c r="B14" s="110" t="s">
        <v>422</v>
      </c>
      <c r="C14" s="143"/>
      <c r="D14" s="140"/>
      <c r="E14" s="140"/>
      <c r="F14" s="142"/>
      <c r="G14" s="140"/>
      <c r="H14" s="140"/>
      <c r="I14" s="140"/>
      <c r="J14" s="144"/>
      <c r="K14" s="144"/>
      <c r="L14" s="140"/>
    </row>
    <row r="15" spans="2:12">
      <c r="B15" s="110" t="s">
        <v>423</v>
      </c>
      <c r="C15" s="143"/>
      <c r="D15" s="140"/>
      <c r="E15" s="140"/>
      <c r="F15" s="142"/>
      <c r="G15" s="140"/>
      <c r="H15" s="140"/>
      <c r="I15" s="140"/>
      <c r="J15" s="144"/>
      <c r="K15" s="144"/>
      <c r="L15" s="140"/>
    </row>
    <row r="16" spans="2:12">
      <c r="B16" s="110" t="s">
        <v>424</v>
      </c>
      <c r="C16" s="143"/>
      <c r="D16" s="140"/>
      <c r="E16" s="140"/>
      <c r="F16" s="142"/>
      <c r="G16" s="140"/>
      <c r="H16" s="140"/>
      <c r="I16" s="140"/>
      <c r="J16" s="144"/>
      <c r="K16" s="144"/>
      <c r="L16" s="140"/>
    </row>
    <row r="17" spans="2:12">
      <c r="B17" s="110" t="s">
        <v>425</v>
      </c>
      <c r="C17" s="143"/>
      <c r="D17" s="140"/>
      <c r="E17" s="140"/>
      <c r="F17" s="142"/>
      <c r="G17" s="140"/>
      <c r="H17" s="140"/>
      <c r="I17" s="140"/>
      <c r="J17" s="144"/>
      <c r="K17" s="144"/>
      <c r="L17" s="140"/>
    </row>
    <row r="18" spans="2:12">
      <c r="B18" s="110" t="s">
        <v>426</v>
      </c>
      <c r="C18" s="143"/>
      <c r="D18" s="140"/>
      <c r="E18" s="140"/>
      <c r="F18" s="142"/>
      <c r="G18" s="140"/>
      <c r="H18" s="140"/>
      <c r="I18" s="140"/>
      <c r="J18" s="144"/>
      <c r="K18" s="144"/>
      <c r="L18" s="140"/>
    </row>
    <row r="19" spans="2:12">
      <c r="B19" s="110" t="s">
        <v>427</v>
      </c>
      <c r="C19" s="143"/>
      <c r="D19" s="140"/>
      <c r="E19" s="140"/>
      <c r="F19" s="142"/>
      <c r="G19" s="140"/>
      <c r="H19" s="140"/>
      <c r="I19" s="140"/>
      <c r="J19" s="144"/>
      <c r="K19" s="144"/>
      <c r="L19" s="140"/>
    </row>
    <row r="20" spans="2:12">
      <c r="B20" s="110" t="s">
        <v>428</v>
      </c>
      <c r="C20" s="143"/>
      <c r="D20" s="140"/>
      <c r="E20" s="140"/>
      <c r="F20" s="142"/>
      <c r="G20" s="140"/>
      <c r="H20" s="140"/>
      <c r="I20" s="140"/>
      <c r="J20" s="144"/>
      <c r="K20" s="144"/>
      <c r="L20" s="140"/>
    </row>
    <row r="21" spans="2:12" ht="14.4">
      <c r="B21" s="110" t="s">
        <v>429</v>
      </c>
      <c r="C21" s="143"/>
      <c r="D21" s="207"/>
      <c r="E21" s="140"/>
      <c r="F21" s="142"/>
      <c r="G21" s="140"/>
      <c r="H21" s="140"/>
      <c r="I21" s="140"/>
      <c r="J21" s="144"/>
      <c r="K21" s="144"/>
      <c r="L21" s="140"/>
    </row>
    <row r="22" spans="2:12">
      <c r="B22" s="110" t="s">
        <v>430</v>
      </c>
      <c r="C22" s="143"/>
      <c r="D22" s="140"/>
      <c r="E22" s="140"/>
      <c r="F22" s="142"/>
      <c r="G22" s="140"/>
      <c r="H22" s="140"/>
      <c r="I22" s="140"/>
      <c r="J22" s="144"/>
      <c r="K22" s="144"/>
      <c r="L22" s="140"/>
    </row>
    <row r="23" spans="2:12">
      <c r="B23" s="110" t="s">
        <v>431</v>
      </c>
      <c r="C23" s="143"/>
      <c r="D23" s="140"/>
      <c r="E23" s="140"/>
      <c r="F23" s="142"/>
      <c r="G23" s="140"/>
      <c r="H23" s="140"/>
      <c r="I23" s="140"/>
      <c r="J23" s="144"/>
      <c r="K23" s="144"/>
      <c r="L23" s="140"/>
    </row>
    <row r="24" spans="2:12">
      <c r="B24" s="110" t="s">
        <v>432</v>
      </c>
      <c r="C24" s="143"/>
      <c r="D24" s="140"/>
      <c r="E24" s="140"/>
      <c r="F24" s="142"/>
      <c r="G24" s="140"/>
      <c r="H24" s="140"/>
      <c r="I24" s="140"/>
      <c r="J24" s="144"/>
      <c r="K24" s="144"/>
      <c r="L24" s="140"/>
    </row>
    <row r="25" spans="2:12">
      <c r="B25" s="110" t="s">
        <v>433</v>
      </c>
      <c r="C25" s="143"/>
      <c r="D25" s="140"/>
      <c r="E25" s="140"/>
      <c r="F25" s="142"/>
      <c r="G25" s="140"/>
      <c r="H25" s="140"/>
      <c r="I25" s="140"/>
      <c r="J25" s="144"/>
      <c r="K25" s="144"/>
      <c r="L25" s="140"/>
    </row>
    <row r="26" spans="2:12">
      <c r="B26" s="110" t="s">
        <v>434</v>
      </c>
      <c r="C26" s="143"/>
      <c r="D26" s="140"/>
      <c r="E26" s="140"/>
      <c r="F26" s="142"/>
      <c r="G26" s="140"/>
      <c r="H26" s="140"/>
      <c r="I26" s="140"/>
      <c r="J26" s="144"/>
      <c r="K26" s="144"/>
      <c r="L26" s="140"/>
    </row>
    <row r="27" spans="2:12">
      <c r="B27" s="110" t="s">
        <v>435</v>
      </c>
      <c r="C27" s="143"/>
      <c r="D27" s="140"/>
      <c r="E27" s="140"/>
      <c r="F27" s="142"/>
      <c r="G27" s="140"/>
      <c r="H27" s="140"/>
      <c r="I27" s="140"/>
      <c r="J27" s="144"/>
      <c r="K27" s="144"/>
      <c r="L27" s="140"/>
    </row>
    <row r="28" spans="2:12">
      <c r="B28" s="110" t="s">
        <v>436</v>
      </c>
      <c r="C28" s="143"/>
      <c r="D28" s="140"/>
      <c r="E28" s="140"/>
      <c r="F28" s="142"/>
      <c r="G28" s="140"/>
      <c r="H28" s="140"/>
      <c r="I28" s="140"/>
      <c r="J28" s="144"/>
      <c r="K28" s="144"/>
      <c r="L28" s="140"/>
    </row>
    <row r="29" spans="2:12">
      <c r="B29" s="110" t="s">
        <v>438</v>
      </c>
      <c r="C29" s="140"/>
      <c r="D29" s="140"/>
      <c r="E29" s="140"/>
      <c r="F29" s="142"/>
      <c r="G29" s="140"/>
      <c r="H29" s="140"/>
      <c r="I29" s="140"/>
      <c r="J29" s="144"/>
      <c r="K29" s="144"/>
      <c r="L29" s="140"/>
    </row>
    <row r="30" spans="2:12">
      <c r="B30" s="110" t="s">
        <v>439</v>
      </c>
      <c r="C30" s="140"/>
      <c r="D30" s="140"/>
      <c r="E30" s="140"/>
      <c r="F30" s="142"/>
      <c r="G30" s="140"/>
      <c r="H30" s="140"/>
      <c r="I30" s="140"/>
      <c r="J30" s="144"/>
      <c r="K30" s="144"/>
      <c r="L30" s="140"/>
    </row>
    <row r="31" spans="2:12">
      <c r="B31" s="110" t="s">
        <v>440</v>
      </c>
      <c r="C31" s="140"/>
      <c r="D31" s="140"/>
      <c r="E31" s="140"/>
      <c r="F31" s="142"/>
      <c r="G31" s="140"/>
      <c r="H31" s="140"/>
      <c r="I31" s="140"/>
      <c r="J31" s="144"/>
      <c r="K31" s="144"/>
      <c r="L31" s="140"/>
    </row>
    <row r="32" spans="2:12">
      <c r="B32" s="110" t="s">
        <v>441</v>
      </c>
      <c r="C32" s="140"/>
      <c r="D32" s="140"/>
      <c r="E32" s="140"/>
      <c r="F32" s="142"/>
      <c r="G32" s="140"/>
      <c r="H32" s="140"/>
      <c r="I32" s="140"/>
      <c r="J32" s="144"/>
      <c r="K32" s="144"/>
      <c r="L32" s="140"/>
    </row>
    <row r="33" spans="2:12">
      <c r="B33" s="110" t="s">
        <v>442</v>
      </c>
      <c r="C33" s="140"/>
      <c r="D33" s="140"/>
      <c r="E33" s="140"/>
      <c r="F33" s="142"/>
      <c r="G33" s="140"/>
      <c r="H33" s="140"/>
      <c r="I33" s="140"/>
      <c r="J33" s="144"/>
      <c r="K33" s="144"/>
      <c r="L33" s="140"/>
    </row>
    <row r="34" spans="2:12">
      <c r="B34" s="110" t="s">
        <v>443</v>
      </c>
      <c r="C34" s="140"/>
      <c r="D34" s="140"/>
      <c r="E34" s="140"/>
      <c r="F34" s="142"/>
      <c r="G34" s="140"/>
      <c r="H34" s="140"/>
      <c r="I34" s="140"/>
      <c r="J34" s="144"/>
      <c r="K34" s="144"/>
      <c r="L34" s="140"/>
    </row>
    <row r="35" spans="2:12">
      <c r="B35" s="110" t="s">
        <v>444</v>
      </c>
      <c r="C35" s="140"/>
      <c r="D35" s="140"/>
      <c r="E35" s="140"/>
      <c r="F35" s="142"/>
      <c r="G35" s="140"/>
      <c r="H35" s="140"/>
      <c r="I35" s="140"/>
      <c r="J35" s="144"/>
      <c r="K35" s="144"/>
      <c r="L35" s="140"/>
    </row>
    <row r="36" spans="2:12">
      <c r="B36" s="110" t="s">
        <v>445</v>
      </c>
      <c r="C36" s="140"/>
      <c r="D36" s="140"/>
      <c r="E36" s="140"/>
      <c r="F36" s="142"/>
      <c r="G36" s="140"/>
      <c r="H36" s="140"/>
      <c r="I36" s="140"/>
      <c r="J36" s="144"/>
      <c r="K36" s="144"/>
      <c r="L36" s="140"/>
    </row>
    <row r="37" spans="2:12">
      <c r="B37" s="110" t="s">
        <v>446</v>
      </c>
      <c r="C37" s="140"/>
      <c r="D37" s="140"/>
      <c r="E37" s="140"/>
      <c r="F37" s="142"/>
      <c r="G37" s="140"/>
      <c r="H37" s="140"/>
      <c r="I37" s="140"/>
      <c r="J37" s="144"/>
      <c r="K37" s="144"/>
      <c r="L37" s="140"/>
    </row>
    <row r="38" spans="2:12">
      <c r="B38" s="110" t="s">
        <v>447</v>
      </c>
      <c r="C38" s="140"/>
      <c r="D38" s="140"/>
      <c r="E38" s="140"/>
      <c r="F38" s="142"/>
      <c r="G38" s="140"/>
      <c r="H38" s="140"/>
      <c r="I38" s="140"/>
      <c r="J38" s="144"/>
      <c r="K38" s="144"/>
      <c r="L38" s="140"/>
    </row>
    <row r="39" spans="2:12">
      <c r="B39" s="110" t="s">
        <v>448</v>
      </c>
      <c r="C39" s="140"/>
      <c r="D39" s="140"/>
      <c r="E39" s="140"/>
      <c r="F39" s="142"/>
      <c r="G39" s="140"/>
      <c r="H39" s="140"/>
      <c r="I39" s="140"/>
      <c r="J39" s="144"/>
      <c r="K39" s="144"/>
      <c r="L39" s="140"/>
    </row>
    <row r="40" spans="2:12">
      <c r="B40" s="110" t="s">
        <v>449</v>
      </c>
      <c r="C40" s="140"/>
      <c r="D40" s="140"/>
      <c r="E40" s="140"/>
      <c r="F40" s="142"/>
      <c r="G40" s="140"/>
      <c r="H40" s="140"/>
      <c r="I40" s="140"/>
      <c r="J40" s="144"/>
      <c r="K40" s="144"/>
      <c r="L40" s="140"/>
    </row>
    <row r="41" spans="2:12">
      <c r="B41" s="110" t="s">
        <v>450</v>
      </c>
      <c r="C41" s="140"/>
      <c r="D41" s="140"/>
      <c r="E41" s="140"/>
      <c r="F41" s="142"/>
      <c r="G41" s="140"/>
      <c r="H41" s="140"/>
      <c r="I41" s="140"/>
      <c r="J41" s="144"/>
      <c r="K41" s="144"/>
      <c r="L41" s="140"/>
    </row>
    <row r="42" spans="2:12">
      <c r="B42" s="110" t="s">
        <v>451</v>
      </c>
      <c r="C42" s="140"/>
      <c r="D42" s="140"/>
      <c r="E42" s="140"/>
      <c r="F42" s="142"/>
      <c r="G42" s="140"/>
      <c r="H42" s="140"/>
      <c r="I42" s="140"/>
      <c r="J42" s="144"/>
      <c r="K42" s="144"/>
      <c r="L42" s="140"/>
    </row>
    <row r="43" spans="2:12">
      <c r="B43" s="110" t="s">
        <v>452</v>
      </c>
      <c r="C43" s="140"/>
      <c r="D43" s="140"/>
      <c r="E43" s="140"/>
      <c r="F43" s="142"/>
      <c r="G43" s="140"/>
      <c r="H43" s="140"/>
      <c r="I43" s="140"/>
      <c r="J43" s="144"/>
      <c r="K43" s="144"/>
      <c r="L43" s="140"/>
    </row>
    <row r="44" spans="2:12">
      <c r="B44" s="110" t="s">
        <v>453</v>
      </c>
      <c r="C44" s="140"/>
      <c r="D44" s="140"/>
      <c r="E44" s="140"/>
      <c r="F44" s="142"/>
      <c r="G44" s="140"/>
      <c r="H44" s="140"/>
      <c r="I44" s="140"/>
      <c r="J44" s="144"/>
      <c r="K44" s="144"/>
      <c r="L44" s="140"/>
    </row>
    <row r="45" spans="2:12">
      <c r="B45" s="110" t="s">
        <v>454</v>
      </c>
      <c r="C45" s="140"/>
      <c r="D45" s="140"/>
      <c r="E45" s="140"/>
      <c r="F45" s="142"/>
      <c r="G45" s="140"/>
      <c r="H45" s="140"/>
      <c r="I45" s="140"/>
      <c r="J45" s="144"/>
      <c r="K45" s="144"/>
      <c r="L45" s="140"/>
    </row>
    <row r="46" spans="2:12">
      <c r="B46" s="110" t="s">
        <v>455</v>
      </c>
      <c r="C46" s="140"/>
      <c r="D46" s="140"/>
      <c r="E46" s="140"/>
      <c r="F46" s="142"/>
      <c r="G46" s="140"/>
      <c r="H46" s="140"/>
      <c r="I46" s="140"/>
      <c r="J46" s="144"/>
      <c r="K46" s="144"/>
      <c r="L46" s="140"/>
    </row>
    <row r="47" spans="2:12">
      <c r="B47" s="110" t="s">
        <v>456</v>
      </c>
      <c r="C47" s="140"/>
      <c r="D47" s="140"/>
      <c r="E47" s="140"/>
      <c r="F47" s="142"/>
      <c r="G47" s="140"/>
      <c r="H47" s="140"/>
      <c r="I47" s="140"/>
      <c r="J47" s="144"/>
      <c r="K47" s="144"/>
      <c r="L47" s="140"/>
    </row>
    <row r="48" spans="2:12">
      <c r="B48" s="110" t="s">
        <v>457</v>
      </c>
      <c r="C48" s="140"/>
      <c r="D48" s="140"/>
      <c r="E48" s="140"/>
      <c r="F48" s="142"/>
      <c r="G48" s="140"/>
      <c r="H48" s="140"/>
      <c r="I48" s="140"/>
      <c r="J48" s="144"/>
      <c r="K48" s="144"/>
      <c r="L48" s="140"/>
    </row>
    <row r="49" spans="2:12">
      <c r="B49" s="110" t="s">
        <v>458</v>
      </c>
      <c r="C49" s="140"/>
      <c r="D49" s="140"/>
      <c r="E49" s="140"/>
      <c r="F49" s="142"/>
      <c r="G49" s="140"/>
      <c r="H49" s="140"/>
      <c r="I49" s="140"/>
      <c r="J49" s="144"/>
      <c r="K49" s="144"/>
      <c r="L49" s="140"/>
    </row>
    <row r="50" spans="2:12">
      <c r="B50" s="110" t="s">
        <v>459</v>
      </c>
      <c r="C50" s="140"/>
      <c r="D50" s="140"/>
      <c r="E50" s="140"/>
      <c r="F50" s="142"/>
      <c r="G50" s="140"/>
      <c r="H50" s="140"/>
      <c r="I50" s="140"/>
      <c r="J50" s="144"/>
      <c r="K50" s="144"/>
      <c r="L50" s="140"/>
    </row>
    <row r="51" spans="2:12">
      <c r="B51" s="110" t="s">
        <v>460</v>
      </c>
      <c r="C51" s="140"/>
      <c r="D51" s="140"/>
      <c r="E51" s="140"/>
      <c r="F51" s="142"/>
      <c r="G51" s="140"/>
      <c r="H51" s="140"/>
      <c r="I51" s="140"/>
      <c r="J51" s="144"/>
      <c r="K51" s="144"/>
      <c r="L51" s="140"/>
    </row>
    <row r="52" spans="2:12">
      <c r="B52" s="110" t="s">
        <v>461</v>
      </c>
      <c r="C52" s="140"/>
      <c r="D52" s="140"/>
      <c r="E52" s="140"/>
      <c r="F52" s="142"/>
      <c r="G52" s="140"/>
      <c r="H52" s="140"/>
      <c r="I52" s="140"/>
      <c r="J52" s="144"/>
      <c r="K52" s="144"/>
      <c r="L52" s="140"/>
    </row>
    <row r="53" spans="2:12">
      <c r="B53" s="110" t="s">
        <v>462</v>
      </c>
      <c r="C53" s="140"/>
      <c r="D53" s="140"/>
      <c r="E53" s="140"/>
      <c r="F53" s="142"/>
      <c r="G53" s="140"/>
      <c r="H53" s="140"/>
      <c r="I53" s="140"/>
      <c r="J53" s="144"/>
      <c r="K53" s="144"/>
      <c r="L53" s="140"/>
    </row>
    <row r="54" spans="2:12">
      <c r="B54" s="106"/>
    </row>
    <row r="55" spans="2:12">
      <c r="B55" s="106"/>
    </row>
    <row r="56" spans="2:12">
      <c r="B56" s="106"/>
    </row>
    <row r="57" spans="2:12">
      <c r="B57" s="106"/>
    </row>
    <row r="58" spans="2:12">
      <c r="B58" s="106"/>
    </row>
    <row r="59" spans="2:12">
      <c r="B59" s="106"/>
    </row>
    <row r="60" spans="2:12">
      <c r="B60" s="106"/>
    </row>
    <row r="61" spans="2:12">
      <c r="B61" s="106"/>
    </row>
    <row r="62" spans="2:12">
      <c r="B62" s="106"/>
    </row>
    <row r="63" spans="2:12">
      <c r="B63" s="106"/>
    </row>
    <row r="64" spans="2:12">
      <c r="B64" s="106"/>
    </row>
    <row r="65" spans="2:2">
      <c r="B65" s="106"/>
    </row>
    <row r="66" spans="2:2">
      <c r="B66" s="106"/>
    </row>
    <row r="67" spans="2:2">
      <c r="B67" s="106"/>
    </row>
    <row r="68" spans="2:2">
      <c r="B68" s="106"/>
    </row>
    <row r="69" spans="2:2">
      <c r="B69" s="106"/>
    </row>
    <row r="70" spans="2:2">
      <c r="B70" s="106"/>
    </row>
    <row r="71" spans="2:2">
      <c r="B71" s="106"/>
    </row>
    <row r="72" spans="2:2">
      <c r="B72" s="106"/>
    </row>
    <row r="73" spans="2:2">
      <c r="B73" s="106"/>
    </row>
    <row r="74" spans="2:2">
      <c r="B74" s="106"/>
    </row>
    <row r="75" spans="2:2">
      <c r="B75" s="106"/>
    </row>
    <row r="76" spans="2:2">
      <c r="B76" s="106"/>
    </row>
    <row r="77" spans="2:2">
      <c r="B77" s="106"/>
    </row>
    <row r="78" spans="2:2">
      <c r="B78" s="106"/>
    </row>
    <row r="79" spans="2:2">
      <c r="B79" s="106"/>
    </row>
    <row r="80" spans="2:2">
      <c r="B80" s="106"/>
    </row>
    <row r="81" spans="2:2">
      <c r="B81" s="106"/>
    </row>
    <row r="82" spans="2:2">
      <c r="B82" s="106"/>
    </row>
  </sheetData>
  <sortState ref="B4:L9">
    <sortCondition ref="C4:C28"/>
  </sortState>
  <pageMargins left="0.7" right="0.7" top="0.75" bottom="0.75" header="0.3" footer="0.3"/>
  <pageSetup paperSize="9" orientation="portrait" horizontalDpi="0" verticalDpi="0" r:id="rId1"/>
  <ignoredErrors>
    <ignoredError sqref="B10:B53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2:E106"/>
  <sheetViews>
    <sheetView showGridLines="0" topLeftCell="A73" zoomScale="110" zoomScaleNormal="110" workbookViewId="0">
      <selection activeCell="B3" sqref="B3:B102"/>
    </sheetView>
  </sheetViews>
  <sheetFormatPr baseColWidth="10" defaultRowHeight="13.2"/>
  <cols>
    <col min="1" max="1" width="4.88671875" style="126" customWidth="1"/>
    <col min="2" max="2" width="44.6640625" style="125" customWidth="1"/>
    <col min="3" max="3" width="3.21875" style="126" bestFit="1" customWidth="1"/>
    <col min="4" max="4" width="44.6640625" style="125" customWidth="1"/>
    <col min="5" max="5" width="7" style="126" bestFit="1" customWidth="1"/>
    <col min="6" max="16384" width="11.5546875" style="125"/>
  </cols>
  <sheetData>
    <row r="2" spans="1:5" s="115" customFormat="1">
      <c r="B2" s="44" t="s">
        <v>467</v>
      </c>
      <c r="C2" s="450"/>
      <c r="D2" s="44" t="s">
        <v>475</v>
      </c>
      <c r="E2" s="44" t="s">
        <v>469</v>
      </c>
    </row>
    <row r="3" spans="1:5">
      <c r="A3" s="126">
        <v>1</v>
      </c>
      <c r="B3" s="128" t="s">
        <v>12</v>
      </c>
      <c r="C3" s="452" t="s">
        <v>17</v>
      </c>
      <c r="D3" s="128"/>
      <c r="E3" s="127" t="s">
        <v>470</v>
      </c>
    </row>
    <row r="4" spans="1:5">
      <c r="A4" s="126">
        <v>2</v>
      </c>
      <c r="B4" s="128" t="s">
        <v>7</v>
      </c>
      <c r="C4" s="452" t="s">
        <v>17</v>
      </c>
      <c r="D4" s="128"/>
      <c r="E4" s="127" t="s">
        <v>470</v>
      </c>
    </row>
    <row r="5" spans="1:5">
      <c r="A5" s="126">
        <v>3</v>
      </c>
      <c r="B5" s="128" t="s">
        <v>13</v>
      </c>
      <c r="C5" s="452" t="s">
        <v>17</v>
      </c>
      <c r="D5" s="128"/>
      <c r="E5" s="127" t="s">
        <v>470</v>
      </c>
    </row>
    <row r="6" spans="1:5">
      <c r="A6" s="126">
        <v>4</v>
      </c>
      <c r="B6" s="128" t="s">
        <v>9</v>
      </c>
      <c r="C6" s="452" t="s">
        <v>17</v>
      </c>
      <c r="D6" s="128"/>
      <c r="E6" s="127" t="s">
        <v>470</v>
      </c>
    </row>
    <row r="7" spans="1:5">
      <c r="A7" s="126">
        <v>5</v>
      </c>
      <c r="B7" s="128" t="s">
        <v>15</v>
      </c>
      <c r="C7" s="452" t="s">
        <v>17</v>
      </c>
      <c r="D7" s="128"/>
      <c r="E7" s="127" t="s">
        <v>470</v>
      </c>
    </row>
    <row r="8" spans="1:5">
      <c r="A8" s="126">
        <v>6</v>
      </c>
      <c r="B8" s="128" t="s">
        <v>14</v>
      </c>
      <c r="C8" s="452" t="s">
        <v>17</v>
      </c>
      <c r="D8" s="128"/>
      <c r="E8" s="127" t="s">
        <v>470</v>
      </c>
    </row>
    <row r="9" spans="1:5">
      <c r="A9" s="126">
        <v>7</v>
      </c>
      <c r="B9" s="128" t="s">
        <v>11</v>
      </c>
      <c r="C9" s="452" t="s">
        <v>17</v>
      </c>
      <c r="D9" s="128"/>
      <c r="E9" s="127" t="s">
        <v>470</v>
      </c>
    </row>
    <row r="10" spans="1:5">
      <c r="A10" s="126">
        <v>8</v>
      </c>
      <c r="B10" s="129" t="s">
        <v>496</v>
      </c>
      <c r="C10" s="452" t="s">
        <v>17</v>
      </c>
      <c r="D10" s="132" t="s">
        <v>477</v>
      </c>
      <c r="E10" s="127" t="s">
        <v>476</v>
      </c>
    </row>
    <row r="11" spans="1:5">
      <c r="A11" s="126">
        <v>9</v>
      </c>
      <c r="B11" s="129" t="s">
        <v>497</v>
      </c>
      <c r="C11" s="452" t="s">
        <v>17</v>
      </c>
      <c r="D11" s="132" t="s">
        <v>471</v>
      </c>
      <c r="E11" s="127" t="s">
        <v>476</v>
      </c>
    </row>
    <row r="12" spans="1:5">
      <c r="A12" s="126">
        <v>10</v>
      </c>
      <c r="B12" s="129" t="s">
        <v>498</v>
      </c>
      <c r="C12" s="452" t="s">
        <v>17</v>
      </c>
      <c r="D12" s="132" t="s">
        <v>472</v>
      </c>
      <c r="E12" s="127" t="s">
        <v>476</v>
      </c>
    </row>
    <row r="13" spans="1:5">
      <c r="A13" s="126">
        <v>11</v>
      </c>
      <c r="B13" s="130" t="s">
        <v>499</v>
      </c>
      <c r="C13" s="452" t="s">
        <v>17</v>
      </c>
      <c r="D13" s="133" t="s">
        <v>474</v>
      </c>
      <c r="E13" s="127" t="s">
        <v>476</v>
      </c>
    </row>
    <row r="14" spans="1:5">
      <c r="A14" s="126">
        <v>12</v>
      </c>
      <c r="B14" s="130" t="s">
        <v>500</v>
      </c>
      <c r="C14" s="452" t="s">
        <v>17</v>
      </c>
      <c r="D14" s="131" t="s">
        <v>478</v>
      </c>
      <c r="E14" s="127" t="s">
        <v>476</v>
      </c>
    </row>
    <row r="15" spans="1:5">
      <c r="A15" s="126">
        <v>13</v>
      </c>
      <c r="B15" s="130" t="s">
        <v>501</v>
      </c>
      <c r="C15" s="452" t="s">
        <v>17</v>
      </c>
      <c r="D15" s="132" t="s">
        <v>473</v>
      </c>
      <c r="E15" s="127" t="s">
        <v>476</v>
      </c>
    </row>
    <row r="16" spans="1:5">
      <c r="A16" s="126">
        <v>14</v>
      </c>
      <c r="B16" s="130" t="s">
        <v>502</v>
      </c>
      <c r="C16" s="452" t="s">
        <v>17</v>
      </c>
      <c r="D16" s="132" t="s">
        <v>478</v>
      </c>
      <c r="E16" s="127" t="s">
        <v>476</v>
      </c>
    </row>
    <row r="17" spans="1:5">
      <c r="A17" s="126">
        <v>15</v>
      </c>
      <c r="B17" s="130" t="s">
        <v>503</v>
      </c>
      <c r="C17" s="452" t="s">
        <v>17</v>
      </c>
      <c r="D17" s="132" t="s">
        <v>473</v>
      </c>
      <c r="E17" s="127" t="s">
        <v>476</v>
      </c>
    </row>
    <row r="18" spans="1:5">
      <c r="A18" s="126">
        <v>16</v>
      </c>
      <c r="B18" s="130" t="s">
        <v>504</v>
      </c>
      <c r="C18" s="452" t="s">
        <v>17</v>
      </c>
      <c r="D18" s="132" t="s">
        <v>478</v>
      </c>
      <c r="E18" s="127" t="s">
        <v>476</v>
      </c>
    </row>
    <row r="19" spans="1:5">
      <c r="A19" s="126">
        <v>17</v>
      </c>
      <c r="B19" s="130" t="s">
        <v>505</v>
      </c>
      <c r="C19" s="452" t="s">
        <v>17</v>
      </c>
      <c r="D19" s="132" t="s">
        <v>473</v>
      </c>
      <c r="E19" s="127" t="s">
        <v>476</v>
      </c>
    </row>
    <row r="20" spans="1:5">
      <c r="A20" s="126">
        <v>18</v>
      </c>
      <c r="B20" s="130" t="s">
        <v>506</v>
      </c>
      <c r="C20" s="452" t="s">
        <v>17</v>
      </c>
      <c r="D20" s="132" t="s">
        <v>478</v>
      </c>
      <c r="E20" s="127" t="s">
        <v>476</v>
      </c>
    </row>
    <row r="21" spans="1:5">
      <c r="A21" s="126">
        <v>19</v>
      </c>
      <c r="B21" s="130" t="s">
        <v>507</v>
      </c>
      <c r="C21" s="452" t="s">
        <v>17</v>
      </c>
      <c r="D21" s="132" t="s">
        <v>473</v>
      </c>
      <c r="E21" s="127" t="s">
        <v>476</v>
      </c>
    </row>
    <row r="22" spans="1:5">
      <c r="A22" s="126">
        <v>20</v>
      </c>
      <c r="B22" s="439" t="s">
        <v>610</v>
      </c>
      <c r="C22" s="452" t="s">
        <v>599</v>
      </c>
      <c r="D22" s="128"/>
      <c r="E22" s="127"/>
    </row>
    <row r="23" spans="1:5">
      <c r="A23" s="126">
        <v>21</v>
      </c>
      <c r="B23" s="439" t="s">
        <v>611</v>
      </c>
      <c r="C23" s="452" t="s">
        <v>599</v>
      </c>
      <c r="D23" s="128"/>
      <c r="E23" s="127"/>
    </row>
    <row r="24" spans="1:5">
      <c r="A24" s="126">
        <v>22</v>
      </c>
      <c r="B24" s="148">
        <v>1</v>
      </c>
      <c r="C24" s="453"/>
      <c r="D24" s="128"/>
      <c r="E24" s="127"/>
    </row>
    <row r="25" spans="1:5">
      <c r="A25" s="126">
        <v>23</v>
      </c>
      <c r="B25" s="148">
        <v>1</v>
      </c>
      <c r="C25" s="453"/>
      <c r="D25" s="128"/>
      <c r="E25" s="127"/>
    </row>
    <row r="26" spans="1:5">
      <c r="A26" s="126">
        <v>24</v>
      </c>
      <c r="B26" s="148">
        <v>1</v>
      </c>
      <c r="C26" s="453"/>
      <c r="D26" s="132"/>
      <c r="E26" s="127"/>
    </row>
    <row r="27" spans="1:5">
      <c r="A27" s="126">
        <v>25</v>
      </c>
      <c r="B27" s="148">
        <v>1</v>
      </c>
      <c r="C27" s="453"/>
      <c r="D27" s="132"/>
      <c r="E27" s="127"/>
    </row>
    <row r="28" spans="1:5">
      <c r="A28" s="126">
        <v>26</v>
      </c>
      <c r="B28" s="148">
        <v>1</v>
      </c>
      <c r="C28" s="453"/>
      <c r="D28" s="132"/>
      <c r="E28" s="127"/>
    </row>
    <row r="29" spans="1:5">
      <c r="A29" s="126">
        <v>27</v>
      </c>
      <c r="B29" s="148">
        <v>1</v>
      </c>
      <c r="C29" s="453"/>
      <c r="D29" s="132"/>
      <c r="E29" s="127"/>
    </row>
    <row r="30" spans="1:5">
      <c r="A30" s="126">
        <v>28</v>
      </c>
      <c r="B30" s="148">
        <v>1</v>
      </c>
      <c r="C30" s="453"/>
      <c r="D30" s="132"/>
      <c r="E30" s="127"/>
    </row>
    <row r="31" spans="1:5">
      <c r="A31" s="126">
        <v>29</v>
      </c>
      <c r="B31" s="148">
        <v>1</v>
      </c>
      <c r="C31" s="453"/>
      <c r="D31" s="132"/>
      <c r="E31" s="127"/>
    </row>
    <row r="32" spans="1:5">
      <c r="A32" s="126">
        <v>30</v>
      </c>
      <c r="B32" s="148">
        <v>1</v>
      </c>
      <c r="C32" s="453"/>
      <c r="D32" s="132"/>
      <c r="E32" s="127"/>
    </row>
    <row r="33" spans="1:5">
      <c r="A33" s="126">
        <v>31</v>
      </c>
      <c r="B33" s="148">
        <v>1</v>
      </c>
      <c r="C33" s="453"/>
      <c r="D33" s="132"/>
      <c r="E33" s="127"/>
    </row>
    <row r="34" spans="1:5">
      <c r="A34" s="126">
        <v>32</v>
      </c>
      <c r="B34" s="148">
        <v>1</v>
      </c>
      <c r="C34" s="453"/>
      <c r="D34" s="132"/>
      <c r="E34" s="127"/>
    </row>
    <row r="35" spans="1:5">
      <c r="A35" s="126">
        <v>33</v>
      </c>
      <c r="B35" s="148">
        <v>1</v>
      </c>
      <c r="C35" s="453"/>
      <c r="D35" s="132"/>
      <c r="E35" s="127"/>
    </row>
    <row r="36" spans="1:5">
      <c r="A36" s="126">
        <v>34</v>
      </c>
      <c r="B36" s="148">
        <v>1</v>
      </c>
      <c r="C36" s="453"/>
      <c r="D36" s="132"/>
      <c r="E36" s="127"/>
    </row>
    <row r="37" spans="1:5">
      <c r="A37" s="126">
        <v>35</v>
      </c>
      <c r="B37" s="148">
        <v>1</v>
      </c>
      <c r="C37" s="453"/>
      <c r="D37" s="132"/>
      <c r="E37" s="127"/>
    </row>
    <row r="38" spans="1:5">
      <c r="A38" s="126">
        <v>36</v>
      </c>
      <c r="B38" s="148">
        <v>1</v>
      </c>
      <c r="C38" s="453"/>
      <c r="D38" s="132"/>
      <c r="E38" s="127"/>
    </row>
    <row r="39" spans="1:5">
      <c r="A39" s="126">
        <v>37</v>
      </c>
      <c r="B39" s="148">
        <v>1</v>
      </c>
      <c r="C39" s="453"/>
      <c r="D39" s="132"/>
      <c r="E39" s="127"/>
    </row>
    <row r="40" spans="1:5">
      <c r="A40" s="126">
        <v>38</v>
      </c>
      <c r="B40" s="148">
        <v>1</v>
      </c>
      <c r="C40" s="453"/>
      <c r="D40" s="132"/>
      <c r="E40" s="127"/>
    </row>
    <row r="41" spans="1:5">
      <c r="A41" s="126">
        <v>39</v>
      </c>
      <c r="B41" s="148">
        <v>1</v>
      </c>
      <c r="C41" s="453"/>
      <c r="D41" s="132"/>
      <c r="E41" s="127"/>
    </row>
    <row r="42" spans="1:5">
      <c r="A42" s="126">
        <v>40</v>
      </c>
      <c r="B42" s="148">
        <v>1</v>
      </c>
      <c r="C42" s="453"/>
      <c r="D42" s="132"/>
      <c r="E42" s="127"/>
    </row>
    <row r="43" spans="1:5">
      <c r="A43" s="126">
        <v>41</v>
      </c>
      <c r="B43" s="148">
        <v>1</v>
      </c>
      <c r="C43" s="453"/>
      <c r="D43" s="132"/>
      <c r="E43" s="127"/>
    </row>
    <row r="44" spans="1:5">
      <c r="A44" s="126">
        <v>42</v>
      </c>
      <c r="B44" s="148">
        <v>1</v>
      </c>
      <c r="C44" s="453"/>
      <c r="D44" s="132"/>
      <c r="E44" s="127"/>
    </row>
    <row r="45" spans="1:5">
      <c r="A45" s="126">
        <v>43</v>
      </c>
      <c r="B45" s="148">
        <v>1</v>
      </c>
      <c r="C45" s="453"/>
      <c r="D45" s="132"/>
      <c r="E45" s="127"/>
    </row>
    <row r="46" spans="1:5">
      <c r="A46" s="126">
        <v>44</v>
      </c>
      <c r="B46" s="148">
        <v>1</v>
      </c>
      <c r="C46" s="453"/>
      <c r="D46" s="132"/>
      <c r="E46" s="127"/>
    </row>
    <row r="47" spans="1:5">
      <c r="A47" s="126">
        <v>45</v>
      </c>
      <c r="B47" s="148">
        <v>1</v>
      </c>
      <c r="C47" s="453"/>
      <c r="D47" s="132"/>
      <c r="E47" s="127"/>
    </row>
    <row r="48" spans="1:5">
      <c r="A48" s="126">
        <v>46</v>
      </c>
      <c r="B48" s="148">
        <v>1</v>
      </c>
      <c r="C48" s="453"/>
      <c r="D48" s="132"/>
      <c r="E48" s="127"/>
    </row>
    <row r="49" spans="1:5">
      <c r="A49" s="126">
        <v>47</v>
      </c>
      <c r="B49" s="148">
        <v>1</v>
      </c>
      <c r="C49" s="453"/>
      <c r="D49" s="132"/>
      <c r="E49" s="127"/>
    </row>
    <row r="50" spans="1:5">
      <c r="A50" s="126">
        <v>48</v>
      </c>
      <c r="B50" s="148">
        <v>1</v>
      </c>
      <c r="C50" s="453"/>
      <c r="D50" s="132"/>
      <c r="E50" s="127"/>
    </row>
    <row r="51" spans="1:5">
      <c r="A51" s="126">
        <v>49</v>
      </c>
      <c r="B51" s="148">
        <v>1</v>
      </c>
      <c r="C51" s="453"/>
      <c r="D51" s="132"/>
      <c r="E51" s="127"/>
    </row>
    <row r="52" spans="1:5">
      <c r="A52" s="126">
        <v>50</v>
      </c>
      <c r="B52" s="148">
        <v>1</v>
      </c>
      <c r="C52" s="453"/>
      <c r="D52" s="132"/>
      <c r="E52" s="127"/>
    </row>
    <row r="53" spans="1:5">
      <c r="A53" s="126">
        <v>51</v>
      </c>
      <c r="B53" s="148">
        <v>1</v>
      </c>
      <c r="C53" s="453"/>
      <c r="D53" s="132"/>
      <c r="E53" s="127"/>
    </row>
    <row r="54" spans="1:5">
      <c r="A54" s="126">
        <v>52</v>
      </c>
      <c r="B54" s="148">
        <v>1</v>
      </c>
      <c r="C54" s="453"/>
      <c r="D54" s="132"/>
      <c r="E54" s="127"/>
    </row>
    <row r="55" spans="1:5">
      <c r="A55" s="126">
        <v>53</v>
      </c>
      <c r="B55" s="148">
        <v>1</v>
      </c>
      <c r="C55" s="453"/>
      <c r="D55" s="132"/>
      <c r="E55" s="127"/>
    </row>
    <row r="56" spans="1:5">
      <c r="A56" s="126">
        <v>54</v>
      </c>
      <c r="B56" s="148">
        <v>1</v>
      </c>
      <c r="C56" s="453"/>
      <c r="D56" s="132"/>
      <c r="E56" s="127"/>
    </row>
    <row r="57" spans="1:5">
      <c r="A57" s="126">
        <v>55</v>
      </c>
      <c r="B57" s="148">
        <v>1</v>
      </c>
      <c r="C57" s="453"/>
      <c r="D57" s="132"/>
      <c r="E57" s="127"/>
    </row>
    <row r="58" spans="1:5">
      <c r="A58" s="126">
        <v>56</v>
      </c>
      <c r="B58" s="148">
        <v>1</v>
      </c>
      <c r="C58" s="453"/>
      <c r="D58" s="132"/>
      <c r="E58" s="127"/>
    </row>
    <row r="59" spans="1:5">
      <c r="A59" s="126">
        <v>57</v>
      </c>
      <c r="B59" s="148">
        <v>1</v>
      </c>
      <c r="C59" s="453"/>
      <c r="D59" s="132"/>
      <c r="E59" s="127"/>
    </row>
    <row r="60" spans="1:5">
      <c r="A60" s="126">
        <v>58</v>
      </c>
      <c r="B60" s="148">
        <v>1</v>
      </c>
      <c r="C60" s="453"/>
      <c r="D60" s="132"/>
      <c r="E60" s="127"/>
    </row>
    <row r="61" spans="1:5">
      <c r="A61" s="126">
        <v>59</v>
      </c>
      <c r="B61" s="148">
        <v>1</v>
      </c>
      <c r="C61" s="453"/>
      <c r="D61" s="132"/>
      <c r="E61" s="127"/>
    </row>
    <row r="62" spans="1:5">
      <c r="A62" s="126">
        <v>60</v>
      </c>
      <c r="B62" s="148">
        <v>1</v>
      </c>
      <c r="C62" s="453"/>
      <c r="D62" s="132"/>
      <c r="E62" s="127"/>
    </row>
    <row r="63" spans="1:5">
      <c r="A63" s="126">
        <v>61</v>
      </c>
      <c r="B63" s="148">
        <v>1</v>
      </c>
      <c r="C63" s="453"/>
      <c r="D63" s="132"/>
      <c r="E63" s="127"/>
    </row>
    <row r="64" spans="1:5">
      <c r="A64" s="126">
        <v>62</v>
      </c>
      <c r="B64" s="148">
        <v>1</v>
      </c>
      <c r="C64" s="453"/>
      <c r="D64" s="132"/>
      <c r="E64" s="127"/>
    </row>
    <row r="65" spans="1:5">
      <c r="A65" s="126">
        <v>63</v>
      </c>
      <c r="B65" s="148">
        <v>1</v>
      </c>
      <c r="C65" s="453"/>
      <c r="D65" s="132"/>
      <c r="E65" s="127"/>
    </row>
    <row r="66" spans="1:5">
      <c r="A66" s="126">
        <v>64</v>
      </c>
      <c r="B66" s="148">
        <v>1</v>
      </c>
      <c r="C66" s="453"/>
      <c r="D66" s="132"/>
      <c r="E66" s="127"/>
    </row>
    <row r="67" spans="1:5">
      <c r="A67" s="126">
        <v>65</v>
      </c>
      <c r="B67" s="148">
        <v>1</v>
      </c>
      <c r="C67" s="453"/>
      <c r="D67" s="132"/>
      <c r="E67" s="127"/>
    </row>
    <row r="68" spans="1:5">
      <c r="A68" s="126">
        <v>66</v>
      </c>
      <c r="B68" s="148">
        <v>1</v>
      </c>
      <c r="C68" s="453"/>
      <c r="D68" s="132"/>
      <c r="E68" s="127"/>
    </row>
    <row r="69" spans="1:5">
      <c r="A69" s="126">
        <v>67</v>
      </c>
      <c r="B69" s="148">
        <v>1</v>
      </c>
      <c r="C69" s="453"/>
      <c r="D69" s="132"/>
      <c r="E69" s="127"/>
    </row>
    <row r="70" spans="1:5">
      <c r="A70" s="126">
        <v>68</v>
      </c>
      <c r="B70" s="148">
        <v>1</v>
      </c>
      <c r="C70" s="453"/>
      <c r="D70" s="132"/>
      <c r="E70" s="127"/>
    </row>
    <row r="71" spans="1:5">
      <c r="A71" s="126">
        <v>69</v>
      </c>
      <c r="B71" s="148">
        <v>1</v>
      </c>
      <c r="C71" s="453"/>
      <c r="D71" s="132"/>
      <c r="E71" s="127"/>
    </row>
    <row r="72" spans="1:5">
      <c r="A72" s="126">
        <v>70</v>
      </c>
      <c r="B72" s="148">
        <v>1</v>
      </c>
      <c r="C72" s="453"/>
      <c r="D72" s="132"/>
      <c r="E72" s="127"/>
    </row>
    <row r="73" spans="1:5">
      <c r="A73" s="126">
        <v>71</v>
      </c>
      <c r="B73" s="148">
        <v>1</v>
      </c>
      <c r="C73" s="453"/>
      <c r="D73" s="132"/>
      <c r="E73" s="127"/>
    </row>
    <row r="74" spans="1:5">
      <c r="A74" s="126">
        <v>72</v>
      </c>
      <c r="B74" s="148">
        <v>1</v>
      </c>
      <c r="C74" s="453"/>
      <c r="D74" s="132"/>
      <c r="E74" s="127"/>
    </row>
    <row r="75" spans="1:5">
      <c r="A75" s="126">
        <v>73</v>
      </c>
      <c r="B75" s="148">
        <v>1</v>
      </c>
      <c r="C75" s="453"/>
      <c r="D75" s="132"/>
      <c r="E75" s="127"/>
    </row>
    <row r="76" spans="1:5">
      <c r="A76" s="126">
        <v>74</v>
      </c>
      <c r="B76" s="148">
        <v>1</v>
      </c>
      <c r="C76" s="453"/>
      <c r="D76" s="132"/>
      <c r="E76" s="127"/>
    </row>
    <row r="77" spans="1:5">
      <c r="A77" s="126">
        <v>75</v>
      </c>
      <c r="B77" s="148">
        <v>1</v>
      </c>
      <c r="C77" s="453"/>
      <c r="D77" s="132"/>
      <c r="E77" s="127"/>
    </row>
    <row r="78" spans="1:5">
      <c r="A78" s="126">
        <v>76</v>
      </c>
      <c r="B78" s="148">
        <v>1</v>
      </c>
      <c r="C78" s="453"/>
      <c r="D78" s="132"/>
      <c r="E78" s="127"/>
    </row>
    <row r="79" spans="1:5">
      <c r="A79" s="126">
        <v>77</v>
      </c>
      <c r="B79" s="148">
        <v>1</v>
      </c>
      <c r="C79" s="453"/>
      <c r="D79" s="132"/>
      <c r="E79" s="127"/>
    </row>
    <row r="80" spans="1:5">
      <c r="A80" s="126">
        <v>78</v>
      </c>
      <c r="B80" s="148">
        <v>1</v>
      </c>
      <c r="C80" s="453"/>
      <c r="D80" s="132"/>
      <c r="E80" s="127"/>
    </row>
    <row r="81" spans="1:5">
      <c r="A81" s="126">
        <v>79</v>
      </c>
      <c r="B81" s="148">
        <v>1</v>
      </c>
      <c r="C81" s="453"/>
      <c r="D81" s="132"/>
      <c r="E81" s="127"/>
    </row>
    <row r="82" spans="1:5">
      <c r="A82" s="126">
        <v>80</v>
      </c>
      <c r="B82" s="148">
        <v>1</v>
      </c>
      <c r="C82" s="453"/>
      <c r="D82" s="132"/>
      <c r="E82" s="127"/>
    </row>
    <row r="83" spans="1:5">
      <c r="A83" s="126">
        <v>81</v>
      </c>
      <c r="B83" s="148">
        <v>1</v>
      </c>
      <c r="C83" s="453"/>
      <c r="D83" s="132"/>
      <c r="E83" s="127"/>
    </row>
    <row r="84" spans="1:5">
      <c r="A84" s="126">
        <v>82</v>
      </c>
      <c r="B84" s="148">
        <v>1</v>
      </c>
      <c r="C84" s="453"/>
      <c r="D84" s="132"/>
      <c r="E84" s="127"/>
    </row>
    <row r="85" spans="1:5">
      <c r="A85" s="126">
        <v>83</v>
      </c>
      <c r="B85" s="148">
        <v>1</v>
      </c>
      <c r="C85" s="453"/>
      <c r="D85" s="132"/>
      <c r="E85" s="127"/>
    </row>
    <row r="86" spans="1:5">
      <c r="A86" s="126">
        <v>84</v>
      </c>
      <c r="B86" s="148">
        <v>1</v>
      </c>
      <c r="C86" s="453"/>
      <c r="D86" s="132"/>
      <c r="E86" s="127"/>
    </row>
    <row r="87" spans="1:5">
      <c r="A87" s="126">
        <v>85</v>
      </c>
      <c r="B87" s="148">
        <v>1</v>
      </c>
      <c r="C87" s="453"/>
      <c r="D87" s="132"/>
      <c r="E87" s="127"/>
    </row>
    <row r="88" spans="1:5">
      <c r="A88" s="126">
        <v>86</v>
      </c>
      <c r="B88" s="148">
        <v>1</v>
      </c>
      <c r="C88" s="453"/>
      <c r="D88" s="132"/>
      <c r="E88" s="127"/>
    </row>
    <row r="89" spans="1:5">
      <c r="A89" s="126">
        <v>87</v>
      </c>
      <c r="B89" s="148">
        <v>1</v>
      </c>
      <c r="C89" s="453"/>
      <c r="D89" s="132"/>
      <c r="E89" s="127"/>
    </row>
    <row r="90" spans="1:5">
      <c r="A90" s="126">
        <v>88</v>
      </c>
      <c r="B90" s="148">
        <v>1</v>
      </c>
      <c r="C90" s="453"/>
      <c r="D90" s="132"/>
      <c r="E90" s="127"/>
    </row>
    <row r="91" spans="1:5">
      <c r="A91" s="126">
        <v>89</v>
      </c>
      <c r="B91" s="148">
        <v>1</v>
      </c>
      <c r="C91" s="453"/>
      <c r="D91" s="132"/>
      <c r="E91" s="127"/>
    </row>
    <row r="92" spans="1:5">
      <c r="A92" s="126">
        <v>90</v>
      </c>
      <c r="B92" s="148">
        <v>1</v>
      </c>
      <c r="C92" s="453"/>
      <c r="D92" s="132"/>
      <c r="E92" s="127"/>
    </row>
    <row r="93" spans="1:5">
      <c r="A93" s="126">
        <v>91</v>
      </c>
      <c r="B93" s="148">
        <v>1</v>
      </c>
      <c r="C93" s="453"/>
      <c r="D93" s="132"/>
      <c r="E93" s="127"/>
    </row>
    <row r="94" spans="1:5">
      <c r="A94" s="126">
        <v>92</v>
      </c>
      <c r="B94" s="148">
        <v>1</v>
      </c>
      <c r="C94" s="453"/>
      <c r="D94" s="132"/>
      <c r="E94" s="127"/>
    </row>
    <row r="95" spans="1:5">
      <c r="A95" s="126">
        <v>93</v>
      </c>
      <c r="B95" s="148">
        <v>1</v>
      </c>
      <c r="C95" s="453"/>
      <c r="D95" s="132"/>
      <c r="E95" s="127"/>
    </row>
    <row r="96" spans="1:5">
      <c r="A96" s="126">
        <v>94</v>
      </c>
      <c r="B96" s="148">
        <v>1</v>
      </c>
      <c r="C96" s="453"/>
      <c r="D96" s="132"/>
      <c r="E96" s="127"/>
    </row>
    <row r="97" spans="1:5">
      <c r="A97" s="126">
        <v>95</v>
      </c>
      <c r="B97" s="148">
        <v>1</v>
      </c>
      <c r="C97" s="453"/>
      <c r="D97" s="132"/>
      <c r="E97" s="127"/>
    </row>
    <row r="98" spans="1:5">
      <c r="A98" s="126">
        <v>96</v>
      </c>
      <c r="B98" s="148">
        <v>1</v>
      </c>
      <c r="C98" s="453"/>
      <c r="D98" s="132"/>
      <c r="E98" s="127"/>
    </row>
    <row r="99" spans="1:5">
      <c r="A99" s="126">
        <v>97</v>
      </c>
      <c r="B99" s="148">
        <v>1</v>
      </c>
      <c r="C99" s="453"/>
      <c r="D99" s="132"/>
      <c r="E99" s="127"/>
    </row>
    <row r="100" spans="1:5">
      <c r="A100" s="126">
        <v>98</v>
      </c>
      <c r="B100" s="148">
        <v>1</v>
      </c>
      <c r="C100" s="453"/>
      <c r="D100" s="132"/>
      <c r="E100" s="127"/>
    </row>
    <row r="101" spans="1:5">
      <c r="A101" s="126">
        <v>99</v>
      </c>
      <c r="B101" s="148">
        <v>1</v>
      </c>
      <c r="C101" s="453"/>
      <c r="D101" s="132"/>
      <c r="E101" s="127"/>
    </row>
    <row r="102" spans="1:5">
      <c r="A102" s="126">
        <v>100</v>
      </c>
      <c r="B102" s="148">
        <v>1</v>
      </c>
      <c r="C102" s="453"/>
      <c r="D102" s="132"/>
      <c r="E102" s="127"/>
    </row>
    <row r="106" spans="1:5">
      <c r="B106" s="149"/>
      <c r="C106" s="454"/>
    </row>
  </sheetData>
  <sortState ref="B3:E26">
    <sortCondition ref="E3:E26"/>
    <sortCondition ref="B3:B26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3:F100"/>
  <sheetViews>
    <sheetView showGridLines="0" workbookViewId="0">
      <selection activeCell="C7" sqref="C7"/>
    </sheetView>
  </sheetViews>
  <sheetFormatPr baseColWidth="10" defaultRowHeight="13.2"/>
  <cols>
    <col min="1" max="1" width="2.6640625" style="119" customWidth="1"/>
    <col min="2" max="2" width="11.5546875" style="137"/>
    <col min="3" max="3" width="99.6640625" style="119" customWidth="1"/>
    <col min="4" max="4" width="3.5546875" style="119" customWidth="1"/>
    <col min="5" max="5" width="8.44140625" style="137" bestFit="1" customWidth="1"/>
    <col min="6" max="6" width="190.5546875" style="119" bestFit="1" customWidth="1"/>
    <col min="7" max="16384" width="11.5546875" style="119"/>
  </cols>
  <sheetData>
    <row r="3" spans="2:6">
      <c r="B3" s="392" t="s">
        <v>388</v>
      </c>
      <c r="C3" s="393"/>
      <c r="E3" s="137" t="s">
        <v>482</v>
      </c>
    </row>
    <row r="4" spans="2:6" ht="26.4">
      <c r="B4" s="109">
        <v>71031000</v>
      </c>
      <c r="C4" s="116" t="s">
        <v>468</v>
      </c>
      <c r="E4" s="109" t="s">
        <v>409</v>
      </c>
      <c r="F4" s="128" t="s">
        <v>481</v>
      </c>
    </row>
    <row r="5" spans="2:6">
      <c r="B5" s="109" t="s">
        <v>483</v>
      </c>
      <c r="C5" s="118" t="s">
        <v>480</v>
      </c>
      <c r="E5" s="109" t="s">
        <v>484</v>
      </c>
      <c r="F5" s="138" t="s">
        <v>485</v>
      </c>
    </row>
    <row r="6" spans="2:6">
      <c r="B6" s="109" t="s">
        <v>495</v>
      </c>
      <c r="C6" s="117"/>
    </row>
    <row r="7" spans="2:6">
      <c r="B7" s="109" t="s">
        <v>495</v>
      </c>
      <c r="C7" s="117"/>
    </row>
    <row r="8" spans="2:6">
      <c r="B8" s="109" t="s">
        <v>495</v>
      </c>
      <c r="C8" s="117"/>
    </row>
    <row r="9" spans="2:6">
      <c r="B9" s="109" t="s">
        <v>495</v>
      </c>
      <c r="C9" s="117"/>
    </row>
    <row r="10" spans="2:6">
      <c r="B10" s="109" t="s">
        <v>495</v>
      </c>
      <c r="C10" s="117"/>
    </row>
    <row r="11" spans="2:6">
      <c r="B11" s="109" t="s">
        <v>495</v>
      </c>
      <c r="C11" s="117"/>
    </row>
    <row r="12" spans="2:6">
      <c r="B12" s="109" t="s">
        <v>495</v>
      </c>
      <c r="C12" s="117"/>
    </row>
    <row r="13" spans="2:6">
      <c r="B13" s="109" t="s">
        <v>495</v>
      </c>
      <c r="C13" s="117"/>
    </row>
    <row r="14" spans="2:6">
      <c r="B14" s="109" t="s">
        <v>495</v>
      </c>
      <c r="C14" s="117"/>
    </row>
    <row r="15" spans="2:6">
      <c r="B15" s="109" t="s">
        <v>495</v>
      </c>
      <c r="C15" s="117"/>
    </row>
    <row r="16" spans="2:6">
      <c r="B16" s="109" t="s">
        <v>495</v>
      </c>
      <c r="C16" s="120"/>
    </row>
    <row r="17" spans="2:3">
      <c r="B17" s="109" t="s">
        <v>495</v>
      </c>
      <c r="C17" s="120"/>
    </row>
    <row r="18" spans="2:3">
      <c r="B18" s="109" t="s">
        <v>495</v>
      </c>
      <c r="C18" s="120"/>
    </row>
    <row r="19" spans="2:3">
      <c r="B19" s="109" t="s">
        <v>495</v>
      </c>
      <c r="C19" s="118"/>
    </row>
    <row r="20" spans="2:3">
      <c r="B20" s="109" t="s">
        <v>495</v>
      </c>
      <c r="C20" s="118"/>
    </row>
    <row r="21" spans="2:3">
      <c r="B21" s="109" t="s">
        <v>495</v>
      </c>
      <c r="C21" s="118"/>
    </row>
    <row r="22" spans="2:3">
      <c r="B22" s="109" t="s">
        <v>495</v>
      </c>
      <c r="C22" s="120"/>
    </row>
    <row r="23" spans="2:3">
      <c r="B23" s="109" t="s">
        <v>495</v>
      </c>
      <c r="C23" s="120"/>
    </row>
    <row r="24" spans="2:3">
      <c r="B24" s="109" t="s">
        <v>495</v>
      </c>
      <c r="C24" s="120"/>
    </row>
    <row r="25" spans="2:3">
      <c r="B25" s="109" t="s">
        <v>495</v>
      </c>
      <c r="C25" s="120"/>
    </row>
    <row r="26" spans="2:3">
      <c r="B26" s="109" t="s">
        <v>495</v>
      </c>
      <c r="C26" s="120"/>
    </row>
    <row r="27" spans="2:3">
      <c r="B27" s="109" t="s">
        <v>495</v>
      </c>
      <c r="C27" s="120"/>
    </row>
    <row r="28" spans="2:3">
      <c r="B28" s="109" t="s">
        <v>495</v>
      </c>
      <c r="C28" s="120"/>
    </row>
    <row r="29" spans="2:3">
      <c r="B29" s="109" t="s">
        <v>495</v>
      </c>
      <c r="C29" s="120"/>
    </row>
    <row r="30" spans="2:3">
      <c r="B30" s="109" t="s">
        <v>495</v>
      </c>
      <c r="C30" s="120"/>
    </row>
    <row r="31" spans="2:3">
      <c r="B31" s="109" t="s">
        <v>495</v>
      </c>
      <c r="C31" s="120"/>
    </row>
    <row r="32" spans="2:3">
      <c r="B32" s="109" t="s">
        <v>495</v>
      </c>
      <c r="C32" s="120"/>
    </row>
    <row r="33" spans="2:3">
      <c r="B33" s="109" t="s">
        <v>495</v>
      </c>
      <c r="C33" s="120"/>
    </row>
    <row r="34" spans="2:3">
      <c r="B34" s="109" t="s">
        <v>495</v>
      </c>
      <c r="C34" s="120"/>
    </row>
    <row r="35" spans="2:3">
      <c r="B35" s="109" t="s">
        <v>495</v>
      </c>
      <c r="C35" s="120"/>
    </row>
    <row r="36" spans="2:3">
      <c r="B36" s="109" t="s">
        <v>495</v>
      </c>
      <c r="C36" s="120"/>
    </row>
    <row r="37" spans="2:3">
      <c r="B37" s="109" t="s">
        <v>495</v>
      </c>
      <c r="C37" s="120"/>
    </row>
    <row r="38" spans="2:3">
      <c r="B38" s="109" t="s">
        <v>495</v>
      </c>
      <c r="C38" s="120"/>
    </row>
    <row r="39" spans="2:3">
      <c r="B39" s="109" t="s">
        <v>495</v>
      </c>
      <c r="C39" s="120"/>
    </row>
    <row r="40" spans="2:3">
      <c r="B40" s="109" t="s">
        <v>495</v>
      </c>
      <c r="C40" s="120"/>
    </row>
    <row r="41" spans="2:3">
      <c r="B41" s="109" t="s">
        <v>495</v>
      </c>
      <c r="C41" s="120"/>
    </row>
    <row r="42" spans="2:3">
      <c r="B42" s="109" t="s">
        <v>495</v>
      </c>
      <c r="C42" s="120"/>
    </row>
    <row r="43" spans="2:3">
      <c r="B43" s="109" t="s">
        <v>495</v>
      </c>
      <c r="C43" s="120"/>
    </row>
    <row r="44" spans="2:3">
      <c r="B44" s="109" t="s">
        <v>495</v>
      </c>
      <c r="C44" s="120"/>
    </row>
    <row r="45" spans="2:3">
      <c r="B45" s="109" t="s">
        <v>495</v>
      </c>
      <c r="C45" s="120"/>
    </row>
    <row r="46" spans="2:3">
      <c r="B46" s="109" t="s">
        <v>495</v>
      </c>
      <c r="C46" s="120"/>
    </row>
    <row r="47" spans="2:3">
      <c r="B47" s="109" t="s">
        <v>495</v>
      </c>
      <c r="C47" s="120"/>
    </row>
    <row r="48" spans="2:3">
      <c r="B48" s="109" t="s">
        <v>495</v>
      </c>
      <c r="C48" s="120"/>
    </row>
    <row r="49" spans="2:3">
      <c r="B49" s="109" t="s">
        <v>495</v>
      </c>
      <c r="C49" s="120"/>
    </row>
    <row r="50" spans="2:3">
      <c r="B50" s="109" t="s">
        <v>495</v>
      </c>
      <c r="C50" s="120"/>
    </row>
    <row r="51" spans="2:3">
      <c r="B51" s="109" t="s">
        <v>495</v>
      </c>
      <c r="C51" s="120"/>
    </row>
    <row r="52" spans="2:3">
      <c r="B52" s="109" t="s">
        <v>495</v>
      </c>
      <c r="C52" s="120"/>
    </row>
    <row r="53" spans="2:3">
      <c r="B53" s="109" t="s">
        <v>495</v>
      </c>
      <c r="C53" s="120"/>
    </row>
    <row r="54" spans="2:3">
      <c r="B54" s="109" t="s">
        <v>495</v>
      </c>
      <c r="C54" s="120"/>
    </row>
    <row r="55" spans="2:3">
      <c r="B55" s="109" t="s">
        <v>495</v>
      </c>
      <c r="C55" s="120"/>
    </row>
    <row r="56" spans="2:3">
      <c r="B56" s="109" t="s">
        <v>495</v>
      </c>
      <c r="C56" s="120"/>
    </row>
    <row r="57" spans="2:3">
      <c r="B57" s="109" t="s">
        <v>495</v>
      </c>
      <c r="C57" s="120"/>
    </row>
    <row r="58" spans="2:3">
      <c r="B58" s="109" t="s">
        <v>495</v>
      </c>
      <c r="C58" s="120"/>
    </row>
    <row r="59" spans="2:3">
      <c r="B59" s="109" t="s">
        <v>495</v>
      </c>
      <c r="C59" s="120"/>
    </row>
    <row r="60" spans="2:3">
      <c r="B60" s="109" t="s">
        <v>495</v>
      </c>
      <c r="C60" s="120"/>
    </row>
    <row r="61" spans="2:3">
      <c r="B61" s="109" t="s">
        <v>495</v>
      </c>
      <c r="C61" s="120"/>
    </row>
    <row r="62" spans="2:3">
      <c r="B62" s="109" t="s">
        <v>495</v>
      </c>
      <c r="C62" s="120"/>
    </row>
    <row r="63" spans="2:3">
      <c r="B63" s="109" t="s">
        <v>495</v>
      </c>
      <c r="C63" s="120"/>
    </row>
    <row r="64" spans="2:3">
      <c r="B64" s="109" t="s">
        <v>495</v>
      </c>
      <c r="C64" s="120"/>
    </row>
    <row r="65" spans="2:3">
      <c r="B65" s="109" t="s">
        <v>495</v>
      </c>
      <c r="C65" s="120"/>
    </row>
    <row r="66" spans="2:3">
      <c r="B66" s="109" t="s">
        <v>495</v>
      </c>
      <c r="C66" s="120"/>
    </row>
    <row r="67" spans="2:3">
      <c r="B67" s="109" t="s">
        <v>495</v>
      </c>
      <c r="C67" s="120"/>
    </row>
    <row r="68" spans="2:3">
      <c r="B68" s="109" t="s">
        <v>495</v>
      </c>
      <c r="C68" s="120"/>
    </row>
    <row r="69" spans="2:3">
      <c r="B69" s="109" t="s">
        <v>495</v>
      </c>
      <c r="C69" s="120"/>
    </row>
    <row r="70" spans="2:3">
      <c r="B70" s="109" t="s">
        <v>495</v>
      </c>
      <c r="C70" s="120"/>
    </row>
    <row r="71" spans="2:3">
      <c r="B71" s="109" t="s">
        <v>495</v>
      </c>
      <c r="C71" s="120"/>
    </row>
    <row r="72" spans="2:3">
      <c r="B72" s="109" t="s">
        <v>495</v>
      </c>
      <c r="C72" s="120"/>
    </row>
    <row r="73" spans="2:3">
      <c r="B73" s="109" t="s">
        <v>495</v>
      </c>
      <c r="C73" s="120"/>
    </row>
    <row r="74" spans="2:3">
      <c r="B74" s="109" t="s">
        <v>495</v>
      </c>
      <c r="C74" s="120"/>
    </row>
    <row r="75" spans="2:3">
      <c r="B75" s="109" t="s">
        <v>495</v>
      </c>
      <c r="C75" s="120"/>
    </row>
    <row r="76" spans="2:3">
      <c r="B76" s="109" t="s">
        <v>495</v>
      </c>
      <c r="C76" s="120"/>
    </row>
    <row r="77" spans="2:3">
      <c r="B77" s="109" t="s">
        <v>495</v>
      </c>
      <c r="C77" s="120"/>
    </row>
    <row r="78" spans="2:3">
      <c r="B78" s="109" t="s">
        <v>495</v>
      </c>
      <c r="C78" s="120"/>
    </row>
    <row r="79" spans="2:3">
      <c r="B79" s="109" t="s">
        <v>495</v>
      </c>
      <c r="C79" s="120"/>
    </row>
    <row r="80" spans="2:3">
      <c r="B80" s="109" t="s">
        <v>495</v>
      </c>
      <c r="C80" s="120"/>
    </row>
    <row r="81" spans="2:3">
      <c r="B81" s="109" t="s">
        <v>495</v>
      </c>
      <c r="C81" s="120"/>
    </row>
    <row r="82" spans="2:3">
      <c r="B82" s="109" t="s">
        <v>495</v>
      </c>
      <c r="C82" s="120"/>
    </row>
    <row r="83" spans="2:3">
      <c r="B83" s="109" t="s">
        <v>495</v>
      </c>
      <c r="C83" s="120"/>
    </row>
    <row r="84" spans="2:3">
      <c r="B84" s="109" t="s">
        <v>495</v>
      </c>
      <c r="C84" s="120"/>
    </row>
    <row r="85" spans="2:3">
      <c r="B85" s="109" t="s">
        <v>495</v>
      </c>
      <c r="C85" s="120"/>
    </row>
    <row r="86" spans="2:3">
      <c r="B86" s="109" t="s">
        <v>495</v>
      </c>
      <c r="C86" s="120"/>
    </row>
    <row r="87" spans="2:3">
      <c r="B87" s="109" t="s">
        <v>495</v>
      </c>
      <c r="C87" s="120"/>
    </row>
    <row r="88" spans="2:3">
      <c r="B88" s="109" t="s">
        <v>495</v>
      </c>
      <c r="C88" s="120"/>
    </row>
    <row r="89" spans="2:3">
      <c r="B89" s="109" t="s">
        <v>495</v>
      </c>
      <c r="C89" s="120"/>
    </row>
    <row r="90" spans="2:3">
      <c r="B90" s="109" t="s">
        <v>495</v>
      </c>
      <c r="C90" s="120"/>
    </row>
    <row r="91" spans="2:3">
      <c r="B91" s="109" t="s">
        <v>495</v>
      </c>
      <c r="C91" s="120"/>
    </row>
    <row r="92" spans="2:3">
      <c r="B92" s="109" t="s">
        <v>495</v>
      </c>
      <c r="C92" s="120"/>
    </row>
    <row r="93" spans="2:3">
      <c r="B93" s="109" t="s">
        <v>495</v>
      </c>
      <c r="C93" s="120"/>
    </row>
    <row r="94" spans="2:3">
      <c r="B94" s="109" t="s">
        <v>495</v>
      </c>
      <c r="C94" s="120"/>
    </row>
    <row r="95" spans="2:3">
      <c r="B95" s="109" t="s">
        <v>495</v>
      </c>
      <c r="C95" s="120"/>
    </row>
    <row r="96" spans="2:3">
      <c r="B96" s="109" t="s">
        <v>495</v>
      </c>
      <c r="C96" s="120"/>
    </row>
    <row r="97" spans="2:3">
      <c r="B97" s="109" t="s">
        <v>495</v>
      </c>
      <c r="C97" s="120"/>
    </row>
    <row r="98" spans="2:3">
      <c r="B98" s="109" t="s">
        <v>495</v>
      </c>
      <c r="C98" s="120"/>
    </row>
    <row r="99" spans="2:3">
      <c r="B99" s="109" t="s">
        <v>495</v>
      </c>
      <c r="C99" s="120"/>
    </row>
    <row r="100" spans="2:3">
      <c r="B100" s="109" t="s">
        <v>495</v>
      </c>
      <c r="C100" s="120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B1:R39"/>
  <sheetViews>
    <sheetView workbookViewId="0">
      <selection activeCell="L17" sqref="L17:L18"/>
    </sheetView>
  </sheetViews>
  <sheetFormatPr baseColWidth="10" defaultRowHeight="14.4"/>
  <cols>
    <col min="2" max="2" width="11.5546875" style="20"/>
    <col min="3" max="3" width="9.33203125" style="4" bestFit="1" customWidth="1"/>
    <col min="4" max="4" width="9.109375" style="4" bestFit="1" customWidth="1"/>
    <col min="5" max="5" width="4.6640625" style="4" bestFit="1" customWidth="1"/>
    <col min="6" max="8" width="8.6640625" style="4" bestFit="1" customWidth="1"/>
    <col min="9" max="9" width="9.6640625" style="4" bestFit="1" customWidth="1"/>
    <col min="10" max="10" width="7.88671875" style="19" bestFit="1" customWidth="1"/>
    <col min="13" max="13" width="17.33203125" style="4" bestFit="1" customWidth="1"/>
    <col min="14" max="14" width="13.21875" style="4" bestFit="1" customWidth="1"/>
    <col min="15" max="15" width="11.6640625" style="4" customWidth="1"/>
    <col min="16" max="16" width="9.44140625" style="4" customWidth="1"/>
    <col min="17" max="17" width="6.5546875" style="4" bestFit="1" customWidth="1"/>
    <col min="18" max="18" width="3" style="4" bestFit="1" customWidth="1"/>
  </cols>
  <sheetData>
    <row r="1" spans="2:18">
      <c r="L1" s="18"/>
    </row>
    <row r="2" spans="2:18">
      <c r="B2" s="399" t="s">
        <v>233</v>
      </c>
      <c r="C2" s="399"/>
      <c r="D2" s="399"/>
      <c r="E2" s="399"/>
      <c r="F2" s="399"/>
      <c r="G2" s="399"/>
      <c r="H2" s="399"/>
      <c r="I2" s="399"/>
      <c r="J2" s="399"/>
    </row>
    <row r="3" spans="2:18">
      <c r="C3" s="20" t="s">
        <v>193</v>
      </c>
      <c r="D3" s="20" t="s">
        <v>188</v>
      </c>
      <c r="E3" s="20"/>
      <c r="F3" s="20"/>
      <c r="G3" s="20"/>
      <c r="H3" s="20"/>
      <c r="I3" s="20"/>
      <c r="J3" s="21"/>
    </row>
    <row r="4" spans="2:18">
      <c r="C4" s="20" t="s">
        <v>194</v>
      </c>
      <c r="D4" s="20" t="s">
        <v>194</v>
      </c>
      <c r="E4" s="20" t="s">
        <v>189</v>
      </c>
      <c r="F4" s="399" t="s">
        <v>191</v>
      </c>
      <c r="G4" s="399"/>
      <c r="H4" s="399"/>
      <c r="I4" s="399"/>
      <c r="J4" s="21"/>
      <c r="M4" s="113" t="s">
        <v>384</v>
      </c>
      <c r="N4" s="113" t="s">
        <v>385</v>
      </c>
      <c r="O4" s="400" t="s">
        <v>386</v>
      </c>
      <c r="P4" s="400"/>
      <c r="Q4" s="26" t="s">
        <v>234</v>
      </c>
      <c r="R4" s="113" t="s">
        <v>387</v>
      </c>
    </row>
    <row r="5" spans="2:18">
      <c r="B5" s="20" t="s">
        <v>186</v>
      </c>
      <c r="C5" s="20" t="s">
        <v>187</v>
      </c>
      <c r="D5" s="20" t="s">
        <v>232</v>
      </c>
      <c r="E5" s="20" t="s">
        <v>190</v>
      </c>
      <c r="F5" s="20" t="s">
        <v>192</v>
      </c>
      <c r="G5" s="20" t="s">
        <v>195</v>
      </c>
      <c r="H5" s="20" t="s">
        <v>196</v>
      </c>
      <c r="I5" s="20" t="s">
        <v>197</v>
      </c>
      <c r="J5" s="21"/>
      <c r="M5" s="114" t="s">
        <v>369</v>
      </c>
      <c r="N5" s="36">
        <v>150</v>
      </c>
      <c r="O5" s="34">
        <v>120</v>
      </c>
      <c r="P5" s="34">
        <v>180</v>
      </c>
      <c r="Q5" s="34"/>
      <c r="R5" s="114"/>
    </row>
    <row r="6" spans="2:18">
      <c r="B6" s="20" t="s">
        <v>198</v>
      </c>
      <c r="C6" s="4">
        <v>12</v>
      </c>
      <c r="D6" s="4">
        <v>18</v>
      </c>
      <c r="E6" s="4">
        <v>300</v>
      </c>
      <c r="F6" s="4">
        <v>23.75</v>
      </c>
      <c r="G6" s="4">
        <v>18.95</v>
      </c>
      <c r="H6" s="4">
        <v>18.95</v>
      </c>
      <c r="I6" s="4">
        <v>18.95</v>
      </c>
      <c r="J6" s="19">
        <f>+F6/E6</f>
        <v>7.9166666666666663E-2</v>
      </c>
      <c r="M6" s="114" t="s">
        <v>370</v>
      </c>
      <c r="N6" s="36">
        <v>150</v>
      </c>
      <c r="O6" s="34">
        <v>150</v>
      </c>
      <c r="P6" s="34">
        <v>250</v>
      </c>
      <c r="Q6" s="34"/>
      <c r="R6" s="114"/>
    </row>
    <row r="7" spans="2:18">
      <c r="B7" s="20" t="s">
        <v>199</v>
      </c>
      <c r="C7" s="4">
        <v>30</v>
      </c>
      <c r="D7" s="4">
        <v>50</v>
      </c>
      <c r="E7" s="4">
        <v>100</v>
      </c>
      <c r="F7" s="4">
        <v>41.5</v>
      </c>
      <c r="G7" s="4">
        <v>33.200000000000003</v>
      </c>
      <c r="H7" s="4">
        <v>33.200000000000003</v>
      </c>
      <c r="I7" s="4">
        <v>33.200000000000003</v>
      </c>
      <c r="J7" s="19">
        <f t="shared" ref="J7:J39" si="0">+F7/E7</f>
        <v>0.41499999999999998</v>
      </c>
      <c r="M7" s="114" t="s">
        <v>371</v>
      </c>
      <c r="N7" s="36">
        <v>150</v>
      </c>
      <c r="O7" s="34">
        <v>150</v>
      </c>
      <c r="P7" s="34">
        <v>300</v>
      </c>
      <c r="Q7" s="34"/>
      <c r="R7" s="114"/>
    </row>
    <row r="8" spans="2:18">
      <c r="B8" s="20" t="s">
        <v>200</v>
      </c>
      <c r="C8" s="4">
        <v>40</v>
      </c>
      <c r="D8" s="4">
        <v>60</v>
      </c>
      <c r="E8" s="4">
        <v>100</v>
      </c>
      <c r="F8" s="4">
        <v>65.95</v>
      </c>
      <c r="G8" s="4">
        <v>52.75</v>
      </c>
      <c r="H8" s="4">
        <v>52.75</v>
      </c>
      <c r="I8" s="4">
        <v>52.75</v>
      </c>
      <c r="J8" s="19">
        <f t="shared" si="0"/>
        <v>0.65949999999999998</v>
      </c>
      <c r="M8" s="114" t="s">
        <v>372</v>
      </c>
      <c r="N8" s="36">
        <v>150</v>
      </c>
      <c r="O8" s="34">
        <v>220</v>
      </c>
      <c r="P8" s="34">
        <v>360</v>
      </c>
      <c r="Q8" s="34"/>
      <c r="R8" s="114"/>
    </row>
    <row r="9" spans="2:18">
      <c r="B9" s="20" t="s">
        <v>201</v>
      </c>
      <c r="C9" s="4">
        <v>70</v>
      </c>
      <c r="D9" s="4">
        <v>150</v>
      </c>
      <c r="E9" s="4">
        <v>100</v>
      </c>
      <c r="F9" s="4">
        <v>198</v>
      </c>
      <c r="G9" s="4">
        <v>158</v>
      </c>
      <c r="H9" s="4">
        <v>158</v>
      </c>
      <c r="I9" s="4">
        <v>158</v>
      </c>
      <c r="J9" s="19">
        <f t="shared" si="0"/>
        <v>1.98</v>
      </c>
      <c r="M9" s="114" t="s">
        <v>373</v>
      </c>
      <c r="N9" s="36">
        <v>150</v>
      </c>
      <c r="O9" s="34">
        <v>230</v>
      </c>
      <c r="P9" s="34">
        <v>320</v>
      </c>
      <c r="Q9" s="34"/>
      <c r="R9" s="114"/>
    </row>
    <row r="10" spans="2:18">
      <c r="B10" s="20" t="s">
        <v>202</v>
      </c>
      <c r="C10" s="4">
        <v>23</v>
      </c>
      <c r="D10" s="4">
        <v>32</v>
      </c>
      <c r="E10" s="4">
        <v>100</v>
      </c>
      <c r="F10" s="4">
        <v>27.25</v>
      </c>
      <c r="G10" s="4">
        <v>21.8</v>
      </c>
      <c r="H10" s="4">
        <v>21.8</v>
      </c>
      <c r="I10" s="4">
        <v>21.8</v>
      </c>
      <c r="J10" s="19">
        <f t="shared" si="0"/>
        <v>0.27250000000000002</v>
      </c>
      <c r="M10" s="114" t="s">
        <v>374</v>
      </c>
      <c r="N10" s="36">
        <v>150</v>
      </c>
      <c r="O10" s="34">
        <v>250</v>
      </c>
      <c r="P10" s="34">
        <v>350</v>
      </c>
      <c r="Q10" s="34"/>
      <c r="R10" s="114"/>
    </row>
    <row r="11" spans="2:18">
      <c r="B11" s="20" t="s">
        <v>203</v>
      </c>
      <c r="C11" s="4">
        <v>50</v>
      </c>
      <c r="D11" s="4">
        <v>90</v>
      </c>
      <c r="E11" s="4">
        <v>100</v>
      </c>
      <c r="F11" s="4">
        <v>104</v>
      </c>
      <c r="G11" s="4">
        <v>93.6</v>
      </c>
      <c r="H11" s="4">
        <v>88.4</v>
      </c>
      <c r="I11" s="4">
        <v>83.2</v>
      </c>
      <c r="J11" s="19">
        <f t="shared" si="0"/>
        <v>1.04</v>
      </c>
      <c r="M11" s="114" t="s">
        <v>375</v>
      </c>
      <c r="N11" s="36">
        <v>150</v>
      </c>
      <c r="O11" s="34">
        <v>250</v>
      </c>
      <c r="P11" s="34">
        <v>400</v>
      </c>
      <c r="Q11" s="34"/>
      <c r="R11" s="114"/>
    </row>
    <row r="12" spans="2:18">
      <c r="B12" s="20" t="s">
        <v>204</v>
      </c>
      <c r="C12" s="4">
        <v>60</v>
      </c>
      <c r="D12" s="4">
        <v>120</v>
      </c>
      <c r="E12" s="4">
        <v>100</v>
      </c>
      <c r="F12" s="4">
        <v>149</v>
      </c>
      <c r="G12" s="4">
        <v>134</v>
      </c>
      <c r="H12" s="4">
        <v>126</v>
      </c>
      <c r="I12" s="4">
        <v>119</v>
      </c>
      <c r="J12" s="19">
        <f t="shared" si="0"/>
        <v>1.49</v>
      </c>
      <c r="M12" s="114" t="s">
        <v>376</v>
      </c>
      <c r="N12" s="36">
        <v>150</v>
      </c>
      <c r="O12" s="34">
        <v>300</v>
      </c>
      <c r="P12" s="34">
        <v>500</v>
      </c>
      <c r="Q12" s="34"/>
      <c r="R12" s="114"/>
    </row>
    <row r="13" spans="2:18">
      <c r="B13" s="20" t="s">
        <v>205</v>
      </c>
      <c r="C13" s="4">
        <v>10</v>
      </c>
      <c r="D13" s="4">
        <v>15</v>
      </c>
      <c r="E13" s="4">
        <v>300</v>
      </c>
      <c r="F13" s="4">
        <v>16.75</v>
      </c>
      <c r="G13" s="4">
        <v>14.95</v>
      </c>
      <c r="H13" s="4">
        <v>14.2</v>
      </c>
      <c r="I13" s="4">
        <v>13.4</v>
      </c>
      <c r="J13" s="19">
        <f t="shared" si="0"/>
        <v>5.5833333333333332E-2</v>
      </c>
      <c r="M13" s="114" t="s">
        <v>377</v>
      </c>
      <c r="N13" s="36">
        <v>150</v>
      </c>
      <c r="O13" s="34">
        <v>350</v>
      </c>
      <c r="P13" s="34">
        <v>450</v>
      </c>
      <c r="Q13" s="34"/>
      <c r="R13" s="114"/>
    </row>
    <row r="14" spans="2:18">
      <c r="B14" s="20" t="s">
        <v>206</v>
      </c>
      <c r="C14" s="4">
        <v>10</v>
      </c>
      <c r="D14" s="4">
        <v>20</v>
      </c>
      <c r="E14" s="4">
        <v>300</v>
      </c>
      <c r="F14" s="4">
        <v>21.95</v>
      </c>
      <c r="G14" s="4">
        <v>19.75</v>
      </c>
      <c r="H14" s="4">
        <v>18.649999999999999</v>
      </c>
      <c r="I14" s="4">
        <v>17.55</v>
      </c>
      <c r="J14" s="19">
        <f t="shared" si="0"/>
        <v>7.3166666666666658E-2</v>
      </c>
      <c r="M14" s="114" t="s">
        <v>378</v>
      </c>
      <c r="N14" s="36">
        <v>150</v>
      </c>
      <c r="O14" s="34">
        <v>400</v>
      </c>
      <c r="P14" s="34">
        <v>600</v>
      </c>
      <c r="Q14" s="34">
        <v>20000</v>
      </c>
      <c r="R14" s="114">
        <f>Q14/1000</f>
        <v>20</v>
      </c>
    </row>
    <row r="15" spans="2:18">
      <c r="B15" s="20" t="s">
        <v>207</v>
      </c>
      <c r="C15" s="4">
        <v>35</v>
      </c>
      <c r="D15" s="4">
        <v>55</v>
      </c>
      <c r="E15" s="4">
        <v>100</v>
      </c>
      <c r="F15" s="4">
        <v>57.65</v>
      </c>
      <c r="G15" s="4">
        <v>51.85</v>
      </c>
      <c r="H15" s="4">
        <v>48.95</v>
      </c>
      <c r="I15" s="4">
        <v>46.1</v>
      </c>
      <c r="J15" s="19">
        <f t="shared" si="0"/>
        <v>0.57650000000000001</v>
      </c>
      <c r="M15" s="114" t="s">
        <v>379</v>
      </c>
      <c r="N15" s="36">
        <v>150</v>
      </c>
      <c r="O15" s="34">
        <v>500</v>
      </c>
      <c r="P15" s="34">
        <v>800</v>
      </c>
      <c r="Q15" s="34"/>
      <c r="R15" s="114"/>
    </row>
    <row r="16" spans="2:18">
      <c r="B16" s="20" t="s">
        <v>208</v>
      </c>
      <c r="C16" s="4">
        <v>40</v>
      </c>
      <c r="D16" s="4">
        <v>40</v>
      </c>
      <c r="E16" s="4">
        <v>100</v>
      </c>
      <c r="F16" s="4">
        <v>41.5</v>
      </c>
      <c r="G16" s="4">
        <v>37.35</v>
      </c>
      <c r="H16" s="4">
        <v>35.25</v>
      </c>
      <c r="I16" s="4">
        <v>33.200000000000003</v>
      </c>
      <c r="J16" s="19">
        <f t="shared" si="0"/>
        <v>0.41499999999999998</v>
      </c>
      <c r="M16" s="114" t="s">
        <v>380</v>
      </c>
      <c r="N16" s="36">
        <v>150</v>
      </c>
      <c r="O16" s="34">
        <v>500</v>
      </c>
      <c r="P16" s="34">
        <v>900</v>
      </c>
      <c r="Q16" s="34"/>
      <c r="R16" s="114"/>
    </row>
    <row r="17" spans="2:18">
      <c r="B17" s="20" t="s">
        <v>209</v>
      </c>
      <c r="C17" s="4">
        <v>45</v>
      </c>
      <c r="D17" s="4">
        <v>70</v>
      </c>
      <c r="E17" s="4">
        <v>100</v>
      </c>
      <c r="F17" s="4">
        <v>92.6</v>
      </c>
      <c r="G17" s="4">
        <v>83.3</v>
      </c>
      <c r="H17" s="4">
        <v>78.7</v>
      </c>
      <c r="I17" s="4">
        <v>73.95</v>
      </c>
      <c r="J17" s="19">
        <f t="shared" si="0"/>
        <v>0.92599999999999993</v>
      </c>
      <c r="M17" s="114" t="s">
        <v>381</v>
      </c>
      <c r="N17" s="36">
        <v>130</v>
      </c>
      <c r="O17" s="34">
        <v>600</v>
      </c>
      <c r="P17" s="34">
        <v>1000</v>
      </c>
      <c r="Q17" s="34"/>
      <c r="R17" s="114"/>
    </row>
    <row r="18" spans="2:18">
      <c r="B18" s="20" t="s">
        <v>210</v>
      </c>
      <c r="C18" s="4">
        <v>50</v>
      </c>
      <c r="D18" s="4">
        <v>50</v>
      </c>
      <c r="E18" s="4">
        <v>100</v>
      </c>
      <c r="F18" s="4">
        <v>67.55</v>
      </c>
      <c r="G18" s="4">
        <v>60.75</v>
      </c>
      <c r="H18" s="4">
        <v>57.4</v>
      </c>
      <c r="I18" s="4">
        <v>53.95</v>
      </c>
      <c r="J18" s="19">
        <f t="shared" si="0"/>
        <v>0.67549999999999999</v>
      </c>
      <c r="M18" s="114" t="s">
        <v>382</v>
      </c>
      <c r="N18" s="36">
        <v>150</v>
      </c>
      <c r="O18" s="34">
        <v>600</v>
      </c>
      <c r="P18" s="34">
        <v>1200</v>
      </c>
      <c r="Q18" s="34"/>
      <c r="R18" s="114"/>
    </row>
    <row r="19" spans="2:18">
      <c r="B19" s="20" t="s">
        <v>211</v>
      </c>
      <c r="C19" s="4">
        <v>80</v>
      </c>
      <c r="D19" s="4">
        <v>160</v>
      </c>
      <c r="E19" s="4">
        <v>60</v>
      </c>
      <c r="F19" s="4">
        <v>207</v>
      </c>
      <c r="G19" s="4">
        <v>186</v>
      </c>
      <c r="H19" s="4">
        <v>175</v>
      </c>
      <c r="I19" s="4">
        <v>165</v>
      </c>
      <c r="J19" s="19">
        <f t="shared" si="0"/>
        <v>3.45</v>
      </c>
      <c r="M19" s="114" t="s">
        <v>383</v>
      </c>
      <c r="N19" s="36">
        <v>150</v>
      </c>
      <c r="O19" s="34">
        <v>1000</v>
      </c>
      <c r="P19" s="34">
        <v>1500</v>
      </c>
      <c r="Q19" s="34"/>
      <c r="R19" s="114"/>
    </row>
    <row r="20" spans="2:18">
      <c r="B20" s="20" t="s">
        <v>212</v>
      </c>
      <c r="C20" s="4">
        <v>85</v>
      </c>
      <c r="D20" s="4">
        <v>130</v>
      </c>
      <c r="E20" s="4">
        <v>60</v>
      </c>
      <c r="F20" s="4">
        <v>203</v>
      </c>
      <c r="G20" s="4">
        <v>182</v>
      </c>
      <c r="H20" s="4">
        <v>172</v>
      </c>
      <c r="I20" s="4">
        <v>162</v>
      </c>
      <c r="J20" s="19">
        <f t="shared" si="0"/>
        <v>3.3833333333333333</v>
      </c>
    </row>
    <row r="21" spans="2:18">
      <c r="B21" s="20" t="s">
        <v>213</v>
      </c>
      <c r="C21" s="4">
        <v>100</v>
      </c>
      <c r="D21" s="4">
        <v>150</v>
      </c>
      <c r="E21" s="4">
        <v>60</v>
      </c>
      <c r="F21" s="4">
        <v>217</v>
      </c>
      <c r="G21" s="4">
        <v>195</v>
      </c>
      <c r="H21" s="4">
        <v>184</v>
      </c>
      <c r="I21" s="4">
        <v>173</v>
      </c>
      <c r="J21" s="19">
        <f t="shared" si="0"/>
        <v>3.6166666666666667</v>
      </c>
    </row>
    <row r="22" spans="2:18">
      <c r="B22" s="20" t="s">
        <v>214</v>
      </c>
      <c r="C22" s="4">
        <v>15</v>
      </c>
      <c r="D22" s="4">
        <v>25</v>
      </c>
      <c r="E22" s="4">
        <v>200</v>
      </c>
      <c r="F22" s="4">
        <v>24.1</v>
      </c>
      <c r="G22" s="4">
        <v>21.65</v>
      </c>
      <c r="H22" s="4">
        <v>20.45</v>
      </c>
      <c r="I22" s="4">
        <v>19.25</v>
      </c>
      <c r="J22" s="19">
        <f t="shared" si="0"/>
        <v>0.12050000000000001</v>
      </c>
    </row>
    <row r="23" spans="2:18">
      <c r="B23" s="20" t="s">
        <v>215</v>
      </c>
      <c r="C23" s="4">
        <v>15</v>
      </c>
      <c r="D23" s="4">
        <v>18</v>
      </c>
      <c r="E23" s="4">
        <v>300</v>
      </c>
      <c r="F23" s="4">
        <v>29.75</v>
      </c>
      <c r="G23" s="4">
        <v>26.75</v>
      </c>
      <c r="H23" s="4">
        <v>25.25</v>
      </c>
      <c r="I23" s="4">
        <v>23.8</v>
      </c>
      <c r="J23" s="19">
        <f t="shared" si="0"/>
        <v>9.9166666666666667E-2</v>
      </c>
    </row>
    <row r="24" spans="2:18">
      <c r="B24" s="20" t="s">
        <v>216</v>
      </c>
      <c r="C24" s="4">
        <v>18</v>
      </c>
      <c r="D24" s="4">
        <v>30</v>
      </c>
      <c r="E24" s="4">
        <v>150</v>
      </c>
      <c r="F24" s="4">
        <v>27.1</v>
      </c>
      <c r="G24" s="4">
        <v>24.35</v>
      </c>
      <c r="H24" s="4">
        <v>22.95</v>
      </c>
      <c r="I24" s="4">
        <v>21.65</v>
      </c>
      <c r="J24" s="19">
        <f t="shared" si="0"/>
        <v>0.18066666666666667</v>
      </c>
    </row>
    <row r="25" spans="2:18">
      <c r="B25" s="20" t="s">
        <v>217</v>
      </c>
      <c r="C25" s="4">
        <v>20</v>
      </c>
      <c r="D25" s="4">
        <v>25</v>
      </c>
      <c r="E25" s="4">
        <v>125</v>
      </c>
      <c r="F25" s="4">
        <v>26.65</v>
      </c>
      <c r="G25" s="4">
        <v>23.95</v>
      </c>
      <c r="H25" s="4">
        <v>22.65</v>
      </c>
      <c r="I25" s="4">
        <v>21.3</v>
      </c>
      <c r="J25" s="19">
        <f t="shared" si="0"/>
        <v>0.2132</v>
      </c>
    </row>
    <row r="26" spans="2:18">
      <c r="B26" s="20" t="s">
        <v>218</v>
      </c>
      <c r="C26" s="4">
        <v>22</v>
      </c>
      <c r="D26" s="4">
        <v>36</v>
      </c>
      <c r="E26" s="4">
        <v>100</v>
      </c>
      <c r="F26" s="4">
        <v>29.3</v>
      </c>
      <c r="G26" s="4">
        <v>26.35</v>
      </c>
      <c r="H26" s="4">
        <v>24.9</v>
      </c>
      <c r="I26" s="4">
        <v>23.4</v>
      </c>
      <c r="J26" s="19">
        <f t="shared" si="0"/>
        <v>0.29299999999999998</v>
      </c>
    </row>
    <row r="27" spans="2:18">
      <c r="B27" s="20" t="s">
        <v>219</v>
      </c>
      <c r="C27" s="4">
        <v>25</v>
      </c>
      <c r="D27" s="4">
        <v>40</v>
      </c>
      <c r="E27" s="4">
        <v>100</v>
      </c>
      <c r="F27" s="4">
        <v>33.5</v>
      </c>
      <c r="G27" s="4">
        <v>30.15</v>
      </c>
      <c r="H27" s="4">
        <v>28.45</v>
      </c>
      <c r="I27" s="4">
        <v>26.8</v>
      </c>
      <c r="J27" s="19">
        <f t="shared" si="0"/>
        <v>0.33500000000000002</v>
      </c>
    </row>
    <row r="28" spans="2:18">
      <c r="B28" s="20" t="s">
        <v>220</v>
      </c>
      <c r="C28" s="4">
        <v>25</v>
      </c>
      <c r="D28" s="4">
        <v>35</v>
      </c>
      <c r="E28" s="4">
        <v>100</v>
      </c>
      <c r="F28" s="4">
        <v>32.4</v>
      </c>
      <c r="G28" s="4">
        <v>29.15</v>
      </c>
      <c r="H28" s="4">
        <v>27.5</v>
      </c>
      <c r="I28" s="4">
        <v>25.9</v>
      </c>
      <c r="J28" s="19">
        <f t="shared" si="0"/>
        <v>0.32400000000000001</v>
      </c>
    </row>
    <row r="29" spans="2:18">
      <c r="B29" s="20" t="s">
        <v>221</v>
      </c>
      <c r="C29" s="4">
        <v>20</v>
      </c>
      <c r="D29" s="4">
        <v>30</v>
      </c>
      <c r="E29" s="4">
        <v>125</v>
      </c>
      <c r="F29" s="4">
        <v>27.95</v>
      </c>
      <c r="G29" s="4">
        <v>25.15</v>
      </c>
      <c r="H29" s="4">
        <v>23.75</v>
      </c>
      <c r="I29" s="4">
        <v>22.35</v>
      </c>
      <c r="J29" s="19">
        <f t="shared" si="0"/>
        <v>0.22359999999999999</v>
      </c>
    </row>
    <row r="30" spans="2:18">
      <c r="B30" s="20" t="s">
        <v>222</v>
      </c>
      <c r="C30" s="4">
        <v>30</v>
      </c>
      <c r="D30" s="4">
        <v>40</v>
      </c>
      <c r="E30" s="4">
        <v>100</v>
      </c>
      <c r="F30" s="4">
        <v>36.25</v>
      </c>
      <c r="G30" s="4">
        <v>32.6</v>
      </c>
      <c r="H30" s="4">
        <v>30.8</v>
      </c>
      <c r="I30" s="4">
        <v>28.95</v>
      </c>
      <c r="J30" s="19">
        <f t="shared" si="0"/>
        <v>0.36249999999999999</v>
      </c>
    </row>
    <row r="31" spans="2:18">
      <c r="B31" s="20" t="s">
        <v>223</v>
      </c>
      <c r="C31" s="4">
        <v>35</v>
      </c>
      <c r="D31" s="4">
        <v>45</v>
      </c>
      <c r="E31" s="4">
        <v>100</v>
      </c>
      <c r="F31" s="4">
        <v>40.950000000000003</v>
      </c>
      <c r="G31" s="4">
        <v>36.85</v>
      </c>
      <c r="H31" s="4">
        <v>34.799999999999997</v>
      </c>
      <c r="I31" s="4">
        <v>32.75</v>
      </c>
      <c r="J31" s="19">
        <f t="shared" si="0"/>
        <v>0.40950000000000003</v>
      </c>
    </row>
    <row r="32" spans="2:18">
      <c r="B32" s="20" t="s">
        <v>224</v>
      </c>
      <c r="C32" s="4">
        <v>30</v>
      </c>
      <c r="D32" s="4">
        <v>60</v>
      </c>
      <c r="E32" s="4">
        <v>100</v>
      </c>
      <c r="F32" s="4">
        <v>49.1</v>
      </c>
      <c r="G32" s="4">
        <v>44.15</v>
      </c>
      <c r="H32" s="4">
        <v>41.7</v>
      </c>
      <c r="I32" s="4">
        <v>39.25</v>
      </c>
      <c r="J32" s="19">
        <f t="shared" si="0"/>
        <v>0.49099999999999999</v>
      </c>
    </row>
    <row r="33" spans="2:10">
      <c r="B33" s="20" t="s">
        <v>225</v>
      </c>
      <c r="C33" s="4">
        <v>50</v>
      </c>
      <c r="D33" s="4">
        <v>80</v>
      </c>
      <c r="E33" s="4">
        <v>100</v>
      </c>
      <c r="F33" s="4">
        <v>97.95</v>
      </c>
      <c r="G33" s="4">
        <v>88.15</v>
      </c>
      <c r="H33" s="4">
        <v>83.25</v>
      </c>
      <c r="I33" s="4">
        <v>78.349999999999994</v>
      </c>
      <c r="J33" s="19">
        <f t="shared" si="0"/>
        <v>0.97950000000000004</v>
      </c>
    </row>
    <row r="34" spans="2:10">
      <c r="B34" s="20" t="s">
        <v>226</v>
      </c>
      <c r="C34" s="4">
        <v>55</v>
      </c>
      <c r="D34" s="4">
        <v>90</v>
      </c>
      <c r="E34" s="4">
        <v>100</v>
      </c>
      <c r="F34" s="4">
        <v>112</v>
      </c>
      <c r="G34" s="4">
        <v>99.95</v>
      </c>
      <c r="H34" s="4">
        <v>95.2</v>
      </c>
      <c r="I34" s="4">
        <v>89.6</v>
      </c>
      <c r="J34" s="19">
        <f t="shared" si="0"/>
        <v>1.1200000000000001</v>
      </c>
    </row>
    <row r="35" spans="2:10">
      <c r="B35" s="20" t="s">
        <v>227</v>
      </c>
      <c r="C35" s="4">
        <v>50</v>
      </c>
      <c r="D35" s="4">
        <v>60</v>
      </c>
      <c r="E35" s="4">
        <v>100</v>
      </c>
      <c r="F35" s="4">
        <v>87.85</v>
      </c>
      <c r="G35" s="4">
        <v>78.95</v>
      </c>
      <c r="H35" s="4">
        <v>74.650000000000006</v>
      </c>
      <c r="I35" s="4">
        <v>70.25</v>
      </c>
      <c r="J35" s="19">
        <f t="shared" si="0"/>
        <v>0.87849999999999995</v>
      </c>
    </row>
    <row r="36" spans="2:10">
      <c r="B36" s="20" t="s">
        <v>228</v>
      </c>
      <c r="C36" s="4">
        <v>60</v>
      </c>
      <c r="D36" s="4">
        <v>100</v>
      </c>
      <c r="E36" s="4">
        <v>100</v>
      </c>
      <c r="F36" s="4">
        <v>112</v>
      </c>
      <c r="G36" s="4">
        <v>99.95</v>
      </c>
      <c r="H36" s="4">
        <v>95.2</v>
      </c>
      <c r="I36" s="4">
        <v>89.6</v>
      </c>
      <c r="J36" s="19">
        <f t="shared" si="0"/>
        <v>1.1200000000000001</v>
      </c>
    </row>
    <row r="37" spans="2:10">
      <c r="B37" s="20" t="s">
        <v>229</v>
      </c>
      <c r="C37" s="4">
        <v>60</v>
      </c>
      <c r="D37" s="4">
        <v>60</v>
      </c>
      <c r="E37" s="4">
        <v>100</v>
      </c>
      <c r="F37" s="4">
        <v>99.95</v>
      </c>
      <c r="G37" s="4">
        <v>89.95</v>
      </c>
      <c r="H37" s="4">
        <v>84.95</v>
      </c>
      <c r="I37" s="4">
        <v>79.95</v>
      </c>
      <c r="J37" s="19">
        <f t="shared" si="0"/>
        <v>0.99950000000000006</v>
      </c>
    </row>
    <row r="38" spans="2:10">
      <c r="B38" s="20" t="s">
        <v>230</v>
      </c>
      <c r="C38" s="4">
        <v>60</v>
      </c>
      <c r="D38" s="4">
        <v>80</v>
      </c>
      <c r="E38" s="4">
        <v>100</v>
      </c>
      <c r="F38" s="4">
        <v>106</v>
      </c>
      <c r="G38" s="4">
        <v>95.4</v>
      </c>
      <c r="H38" s="4">
        <v>89.95</v>
      </c>
      <c r="I38" s="4">
        <v>84.8</v>
      </c>
      <c r="J38" s="19">
        <f t="shared" si="0"/>
        <v>1.06</v>
      </c>
    </row>
    <row r="39" spans="2:10">
      <c r="B39" s="20" t="s">
        <v>231</v>
      </c>
      <c r="C39" s="4">
        <v>90</v>
      </c>
      <c r="D39" s="4">
        <v>140</v>
      </c>
      <c r="E39" s="4">
        <v>60</v>
      </c>
      <c r="F39" s="4">
        <v>213</v>
      </c>
      <c r="G39" s="4">
        <v>189</v>
      </c>
      <c r="H39" s="4">
        <v>179</v>
      </c>
      <c r="I39" s="4">
        <v>169</v>
      </c>
      <c r="J39" s="19">
        <f t="shared" si="0"/>
        <v>3.55</v>
      </c>
    </row>
  </sheetData>
  <mergeCells count="3">
    <mergeCell ref="F4:I4"/>
    <mergeCell ref="B2:J2"/>
    <mergeCell ref="O4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Feuil1</vt:lpstr>
      <vt:lpstr>Packing List</vt:lpstr>
      <vt:lpstr>Facture</vt:lpstr>
      <vt:lpstr>Conversion Ct Gr Kg</vt:lpstr>
      <vt:lpstr>Carton</vt:lpstr>
      <vt:lpstr>Clients</vt:lpstr>
      <vt:lpstr>Produits</vt:lpstr>
      <vt:lpstr>Customs Nom</vt:lpstr>
      <vt:lpstr>Sachet</vt:lpstr>
      <vt:lpstr>Clients</vt:lpstr>
      <vt:lpstr>Customs_Nomenclature</vt:lpstr>
      <vt:lpstr>'Packing List'!Extraire</vt:lpstr>
      <vt:lpstr>Incoterms</vt:lpstr>
      <vt:lpstr>Monnaie</vt:lpstr>
      <vt:lpstr>Produits</vt:lpstr>
      <vt:lpstr>Référence_Carton</vt:lpstr>
      <vt:lpstr>'Packing List'!Zone_d_impression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2018-07-26T08:26:47Z</cp:lastPrinted>
  <dcterms:created xsi:type="dcterms:W3CDTF">2016-09-19T06:11:43Z</dcterms:created>
  <dcterms:modified xsi:type="dcterms:W3CDTF">2018-07-26T11:46:25Z</dcterms:modified>
</cp:coreProperties>
</file>