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pivotCache/pivotCacheRecords1.xml" ContentType="application/vnd.openxmlformats-officedocument.spreadsheetml.pivotCacheRecord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0" yWindow="0" windowWidth="19200" windowHeight="8616" tabRatio="865" activeTab="9"/>
  </bookViews>
  <sheets>
    <sheet name="Sachet" sheetId="6" r:id="rId1"/>
    <sheet name="Customs Nom" sheetId="11" r:id="rId2"/>
    <sheet name="Conversion Ct Gr Kg" sheetId="2" r:id="rId3"/>
    <sheet name="Carton" sheetId="3" r:id="rId4"/>
    <sheet name="Produits" sheetId="12" r:id="rId5"/>
    <sheet name="Clients" sheetId="9" r:id="rId6"/>
    <sheet name="Tableau Croisé" sheetId="20" r:id="rId7"/>
    <sheet name="Tableau des Données" sheetId="21" r:id="rId8"/>
    <sheet name="Transfert de Données" sheetId="16" r:id="rId9"/>
    <sheet name="Facture" sheetId="1" r:id="rId10"/>
    <sheet name="Packing List" sheetId="13" r:id="rId11"/>
    <sheet name="Feuil1" sheetId="22" r:id="rId12"/>
  </sheets>
  <externalReferences>
    <externalReference r:id="rId13"/>
    <externalReference r:id="rId14"/>
  </externalReferences>
  <definedNames>
    <definedName name="_xlnm._FilterDatabase" localSheetId="9" hidden="1">Facture!#REF!</definedName>
    <definedName name="_xlnm._FilterDatabase" localSheetId="10" hidden="1">'Packing List'!$B$18:$B$79</definedName>
    <definedName name="Clients">Clients!$B$4:$B$53</definedName>
    <definedName name="Customs_Nomenclature">'Customs Nom'!$B$4:$B$100</definedName>
    <definedName name="_xlnm.Extract" localSheetId="9">Facture!$B$15:$B$42</definedName>
    <definedName name="_xlnm.Extract" localSheetId="10">'Packing List'!$I$19:$I$48</definedName>
    <definedName name="FOB">[1]Liste!$B$28:$B$30</definedName>
    <definedName name="_xlnm.Print_Titles" localSheetId="10">'Packing List'!$1:$18</definedName>
    <definedName name="Incoterms">Facture!$O$2:$O$4</definedName>
    <definedName name="ListePierres">[1]Liste!$C$28:$C$34</definedName>
    <definedName name="Monnaie">Facture!$M$8:$M$11</definedName>
    <definedName name="Nomenclature">Facture!#REF!</definedName>
    <definedName name="Pack">OFFSET('Packing List'!$B$19,,,COUNTA('Packing List'!$B$19:$B$79))</definedName>
    <definedName name="Pierres">Facture!#REF!</definedName>
    <definedName name="Produits">Produits!$B$3:$B$102</definedName>
    <definedName name="Référence_Carton">Carton!$B$5:$B$61</definedName>
    <definedName name="_xlnm.Print_Area" localSheetId="9">Facture!$A$1:$H$58</definedName>
    <definedName name="_xlnm.Print_Area" localSheetId="10">'Packing List'!$A$1:$I$91</definedName>
  </definedNames>
  <calcPr calcId="125725"/>
  <pivotCaches>
    <pivotCache cacheId="9" r:id="rId15"/>
  </pivotCaches>
</workbook>
</file>

<file path=xl/calcChain.xml><?xml version="1.0" encoding="utf-8"?>
<calcChain xmlns="http://schemas.openxmlformats.org/spreadsheetml/2006/main">
  <c r="J79" i="13"/>
  <c r="J78"/>
  <c r="J77"/>
  <c r="J76"/>
  <c r="J75"/>
  <c r="J74"/>
  <c r="J73"/>
  <c r="J72"/>
  <c r="J71"/>
  <c r="J70"/>
  <c r="J69"/>
  <c r="J68"/>
  <c r="J67"/>
  <c r="J66"/>
  <c r="J65"/>
  <c r="J64"/>
  <c r="J63"/>
  <c r="J62"/>
  <c r="J61"/>
  <c r="J60"/>
  <c r="J59"/>
  <c r="J58"/>
  <c r="J57"/>
  <c r="J56"/>
  <c r="J55"/>
  <c r="J54"/>
  <c r="J53"/>
  <c r="J52"/>
  <c r="J51"/>
  <c r="J50"/>
  <c r="J49"/>
  <c r="J48"/>
  <c r="J47"/>
  <c r="J46"/>
  <c r="J45"/>
  <c r="J44"/>
  <c r="J43"/>
  <c r="J42"/>
  <c r="J41"/>
  <c r="J40"/>
  <c r="J39"/>
  <c r="J38"/>
  <c r="J37"/>
  <c r="J36"/>
  <c r="J35"/>
  <c r="J34"/>
  <c r="J33"/>
  <c r="J32"/>
  <c r="J31"/>
  <c r="J30"/>
  <c r="J29"/>
  <c r="J28"/>
  <c r="J27"/>
  <c r="J26"/>
  <c r="J25"/>
  <c r="J24"/>
  <c r="J23"/>
  <c r="J22"/>
  <c r="J21"/>
  <c r="J20"/>
  <c r="J19"/>
  <c r="C21" l="1"/>
  <c r="C20"/>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19"/>
  <c r="P6" i="16"/>
  <c r="P7"/>
  <c r="P8"/>
  <c r="P9"/>
  <c r="P10"/>
  <c r="P11"/>
  <c r="P12"/>
  <c r="P13"/>
  <c r="P14"/>
  <c r="P15"/>
  <c r="P16"/>
  <c r="P17"/>
  <c r="P18"/>
  <c r="P19"/>
  <c r="P20"/>
  <c r="P21"/>
  <c r="P22"/>
  <c r="P23"/>
  <c r="P24"/>
  <c r="P25"/>
  <c r="P26"/>
  <c r="P27"/>
  <c r="P28"/>
  <c r="P29"/>
  <c r="M4"/>
  <c r="M5"/>
  <c r="M6"/>
  <c r="M7"/>
  <c r="M8"/>
  <c r="M9"/>
  <c r="M10"/>
  <c r="M11"/>
  <c r="M12"/>
  <c r="M13"/>
  <c r="M14"/>
  <c r="M15"/>
  <c r="M16"/>
  <c r="M17"/>
  <c r="M18"/>
  <c r="M19"/>
  <c r="M20"/>
  <c r="M21"/>
  <c r="M22"/>
  <c r="M23"/>
  <c r="M24"/>
  <c r="M25"/>
  <c r="M26"/>
  <c r="M27"/>
  <c r="M28"/>
  <c r="M29"/>
  <c r="M3"/>
  <c r="P3"/>
  <c r="O3"/>
  <c r="O5"/>
  <c r="O6"/>
  <c r="O7"/>
  <c r="O8"/>
  <c r="O9"/>
  <c r="O10"/>
  <c r="O11"/>
  <c r="O12"/>
  <c r="O13"/>
  <c r="O14"/>
  <c r="O15"/>
  <c r="O16"/>
  <c r="O17"/>
  <c r="O18"/>
  <c r="O19"/>
  <c r="O20"/>
  <c r="O21"/>
  <c r="O22"/>
  <c r="O23"/>
  <c r="O24"/>
  <c r="O25"/>
  <c r="O26"/>
  <c r="O27"/>
  <c r="O28"/>
  <c r="O29"/>
  <c r="P4"/>
  <c r="P5"/>
  <c r="O4"/>
  <c r="K9" l="1"/>
  <c r="K3"/>
  <c r="K4"/>
  <c r="K5"/>
  <c r="K6"/>
  <c r="K7"/>
  <c r="K8"/>
  <c r="K10"/>
  <c r="K11"/>
  <c r="K12"/>
  <c r="K13"/>
  <c r="K14"/>
  <c r="K15"/>
  <c r="K16"/>
  <c r="K17"/>
  <c r="K18"/>
  <c r="K19"/>
  <c r="K20"/>
  <c r="K21"/>
  <c r="K22"/>
  <c r="K23"/>
  <c r="K24"/>
  <c r="K25"/>
  <c r="K26"/>
  <c r="K27"/>
  <c r="K28"/>
  <c r="K29"/>
  <c r="F19" i="13"/>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L3" i="16"/>
  <c r="C21" i="1" l="1"/>
  <c r="C22"/>
  <c r="C23"/>
  <c r="C17"/>
  <c r="C18"/>
  <c r="C19"/>
  <c r="C20"/>
  <c r="C24"/>
  <c r="C25"/>
  <c r="C26"/>
  <c r="C27"/>
  <c r="C28"/>
  <c r="C29"/>
  <c r="C30"/>
  <c r="C31"/>
  <c r="C32"/>
  <c r="C33"/>
  <c r="C34"/>
  <c r="C35"/>
  <c r="C36"/>
  <c r="C37"/>
  <c r="C38"/>
  <c r="C39"/>
  <c r="C40"/>
  <c r="C41"/>
  <c r="C42"/>
  <c r="C16"/>
  <c r="F42"/>
  <c r="F41"/>
  <c r="F40"/>
  <c r="F39"/>
  <c r="F38"/>
  <c r="F37"/>
  <c r="F36"/>
  <c r="F35"/>
  <c r="F34"/>
  <c r="F33"/>
  <c r="F32"/>
  <c r="F31"/>
  <c r="F30"/>
  <c r="F29"/>
  <c r="F28"/>
  <c r="F27"/>
  <c r="F26"/>
  <c r="F25"/>
  <c r="F24"/>
  <c r="F23"/>
  <c r="F22"/>
  <c r="E42"/>
  <c r="E41"/>
  <c r="E40"/>
  <c r="E39"/>
  <c r="E38"/>
  <c r="E37"/>
  <c r="E36"/>
  <c r="E35"/>
  <c r="E34"/>
  <c r="E33"/>
  <c r="E32"/>
  <c r="E31"/>
  <c r="E30"/>
  <c r="E29"/>
  <c r="E28"/>
  <c r="E27"/>
  <c r="E26"/>
  <c r="E25"/>
  <c r="E24"/>
  <c r="E23"/>
  <c r="E22"/>
  <c r="E21"/>
  <c r="E20"/>
  <c r="E19"/>
  <c r="E18"/>
  <c r="E17"/>
  <c r="H22"/>
  <c r="H23"/>
  <c r="H24"/>
  <c r="H25"/>
  <c r="H26"/>
  <c r="H27"/>
  <c r="H28"/>
  <c r="H29"/>
  <c r="H30"/>
  <c r="H31"/>
  <c r="H32"/>
  <c r="H33"/>
  <c r="H34"/>
  <c r="H35"/>
  <c r="H36"/>
  <c r="H37"/>
  <c r="H38"/>
  <c r="H39"/>
  <c r="H40"/>
  <c r="H41"/>
  <c r="H42"/>
  <c r="E16"/>
  <c r="D19" l="1"/>
  <c r="L4" i="16"/>
  <c r="N4"/>
  <c r="L5"/>
  <c r="N5"/>
  <c r="L6"/>
  <c r="N6"/>
  <c r="L7"/>
  <c r="N7"/>
  <c r="L8"/>
  <c r="N8"/>
  <c r="L9"/>
  <c r="N9"/>
  <c r="L10"/>
  <c r="N10"/>
  <c r="L11"/>
  <c r="N11"/>
  <c r="L12"/>
  <c r="N12"/>
  <c r="L13"/>
  <c r="N13"/>
  <c r="L14"/>
  <c r="N14"/>
  <c r="L15"/>
  <c r="N15"/>
  <c r="L16"/>
  <c r="N16"/>
  <c r="L17"/>
  <c r="N17"/>
  <c r="L18"/>
  <c r="N18"/>
  <c r="L19"/>
  <c r="N19"/>
  <c r="L20"/>
  <c r="N20"/>
  <c r="L21"/>
  <c r="N21"/>
  <c r="L22"/>
  <c r="N22"/>
  <c r="L23"/>
  <c r="N23"/>
  <c r="L24"/>
  <c r="N24"/>
  <c r="L25"/>
  <c r="N25"/>
  <c r="L26"/>
  <c r="N26"/>
  <c r="L27"/>
  <c r="N27"/>
  <c r="L28"/>
  <c r="N28"/>
  <c r="L29"/>
  <c r="N29"/>
  <c r="N3"/>
  <c r="I33" i="13" l="1"/>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26"/>
  <c r="I31"/>
  <c r="I32"/>
  <c r="K81" l="1"/>
  <c r="H13" i="1"/>
  <c r="C13"/>
  <c r="L1" i="13"/>
  <c r="G10" s="1"/>
  <c r="K1"/>
  <c r="C51" i="1"/>
  <c r="C83" i="13" l="1" a="1"/>
  <c r="C83" s="1"/>
  <c r="C49" i="1" s="1"/>
  <c r="C85" i="13"/>
  <c r="A16"/>
  <c r="F6" i="1"/>
  <c r="A10" i="13" s="1"/>
  <c r="F5" i="1"/>
  <c r="A9" i="13" s="1"/>
  <c r="F20" i="1"/>
  <c r="F19"/>
  <c r="H19" s="1"/>
  <c r="I25" i="13"/>
  <c r="I30"/>
  <c r="F18" i="1" l="1"/>
  <c r="F16"/>
  <c r="F21"/>
  <c r="F17"/>
  <c r="I27" i="13"/>
  <c r="C81"/>
  <c r="C47" i="1" l="1"/>
  <c r="J2"/>
  <c r="G1" s="1"/>
  <c r="F11"/>
  <c r="A15" i="13" s="1"/>
  <c r="B6" i="3"/>
  <c r="B7"/>
  <c r="B9"/>
  <c r="B10"/>
  <c r="B8"/>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G32"/>
  <c r="H32"/>
  <c r="I32"/>
  <c r="G33"/>
  <c r="H33"/>
  <c r="I33"/>
  <c r="G34"/>
  <c r="H34"/>
  <c r="I34"/>
  <c r="G35"/>
  <c r="H35"/>
  <c r="I35"/>
  <c r="G36"/>
  <c r="H36"/>
  <c r="I36"/>
  <c r="G37"/>
  <c r="H37"/>
  <c r="I37"/>
  <c r="G38"/>
  <c r="H38"/>
  <c r="I38"/>
  <c r="G39"/>
  <c r="H39"/>
  <c r="I39"/>
  <c r="G40"/>
  <c r="H40"/>
  <c r="I40"/>
  <c r="G41"/>
  <c r="H41"/>
  <c r="I41"/>
  <c r="G42"/>
  <c r="H42"/>
  <c r="I42"/>
  <c r="G43"/>
  <c r="H43"/>
  <c r="I43"/>
  <c r="G44"/>
  <c r="H44"/>
  <c r="I44"/>
  <c r="G45"/>
  <c r="H45"/>
  <c r="I45"/>
  <c r="G46"/>
  <c r="H46"/>
  <c r="I46"/>
  <c r="G47"/>
  <c r="H47"/>
  <c r="I47"/>
  <c r="G48"/>
  <c r="H48"/>
  <c r="I48"/>
  <c r="G49"/>
  <c r="H49"/>
  <c r="I49"/>
  <c r="G50"/>
  <c r="H50"/>
  <c r="I50"/>
  <c r="G51"/>
  <c r="H51"/>
  <c r="I51"/>
  <c r="G52"/>
  <c r="H52"/>
  <c r="I52"/>
  <c r="G53"/>
  <c r="H53"/>
  <c r="I53"/>
  <c r="G54"/>
  <c r="H54"/>
  <c r="I54"/>
  <c r="G55"/>
  <c r="H55"/>
  <c r="I55"/>
  <c r="G56"/>
  <c r="H56"/>
  <c r="I56"/>
  <c r="G57"/>
  <c r="H57"/>
  <c r="I57"/>
  <c r="G58"/>
  <c r="H58"/>
  <c r="I58"/>
  <c r="G59"/>
  <c r="H59"/>
  <c r="I59"/>
  <c r="G60"/>
  <c r="H60"/>
  <c r="I60"/>
  <c r="G61"/>
  <c r="H61"/>
  <c r="I61"/>
  <c r="G17"/>
  <c r="H17"/>
  <c r="I17"/>
  <c r="G18"/>
  <c r="H18"/>
  <c r="I18"/>
  <c r="G19"/>
  <c r="H19"/>
  <c r="I19"/>
  <c r="G20"/>
  <c r="H20"/>
  <c r="I20"/>
  <c r="G21"/>
  <c r="H21"/>
  <c r="I21"/>
  <c r="G22"/>
  <c r="H22"/>
  <c r="I22"/>
  <c r="G23"/>
  <c r="H23"/>
  <c r="I23"/>
  <c r="G24"/>
  <c r="H24"/>
  <c r="I24"/>
  <c r="G25"/>
  <c r="H25"/>
  <c r="I25"/>
  <c r="G26"/>
  <c r="H26"/>
  <c r="I26"/>
  <c r="G27"/>
  <c r="H27"/>
  <c r="I27"/>
  <c r="G28"/>
  <c r="H28"/>
  <c r="I28"/>
  <c r="G29"/>
  <c r="H29"/>
  <c r="I29"/>
  <c r="G30"/>
  <c r="H30"/>
  <c r="I30"/>
  <c r="G31"/>
  <c r="H31"/>
  <c r="I31"/>
  <c r="F7" i="1"/>
  <c r="A11" i="13" s="1"/>
  <c r="F10" i="1"/>
  <c r="A14" i="13" s="1"/>
  <c r="F9" i="1"/>
  <c r="A13" i="13" s="1"/>
  <c r="F8" i="1"/>
  <c r="A12" i="13" s="1"/>
  <c r="F43" i="1"/>
  <c r="A1"/>
  <c r="K1"/>
  <c r="D17" l="1"/>
  <c r="H17" s="1"/>
  <c r="D20"/>
  <c r="H20" s="1"/>
  <c r="D18"/>
  <c r="H18" s="1"/>
  <c r="M36" i="13"/>
  <c r="M38"/>
  <c r="M40"/>
  <c r="M42"/>
  <c r="M44"/>
  <c r="M46"/>
  <c r="M48"/>
  <c r="M50"/>
  <c r="M52"/>
  <c r="M54"/>
  <c r="M56"/>
  <c r="M58"/>
  <c r="M60"/>
  <c r="M62"/>
  <c r="M64"/>
  <c r="M66"/>
  <c r="M68"/>
  <c r="M70"/>
  <c r="M72"/>
  <c r="M74"/>
  <c r="M76"/>
  <c r="M78"/>
  <c r="M33"/>
  <c r="N36"/>
  <c r="N42"/>
  <c r="N54"/>
  <c r="N62"/>
  <c r="N68"/>
  <c r="N74"/>
  <c r="N19"/>
  <c r="I19" s="1"/>
  <c r="N25"/>
  <c r="M35"/>
  <c r="M37"/>
  <c r="M39"/>
  <c r="M41"/>
  <c r="M43"/>
  <c r="M45"/>
  <c r="M47"/>
  <c r="M49"/>
  <c r="M51"/>
  <c r="M53"/>
  <c r="M55"/>
  <c r="M57"/>
  <c r="M59"/>
  <c r="M61"/>
  <c r="M63"/>
  <c r="M65"/>
  <c r="M67"/>
  <c r="M69"/>
  <c r="M71"/>
  <c r="M73"/>
  <c r="M75"/>
  <c r="M77"/>
  <c r="M79"/>
  <c r="M32"/>
  <c r="N34"/>
  <c r="N38"/>
  <c r="N46"/>
  <c r="N50"/>
  <c r="N56"/>
  <c r="N60"/>
  <c r="N66"/>
  <c r="N72"/>
  <c r="N78"/>
  <c r="N23"/>
  <c r="I23" s="1"/>
  <c r="N29"/>
  <c r="I29" s="1"/>
  <c r="N33"/>
  <c r="N35"/>
  <c r="N37"/>
  <c r="N39"/>
  <c r="N41"/>
  <c r="N43"/>
  <c r="N45"/>
  <c r="N47"/>
  <c r="N49"/>
  <c r="N51"/>
  <c r="N53"/>
  <c r="N55"/>
  <c r="N57"/>
  <c r="N59"/>
  <c r="N61"/>
  <c r="N63"/>
  <c r="N65"/>
  <c r="N67"/>
  <c r="N69"/>
  <c r="N71"/>
  <c r="N73"/>
  <c r="N75"/>
  <c r="N77"/>
  <c r="N79"/>
  <c r="N20"/>
  <c r="I20" s="1"/>
  <c r="N22"/>
  <c r="I22" s="1"/>
  <c r="N24"/>
  <c r="I24" s="1"/>
  <c r="N26"/>
  <c r="N28"/>
  <c r="I28" s="1"/>
  <c r="N30"/>
  <c r="N32"/>
  <c r="M34"/>
  <c r="N40"/>
  <c r="N44"/>
  <c r="N48"/>
  <c r="N52"/>
  <c r="N58"/>
  <c r="N64"/>
  <c r="N70"/>
  <c r="N76"/>
  <c r="N21"/>
  <c r="I21" s="1"/>
  <c r="N27"/>
  <c r="N31"/>
  <c r="D16" i="1"/>
  <c r="H16" s="1"/>
  <c r="G4" i="13"/>
  <c r="D21" i="1" l="1"/>
  <c r="H21" s="1"/>
  <c r="H43" s="1"/>
  <c r="N81" i="13"/>
  <c r="C82" s="1"/>
  <c r="C48" i="1" s="1"/>
  <c r="I16" i="3"/>
  <c r="H16"/>
  <c r="G16"/>
  <c r="I15"/>
  <c r="H15"/>
  <c r="G15"/>
  <c r="I14"/>
  <c r="H14"/>
  <c r="G14"/>
  <c r="I13"/>
  <c r="H13"/>
  <c r="G13"/>
  <c r="I12"/>
  <c r="H12"/>
  <c r="G12"/>
  <c r="I11"/>
  <c r="H11"/>
  <c r="G11"/>
  <c r="G5"/>
  <c r="I5" s="1"/>
  <c r="G8"/>
  <c r="H8" s="1"/>
  <c r="G10"/>
  <c r="H10" s="1"/>
  <c r="G9"/>
  <c r="I9" s="1"/>
  <c r="G7"/>
  <c r="H7" s="1"/>
  <c r="G6"/>
  <c r="H6" s="1"/>
  <c r="R14" i="6"/>
  <c r="J1" i="1"/>
  <c r="K2" l="1"/>
  <c r="G8" i="13" s="1"/>
  <c r="D22" i="1"/>
  <c r="M26" i="13"/>
  <c r="M25"/>
  <c r="M20"/>
  <c r="M28"/>
  <c r="M19"/>
  <c r="M27"/>
  <c r="M22"/>
  <c r="M30"/>
  <c r="M21"/>
  <c r="M29"/>
  <c r="M23"/>
  <c r="M31"/>
  <c r="M24"/>
  <c r="H5" i="3"/>
  <c r="I8"/>
  <c r="I10"/>
  <c r="H9"/>
  <c r="I6"/>
  <c r="I7"/>
  <c r="N1" i="13" l="1"/>
  <c r="O1"/>
  <c r="M1"/>
  <c r="D23" i="1"/>
  <c r="M81" i="13"/>
  <c r="C84"/>
  <c r="C50" i="1" s="1"/>
  <c r="E15" i="2"/>
  <c r="F15" s="1"/>
  <c r="G6" i="13" l="1"/>
  <c r="D24" i="1"/>
  <c r="E18" i="2"/>
  <c r="F18" s="1"/>
  <c r="P34" i="3"/>
  <c r="T34" s="1"/>
  <c r="P36"/>
  <c r="T36" s="1"/>
  <c r="P44"/>
  <c r="T44" s="1"/>
  <c r="P42"/>
  <c r="T42" s="1"/>
  <c r="P40"/>
  <c r="T40" s="1"/>
  <c r="P49"/>
  <c r="T49" s="1"/>
  <c r="P54"/>
  <c r="T54" s="1"/>
  <c r="P47"/>
  <c r="T47" s="1"/>
  <c r="P48"/>
  <c r="T48" s="1"/>
  <c r="P55"/>
  <c r="T55" s="1"/>
  <c r="P43"/>
  <c r="T43" s="1"/>
  <c r="P52"/>
  <c r="T52" s="1"/>
  <c r="P57"/>
  <c r="R57" s="1"/>
  <c r="P58"/>
  <c r="R58" s="1"/>
  <c r="P50"/>
  <c r="T50" s="1"/>
  <c r="P53"/>
  <c r="T53" s="1"/>
  <c r="P62"/>
  <c r="T62" s="1"/>
  <c r="P51"/>
  <c r="T51" s="1"/>
  <c r="P56"/>
  <c r="T56" s="1"/>
  <c r="P59"/>
  <c r="T59" s="1"/>
  <c r="P63"/>
  <c r="T63" s="1"/>
  <c r="P60"/>
  <c r="T60" s="1"/>
  <c r="P61"/>
  <c r="T61" s="1"/>
  <c r="P64"/>
  <c r="T64" s="1"/>
  <c r="P66"/>
  <c r="R66" s="1"/>
  <c r="P65"/>
  <c r="R65" s="1"/>
  <c r="P69"/>
  <c r="T69" s="1"/>
  <c r="P67"/>
  <c r="T67" s="1"/>
  <c r="P68"/>
  <c r="T68" s="1"/>
  <c r="P70"/>
  <c r="T70" s="1"/>
  <c r="P4"/>
  <c r="T4" s="1"/>
  <c r="P5"/>
  <c r="T5" s="1"/>
  <c r="P6"/>
  <c r="T6" s="1"/>
  <c r="P11"/>
  <c r="T11" s="1"/>
  <c r="P8"/>
  <c r="T8" s="1"/>
  <c r="P10"/>
  <c r="T10" s="1"/>
  <c r="P7"/>
  <c r="T7" s="1"/>
  <c r="P13"/>
  <c r="T13" s="1"/>
  <c r="P24"/>
  <c r="T24" s="1"/>
  <c r="P14"/>
  <c r="T14" s="1"/>
  <c r="P17"/>
  <c r="T17" s="1"/>
  <c r="P20"/>
  <c r="T20" s="1"/>
  <c r="P19"/>
  <c r="T19" s="1"/>
  <c r="P33"/>
  <c r="T33" s="1"/>
  <c r="P26"/>
  <c r="T26" s="1"/>
  <c r="P9"/>
  <c r="T9" s="1"/>
  <c r="P15"/>
  <c r="T15" s="1"/>
  <c r="P25"/>
  <c r="T25" s="1"/>
  <c r="P28"/>
  <c r="T28" s="1"/>
  <c r="P16"/>
  <c r="T16" s="1"/>
  <c r="P22"/>
  <c r="T22" s="1"/>
  <c r="P12"/>
  <c r="T12" s="1"/>
  <c r="P27"/>
  <c r="T27" s="1"/>
  <c r="P29"/>
  <c r="T29" s="1"/>
  <c r="P21"/>
  <c r="T21" s="1"/>
  <c r="P18"/>
  <c r="T18" s="1"/>
  <c r="P32"/>
  <c r="T32" s="1"/>
  <c r="P35"/>
  <c r="T35" s="1"/>
  <c r="P41"/>
  <c r="T41" s="1"/>
  <c r="P23"/>
  <c r="T23" s="1"/>
  <c r="P38"/>
  <c r="T38" s="1"/>
  <c r="P30"/>
  <c r="T30" s="1"/>
  <c r="P31"/>
  <c r="T31" s="1"/>
  <c r="P39"/>
  <c r="T39" s="1"/>
  <c r="P37"/>
  <c r="T37" s="1"/>
  <c r="P45"/>
  <c r="T45" s="1"/>
  <c r="P46"/>
  <c r="T46" s="1"/>
  <c r="Q45"/>
  <c r="Q37"/>
  <c r="Q39"/>
  <c r="Q31"/>
  <c r="Q30"/>
  <c r="Q38"/>
  <c r="Q23"/>
  <c r="Q41"/>
  <c r="Q35"/>
  <c r="Q32"/>
  <c r="Q18"/>
  <c r="Q21"/>
  <c r="Q29"/>
  <c r="Q27"/>
  <c r="Q12"/>
  <c r="Q22"/>
  <c r="Q16"/>
  <c r="Q28"/>
  <c r="Q25"/>
  <c r="Q15"/>
  <c r="Q9"/>
  <c r="Q26"/>
  <c r="Q33"/>
  <c r="Q19"/>
  <c r="Q20"/>
  <c r="Q17"/>
  <c r="Q14"/>
  <c r="Q24"/>
  <c r="Q13"/>
  <c r="Q7"/>
  <c r="Q10"/>
  <c r="Q8"/>
  <c r="Q11"/>
  <c r="Q6"/>
  <c r="Q5"/>
  <c r="Q4"/>
  <c r="E11" i="2"/>
  <c r="F11" s="1"/>
  <c r="E12"/>
  <c r="F12" s="1"/>
  <c r="E13"/>
  <c r="F13" s="1"/>
  <c r="E14"/>
  <c r="F14" s="1"/>
  <c r="G15"/>
  <c r="E16"/>
  <c r="F16" s="1"/>
  <c r="E10"/>
  <c r="F10" s="1"/>
  <c r="D25" i="1" l="1"/>
  <c r="R32" i="3"/>
  <c r="R13"/>
  <c r="R36"/>
  <c r="R48"/>
  <c r="T65"/>
  <c r="R9"/>
  <c r="R56"/>
  <c r="R17"/>
  <c r="R60"/>
  <c r="R40"/>
  <c r="R24"/>
  <c r="R68"/>
  <c r="R44"/>
  <c r="R28"/>
  <c r="R5"/>
  <c r="R64"/>
  <c r="R52"/>
  <c r="T66"/>
  <c r="T57"/>
  <c r="R18"/>
  <c r="R14"/>
  <c r="R10"/>
  <c r="R6"/>
  <c r="R69"/>
  <c r="R61"/>
  <c r="R53"/>
  <c r="R49"/>
  <c r="R45"/>
  <c r="R41"/>
  <c r="R37"/>
  <c r="R33"/>
  <c r="R29"/>
  <c r="R25"/>
  <c r="R21"/>
  <c r="T58"/>
  <c r="R19"/>
  <c r="R15"/>
  <c r="R11"/>
  <c r="R7"/>
  <c r="R70"/>
  <c r="R62"/>
  <c r="R54"/>
  <c r="R50"/>
  <c r="R46"/>
  <c r="R42"/>
  <c r="R38"/>
  <c r="R34"/>
  <c r="R30"/>
  <c r="R26"/>
  <c r="R22"/>
  <c r="R4"/>
  <c r="R16"/>
  <c r="R12"/>
  <c r="R8"/>
  <c r="R20"/>
  <c r="R67"/>
  <c r="R63"/>
  <c r="R59"/>
  <c r="R55"/>
  <c r="R51"/>
  <c r="R47"/>
  <c r="R43"/>
  <c r="R39"/>
  <c r="R35"/>
  <c r="R31"/>
  <c r="R27"/>
  <c r="R23"/>
  <c r="G18" i="2"/>
  <c r="G13"/>
  <c r="G14"/>
  <c r="G16"/>
  <c r="G12"/>
  <c r="G11"/>
  <c r="G10"/>
  <c r="Q34" i="3"/>
  <c r="Q36"/>
  <c r="Q44"/>
  <c r="Q42"/>
  <c r="Q40"/>
  <c r="Q49"/>
  <c r="Q54"/>
  <c r="Q47"/>
  <c r="Q48"/>
  <c r="Q55"/>
  <c r="Q43"/>
  <c r="Q52"/>
  <c r="Q57"/>
  <c r="Q58"/>
  <c r="Q50"/>
  <c r="Q53"/>
  <c r="Q62"/>
  <c r="Q51"/>
  <c r="Q56"/>
  <c r="Q59"/>
  <c r="Q63"/>
  <c r="Q60"/>
  <c r="Q61"/>
  <c r="Q64"/>
  <c r="Q66"/>
  <c r="Q65"/>
  <c r="Q69"/>
  <c r="Q67"/>
  <c r="Q68"/>
  <c r="Q70"/>
  <c r="Q46"/>
  <c r="J7" i="6"/>
  <c r="J8"/>
  <c r="J9"/>
  <c r="J10"/>
  <c r="J11"/>
  <c r="J12"/>
  <c r="J13"/>
  <c r="J14"/>
  <c r="J15"/>
  <c r="J16"/>
  <c r="J17"/>
  <c r="J18"/>
  <c r="J19"/>
  <c r="J20"/>
  <c r="J21"/>
  <c r="J22"/>
  <c r="J23"/>
  <c r="J24"/>
  <c r="J25"/>
  <c r="J26"/>
  <c r="J27"/>
  <c r="J28"/>
  <c r="J29"/>
  <c r="J30"/>
  <c r="J31"/>
  <c r="J32"/>
  <c r="J33"/>
  <c r="J34"/>
  <c r="J35"/>
  <c r="J36"/>
  <c r="J37"/>
  <c r="J38"/>
  <c r="J39"/>
  <c r="J6"/>
  <c r="F5" i="2"/>
  <c r="G5" s="1"/>
  <c r="J5"/>
  <c r="C5"/>
  <c r="D26" i="1" l="1"/>
  <c r="J41" l="1"/>
  <c r="D27"/>
  <c r="D28" l="1"/>
  <c r="J40"/>
  <c r="D34" l="1"/>
  <c r="D29"/>
  <c r="B45"/>
  <c r="D30" l="1"/>
  <c r="D31" l="1"/>
  <c r="D32" l="1"/>
  <c r="D35" l="1"/>
  <c r="D33"/>
  <c r="D36" l="1"/>
  <c r="D37" l="1"/>
  <c r="D38" l="1"/>
  <c r="D39" l="1"/>
  <c r="D40" l="1"/>
  <c r="D42" l="1"/>
  <c r="D41"/>
</calcChain>
</file>

<file path=xl/comments1.xml><?xml version="1.0" encoding="utf-8"?>
<comments xmlns="http://schemas.openxmlformats.org/spreadsheetml/2006/main">
  <authors>
    <author>Christophe</author>
  </authors>
  <commentList>
    <comment ref="F2" authorId="0">
      <text>
        <r>
          <rPr>
            <b/>
            <sz val="9"/>
            <color indexed="81"/>
            <rFont val="Tahoma"/>
            <family val="2"/>
          </rPr>
          <t xml:space="preserve">MIN = Minereaux
SPI = Epice
ART = Artisanat
</t>
        </r>
      </text>
    </comment>
  </commentList>
</comments>
</file>

<file path=xl/comments2.xml><?xml version="1.0" encoding="utf-8"?>
<comments xmlns="http://schemas.openxmlformats.org/spreadsheetml/2006/main">
  <authors>
    <author>Christophe</author>
  </authors>
  <commentList>
    <comment ref="K3" authorId="0">
      <text>
        <r>
          <rPr>
            <b/>
            <sz val="9"/>
            <color indexed="81"/>
            <rFont val="Tahoma"/>
            <family val="2"/>
          </rPr>
          <t>Choisir dans la liste déroulante :
Le TITRE du document</t>
        </r>
      </text>
    </comment>
    <comment ref="K4" authorId="0">
      <text>
        <r>
          <rPr>
            <b/>
            <sz val="9"/>
            <color indexed="81"/>
            <rFont val="Tahoma"/>
            <family val="2"/>
          </rPr>
          <t>Choisir dans la liste déroulante : 
Le CLIENT final
Choisir dans l'onglet Clients</t>
        </r>
        <r>
          <rPr>
            <sz val="9"/>
            <color indexed="81"/>
            <rFont val="Tahoma"/>
            <family val="2"/>
          </rPr>
          <t xml:space="preserve">
</t>
        </r>
      </text>
    </comment>
    <comment ref="K5" authorId="0">
      <text>
        <r>
          <rPr>
            <b/>
            <sz val="9"/>
            <color indexed="81"/>
            <rFont val="Tahoma"/>
            <family val="2"/>
          </rPr>
          <t>Choisir dans la liste déroulante : 
La DEVISE de paiement</t>
        </r>
        <r>
          <rPr>
            <sz val="9"/>
            <color indexed="81"/>
            <rFont val="Tahoma"/>
            <family val="2"/>
          </rPr>
          <t xml:space="preserve">
</t>
        </r>
      </text>
    </comment>
    <comment ref="K6" authorId="0">
      <text>
        <r>
          <rPr>
            <b/>
            <sz val="9"/>
            <color indexed="81"/>
            <rFont val="Tahoma"/>
            <family val="2"/>
          </rPr>
          <t>Choisir dans la liste déroulante :
L'INCOTERM choisi</t>
        </r>
      </text>
    </comment>
    <comment ref="K7" authorId="0">
      <text>
        <r>
          <rPr>
            <b/>
            <sz val="9"/>
            <color indexed="81"/>
            <rFont val="Tahoma"/>
            <family val="2"/>
          </rPr>
          <t>Inscrire le N° de Cde 
Si pas de N° mettre le NOM du Cient</t>
        </r>
        <r>
          <rPr>
            <sz val="9"/>
            <color indexed="81"/>
            <rFont val="Tahoma"/>
            <family val="2"/>
          </rPr>
          <t xml:space="preserve">
</t>
        </r>
      </text>
    </comment>
    <comment ref="B45" author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3.xml><?xml version="1.0" encoding="utf-8"?>
<comments xmlns="http://schemas.openxmlformats.org/spreadsheetml/2006/main">
  <authors>
    <author>Christophe</author>
  </authors>
  <commentList>
    <comment ref="G4" authorId="0">
      <text>
        <r>
          <rPr>
            <b/>
            <sz val="12"/>
            <color indexed="81"/>
            <rFont val="Tahoma"/>
            <family val="2"/>
          </rPr>
          <t>Lien Facture</t>
        </r>
        <r>
          <rPr>
            <sz val="9"/>
            <color indexed="81"/>
            <rFont val="Tahoma"/>
            <family val="2"/>
          </rPr>
          <t xml:space="preserve">
</t>
        </r>
      </text>
    </comment>
    <comment ref="G6" author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text>
        <r>
          <rPr>
            <b/>
            <sz val="12"/>
            <color indexed="81"/>
            <rFont val="Tahoma"/>
            <family val="2"/>
          </rPr>
          <t>Lien Facture</t>
        </r>
        <r>
          <rPr>
            <sz val="9"/>
            <color indexed="81"/>
            <rFont val="Tahoma"/>
            <family val="2"/>
          </rPr>
          <t xml:space="preserve">
</t>
        </r>
      </text>
    </comment>
    <comment ref="G12" author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text>
        <r>
          <rPr>
            <b/>
            <sz val="12"/>
            <color indexed="81"/>
            <rFont val="Tahoma"/>
            <family val="2"/>
          </rPr>
          <t>A Remplir Suivant Exp.</t>
        </r>
        <r>
          <rPr>
            <sz val="9"/>
            <color indexed="81"/>
            <rFont val="Tahoma"/>
            <family val="2"/>
          </rPr>
          <t xml:space="preserve">
</t>
        </r>
      </text>
    </comment>
    <comment ref="G16" authorId="0">
      <text>
        <r>
          <rPr>
            <b/>
            <sz val="12"/>
            <color indexed="81"/>
            <rFont val="Tahoma"/>
            <family val="2"/>
          </rPr>
          <t>A Remplir Suivant Exp.</t>
        </r>
      </text>
    </comment>
    <comment ref="C83" authorId="0">
      <text>
        <r>
          <rPr>
            <b/>
            <sz val="18"/>
            <color indexed="81"/>
            <rFont val="Tahoma"/>
            <family val="2"/>
          </rPr>
          <t>Formule matricielle</t>
        </r>
        <r>
          <rPr>
            <b/>
            <sz val="9"/>
            <color indexed="81"/>
            <rFont val="Tahoma"/>
            <family val="2"/>
          </rPr>
          <t xml:space="preserve">
SOMMEPROD(SI(I16:I27&lt;&gt;"";1/NB.SI(I16:I27;I16:I27)))
Pour valider la formule Ctrl+Maj+Entre 
</t>
        </r>
        <r>
          <rPr>
            <b/>
            <sz val="11"/>
            <color indexed="81"/>
            <rFont val="Tahoma"/>
            <family val="2"/>
          </rPr>
          <t>Si Cellule en jaune c'est qu'il y a une  différence entre le nombre de carton sur la Packing List le nombre de choix de dimension des cartons</t>
        </r>
      </text>
    </comment>
  </commentList>
</comments>
</file>

<file path=xl/sharedStrings.xml><?xml version="1.0" encoding="utf-8"?>
<sst xmlns="http://schemas.openxmlformats.org/spreadsheetml/2006/main" count="1852" uniqueCount="695">
  <si>
    <t>FOB</t>
  </si>
  <si>
    <t>EUR - Euro</t>
  </si>
  <si>
    <t>MUR - Mauritian Rupee</t>
  </si>
  <si>
    <t>MGA - Malagasy Ariary</t>
  </si>
  <si>
    <t>CFR</t>
  </si>
  <si>
    <t>CIF</t>
  </si>
  <si>
    <t>Améthyste</t>
  </si>
  <si>
    <t>Apatite</t>
  </si>
  <si>
    <t>Aigue Marine</t>
  </si>
  <si>
    <t>Citrine</t>
  </si>
  <si>
    <t>Grenat</t>
  </si>
  <si>
    <t>Labradorite / Spectrolite</t>
  </si>
  <si>
    <t>Amethyst</t>
  </si>
  <si>
    <t>Aquamarine</t>
  </si>
  <si>
    <t>Garnet</t>
  </si>
  <si>
    <t>Cordierite / Iolite</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</si>
  <si>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</si>
  <si>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</si>
  <si>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</si>
  <si>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</si>
  <si>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</si>
  <si>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</si>
  <si>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</si>
  <si>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</si>
  <si>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</si>
  <si>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</si>
  <si>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</si>
  <si>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</si>
  <si>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</si>
  <si>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</si>
  <si>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</si>
  <si>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</si>
  <si>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</si>
  <si>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</si>
  <si>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</si>
  <si>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</si>
  <si>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</si>
  <si>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</si>
  <si>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</si>
  <si>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</si>
  <si>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</si>
  <si>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</si>
  <si>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</si>
  <si>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</si>
  <si>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</si>
  <si>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</si>
  <si>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</si>
  <si>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</si>
  <si>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</si>
  <si>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</si>
  <si>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</si>
  <si>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</si>
  <si>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</si>
  <si>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</si>
  <si>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</si>
  <si>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</si>
  <si>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</si>
  <si>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</si>
  <si>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</si>
  <si>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</si>
  <si>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</si>
  <si>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</si>
  <si>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</si>
  <si>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</si>
  <si>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</si>
  <si>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</si>
  <si>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</si>
  <si>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</si>
  <si>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</si>
  <si>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</si>
  <si>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</si>
  <si>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</si>
  <si>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</si>
  <si>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</si>
  <si>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</si>
  <si>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</si>
  <si>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</si>
  <si>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</si>
  <si>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</si>
  <si>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</si>
  <si>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</si>
  <si>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</si>
  <si>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</si>
  <si>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</si>
  <si>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</si>
  <si>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</si>
  <si>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</si>
  <si>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</si>
  <si>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</si>
  <si>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</si>
  <si>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</si>
  <si>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</si>
  <si>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</si>
  <si>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</si>
  <si>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</si>
  <si>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</si>
  <si>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</si>
  <si>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</si>
  <si>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</si>
  <si>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</si>
  <si>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</si>
  <si>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</si>
  <si>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</si>
  <si>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</si>
  <si>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</si>
  <si>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</si>
  <si>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</si>
  <si>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</si>
  <si>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</si>
  <si>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</si>
  <si>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</si>
  <si>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</si>
  <si>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</si>
  <si>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</si>
  <si>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</si>
  <si>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</si>
  <si>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</si>
  <si>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</si>
  <si>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</si>
  <si>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</si>
  <si>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</si>
  <si>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</si>
  <si>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</si>
  <si>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</si>
  <si>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</si>
  <si>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</si>
  <si>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</si>
  <si>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</si>
  <si>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</si>
  <si>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</si>
  <si>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</si>
  <si>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</si>
  <si>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</si>
  <si>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</si>
  <si>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</si>
  <si>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</si>
  <si>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</si>
  <si>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</si>
  <si>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</si>
  <si>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</si>
  <si>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</si>
  <si>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</si>
  <si>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</si>
  <si>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</si>
  <si>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</si>
  <si>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</si>
  <si>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</si>
  <si>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</si>
  <si>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</si>
  <si>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</si>
  <si>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</si>
  <si>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</si>
  <si>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</si>
  <si>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</si>
  <si>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</si>
  <si>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</si>
  <si>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</si>
  <si>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</si>
  <si>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</si>
  <si>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</si>
  <si>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</si>
  <si>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</si>
  <si>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</si>
  <si>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</si>
  <si>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</si>
  <si>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</si>
  <si>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</si>
  <si>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</si>
  <si>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</si>
  <si>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</si>
  <si>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</si>
  <si>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</si>
  <si>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</si>
  <si>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</si>
  <si>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</si>
  <si>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</si>
  <si>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</si>
  <si>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</si>
  <si>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</si>
  <si>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</si>
  <si>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</si>
  <si>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</si>
  <si>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</si>
  <si>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</si>
  <si>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</si>
  <si>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</si>
  <si>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</si>
  <si>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</si>
  <si>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</si>
  <si>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</si>
  <si>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</si>
  <si>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</si>
  <si>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</si>
  <si>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</si>
  <si>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</si>
  <si>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</si>
  <si>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</si>
  <si>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</si>
  <si>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</si>
  <si>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</si>
  <si>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</si>
  <si>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</si>
  <si>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</si>
  <si>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</si>
  <si>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</si>
  <si>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</si>
  <si>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</si>
  <si>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</si>
  <si>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</si>
  <si>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</si>
  <si>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</si>
  <si>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</si>
  <si>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</si>
  <si>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</si>
  <si>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</si>
  <si>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</si>
  <si>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</si>
  <si>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</si>
  <si>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</si>
  <si>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</si>
  <si>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</si>
  <si>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</si>
  <si>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</si>
  <si>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</si>
  <si>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</si>
  <si>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</si>
  <si>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</si>
  <si>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</si>
  <si>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</si>
  <si>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</si>
  <si>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</si>
  <si>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</si>
  <si>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</si>
  <si>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</si>
  <si>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</si>
  <si>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</si>
  <si>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</si>
  <si>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</si>
  <si>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</si>
  <si>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</si>
  <si>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</si>
  <si>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</si>
  <si>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</si>
  <si>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</si>
  <si>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</si>
  <si>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</si>
  <si>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</si>
  <si>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</si>
  <si>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</si>
  <si>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</si>
  <si>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</si>
  <si>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</si>
  <si>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</si>
  <si>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</si>
  <si>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</si>
  <si>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</si>
  <si>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</si>
  <si>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</si>
  <si>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</si>
  <si>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</si>
  <si>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</si>
  <si>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</si>
  <si>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</si>
  <si>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</si>
  <si>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</si>
  <si>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</si>
  <si>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</si>
  <si>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</si>
  <si>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</si>
  <si>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</si>
  <si>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</si>
  <si>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</si>
  <si>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</si>
  <si>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</si>
  <si>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</si>
  <si>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</si>
  <si>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</si>
  <si>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</si>
  <si>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</si>
  <si>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</si>
  <si>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</si>
  <si>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</si>
  <si>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</si>
  <si>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</si>
  <si>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</si>
  <si>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</si>
  <si>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</si>
  <si>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</si>
  <si>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</si>
  <si>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</si>
  <si>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</si>
  <si>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</si>
  <si>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</si>
  <si>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</si>
  <si>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</si>
  <si>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</si>
  <si>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</si>
  <si>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</si>
  <si>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</si>
  <si>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</si>
  <si>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</si>
  <si>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</si>
  <si>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</si>
  <si>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</si>
  <si>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</si>
  <si>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</si>
  <si>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</si>
  <si>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</si>
  <si>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</si>
  <si>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</si>
  <si>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</si>
  <si>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</si>
  <si>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</si>
  <si>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</si>
  <si>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</si>
  <si>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</si>
  <si>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</si>
  <si>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</si>
  <si>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</si>
  <si>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</si>
  <si>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</si>
  <si>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</si>
  <si>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</si>
  <si>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</si>
  <si>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</si>
  <si>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</si>
  <si>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</si>
  <si>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</si>
  <si>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</si>
  <si>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</si>
  <si>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</si>
  <si>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</si>
  <si>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</si>
  <si>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</si>
  <si>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</si>
  <si>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</si>
  <si>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</si>
  <si>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</si>
  <si>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</si>
  <si>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</si>
  <si>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</si>
  <si>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</si>
  <si>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</si>
  <si>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</si>
  <si>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</si>
  <si>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</si>
  <si>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</si>
  <si>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</si>
  <si>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</si>
  <si>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</si>
  <si>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</si>
  <si>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</si>
  <si>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</si>
  <si>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</si>
  <si>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</si>
  <si>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</si>
  <si>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</si>
  <si>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</si>
  <si>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</si>
  <si>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</si>
  <si>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</si>
  <si>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</si>
  <si>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</si>
  <si>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</si>
  <si>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</si>
  <si>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</si>
  <si>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</si>
  <si>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</si>
  <si>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</si>
  <si>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</si>
  <si>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</si>
  <si>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</si>
  <si>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</si>
  <si>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</si>
  <si>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</si>
  <si>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</si>
  <si>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</si>
  <si>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</si>
  <si>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</si>
  <si>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</si>
  <si>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</si>
  <si>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</si>
  <si>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</si>
  <si>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</si>
  <si>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</si>
  <si>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</si>
  <si>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</si>
  <si>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</si>
  <si>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</si>
  <si>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</si>
  <si>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</si>
  <si>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</si>
  <si>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</si>
  <si>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</si>
  <si>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</si>
  <si>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</si>
  <si>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</si>
  <si>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</si>
  <si>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</si>
  <si>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</si>
  <si>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</si>
  <si>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</si>
  <si>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</si>
  <si>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</si>
  <si>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</si>
  <si>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</si>
  <si>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</si>
  <si>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</si>
  <si>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</si>
  <si>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</si>
  <si>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</si>
  <si>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</si>
  <si>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</si>
  <si>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</si>
  <si>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</si>
  <si>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</si>
  <si>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</si>
  <si>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</si>
  <si>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</si>
  <si>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</si>
  <si>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</si>
  <si>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</si>
  <si>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</si>
  <si>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</si>
  <si>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</si>
  <si>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</si>
  <si>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</si>
  <si>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</si>
  <si>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</si>
  <si>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</si>
  <si>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</si>
  <si>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</si>
  <si>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</si>
  <si>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</si>
  <si>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</si>
  <si>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</si>
  <si>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</si>
  <si>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</si>
  <si>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</si>
  <si>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</si>
  <si>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</si>
  <si>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</si>
  <si>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</si>
  <si>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</si>
  <si>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</si>
  <si>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</si>
  <si>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</si>
  <si>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</si>
  <si>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</si>
  <si>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</si>
  <si>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</si>
  <si>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</si>
  <si>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</si>
  <si>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</si>
  <si>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</si>
  <si>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</si>
  <si>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</si>
  <si>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</si>
  <si>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</si>
  <si>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</si>
  <si>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</si>
  <si>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</si>
  <si>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</si>
  <si>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</si>
  <si>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Produits</t>
  </si>
  <si>
    <t xml:space="preserve">Pierres gemmes (précieuses ou fines), brutes ou simpl. sciées ou dégrossies, même assorties (autres que les diamants et les imitations de pierres gemmes précieuses ou fines) </t>
  </si>
  <si>
    <t>Famille</t>
  </si>
  <si>
    <t>MIN</t>
  </si>
  <si>
    <t>14 cm - 16 cm</t>
  </si>
  <si>
    <t>14 cm - 20 cm</t>
  </si>
  <si>
    <t>10 cm - 12,5 cm</t>
  </si>
  <si>
    <t>Coupé &lt;5 cm    Entière &lt;10 cm</t>
  </si>
  <si>
    <t>Descriptif</t>
  </si>
  <si>
    <t>SPI</t>
  </si>
  <si>
    <t>17 cm +</t>
  </si>
  <si>
    <t>13 cm +</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</si>
  <si>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</si>
  <si>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</si>
  <si>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</si>
  <si>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</si>
  <si>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</si>
  <si>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</si>
  <si>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</si>
  <si>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</si>
  <si>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</si>
  <si>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</si>
  <si>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</si>
  <si>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</si>
  <si>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</si>
  <si>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</si>
  <si>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</si>
  <si>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</si>
  <si>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</si>
  <si>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Black Gourmet (Grade A) </t>
  </si>
  <si>
    <t xml:space="preserve">Vanille Brown or TK </t>
  </si>
  <si>
    <t xml:space="preserve">Vanille Cuts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</si>
  <si>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</si>
  <si>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</si>
  <si>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</si>
  <si>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</si>
  <si>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</si>
  <si>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</si>
  <si>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</si>
  <si>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</si>
  <si>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</si>
  <si>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</si>
  <si>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</si>
  <si>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</si>
  <si>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</si>
  <si>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</si>
  <si>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</si>
  <si>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</si>
  <si>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</si>
  <si>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</si>
  <si>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</si>
  <si>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</si>
  <si>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</si>
  <si>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</si>
  <si>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</si>
  <si>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</si>
  <si>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</si>
  <si>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</si>
  <si>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</si>
  <si>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</si>
  <si>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</si>
  <si>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</si>
  <si>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</si>
  <si>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</si>
  <si>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</si>
  <si>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</si>
  <si>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</si>
  <si>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</si>
  <si>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</si>
  <si>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</si>
  <si>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</si>
  <si>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</si>
  <si>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</si>
  <si>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</si>
  <si>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</si>
  <si>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</si>
  <si>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</si>
  <si>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</si>
  <si>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</si>
  <si>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</si>
  <si>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</si>
  <si>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</si>
  <si>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</si>
  <si>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</si>
  <si>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</si>
  <si>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</si>
  <si>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</si>
  <si>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</si>
  <si>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</si>
  <si>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</si>
  <si>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</si>
  <si>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</si>
  <si>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</si>
  <si>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</si>
  <si>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</si>
  <si>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</si>
  <si>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</si>
  <si>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</si>
  <si>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</si>
  <si>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</si>
  <si>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</si>
  <si>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</si>
  <si>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</si>
  <si>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</si>
  <si>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</si>
  <si>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</si>
  <si>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</si>
  <si>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</si>
  <si>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</si>
  <si>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</si>
  <si>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</si>
  <si>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</si>
  <si>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Rouge</t>
  </si>
  <si>
    <t>Boite Noire</t>
  </si>
  <si>
    <t>Box</t>
  </si>
  <si>
    <t>51</t>
  </si>
  <si>
    <t>52</t>
  </si>
  <si>
    <t>53</t>
  </si>
  <si>
    <t>54</t>
  </si>
  <si>
    <t>55</t>
  </si>
  <si>
    <t>56</t>
  </si>
  <si>
    <t>57</t>
  </si>
  <si>
    <t>58</t>
  </si>
  <si>
    <t>59</t>
  </si>
  <si>
    <t>61</t>
  </si>
  <si>
    <t>62</t>
  </si>
  <si>
    <t>09051001</t>
  </si>
  <si>
    <t>09051002</t>
  </si>
  <si>
    <t>09051003</t>
  </si>
  <si>
    <t>09051004</t>
  </si>
  <si>
    <t>09051005</t>
  </si>
  <si>
    <t>09051006</t>
  </si>
  <si>
    <t>09051007</t>
  </si>
  <si>
    <t>09051008</t>
  </si>
  <si>
    <t>09051009</t>
  </si>
  <si>
    <t>09051010</t>
  </si>
  <si>
    <t>09051011</t>
  </si>
  <si>
    <t>U Vente</t>
  </si>
  <si>
    <t>Brut</t>
  </si>
  <si>
    <t>Total Net Weight     Kg</t>
  </si>
  <si>
    <t>Tel : +230 52573877                 E-mail :</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</si>
  <si>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</si>
  <si>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</si>
  <si>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</si>
  <si>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</si>
  <si>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</si>
  <si>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</si>
  <si>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</si>
  <si>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</si>
  <si>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</si>
  <si>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</si>
  <si>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</si>
  <si>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</si>
  <si>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</si>
  <si>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</si>
  <si>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</si>
  <si>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</si>
  <si>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</si>
  <si>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</si>
  <si>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</si>
  <si>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</si>
  <si>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</si>
  <si>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</si>
  <si>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</si>
  <si>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</si>
  <si>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</si>
  <si>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r>
      <t xml:space="preserve">N° de Cde    </t>
    </r>
    <r>
      <rPr>
        <sz val="10"/>
        <color theme="1"/>
        <rFont val="Arial"/>
        <family val="2"/>
      </rPr>
      <t>Si pas de N° mettre NOM du Client</t>
    </r>
  </si>
  <si>
    <t>Box N°</t>
  </si>
  <si>
    <t>B</t>
  </si>
  <si>
    <t>A</t>
  </si>
  <si>
    <t>E</t>
  </si>
  <si>
    <t>I</t>
  </si>
  <si>
    <t>O</t>
  </si>
  <si>
    <t>P</t>
  </si>
  <si>
    <t>H</t>
  </si>
  <si>
    <t>J</t>
  </si>
  <si>
    <t>K</t>
  </si>
  <si>
    <t>M</t>
  </si>
  <si>
    <t>C</t>
  </si>
  <si>
    <t>N</t>
  </si>
  <si>
    <t>Doc Number</t>
  </si>
  <si>
    <t>CO / CR</t>
  </si>
  <si>
    <t>Mois</t>
  </si>
  <si>
    <t>Année</t>
  </si>
  <si>
    <r>
      <t xml:space="preserve">Labradorite / Spectrolite     </t>
    </r>
    <r>
      <rPr>
        <b/>
        <sz val="10"/>
        <color theme="1"/>
        <rFont val="Arial"/>
        <family val="2"/>
      </rPr>
      <t xml:space="preserve"> Kg</t>
    </r>
  </si>
  <si>
    <r>
      <t xml:space="preserve">Cordierite / Iolite                 </t>
    </r>
    <r>
      <rPr>
        <b/>
        <sz val="10"/>
        <color theme="1"/>
        <rFont val="Arial"/>
        <family val="2"/>
      </rPr>
      <t>Gr</t>
    </r>
  </si>
  <si>
    <r>
      <t xml:space="preserve">Garnet                               </t>
    </r>
    <r>
      <rPr>
        <b/>
        <sz val="10"/>
        <color theme="1"/>
        <rFont val="Arial"/>
        <family val="2"/>
      </rPr>
      <t>Gr</t>
    </r>
  </si>
  <si>
    <r>
      <t xml:space="preserve">Citrine                               </t>
    </r>
    <r>
      <rPr>
        <b/>
        <sz val="10"/>
        <color theme="1"/>
        <rFont val="Arial"/>
        <family val="2"/>
      </rPr>
      <t>Gr</t>
    </r>
  </si>
  <si>
    <r>
      <t xml:space="preserve">Aquamarine                       </t>
    </r>
    <r>
      <rPr>
        <b/>
        <sz val="10"/>
        <color theme="1"/>
        <rFont val="Arial"/>
        <family val="2"/>
      </rPr>
      <t>Gr</t>
    </r>
  </si>
  <si>
    <r>
      <t xml:space="preserve">Apatite                               </t>
    </r>
    <r>
      <rPr>
        <b/>
        <sz val="10"/>
        <color theme="1"/>
        <rFont val="Arial"/>
        <family val="2"/>
      </rPr>
      <t>Gr</t>
    </r>
  </si>
  <si>
    <r>
      <t xml:space="preserve">Amethyst                           </t>
    </r>
    <r>
      <rPr>
        <b/>
        <sz val="10"/>
        <color theme="1"/>
        <rFont val="Arial"/>
        <family val="2"/>
      </rPr>
      <t>Gr</t>
    </r>
  </si>
  <si>
    <t>D</t>
  </si>
  <si>
    <t>F</t>
  </si>
  <si>
    <t>G</t>
  </si>
  <si>
    <t>ART</t>
  </si>
  <si>
    <t>DIV</t>
  </si>
  <si>
    <t>Poids</t>
  </si>
  <si>
    <t>Family</t>
  </si>
  <si>
    <t>(vide)</t>
  </si>
  <si>
    <t>Total général</t>
  </si>
  <si>
    <t>Étiquettes de lignes</t>
  </si>
  <si>
    <t>(Tous)</t>
  </si>
  <si>
    <t>Somme de Total    Amount</t>
  </si>
  <si>
    <t>Valeurs</t>
  </si>
  <si>
    <t>Somme de Net Weight  Kg    U</t>
  </si>
  <si>
    <t>Devise</t>
  </si>
  <si>
    <t>CO 06 180801 110353</t>
  </si>
  <si>
    <t>2018</t>
  </si>
  <si>
    <t>CO 03 180801 130751</t>
  </si>
  <si>
    <t>30 x 25 x 20       2</t>
  </si>
  <si>
    <t xml:space="preserve"> Sale      U </t>
  </si>
  <si>
    <t xml:space="preserve">Vanille Black Gourmet (Grade A 17+) </t>
  </si>
  <si>
    <t>Vanille Red American quality EB Long  (13+)</t>
  </si>
  <si>
    <t xml:space="preserve">VanilleBlack Gourmet (Grade A 14 - 16) </t>
  </si>
  <si>
    <t>Vanille Red American quality EB Short (10 - 12,5)</t>
  </si>
  <si>
    <t>Vanille Red American quality ENB Long (13+)</t>
  </si>
  <si>
    <t>Vanille Red American quality ENB Short (10 - 12,5)</t>
  </si>
  <si>
    <t>Vanille Red Fox (Europ.Quality) EB Long (13+)</t>
  </si>
  <si>
    <t xml:space="preserve">Vanille Red Fox (Europ. quality) EB Short (10 - 12,5) </t>
  </si>
  <si>
    <t>vanille Red Fox (Europ. quality) ENB Long (13+)</t>
  </si>
  <si>
    <t xml:space="preserve">Vanille Red Fox (Europ. quality) ENB Short (10 - 12,5) </t>
  </si>
  <si>
    <t>Poids des U</t>
  </si>
  <si>
    <t>CO 02 180801 151317</t>
  </si>
  <si>
    <t xml:space="preserve"> </t>
  </si>
  <si>
    <t>CO 02 180801 183804</t>
  </si>
  <si>
    <t>CO 02 180801 184857</t>
  </si>
  <si>
    <t>CO 06 180801 185928</t>
  </si>
  <si>
    <t>CO 03 180801 193107</t>
  </si>
  <si>
    <t>CO 03 180801 193715</t>
  </si>
  <si>
    <t>4693517GKFK</t>
  </si>
  <si>
    <t>CO 02 180801 194430</t>
  </si>
</sst>
</file>

<file path=xl/styles.xml><?xml version="1.0" encoding="utf-8"?>
<styleSheet xmlns="http://schemas.openxmlformats.org/spreadsheetml/2006/main">
  <numFmts count="13">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0000]#,##0.00"/>
  </numFmts>
  <fonts count="69">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sz val="10"/>
      <color rgb="FF141412"/>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b/>
      <sz val="11"/>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6"/>
      <color rgb="FF000000"/>
      <name val="Arial"/>
      <family val="2"/>
    </font>
    <font>
      <b/>
      <sz val="18"/>
      <color rgb="FF000000"/>
      <name val="Arial"/>
      <family val="2"/>
    </font>
    <font>
      <b/>
      <sz val="10"/>
      <color theme="0"/>
      <name val="Arial"/>
      <family val="2"/>
    </font>
    <font>
      <sz val="8"/>
      <color theme="0"/>
      <name val="Arial"/>
      <family val="2"/>
    </font>
    <font>
      <sz val="9"/>
      <color theme="1"/>
      <name val="Arial"/>
      <family val="2"/>
    </font>
    <font>
      <b/>
      <sz val="12"/>
      <color rgb="FF000000"/>
      <name val="Arial"/>
      <family val="2"/>
    </font>
    <font>
      <b/>
      <sz val="9"/>
      <color theme="1"/>
      <name val="Arial"/>
      <family val="2"/>
    </font>
    <font>
      <b/>
      <sz val="18"/>
      <color rgb="FF000000"/>
      <name val="Calibri"/>
      <family val="2"/>
      <scheme val="minor"/>
    </font>
    <font>
      <b/>
      <sz val="14"/>
      <color rgb="FF000000"/>
      <name val="Arial"/>
      <family val="2"/>
    </font>
    <font>
      <b/>
      <sz val="18"/>
      <color theme="1"/>
      <name val="Arial"/>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FFCC"/>
        <bgColor indexed="64"/>
      </patternFill>
    </fill>
    <fill>
      <patternFill patternType="solid">
        <fgColor indexed="22"/>
        <bgColor indexed="64"/>
      </patternFill>
    </fill>
    <fill>
      <patternFill patternType="solid">
        <fgColor theme="5"/>
        <bgColor indexed="64"/>
      </patternFill>
    </fill>
    <fill>
      <patternFill patternType="solid">
        <fgColor theme="9" tint="-0.249977111117893"/>
        <bgColor indexed="64"/>
      </patternFill>
    </fill>
  </fills>
  <borders count="73">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
      <left style="thin">
        <color indexed="64"/>
      </left>
      <right style="medium">
        <color indexed="64"/>
      </right>
      <top style="medium">
        <color indexed="64"/>
      </top>
      <bottom/>
      <diagonal/>
    </border>
  </borders>
  <cellStyleXfs count="4">
    <xf numFmtId="0" fontId="0" fillId="0" borderId="0"/>
    <xf numFmtId="0" fontId="31" fillId="0" borderId="0"/>
    <xf numFmtId="0" fontId="36" fillId="0" borderId="0" applyNumberFormat="0" applyFill="0" applyBorder="0" applyAlignment="0" applyProtection="0">
      <alignment vertical="top"/>
      <protection locked="0"/>
    </xf>
    <xf numFmtId="0" fontId="30" fillId="0" borderId="0"/>
  </cellStyleXfs>
  <cellXfs count="608">
    <xf numFmtId="0" fontId="0" fillId="0" borderId="0" xfId="0"/>
    <xf numFmtId="0" fontId="0" fillId="0" borderId="0" xfId="0" applyAlignment="1">
      <alignment horizontal="center" vertical="center"/>
    </xf>
    <xf numFmtId="0" fontId="35" fillId="0" borderId="0" xfId="0" applyFont="1"/>
    <xf numFmtId="169" fontId="37" fillId="0" borderId="8" xfId="0" applyNumberFormat="1" applyFont="1" applyBorder="1" applyAlignment="1">
      <alignment horizontal="center" vertical="center"/>
    </xf>
    <xf numFmtId="3" fontId="37" fillId="0" borderId="8" xfId="0" applyNumberFormat="1" applyFont="1" applyBorder="1" applyAlignment="1">
      <alignment horizontal="center" vertical="center"/>
    </xf>
    <xf numFmtId="0" fontId="37" fillId="0" borderId="0" xfId="0" applyFont="1" applyAlignment="1">
      <alignment horizontal="center" vertical="center"/>
    </xf>
    <xf numFmtId="0" fontId="37" fillId="0" borderId="8" xfId="0" applyFont="1" applyBorder="1" applyAlignment="1">
      <alignment horizontal="center" vertical="center"/>
    </xf>
    <xf numFmtId="168" fontId="37" fillId="0" borderId="8" xfId="0" applyNumberFormat="1" applyFont="1" applyBorder="1" applyAlignment="1">
      <alignment horizontal="center" vertical="center"/>
    </xf>
    <xf numFmtId="0" fontId="37" fillId="0" borderId="8" xfId="0" applyFont="1" applyBorder="1" applyAlignment="1">
      <alignment horizontal="center"/>
    </xf>
    <xf numFmtId="0" fontId="38" fillId="0" borderId="0" xfId="0" applyFont="1" applyAlignment="1">
      <alignment horizontal="center" vertical="center"/>
    </xf>
    <xf numFmtId="0" fontId="38" fillId="3" borderId="8" xfId="0" applyFont="1" applyFill="1" applyBorder="1" applyAlignment="1">
      <alignment horizontal="center" vertical="center"/>
    </xf>
    <xf numFmtId="170" fontId="38" fillId="0" borderId="8" xfId="0" applyNumberFormat="1" applyFont="1" applyBorder="1" applyAlignment="1">
      <alignment horizontal="center" vertical="center"/>
    </xf>
    <xf numFmtId="168" fontId="38" fillId="0" borderId="8" xfId="0" applyNumberFormat="1" applyFont="1" applyBorder="1" applyAlignment="1">
      <alignment horizontal="center" vertical="center"/>
    </xf>
    <xf numFmtId="170" fontId="38" fillId="3" borderId="8" xfId="0" applyNumberFormat="1" applyFont="1" applyFill="1" applyBorder="1" applyAlignment="1">
      <alignment horizontal="center" vertical="center"/>
    </xf>
    <xf numFmtId="4" fontId="38"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39" fillId="0" borderId="0" xfId="0" applyFont="1" applyAlignment="1">
      <alignment horizontal="center" vertical="center"/>
    </xf>
    <xf numFmtId="171" fontId="39" fillId="0" borderId="0" xfId="0" applyNumberFormat="1" applyFont="1" applyAlignment="1">
      <alignment horizontal="center" vertical="center"/>
    </xf>
    <xf numFmtId="0" fontId="35" fillId="0" borderId="0" xfId="0" applyFont="1" applyAlignment="1">
      <alignment horizontal="center" vertical="center" wrapText="1"/>
    </xf>
    <xf numFmtId="4" fontId="35" fillId="0" borderId="8" xfId="0" applyNumberFormat="1" applyFont="1" applyBorder="1" applyAlignment="1">
      <alignment horizontal="center" vertical="center" wrapText="1"/>
    </xf>
    <xf numFmtId="0" fontId="35" fillId="0" borderId="7" xfId="0" applyFont="1" applyBorder="1" applyAlignment="1">
      <alignment horizontal="left" vertical="center" wrapText="1"/>
    </xf>
    <xf numFmtId="3" fontId="35" fillId="0" borderId="0" xfId="0" applyNumberFormat="1" applyFont="1" applyAlignment="1">
      <alignment horizontal="center" vertical="center"/>
    </xf>
    <xf numFmtId="3" fontId="31" fillId="0" borderId="8" xfId="1" applyNumberFormat="1" applyFont="1" applyBorder="1" applyAlignment="1">
      <alignment horizontal="center" vertical="center" wrapText="1"/>
    </xf>
    <xf numFmtId="4" fontId="35" fillId="0" borderId="0" xfId="0" applyNumberFormat="1" applyFont="1" applyAlignment="1">
      <alignment horizontal="center" vertical="center"/>
    </xf>
    <xf numFmtId="4" fontId="35" fillId="0" borderId="8" xfId="0" applyNumberFormat="1" applyFont="1" applyBorder="1" applyAlignment="1">
      <alignment horizontal="center" vertical="center"/>
    </xf>
    <xf numFmtId="3" fontId="30" fillId="0" borderId="0" xfId="0" applyNumberFormat="1" applyFont="1" applyAlignment="1">
      <alignment horizontal="center" vertical="center"/>
    </xf>
    <xf numFmtId="168" fontId="35" fillId="0" borderId="0" xfId="0" applyNumberFormat="1" applyFont="1" applyAlignment="1">
      <alignment horizontal="center" vertical="center"/>
    </xf>
    <xf numFmtId="0" fontId="30" fillId="0" borderId="0" xfId="0" applyFont="1" applyAlignment="1">
      <alignment horizontal="center" vertical="center" wrapText="1"/>
    </xf>
    <xf numFmtId="0" fontId="35" fillId="0" borderId="8" xfId="0" applyFont="1" applyBorder="1" applyAlignment="1">
      <alignment horizontal="center" vertical="center"/>
    </xf>
    <xf numFmtId="165" fontId="35" fillId="0" borderId="0" xfId="0" applyNumberFormat="1" applyFont="1" applyAlignment="1">
      <alignment horizontal="center" vertical="center"/>
    </xf>
    <xf numFmtId="4" fontId="35" fillId="0" borderId="7" xfId="0" applyNumberFormat="1" applyFont="1" applyBorder="1" applyAlignment="1">
      <alignment horizontal="center" vertical="center"/>
    </xf>
    <xf numFmtId="165" fontId="35" fillId="0" borderId="5" xfId="0" applyNumberFormat="1" applyFont="1" applyBorder="1" applyAlignment="1">
      <alignment horizontal="center" vertical="center"/>
    </xf>
    <xf numFmtId="168" fontId="35" fillId="0" borderId="0" xfId="0" applyNumberFormat="1" applyFont="1" applyAlignment="1">
      <alignment horizontal="right" vertical="center"/>
    </xf>
    <xf numFmtId="0" fontId="35" fillId="0" borderId="0" xfId="0" applyFont="1" applyAlignment="1">
      <alignment horizontal="center"/>
    </xf>
    <xf numFmtId="0" fontId="35" fillId="0" borderId="0" xfId="0" applyFont="1" applyAlignment="1">
      <alignment horizontal="right"/>
    </xf>
    <xf numFmtId="0" fontId="35" fillId="0" borderId="0" xfId="0" applyFont="1" applyAlignment="1">
      <alignment horizontal="center" vertical="center"/>
    </xf>
    <xf numFmtId="0" fontId="27" fillId="0" borderId="0" xfId="0" applyFont="1" applyAlignment="1">
      <alignment horizontal="right"/>
    </xf>
    <xf numFmtId="4" fontId="27" fillId="0" borderId="0" xfId="0" applyNumberFormat="1" applyFont="1" applyAlignment="1">
      <alignment horizontal="center" vertical="center"/>
    </xf>
    <xf numFmtId="0" fontId="27" fillId="0" borderId="0" xfId="0" applyFont="1" applyAlignment="1">
      <alignment horizontal="center"/>
    </xf>
    <xf numFmtId="0" fontId="27" fillId="0" borderId="0" xfId="0" applyFont="1"/>
    <xf numFmtId="0" fontId="27" fillId="0" borderId="0" xfId="0" applyFont="1" applyAlignment="1">
      <alignment horizontal="center" vertical="center"/>
    </xf>
    <xf numFmtId="169" fontId="27" fillId="0" borderId="0" xfId="0" applyNumberFormat="1" applyFont="1" applyAlignment="1">
      <alignment horizontal="center" vertical="center"/>
    </xf>
    <xf numFmtId="3" fontId="27" fillId="0" borderId="0" xfId="0" applyNumberFormat="1" applyFont="1" applyAlignment="1">
      <alignment horizontal="center" vertical="center"/>
    </xf>
    <xf numFmtId="168" fontId="27" fillId="0" borderId="0" xfId="0" applyNumberFormat="1" applyFont="1" applyAlignment="1">
      <alignment horizontal="center" vertical="center"/>
    </xf>
    <xf numFmtId="0" fontId="43" fillId="0" borderId="0" xfId="0" applyFont="1"/>
    <xf numFmtId="3" fontId="43" fillId="0" borderId="0" xfId="0" applyNumberFormat="1" applyFont="1" applyAlignment="1">
      <alignment horizontal="center" vertical="center"/>
    </xf>
    <xf numFmtId="0" fontId="43" fillId="0" borderId="0" xfId="0" applyFont="1" applyAlignment="1">
      <alignment horizontal="center" vertical="center"/>
    </xf>
    <xf numFmtId="0" fontId="27" fillId="0" borderId="0" xfId="0" applyFont="1" applyAlignment="1">
      <alignment horizontal="center" wrapText="1"/>
    </xf>
    <xf numFmtId="2" fontId="43" fillId="0" borderId="8" xfId="0" applyNumberFormat="1" applyFont="1" applyBorder="1" applyAlignment="1">
      <alignment horizontal="center" vertical="center" wrapText="1"/>
    </xf>
    <xf numFmtId="4" fontId="43" fillId="0" borderId="8" xfId="0" applyNumberFormat="1" applyFont="1" applyBorder="1" applyAlignment="1">
      <alignment horizontal="center" vertical="center"/>
    </xf>
    <xf numFmtId="3" fontId="27" fillId="0" borderId="0" xfId="0" applyNumberFormat="1" applyFont="1" applyAlignment="1">
      <alignment horizontal="center"/>
    </xf>
    <xf numFmtId="0" fontId="43" fillId="0" borderId="0" xfId="0" applyFont="1" applyAlignment="1">
      <alignment horizontal="left" indent="1"/>
    </xf>
    <xf numFmtId="3" fontId="27" fillId="0" borderId="0" xfId="0" applyNumberFormat="1" applyFont="1" applyAlignment="1">
      <alignment horizontal="left" vertical="center"/>
    </xf>
    <xf numFmtId="10" fontId="27" fillId="0" borderId="0" xfId="0" applyNumberFormat="1" applyFont="1" applyAlignment="1">
      <alignment horizontal="center" vertical="center"/>
    </xf>
    <xf numFmtId="0" fontId="43" fillId="0" borderId="0" xfId="0" applyFont="1" applyAlignment="1">
      <alignment horizontal="center" wrapText="1"/>
    </xf>
    <xf numFmtId="9" fontId="27" fillId="0" borderId="0" xfId="0" applyNumberFormat="1" applyFont="1" applyAlignment="1">
      <alignment horizontal="center" vertical="center"/>
    </xf>
    <xf numFmtId="164" fontId="31" fillId="5" borderId="8" xfId="1" applyNumberFormat="1" applyFont="1" applyFill="1" applyBorder="1" applyAlignment="1">
      <alignment horizontal="right" vertical="center"/>
    </xf>
    <xf numFmtId="3" fontId="35" fillId="4" borderId="20" xfId="0" applyNumberFormat="1" applyFont="1" applyFill="1" applyBorder="1" applyAlignment="1">
      <alignment horizontal="center" vertical="center"/>
    </xf>
    <xf numFmtId="167" fontId="31" fillId="0" borderId="0" xfId="1" applyNumberFormat="1" applyFont="1" applyBorder="1" applyAlignment="1" applyProtection="1">
      <alignment horizontal="center" vertical="center" wrapText="1"/>
    </xf>
    <xf numFmtId="49" fontId="26" fillId="0" borderId="0" xfId="0" applyNumberFormat="1" applyFont="1" applyAlignment="1">
      <alignment horizontal="center" vertical="center"/>
    </xf>
    <xf numFmtId="49" fontId="25" fillId="0" borderId="0" xfId="0" applyNumberFormat="1" applyFont="1" applyAlignment="1">
      <alignment horizontal="center" vertical="center"/>
    </xf>
    <xf numFmtId="0" fontId="26" fillId="0" borderId="0" xfId="0" applyFont="1" applyAlignment="1">
      <alignment horizontal="center" vertical="center"/>
    </xf>
    <xf numFmtId="49" fontId="35" fillId="0" borderId="8" xfId="0" applyNumberFormat="1" applyFont="1" applyBorder="1" applyAlignment="1">
      <alignment horizontal="center" vertical="center"/>
    </xf>
    <xf numFmtId="49" fontId="25" fillId="0" borderId="8" xfId="0" applyNumberFormat="1" applyFont="1" applyBorder="1" applyAlignment="1">
      <alignment horizontal="center" vertical="center"/>
    </xf>
    <xf numFmtId="3" fontId="35" fillId="4" borderId="26" xfId="0" applyNumberFormat="1" applyFont="1" applyFill="1" applyBorder="1" applyAlignment="1">
      <alignment horizontal="center" vertical="center"/>
    </xf>
    <xf numFmtId="49" fontId="25" fillId="0" borderId="8" xfId="0" applyNumberFormat="1" applyFont="1" applyFill="1" applyBorder="1" applyAlignment="1">
      <alignment horizontal="center" vertical="center"/>
    </xf>
    <xf numFmtId="0" fontId="35" fillId="0" borderId="0" xfId="0" applyFont="1" applyAlignment="1">
      <alignment horizontal="center" vertical="center"/>
    </xf>
    <xf numFmtId="0" fontId="30" fillId="0" borderId="0" xfId="0" applyFont="1" applyAlignment="1">
      <alignment horizontal="center" vertical="center"/>
    </xf>
    <xf numFmtId="0" fontId="35" fillId="0" borderId="0" xfId="0" applyFont="1" applyAlignment="1">
      <alignment horizontal="center" vertical="center"/>
    </xf>
    <xf numFmtId="0" fontId="24" fillId="0" borderId="8" xfId="0" applyFont="1" applyBorder="1" applyAlignment="1">
      <alignment horizontal="left" vertical="center" wrapText="1"/>
    </xf>
    <xf numFmtId="0" fontId="24" fillId="0" borderId="8" xfId="0" applyFont="1" applyBorder="1" applyAlignment="1">
      <alignment horizontal="center" vertical="center"/>
    </xf>
    <xf numFmtId="0" fontId="24" fillId="0" borderId="8" xfId="0" applyFont="1" applyBorder="1" applyAlignment="1">
      <alignment horizontal="left" vertical="center"/>
    </xf>
    <xf numFmtId="0" fontId="24" fillId="0" borderId="0" xfId="0" applyFont="1" applyAlignment="1">
      <alignment vertical="center"/>
    </xf>
    <xf numFmtId="0" fontId="24" fillId="0" borderId="8" xfId="0" applyFont="1" applyBorder="1" applyAlignment="1">
      <alignment vertical="center"/>
    </xf>
    <xf numFmtId="0" fontId="34" fillId="4" borderId="0" xfId="1" applyFont="1" applyFill="1" applyAlignment="1" applyProtection="1">
      <alignment horizontal="right" vertical="center"/>
    </xf>
    <xf numFmtId="0" fontId="23" fillId="0" borderId="0" xfId="0" applyFont="1" applyAlignment="1">
      <alignment vertical="center"/>
    </xf>
    <xf numFmtId="0" fontId="23" fillId="0" borderId="0" xfId="0" applyFont="1" applyAlignment="1">
      <alignment horizontal="center" vertical="center"/>
    </xf>
    <xf numFmtId="0" fontId="23" fillId="0" borderId="8" xfId="0" applyFont="1" applyBorder="1" applyAlignment="1">
      <alignment horizontal="center" vertical="center"/>
    </xf>
    <xf numFmtId="0" fontId="23" fillId="0" borderId="8" xfId="0" applyFont="1" applyBorder="1" applyAlignment="1">
      <alignment vertical="center"/>
    </xf>
    <xf numFmtId="0" fontId="44" fillId="0" borderId="8" xfId="0" applyFont="1" applyBorder="1" applyAlignment="1">
      <alignment vertical="center"/>
    </xf>
    <xf numFmtId="0" fontId="44" fillId="6" borderId="8" xfId="0" applyFont="1" applyFill="1" applyBorder="1" applyAlignment="1">
      <alignment vertical="center"/>
    </xf>
    <xf numFmtId="0" fontId="23" fillId="0" borderId="18" xfId="0" applyFont="1" applyBorder="1" applyAlignment="1">
      <alignment horizontal="left" vertical="center"/>
    </xf>
    <xf numFmtId="0" fontId="23" fillId="0" borderId="8" xfId="0" applyFont="1" applyBorder="1" applyAlignment="1">
      <alignment horizontal="left" vertical="center"/>
    </xf>
    <xf numFmtId="0" fontId="23" fillId="0" borderId="8" xfId="0" applyFont="1" applyBorder="1" applyAlignment="1">
      <alignment horizontal="left" vertical="center" wrapText="1"/>
    </xf>
    <xf numFmtId="0" fontId="32" fillId="0" borderId="0" xfId="0" applyFont="1" applyFill="1" applyAlignment="1">
      <alignment horizontal="center" vertical="center"/>
    </xf>
    <xf numFmtId="0" fontId="32" fillId="0" borderId="0" xfId="0" applyFont="1" applyFill="1" applyBorder="1" applyAlignment="1">
      <alignment horizontal="center" vertical="center"/>
    </xf>
    <xf numFmtId="168" fontId="32" fillId="0" borderId="10" xfId="0" applyNumberFormat="1" applyFont="1" applyBorder="1" applyAlignment="1">
      <alignment horizontal="center" vertical="center"/>
    </xf>
    <xf numFmtId="49" fontId="35" fillId="0" borderId="0" xfId="0" applyNumberFormat="1" applyFont="1" applyAlignment="1">
      <alignment horizontal="center" vertical="center"/>
    </xf>
    <xf numFmtId="0" fontId="23" fillId="0" borderId="8" xfId="0" applyFont="1" applyBorder="1"/>
    <xf numFmtId="0" fontId="26" fillId="0" borderId="8" xfId="0" applyFont="1" applyBorder="1" applyAlignment="1">
      <alignment vertical="center"/>
    </xf>
    <xf numFmtId="0" fontId="26" fillId="0" borderId="0" xfId="0" applyFont="1" applyAlignment="1">
      <alignment vertical="center"/>
    </xf>
    <xf numFmtId="0" fontId="26" fillId="0" borderId="8" xfId="0" applyFont="1" applyBorder="1" applyAlignment="1">
      <alignment horizontal="center" vertical="center"/>
    </xf>
    <xf numFmtId="0" fontId="25" fillId="0" borderId="8" xfId="0" applyFont="1" applyBorder="1" applyAlignment="1">
      <alignment vertical="center"/>
    </xf>
    <xf numFmtId="49" fontId="26" fillId="0" borderId="8" xfId="0" applyNumberFormat="1" applyFont="1" applyBorder="1" applyAlignment="1">
      <alignment vertical="center"/>
    </xf>
    <xf numFmtId="49" fontId="26" fillId="0" borderId="0" xfId="0" applyNumberFormat="1" applyFont="1" applyAlignment="1">
      <alignment vertical="center"/>
    </xf>
    <xf numFmtId="49" fontId="23" fillId="0" borderId="8" xfId="0" applyNumberFormat="1" applyFont="1" applyBorder="1" applyAlignment="1">
      <alignment vertical="center"/>
    </xf>
    <xf numFmtId="49" fontId="23" fillId="0" borderId="8" xfId="0" applyNumberFormat="1" applyFont="1" applyFill="1" applyBorder="1" applyAlignment="1">
      <alignment horizontal="center" vertical="center"/>
    </xf>
    <xf numFmtId="0" fontId="22" fillId="0" borderId="0" xfId="0" applyFont="1" applyAlignment="1">
      <alignment vertical="center"/>
    </xf>
    <xf numFmtId="0" fontId="32" fillId="5" borderId="22" xfId="0" applyFont="1" applyFill="1" applyBorder="1" applyAlignment="1">
      <alignment horizontal="center" vertical="center"/>
    </xf>
    <xf numFmtId="0" fontId="32" fillId="5" borderId="31" xfId="0" applyFont="1" applyFill="1" applyBorder="1" applyAlignment="1">
      <alignment horizontal="center" vertical="center"/>
    </xf>
    <xf numFmtId="3" fontId="32" fillId="4" borderId="29" xfId="0" applyNumberFormat="1" applyFont="1" applyFill="1" applyBorder="1" applyAlignment="1">
      <alignment horizontal="center" vertical="center"/>
    </xf>
    <xf numFmtId="0" fontId="32" fillId="0" borderId="16" xfId="0" applyFont="1" applyBorder="1" applyAlignment="1">
      <alignment horizontal="center" vertical="center"/>
    </xf>
    <xf numFmtId="0" fontId="32" fillId="5" borderId="23" xfId="0" applyFont="1" applyFill="1" applyBorder="1" applyAlignment="1">
      <alignment horizontal="center" vertical="center"/>
    </xf>
    <xf numFmtId="175" fontId="31" fillId="0" borderId="0" xfId="1" applyNumberFormat="1" applyFont="1" applyBorder="1" applyAlignment="1" applyProtection="1">
      <alignment horizontal="center" vertical="center" wrapText="1"/>
    </xf>
    <xf numFmtId="0" fontId="18" fillId="0" borderId="8" xfId="0" applyFont="1" applyBorder="1" applyAlignment="1">
      <alignment vertical="center"/>
    </xf>
    <xf numFmtId="49" fontId="18" fillId="0" borderId="0" xfId="0" applyNumberFormat="1" applyFont="1" applyAlignment="1">
      <alignment horizontal="center" vertical="center"/>
    </xf>
    <xf numFmtId="0" fontId="36" fillId="0" borderId="0" xfId="2" applyAlignment="1" applyProtection="1"/>
    <xf numFmtId="0" fontId="18" fillId="0" borderId="8" xfId="0" quotePrefix="1" applyFont="1" applyBorder="1" applyAlignment="1">
      <alignment vertical="center"/>
    </xf>
    <xf numFmtId="0" fontId="17" fillId="5" borderId="9" xfId="0" applyFont="1" applyFill="1" applyBorder="1" applyAlignment="1">
      <alignment horizontal="center" vertical="center"/>
    </xf>
    <xf numFmtId="0" fontId="17" fillId="5" borderId="25" xfId="0" applyFont="1" applyFill="1" applyBorder="1" applyAlignment="1">
      <alignment horizontal="center" vertical="center"/>
    </xf>
    <xf numFmtId="165" fontId="17" fillId="0" borderId="9" xfId="0" applyNumberFormat="1" applyFont="1" applyBorder="1" applyAlignment="1">
      <alignment horizontal="center" vertical="center"/>
    </xf>
    <xf numFmtId="4" fontId="17" fillId="0" borderId="28" xfId="0" applyNumberFormat="1" applyFont="1" applyBorder="1" applyAlignment="1">
      <alignment horizontal="center" vertical="center"/>
    </xf>
    <xf numFmtId="0" fontId="17" fillId="0" borderId="0" xfId="0" applyFont="1" applyFill="1" applyBorder="1" applyAlignment="1">
      <alignment horizontal="center" vertical="center"/>
    </xf>
    <xf numFmtId="0" fontId="17" fillId="5" borderId="8" xfId="0" applyFont="1" applyFill="1" applyBorder="1" applyAlignment="1">
      <alignment horizontal="center" vertical="center"/>
    </xf>
    <xf numFmtId="0" fontId="17" fillId="5" borderId="7" xfId="0" applyFont="1" applyFill="1" applyBorder="1" applyAlignment="1">
      <alignment horizontal="center" vertical="center"/>
    </xf>
    <xf numFmtId="165" fontId="17" fillId="0" borderId="8" xfId="0" applyNumberFormat="1" applyFont="1" applyBorder="1" applyAlignment="1">
      <alignment horizontal="center" vertical="center"/>
    </xf>
    <xf numFmtId="4" fontId="17" fillId="0" borderId="21" xfId="0" applyNumberFormat="1" applyFont="1" applyBorder="1" applyAlignment="1">
      <alignment horizontal="center" vertical="center"/>
    </xf>
    <xf numFmtId="0" fontId="17" fillId="0" borderId="0" xfId="0" applyFont="1"/>
    <xf numFmtId="0" fontId="17" fillId="5" borderId="8" xfId="0" applyFont="1" applyFill="1" applyBorder="1"/>
    <xf numFmtId="0" fontId="17" fillId="5" borderId="7" xfId="0" applyFont="1" applyFill="1" applyBorder="1"/>
    <xf numFmtId="0" fontId="17" fillId="0" borderId="0" xfId="0" applyFont="1" applyFill="1" applyBorder="1"/>
    <xf numFmtId="0" fontId="17" fillId="5" borderId="8" xfId="0" applyFont="1" applyFill="1" applyBorder="1" applyAlignment="1">
      <alignment horizontal="right" vertical="center"/>
    </xf>
    <xf numFmtId="3" fontId="17" fillId="5" borderId="7" xfId="0" applyNumberFormat="1" applyFont="1" applyFill="1" applyBorder="1" applyAlignment="1">
      <alignment horizontal="center" vertical="center"/>
    </xf>
    <xf numFmtId="0" fontId="35" fillId="0" borderId="0" xfId="0" applyFont="1" applyAlignment="1">
      <alignment vertical="center" wrapText="1"/>
    </xf>
    <xf numFmtId="3" fontId="35" fillId="0" borderId="0" xfId="0" applyNumberFormat="1" applyFont="1" applyAlignment="1">
      <alignment horizontal="center" vertical="center" wrapText="1"/>
    </xf>
    <xf numFmtId="165" fontId="35" fillId="0" borderId="0" xfId="0" applyNumberFormat="1" applyFont="1" applyAlignment="1">
      <alignment horizontal="center" vertical="center" wrapText="1"/>
    </xf>
    <xf numFmtId="0" fontId="35" fillId="0" borderId="0" xfId="0" applyNumberFormat="1" applyFont="1" applyAlignment="1">
      <alignment horizontal="center" vertical="center" wrapText="1"/>
    </xf>
    <xf numFmtId="168" fontId="35" fillId="0" borderId="0" xfId="0" applyNumberFormat="1" applyFont="1" applyAlignment="1">
      <alignment horizontal="center" vertical="center" wrapText="1"/>
    </xf>
    <xf numFmtId="0" fontId="17" fillId="0" borderId="0" xfId="0" applyFont="1" applyAlignment="1">
      <alignment horizontal="center" vertical="center"/>
    </xf>
    <xf numFmtId="0" fontId="53" fillId="0" borderId="0" xfId="2" applyFont="1" applyAlignment="1" applyProtection="1">
      <alignment vertical="center" wrapText="1"/>
    </xf>
    <xf numFmtId="0" fontId="17" fillId="0" borderId="0" xfId="0" applyFont="1" applyAlignment="1">
      <alignment horizontal="center" vertical="center" wrapText="1"/>
    </xf>
    <xf numFmtId="3" fontId="17" fillId="0" borderId="0" xfId="0" applyNumberFormat="1" applyFont="1" applyAlignment="1">
      <alignment horizontal="center" wrapText="1"/>
    </xf>
    <xf numFmtId="168" fontId="17" fillId="0" borderId="0" xfId="0" applyNumberFormat="1" applyFont="1" applyAlignment="1">
      <alignment horizontal="center" wrapText="1"/>
    </xf>
    <xf numFmtId="0" fontId="17" fillId="0" borderId="0" xfId="0" applyNumberFormat="1" applyFont="1" applyAlignment="1">
      <alignment horizontal="center" wrapText="1"/>
    </xf>
    <xf numFmtId="0" fontId="17" fillId="0" borderId="0" xfId="0" applyFont="1" applyAlignment="1">
      <alignment wrapText="1"/>
    </xf>
    <xf numFmtId="0" fontId="17" fillId="0" borderId="0" xfId="0" applyFont="1" applyAlignment="1">
      <alignment vertical="center" wrapText="1"/>
    </xf>
    <xf numFmtId="3" fontId="17" fillId="0" borderId="0" xfId="0" applyNumberFormat="1" applyFont="1" applyAlignment="1">
      <alignment horizontal="right" vertical="center"/>
    </xf>
    <xf numFmtId="0" fontId="17" fillId="0" borderId="0" xfId="0" applyFont="1" applyFill="1"/>
    <xf numFmtId="0" fontId="17" fillId="2" borderId="0" xfId="0" applyFont="1" applyFill="1"/>
    <xf numFmtId="0" fontId="17" fillId="2" borderId="0" xfId="0" applyFont="1" applyFill="1" applyAlignment="1">
      <alignment horizontal="center" vertical="center" wrapText="1"/>
    </xf>
    <xf numFmtId="3" fontId="17" fillId="2" borderId="0" xfId="0" applyNumberFormat="1" applyFont="1" applyFill="1" applyAlignment="1">
      <alignment horizontal="center" wrapText="1"/>
    </xf>
    <xf numFmtId="168" fontId="17" fillId="2" borderId="0" xfId="0" applyNumberFormat="1" applyFont="1" applyFill="1" applyAlignment="1">
      <alignment horizontal="center" wrapText="1"/>
    </xf>
    <xf numFmtId="0" fontId="17" fillId="2" borderId="0" xfId="0" applyNumberFormat="1" applyFont="1" applyFill="1" applyAlignment="1">
      <alignment horizontal="center" wrapText="1"/>
    </xf>
    <xf numFmtId="0" fontId="17" fillId="4" borderId="0" xfId="0" applyFont="1" applyFill="1"/>
    <xf numFmtId="0" fontId="17" fillId="4" borderId="0" xfId="0" applyFont="1" applyFill="1" applyAlignment="1">
      <alignment horizontal="center" vertical="center" wrapText="1"/>
    </xf>
    <xf numFmtId="3" fontId="17" fillId="4" borderId="0" xfId="0" applyNumberFormat="1" applyFont="1" applyFill="1" applyAlignment="1">
      <alignment horizontal="center" wrapText="1"/>
    </xf>
    <xf numFmtId="168" fontId="17" fillId="4" borderId="0" xfId="0" applyNumberFormat="1" applyFont="1" applyFill="1" applyAlignment="1">
      <alignment horizontal="center" wrapText="1"/>
    </xf>
    <xf numFmtId="0" fontId="17" fillId="4" borderId="0" xfId="0" applyNumberFormat="1" applyFont="1" applyFill="1" applyAlignment="1">
      <alignment horizontal="center" wrapText="1"/>
    </xf>
    <xf numFmtId="0" fontId="53" fillId="4" borderId="0" xfId="2" applyFont="1" applyFill="1" applyAlignment="1" applyProtection="1">
      <alignment vertical="center" wrapText="1"/>
    </xf>
    <xf numFmtId="0" fontId="17" fillId="4" borderId="0" xfId="0" applyFont="1" applyFill="1" applyAlignment="1">
      <alignment vertical="center" wrapText="1"/>
    </xf>
    <xf numFmtId="0" fontId="17" fillId="0" borderId="0" xfId="0" applyFont="1" applyAlignment="1">
      <alignment horizontal="center" wrapText="1"/>
    </xf>
    <xf numFmtId="0" fontId="17" fillId="0" borderId="0" xfId="0" applyFont="1" applyAlignment="1">
      <alignment vertical="center"/>
    </xf>
    <xf numFmtId="0" fontId="17" fillId="0" borderId="0" xfId="0" applyFont="1" applyAlignment="1">
      <alignment horizontal="center"/>
    </xf>
    <xf numFmtId="3" fontId="17" fillId="0" borderId="0" xfId="0" applyNumberFormat="1" applyFont="1" applyAlignment="1">
      <alignment horizontal="center"/>
    </xf>
    <xf numFmtId="165" fontId="17" fillId="0" borderId="0" xfId="0" applyNumberFormat="1" applyFont="1" applyAlignment="1">
      <alignment horizontal="center"/>
    </xf>
    <xf numFmtId="0" fontId="17" fillId="0" borderId="0" xfId="0" applyNumberFormat="1" applyFont="1" applyAlignment="1">
      <alignment horizontal="center"/>
    </xf>
    <xf numFmtId="168" fontId="17" fillId="0" borderId="0" xfId="0" applyNumberFormat="1" applyFont="1" applyAlignment="1">
      <alignment horizontal="center"/>
    </xf>
    <xf numFmtId="0" fontId="35" fillId="0" borderId="22" xfId="0" applyFont="1" applyBorder="1" applyAlignment="1">
      <alignment horizontal="center" vertical="center"/>
    </xf>
    <xf numFmtId="3" fontId="35" fillId="4" borderId="35" xfId="0" applyNumberFormat="1" applyFont="1" applyFill="1" applyBorder="1" applyAlignment="1">
      <alignment horizontal="center" vertical="center"/>
    </xf>
    <xf numFmtId="165" fontId="17" fillId="0" borderId="18" xfId="0" applyNumberFormat="1" applyFont="1" applyBorder="1" applyAlignment="1">
      <alignment horizontal="center" vertical="center"/>
    </xf>
    <xf numFmtId="4" fontId="17" fillId="0" borderId="36" xfId="0" applyNumberFormat="1" applyFont="1" applyBorder="1" applyAlignment="1">
      <alignment horizontal="center" vertical="center"/>
    </xf>
    <xf numFmtId="49" fontId="17" fillId="0" borderId="9" xfId="0" applyNumberFormat="1" applyFont="1" applyBorder="1" applyAlignment="1">
      <alignment horizontal="center" vertical="center"/>
    </xf>
    <xf numFmtId="169" fontId="17" fillId="5" borderId="27" xfId="0" applyNumberFormat="1" applyFont="1" applyFill="1" applyBorder="1" applyAlignment="1">
      <alignment horizontal="center" vertical="center"/>
    </xf>
    <xf numFmtId="169" fontId="17" fillId="5" borderId="19" xfId="0" applyNumberFormat="1" applyFont="1" applyFill="1" applyBorder="1" applyAlignment="1">
      <alignment horizontal="center" vertical="center"/>
    </xf>
    <xf numFmtId="169" fontId="17" fillId="5" borderId="19" xfId="0" applyNumberFormat="1" applyFont="1" applyFill="1" applyBorder="1"/>
    <xf numFmtId="0" fontId="16" fillId="0" borderId="8" xfId="0" applyFont="1" applyBorder="1" applyAlignment="1">
      <alignment vertical="center"/>
    </xf>
    <xf numFmtId="0" fontId="22" fillId="0" borderId="0" xfId="0" applyFont="1" applyAlignment="1">
      <alignment horizontal="center" vertical="center"/>
    </xf>
    <xf numFmtId="0" fontId="32" fillId="0" borderId="51" xfId="1" applyFont="1" applyBorder="1" applyAlignment="1">
      <alignment horizontal="center" vertical="center" wrapText="1" shrinkToFit="1"/>
    </xf>
    <xf numFmtId="0" fontId="23" fillId="0" borderId="51" xfId="0" applyFont="1" applyBorder="1" applyAlignment="1">
      <alignment horizontal="center" vertical="center"/>
    </xf>
    <xf numFmtId="0" fontId="35" fillId="0" borderId="51" xfId="0" applyFont="1" applyBorder="1" applyAlignment="1">
      <alignment horizontal="center" vertical="center" wrapText="1"/>
    </xf>
    <xf numFmtId="0" fontId="15" fillId="0" borderId="8" xfId="0" applyFont="1" applyBorder="1" applyAlignment="1">
      <alignment vertical="center"/>
    </xf>
    <xf numFmtId="49" fontId="15" fillId="0" borderId="8" xfId="0" applyNumberFormat="1" applyFont="1" applyBorder="1" applyAlignment="1">
      <alignment vertical="center"/>
    </xf>
    <xf numFmtId="49" fontId="15" fillId="0" borderId="8" xfId="0" quotePrefix="1" applyNumberFormat="1" applyFont="1" applyBorder="1" applyAlignment="1">
      <alignment vertical="center"/>
    </xf>
    <xf numFmtId="0" fontId="15" fillId="0" borderId="8" xfId="0" quotePrefix="1" applyFont="1" applyBorder="1" applyAlignment="1">
      <alignment vertical="center"/>
    </xf>
    <xf numFmtId="0" fontId="31" fillId="0" borderId="0" xfId="1" applyFont="1" applyBorder="1" applyAlignment="1" applyProtection="1">
      <alignment horizontal="left" vertical="center" wrapText="1"/>
      <protection locked="0"/>
    </xf>
    <xf numFmtId="0" fontId="31" fillId="7" borderId="66" xfId="1" applyFont="1" applyFill="1" applyBorder="1" applyAlignment="1" applyProtection="1">
      <alignment horizontal="center" vertical="center"/>
      <protection locked="0"/>
    </xf>
    <xf numFmtId="49" fontId="31" fillId="2" borderId="67" xfId="1" applyNumberFormat="1" applyFont="1" applyFill="1" applyBorder="1" applyAlignment="1" applyProtection="1">
      <alignment horizontal="center" vertical="center"/>
      <protection locked="0"/>
    </xf>
    <xf numFmtId="0" fontId="31" fillId="7" borderId="67" xfId="1" applyFont="1" applyFill="1" applyBorder="1" applyAlignment="1" applyProtection="1">
      <alignment horizontal="center" vertical="center"/>
      <protection locked="0"/>
    </xf>
    <xf numFmtId="0" fontId="31" fillId="2" borderId="67" xfId="1" applyFont="1" applyFill="1" applyBorder="1" applyAlignment="1" applyProtection="1">
      <alignment horizontal="center" vertical="center"/>
      <protection locked="0"/>
    </xf>
    <xf numFmtId="0" fontId="10" fillId="0" borderId="8" xfId="0" applyFont="1" applyBorder="1" applyAlignment="1">
      <alignment horizontal="left" vertical="center"/>
    </xf>
    <xf numFmtId="0" fontId="10" fillId="0" borderId="8" xfId="0" applyFont="1" applyBorder="1" applyAlignment="1">
      <alignment vertical="center"/>
    </xf>
    <xf numFmtId="0" fontId="10" fillId="0" borderId="0" xfId="0" applyFont="1" applyAlignment="1">
      <alignment horizontal="center" vertical="center"/>
    </xf>
    <xf numFmtId="0" fontId="10" fillId="0" borderId="2" xfId="0" applyFont="1" applyBorder="1" applyAlignment="1">
      <alignment horizontal="center" vertical="center"/>
    </xf>
    <xf numFmtId="164" fontId="31" fillId="0" borderId="0" xfId="1" applyNumberFormat="1" applyFont="1" applyBorder="1" applyAlignment="1" applyProtection="1">
      <alignment horizontal="left" vertical="center"/>
    </xf>
    <xf numFmtId="0" fontId="11" fillId="0" borderId="0" xfId="0" applyFont="1" applyBorder="1" applyAlignment="1" applyProtection="1">
      <alignment horizontal="center" vertical="center"/>
    </xf>
    <xf numFmtId="0" fontId="32" fillId="0" borderId="4" xfId="1" applyFont="1" applyBorder="1" applyAlignment="1">
      <alignment horizontal="center" vertical="center" wrapText="1" shrinkToFit="1"/>
    </xf>
    <xf numFmtId="168" fontId="32" fillId="0" borderId="4" xfId="0" applyNumberFormat="1" applyFont="1" applyBorder="1" applyAlignment="1">
      <alignment horizontal="center" vertical="center" wrapText="1" shrinkToFit="1"/>
    </xf>
    <xf numFmtId="0" fontId="9" fillId="0" borderId="8" xfId="0" applyFont="1" applyBorder="1" applyAlignment="1">
      <alignment horizontal="center" vertical="center"/>
    </xf>
    <xf numFmtId="0" fontId="30" fillId="0" borderId="0" xfId="0" applyFont="1" applyAlignment="1" applyProtection="1">
      <alignment vertical="center"/>
    </xf>
    <xf numFmtId="173" fontId="31" fillId="4" borderId="45" xfId="1" applyNumberFormat="1" applyFont="1" applyFill="1" applyBorder="1" applyAlignment="1" applyProtection="1">
      <alignment horizontal="center" vertical="center"/>
    </xf>
    <xf numFmtId="0" fontId="30" fillId="0" borderId="0" xfId="0" applyFont="1" applyAlignment="1" applyProtection="1">
      <alignment horizontal="center" vertical="center"/>
    </xf>
    <xf numFmtId="0" fontId="35" fillId="0" borderId="8" xfId="0" applyFont="1" applyBorder="1" applyAlignment="1" applyProtection="1">
      <alignment horizontal="center" vertical="center"/>
    </xf>
    <xf numFmtId="0" fontId="30" fillId="0" borderId="0" xfId="0" applyFont="1" applyAlignment="1" applyProtection="1">
      <alignment horizontal="left" vertical="center"/>
    </xf>
    <xf numFmtId="14" fontId="30" fillId="0" borderId="46" xfId="0" applyNumberFormat="1" applyFont="1" applyBorder="1" applyAlignment="1" applyProtection="1">
      <alignment horizontal="center" vertical="center"/>
    </xf>
    <xf numFmtId="0" fontId="21" fillId="0" borderId="37" xfId="0" applyFont="1" applyBorder="1" applyAlignment="1" applyProtection="1">
      <alignment horizontal="center" vertical="center"/>
    </xf>
    <xf numFmtId="0" fontId="35" fillId="0" borderId="38" xfId="0" applyFont="1" applyBorder="1" applyAlignment="1" applyProtection="1">
      <alignment horizontal="center" vertical="center"/>
    </xf>
    <xf numFmtId="0" fontId="30" fillId="0" borderId="18" xfId="0" applyFont="1" applyBorder="1" applyAlignment="1" applyProtection="1">
      <alignment horizontal="center" vertical="center"/>
    </xf>
    <xf numFmtId="0" fontId="32" fillId="4" borderId="0" xfId="1" applyFont="1" applyFill="1" applyBorder="1" applyAlignment="1" applyProtection="1">
      <alignment vertical="center"/>
    </xf>
    <xf numFmtId="0" fontId="32" fillId="0" borderId="69" xfId="1" applyFont="1" applyFill="1" applyBorder="1" applyAlignment="1" applyProtection="1">
      <alignment horizontal="left" vertical="center"/>
    </xf>
    <xf numFmtId="0" fontId="21" fillId="0" borderId="1" xfId="0" applyFont="1" applyBorder="1" applyAlignment="1" applyProtection="1">
      <alignment horizontal="center" vertical="center"/>
    </xf>
    <xf numFmtId="0" fontId="35" fillId="0" borderId="2" xfId="0" applyFont="1" applyBorder="1" applyAlignment="1" applyProtection="1">
      <alignment horizontal="center" vertical="center"/>
    </xf>
    <xf numFmtId="0" fontId="30" fillId="0" borderId="3" xfId="0" applyFont="1" applyBorder="1" applyAlignment="1" applyProtection="1">
      <alignment horizontal="center" vertical="center"/>
    </xf>
    <xf numFmtId="0" fontId="31" fillId="4" borderId="0" xfId="1" applyFont="1" applyFill="1" applyBorder="1" applyAlignment="1" applyProtection="1">
      <alignment vertical="center"/>
    </xf>
    <xf numFmtId="172" fontId="31" fillId="0" borderId="0" xfId="1" applyNumberFormat="1" applyFont="1" applyBorder="1" applyAlignment="1" applyProtection="1">
      <alignment horizontal="left" vertical="center"/>
    </xf>
    <xf numFmtId="49" fontId="32" fillId="0" borderId="70" xfId="1" applyNumberFormat="1" applyFont="1" applyFill="1" applyBorder="1" applyAlignment="1" applyProtection="1">
      <alignment horizontal="left" vertical="center"/>
    </xf>
    <xf numFmtId="0" fontId="32" fillId="0" borderId="70" xfId="1" applyFont="1" applyFill="1" applyBorder="1" applyAlignment="1" applyProtection="1">
      <alignment horizontal="left" vertical="center"/>
    </xf>
    <xf numFmtId="0" fontId="30" fillId="0" borderId="25" xfId="0" applyFont="1" applyBorder="1" applyAlignment="1" applyProtection="1">
      <alignment horizontal="center" vertical="center"/>
    </xf>
    <xf numFmtId="0" fontId="30" fillId="0" borderId="27" xfId="0" applyFont="1" applyBorder="1" applyAlignment="1" applyProtection="1">
      <alignment horizontal="center" vertical="center"/>
    </xf>
    <xf numFmtId="0" fontId="30" fillId="0" borderId="9" xfId="0" applyFont="1" applyBorder="1" applyAlignment="1" applyProtection="1">
      <alignment horizontal="center" vertical="center"/>
    </xf>
    <xf numFmtId="175" fontId="30" fillId="0" borderId="0" xfId="0" applyNumberFormat="1" applyFont="1" applyAlignment="1" applyProtection="1">
      <alignment horizontal="center" vertical="center"/>
    </xf>
    <xf numFmtId="175" fontId="35" fillId="0" borderId="0" xfId="0" applyNumberFormat="1" applyFont="1" applyAlignment="1" applyProtection="1">
      <alignment horizontal="center" vertical="center"/>
    </xf>
    <xf numFmtId="0" fontId="30" fillId="0" borderId="39" xfId="0" applyFont="1" applyBorder="1" applyAlignment="1" applyProtection="1">
      <alignment horizontal="center" vertical="center"/>
    </xf>
    <xf numFmtId="0" fontId="35" fillId="0" borderId="71" xfId="0" applyFont="1" applyBorder="1" applyAlignment="1" applyProtection="1">
      <alignment horizontal="left" vertical="center"/>
    </xf>
    <xf numFmtId="0" fontId="35" fillId="0" borderId="7" xfId="0" applyFont="1" applyBorder="1" applyAlignment="1" applyProtection="1">
      <alignment horizontal="center" vertical="center"/>
    </xf>
    <xf numFmtId="0" fontId="35" fillId="0" borderId="19" xfId="0" applyFont="1" applyBorder="1" applyAlignment="1" applyProtection="1">
      <alignment vertical="center"/>
    </xf>
    <xf numFmtId="0" fontId="28" fillId="0" borderId="18" xfId="0" applyFont="1" applyBorder="1" applyAlignment="1" applyProtection="1">
      <alignment horizontal="left" vertical="center"/>
    </xf>
    <xf numFmtId="0" fontId="18" fillId="0" borderId="3" xfId="0" applyFont="1" applyBorder="1" applyAlignment="1" applyProtection="1">
      <alignment horizontal="center" vertical="center"/>
    </xf>
    <xf numFmtId="0" fontId="39" fillId="0" borderId="18" xfId="0" applyFont="1" applyBorder="1" applyAlignment="1" applyProtection="1">
      <alignment horizontal="center" vertical="center"/>
    </xf>
    <xf numFmtId="0" fontId="30" fillId="0" borderId="0" xfId="0" applyFont="1" applyBorder="1" applyAlignment="1" applyProtection="1">
      <alignment horizontal="center" vertical="center"/>
    </xf>
    <xf numFmtId="0" fontId="30" fillId="0" borderId="3" xfId="0" applyFont="1" applyBorder="1" applyAlignment="1" applyProtection="1">
      <alignment horizontal="left" vertical="center"/>
    </xf>
    <xf numFmtId="0" fontId="39" fillId="0" borderId="3" xfId="0" applyFont="1" applyBorder="1" applyAlignment="1" applyProtection="1">
      <alignment horizontal="center" vertical="center"/>
    </xf>
    <xf numFmtId="0" fontId="46" fillId="4" borderId="0" xfId="1" applyFont="1" applyFill="1" applyAlignment="1" applyProtection="1">
      <alignment vertical="center"/>
    </xf>
    <xf numFmtId="0" fontId="16" fillId="0" borderId="0" xfId="0" applyFont="1" applyAlignment="1" applyProtection="1">
      <alignment vertical="center"/>
    </xf>
    <xf numFmtId="0" fontId="9" fillId="0" borderId="0" xfId="0" applyFont="1" applyBorder="1" applyAlignment="1" applyProtection="1">
      <alignment horizontal="center" vertical="center"/>
    </xf>
    <xf numFmtId="0" fontId="20" fillId="0" borderId="3" xfId="0" applyFont="1" applyBorder="1" applyAlignment="1" applyProtection="1">
      <alignment horizontal="left" vertical="center"/>
    </xf>
    <xf numFmtId="0" fontId="19" fillId="0" borderId="3" xfId="0" applyFont="1" applyBorder="1" applyAlignment="1" applyProtection="1">
      <alignment horizontal="center" vertical="center"/>
    </xf>
    <xf numFmtId="0" fontId="35" fillId="0" borderId="3" xfId="0" applyFont="1" applyBorder="1" applyAlignment="1" applyProtection="1">
      <alignment horizontal="center" vertical="center"/>
    </xf>
    <xf numFmtId="0" fontId="10" fillId="0" borderId="0" xfId="0" applyFont="1" applyFill="1" applyAlignment="1" applyProtection="1">
      <alignment vertical="center"/>
    </xf>
    <xf numFmtId="0" fontId="45" fillId="0" borderId="3" xfId="0" applyFont="1" applyBorder="1" applyAlignment="1" applyProtection="1">
      <alignment horizontal="center" vertical="center"/>
    </xf>
    <xf numFmtId="0" fontId="32" fillId="4" borderId="0" xfId="1" applyFont="1" applyFill="1" applyBorder="1" applyAlignment="1" applyProtection="1">
      <alignment horizontal="left" vertical="center"/>
    </xf>
    <xf numFmtId="0" fontId="19" fillId="0" borderId="3" xfId="0" applyFont="1" applyBorder="1" applyAlignment="1" applyProtection="1">
      <alignment horizontal="left" vertical="center"/>
    </xf>
    <xf numFmtId="0" fontId="34" fillId="0" borderId="0" xfId="1" applyFont="1" applyAlignment="1" applyProtection="1">
      <alignment horizontal="right" vertical="center"/>
    </xf>
    <xf numFmtId="0" fontId="12" fillId="0" borderId="51" xfId="0" applyFont="1" applyBorder="1" applyAlignment="1" applyProtection="1">
      <alignment horizontal="center" vertical="center"/>
    </xf>
    <xf numFmtId="0" fontId="19" fillId="0" borderId="9" xfId="0" applyFont="1" applyBorder="1" applyAlignment="1" applyProtection="1">
      <alignment horizontal="left" vertical="center"/>
    </xf>
    <xf numFmtId="0" fontId="19" fillId="0" borderId="9" xfId="0" applyFont="1" applyBorder="1" applyAlignment="1" applyProtection="1">
      <alignment horizontal="center" vertical="center"/>
    </xf>
    <xf numFmtId="0" fontId="35" fillId="0" borderId="9" xfId="0" applyFont="1" applyBorder="1" applyAlignment="1" applyProtection="1">
      <alignment horizontal="center" vertical="center"/>
    </xf>
    <xf numFmtId="0" fontId="0" fillId="0" borderId="0" xfId="0" applyProtection="1"/>
    <xf numFmtId="0" fontId="34" fillId="0" borderId="0" xfId="1" applyFont="1" applyAlignment="1" applyProtection="1">
      <alignment vertical="center"/>
    </xf>
    <xf numFmtId="169" fontId="30" fillId="0" borderId="0" xfId="0" applyNumberFormat="1" applyFont="1" applyBorder="1" applyAlignment="1" applyProtection="1">
      <alignment horizontal="center" vertical="center"/>
    </xf>
    <xf numFmtId="0" fontId="19" fillId="0" borderId="43" xfId="0" applyFont="1" applyBorder="1" applyAlignment="1" applyProtection="1">
      <alignment horizontal="left" vertical="center"/>
    </xf>
    <xf numFmtId="0" fontId="19" fillId="0" borderId="43" xfId="0" applyFont="1" applyBorder="1" applyAlignment="1" applyProtection="1">
      <alignment horizontal="center" vertical="center"/>
    </xf>
    <xf numFmtId="0" fontId="35" fillId="0" borderId="43" xfId="0" applyFont="1" applyBorder="1" applyAlignment="1" applyProtection="1">
      <alignment horizontal="center" vertical="center"/>
    </xf>
    <xf numFmtId="0" fontId="33" fillId="0" borderId="13" xfId="1" applyFont="1" applyBorder="1" applyAlignment="1" applyProtection="1">
      <alignment horizontal="center" vertical="center" wrapText="1" shrinkToFit="1"/>
    </xf>
    <xf numFmtId="0" fontId="32" fillId="0" borderId="30" xfId="1" applyFont="1" applyBorder="1" applyAlignment="1" applyProtection="1">
      <alignment horizontal="center" vertical="center" wrapText="1" shrinkToFit="1"/>
    </xf>
    <xf numFmtId="0" fontId="32" fillId="0" borderId="10" xfId="1" applyFont="1" applyBorder="1" applyAlignment="1" applyProtection="1">
      <alignment horizontal="center" vertical="center" wrapText="1" shrinkToFit="1"/>
    </xf>
    <xf numFmtId="168" fontId="32" fillId="0" borderId="10" xfId="0" applyNumberFormat="1" applyFont="1" applyBorder="1" applyAlignment="1" applyProtection="1">
      <alignment horizontal="center" vertical="center" wrapText="1" shrinkToFit="1"/>
    </xf>
    <xf numFmtId="0" fontId="34" fillId="0" borderId="4" xfId="1" applyFont="1" applyBorder="1" applyAlignment="1" applyProtection="1">
      <alignment horizontal="center" vertical="center" wrapText="1" shrinkToFit="1"/>
    </xf>
    <xf numFmtId="0" fontId="34" fillId="0" borderId="16" xfId="1" applyFont="1" applyBorder="1" applyAlignment="1" applyProtection="1">
      <alignment horizontal="center" vertical="center" wrapText="1" shrinkToFit="1"/>
    </xf>
    <xf numFmtId="0" fontId="34" fillId="0" borderId="0" xfId="1" applyFont="1" applyBorder="1" applyAlignment="1" applyProtection="1">
      <alignment horizontal="center" vertical="center" wrapText="1" shrinkToFit="1"/>
    </xf>
    <xf numFmtId="0" fontId="0" fillId="0" borderId="0" xfId="0" applyAlignment="1" applyProtection="1">
      <alignment horizontal="center" vertical="center"/>
    </xf>
    <xf numFmtId="0" fontId="30" fillId="0" borderId="57" xfId="0" applyFont="1" applyBorder="1" applyAlignment="1" applyProtection="1">
      <alignment horizontal="center" vertical="center"/>
    </xf>
    <xf numFmtId="0" fontId="31" fillId="0" borderId="0" xfId="1" applyFont="1" applyBorder="1" applyAlignment="1" applyProtection="1">
      <alignment horizontal="left" vertical="center" wrapText="1"/>
    </xf>
    <xf numFmtId="3" fontId="31" fillId="0" borderId="3" xfId="1" applyNumberFormat="1" applyFont="1" applyBorder="1" applyAlignment="1" applyProtection="1">
      <alignment horizontal="center" vertical="center" wrapText="1"/>
    </xf>
    <xf numFmtId="168" fontId="31" fillId="0" borderId="3" xfId="1" applyNumberFormat="1" applyFont="1" applyBorder="1" applyAlignment="1" applyProtection="1">
      <alignment horizontal="center" vertical="center" wrapText="1"/>
    </xf>
    <xf numFmtId="166" fontId="30" fillId="0" borderId="0" xfId="0" applyNumberFormat="1" applyFont="1" applyAlignment="1" applyProtection="1">
      <alignment horizontal="center" vertical="center"/>
    </xf>
    <xf numFmtId="0" fontId="39" fillId="0" borderId="0" xfId="0" applyFont="1" applyAlignment="1" applyProtection="1">
      <alignment horizontal="center" vertical="center"/>
    </xf>
    <xf numFmtId="168" fontId="30" fillId="0" borderId="0" xfId="0" applyNumberFormat="1" applyFont="1" applyAlignment="1" applyProtection="1">
      <alignment vertical="center"/>
    </xf>
    <xf numFmtId="0" fontId="10" fillId="0" borderId="0" xfId="0" applyFont="1" applyAlignment="1" applyProtection="1">
      <alignment horizontal="center" vertical="center"/>
    </xf>
    <xf numFmtId="0" fontId="35" fillId="4" borderId="0" xfId="0" applyFont="1" applyFill="1" applyBorder="1" applyAlignment="1" applyProtection="1">
      <alignment horizontal="left" vertical="center"/>
    </xf>
    <xf numFmtId="175" fontId="10" fillId="0" borderId="51" xfId="0" applyNumberFormat="1" applyFont="1" applyBorder="1" applyAlignment="1" applyProtection="1">
      <alignment vertical="center"/>
    </xf>
    <xf numFmtId="166" fontId="35" fillId="4" borderId="1" xfId="0" applyNumberFormat="1" applyFont="1" applyFill="1" applyBorder="1" applyAlignment="1" applyProtection="1">
      <alignment horizontal="left" vertical="center"/>
    </xf>
    <xf numFmtId="0" fontId="10" fillId="0" borderId="51" xfId="0" applyFont="1" applyBorder="1" applyAlignment="1" applyProtection="1">
      <alignment vertical="center"/>
    </xf>
    <xf numFmtId="167" fontId="31" fillId="0" borderId="0" xfId="1" applyNumberFormat="1" applyFont="1" applyFill="1" applyBorder="1" applyAlignment="1" applyProtection="1">
      <alignment horizontal="center" vertical="center" wrapText="1"/>
    </xf>
    <xf numFmtId="0" fontId="30" fillId="0" borderId="0" xfId="0" applyFont="1" applyBorder="1" applyAlignment="1" applyProtection="1">
      <alignment vertical="center"/>
    </xf>
    <xf numFmtId="0" fontId="30" fillId="4" borderId="0" xfId="0" applyFont="1" applyFill="1" applyAlignment="1" applyProtection="1">
      <alignment horizontal="center" vertical="center"/>
    </xf>
    <xf numFmtId="0" fontId="13" fillId="0" borderId="0" xfId="0" applyFont="1" applyAlignment="1" applyProtection="1">
      <alignment vertical="center"/>
    </xf>
    <xf numFmtId="0" fontId="10" fillId="0" borderId="0" xfId="0" applyFont="1" applyAlignment="1" applyProtection="1">
      <alignment vertical="center"/>
    </xf>
    <xf numFmtId="168" fontId="31" fillId="0" borderId="14" xfId="1" applyNumberFormat="1" applyFont="1" applyBorder="1" applyAlignment="1" applyProtection="1">
      <alignment vertical="center"/>
    </xf>
    <xf numFmtId="0" fontId="31" fillId="0" borderId="15" xfId="1" applyFont="1" applyBorder="1" applyAlignment="1" applyProtection="1">
      <alignment vertical="center"/>
    </xf>
    <xf numFmtId="165" fontId="32" fillId="0" borderId="15" xfId="1" applyNumberFormat="1" applyFont="1" applyBorder="1" applyAlignment="1" applyProtection="1">
      <alignment horizontal="center" vertical="center"/>
    </xf>
    <xf numFmtId="169" fontId="32" fillId="0" borderId="15" xfId="1" applyNumberFormat="1" applyFont="1" applyBorder="1" applyAlignment="1" applyProtection="1">
      <alignment vertical="center"/>
    </xf>
    <xf numFmtId="167" fontId="34" fillId="0" borderId="0" xfId="1" applyNumberFormat="1" applyFont="1" applyBorder="1" applyAlignment="1" applyProtection="1">
      <alignment horizontal="center" vertical="center"/>
    </xf>
    <xf numFmtId="168" fontId="30" fillId="0" borderId="0" xfId="0" applyNumberFormat="1" applyFont="1" applyAlignment="1" applyProtection="1">
      <alignment horizontal="left" vertical="center"/>
    </xf>
    <xf numFmtId="0" fontId="31" fillId="0" borderId="0" xfId="1" applyFont="1" applyBorder="1" applyAlignment="1" applyProtection="1">
      <alignment horizontal="left" vertical="center"/>
    </xf>
    <xf numFmtId="165" fontId="32" fillId="0" borderId="0" xfId="1" applyNumberFormat="1" applyFont="1" applyBorder="1" applyAlignment="1" applyProtection="1">
      <alignment horizontal="center" vertical="center"/>
    </xf>
    <xf numFmtId="169" fontId="32" fillId="0" borderId="0" xfId="1" applyNumberFormat="1" applyFont="1" applyBorder="1" applyAlignment="1" applyProtection="1">
      <alignment horizontal="right" vertical="center"/>
    </xf>
    <xf numFmtId="176" fontId="34" fillId="0" borderId="0" xfId="1" applyNumberFormat="1" applyFont="1" applyBorder="1" applyAlignment="1" applyProtection="1">
      <alignment horizontal="center" vertical="center"/>
    </xf>
    <xf numFmtId="168" fontId="31" fillId="0" borderId="0" xfId="1" applyNumberFormat="1" applyFont="1" applyBorder="1" applyAlignment="1" applyProtection="1">
      <alignment horizontal="left" vertical="center"/>
    </xf>
    <xf numFmtId="167" fontId="30" fillId="0" borderId="0" xfId="0" applyNumberFormat="1" applyFont="1" applyAlignment="1" applyProtection="1">
      <alignment vertical="center"/>
    </xf>
    <xf numFmtId="0" fontId="31" fillId="0" borderId="51" xfId="1" applyFont="1" applyBorder="1" applyAlignment="1" applyProtection="1">
      <alignment vertical="center"/>
    </xf>
    <xf numFmtId="168" fontId="32" fillId="0" borderId="51" xfId="1" applyNumberFormat="1" applyFont="1" applyBorder="1" applyAlignment="1" applyProtection="1">
      <alignment horizontal="center" vertical="center"/>
    </xf>
    <xf numFmtId="167" fontId="30" fillId="0" borderId="0" xfId="0" applyNumberFormat="1" applyFont="1" applyBorder="1" applyAlignment="1" applyProtection="1">
      <alignment vertical="center"/>
    </xf>
    <xf numFmtId="0" fontId="31" fillId="0" borderId="51" xfId="1" applyFont="1" applyFill="1" applyBorder="1" applyAlignment="1" applyProtection="1">
      <alignment vertical="center"/>
    </xf>
    <xf numFmtId="0" fontId="35" fillId="0" borderId="51" xfId="3" applyNumberFormat="1" applyFont="1" applyBorder="1" applyAlignment="1" applyProtection="1">
      <alignment horizontal="center" vertical="center"/>
    </xf>
    <xf numFmtId="0" fontId="42" fillId="0" borderId="0" xfId="0" applyFont="1" applyBorder="1" applyAlignment="1" applyProtection="1">
      <alignment vertical="center"/>
    </xf>
    <xf numFmtId="0" fontId="14" fillId="0" borderId="51" xfId="0" applyFont="1" applyBorder="1" applyAlignment="1" applyProtection="1">
      <alignment horizontal="left" vertical="center"/>
    </xf>
    <xf numFmtId="0" fontId="15" fillId="0" borderId="51" xfId="0" applyFont="1" applyBorder="1" applyAlignment="1" applyProtection="1">
      <alignment vertical="center"/>
    </xf>
    <xf numFmtId="0" fontId="35" fillId="0" borderId="51" xfId="0" applyFont="1" applyBorder="1" applyAlignment="1" applyProtection="1">
      <alignment horizontal="center" vertical="center"/>
    </xf>
    <xf numFmtId="0" fontId="30" fillId="0" borderId="1" xfId="0" applyFont="1" applyBorder="1" applyAlignment="1" applyProtection="1">
      <alignment vertical="center"/>
    </xf>
    <xf numFmtId="0" fontId="42" fillId="0" borderId="43" xfId="0" applyFont="1" applyBorder="1" applyAlignment="1" applyProtection="1">
      <alignment vertical="center"/>
    </xf>
    <xf numFmtId="0" fontId="29" fillId="0" borderId="0" xfId="0" applyFont="1" applyAlignment="1" applyProtection="1">
      <alignment vertical="center"/>
    </xf>
    <xf numFmtId="0" fontId="29" fillId="0" borderId="0" xfId="0" applyFont="1" applyAlignment="1" applyProtection="1">
      <alignment horizontal="left" vertical="center"/>
    </xf>
    <xf numFmtId="0" fontId="29" fillId="0" borderId="0" xfId="0" applyFont="1" applyBorder="1" applyAlignment="1" applyProtection="1">
      <alignment vertical="center"/>
    </xf>
    <xf numFmtId="0" fontId="17" fillId="0" borderId="0" xfId="0" applyFont="1" applyAlignment="1" applyProtection="1">
      <alignment horizontal="left" vertical="center"/>
    </xf>
    <xf numFmtId="0" fontId="15" fillId="0" borderId="0" xfId="0" applyFont="1" applyAlignment="1" applyProtection="1">
      <alignment vertical="center"/>
    </xf>
    <xf numFmtId="0" fontId="15" fillId="0" borderId="0" xfId="0" applyFont="1" applyAlignment="1" applyProtection="1">
      <alignment horizontal="right" vertical="center"/>
    </xf>
    <xf numFmtId="0" fontId="35" fillId="0" borderId="0" xfId="0" applyFont="1" applyAlignment="1" applyProtection="1">
      <alignment horizontal="center" vertical="center"/>
    </xf>
    <xf numFmtId="0" fontId="15" fillId="0" borderId="0" xfId="0" applyFont="1" applyAlignment="1" applyProtection="1">
      <alignment horizontal="center" vertical="center"/>
    </xf>
    <xf numFmtId="0" fontId="43" fillId="0" borderId="0" xfId="0" applyFont="1" applyAlignment="1" applyProtection="1">
      <alignment vertical="center"/>
    </xf>
    <xf numFmtId="0" fontId="43" fillId="0" borderId="0" xfId="0" applyFont="1" applyAlignment="1" applyProtection="1">
      <alignment horizontal="center" vertical="center"/>
    </xf>
    <xf numFmtId="168" fontId="15" fillId="0" borderId="0" xfId="0" applyNumberFormat="1" applyFont="1" applyAlignment="1" applyProtection="1">
      <alignment vertical="center"/>
    </xf>
    <xf numFmtId="168" fontId="15" fillId="0" borderId="0" xfId="0" applyNumberFormat="1" applyFont="1" applyAlignment="1" applyProtection="1">
      <alignment horizontal="center" vertical="center"/>
    </xf>
    <xf numFmtId="0" fontId="34" fillId="0" borderId="12" xfId="0" applyFont="1" applyBorder="1" applyAlignment="1" applyProtection="1">
      <alignment vertical="center"/>
    </xf>
    <xf numFmtId="0" fontId="34" fillId="0" borderId="52" xfId="0" applyFont="1" applyBorder="1" applyAlignment="1" applyProtection="1">
      <alignment vertical="center"/>
    </xf>
    <xf numFmtId="0" fontId="34" fillId="0" borderId="17" xfId="0" applyFont="1" applyBorder="1" applyAlignment="1" applyProtection="1">
      <alignment vertical="center"/>
    </xf>
    <xf numFmtId="0" fontId="32" fillId="0" borderId="60" xfId="0" applyFont="1" applyFill="1" applyBorder="1" applyAlignment="1" applyProtection="1">
      <alignment vertical="center"/>
    </xf>
    <xf numFmtId="0" fontId="32" fillId="0" borderId="52" xfId="0" applyFont="1" applyFill="1" applyBorder="1" applyAlignment="1" applyProtection="1">
      <alignment vertical="center"/>
    </xf>
    <xf numFmtId="0" fontId="32" fillId="0" borderId="61" xfId="0" applyFont="1" applyFill="1" applyBorder="1" applyAlignment="1" applyProtection="1">
      <alignment vertical="center"/>
    </xf>
    <xf numFmtId="0" fontId="14" fillId="0" borderId="18" xfId="0" applyFont="1" applyBorder="1" applyAlignment="1" applyProtection="1">
      <alignment horizontal="center" vertical="center"/>
    </xf>
    <xf numFmtId="49" fontId="15" fillId="0" borderId="0" xfId="0" applyNumberFormat="1" applyFont="1" applyAlignment="1" applyProtection="1">
      <alignment horizontal="center" vertical="center"/>
    </xf>
    <xf numFmtId="0" fontId="31" fillId="0" borderId="11" xfId="1" applyFont="1" applyFill="1" applyBorder="1" applyAlignment="1" applyProtection="1">
      <alignment vertical="center"/>
    </xf>
    <xf numFmtId="0" fontId="31" fillId="0" borderId="0" xfId="1" applyFont="1" applyFill="1" applyBorder="1" applyAlignment="1" applyProtection="1">
      <alignment vertical="center"/>
    </xf>
    <xf numFmtId="0" fontId="31" fillId="0" borderId="2" xfId="1" applyFont="1" applyFill="1" applyBorder="1" applyAlignment="1" applyProtection="1">
      <alignment vertical="center"/>
    </xf>
    <xf numFmtId="0" fontId="15" fillId="0" borderId="3" xfId="0" applyFont="1" applyBorder="1" applyAlignment="1" applyProtection="1">
      <alignment vertical="center"/>
    </xf>
    <xf numFmtId="0" fontId="32" fillId="0" borderId="1" xfId="0" applyFont="1" applyFill="1" applyBorder="1" applyAlignment="1" applyProtection="1">
      <alignment vertical="center"/>
    </xf>
    <xf numFmtId="0" fontId="32" fillId="0" borderId="0" xfId="0" applyFont="1" applyFill="1" applyBorder="1" applyAlignment="1" applyProtection="1">
      <alignment vertical="center"/>
    </xf>
    <xf numFmtId="0" fontId="32" fillId="0" borderId="57" xfId="0" applyFont="1" applyFill="1" applyBorder="1" applyAlignment="1" applyProtection="1">
      <alignment vertical="center"/>
    </xf>
    <xf numFmtId="0" fontId="34" fillId="0" borderId="62" xfId="0" applyFont="1" applyFill="1" applyBorder="1" applyAlignment="1" applyProtection="1">
      <alignment vertical="center"/>
    </xf>
    <xf numFmtId="0" fontId="34" fillId="0" borderId="43" xfId="0" applyFont="1" applyFill="1" applyBorder="1" applyAlignment="1" applyProtection="1">
      <alignment vertical="center"/>
    </xf>
    <xf numFmtId="0" fontId="34" fillId="0" borderId="44" xfId="0" applyFont="1" applyFill="1" applyBorder="1" applyAlignment="1" applyProtection="1">
      <alignment vertical="center"/>
    </xf>
    <xf numFmtId="0" fontId="15" fillId="0" borderId="9" xfId="0" applyFont="1" applyBorder="1" applyAlignment="1" applyProtection="1">
      <alignment vertical="center"/>
    </xf>
    <xf numFmtId="0" fontId="15" fillId="0" borderId="0" xfId="0" applyFont="1" applyProtection="1"/>
    <xf numFmtId="0" fontId="43" fillId="0" borderId="1" xfId="0" applyFont="1" applyBorder="1" applyAlignment="1" applyProtection="1">
      <alignment horizontal="center" vertical="center"/>
    </xf>
    <xf numFmtId="168" fontId="43" fillId="0" borderId="0" xfId="0" applyNumberFormat="1" applyFont="1" applyBorder="1" applyAlignment="1" applyProtection="1">
      <alignment vertical="center"/>
    </xf>
    <xf numFmtId="0" fontId="15" fillId="0" borderId="2" xfId="0" applyFont="1" applyBorder="1" applyAlignment="1" applyProtection="1">
      <alignment vertical="center"/>
    </xf>
    <xf numFmtId="168" fontId="15" fillId="0" borderId="0" xfId="0" applyNumberFormat="1" applyFont="1" applyAlignment="1" applyProtection="1">
      <alignment horizontal="left" vertical="center"/>
    </xf>
    <xf numFmtId="0" fontId="43" fillId="0" borderId="0" xfId="0" applyFont="1" applyProtection="1"/>
    <xf numFmtId="0" fontId="43" fillId="0" borderId="53" xfId="0" applyFont="1" applyBorder="1" applyAlignment="1" applyProtection="1">
      <alignment horizontal="center" vertical="center"/>
    </xf>
    <xf numFmtId="168" fontId="43" fillId="0" borderId="53" xfId="0" applyNumberFormat="1" applyFont="1" applyBorder="1" applyAlignment="1" applyProtection="1">
      <alignment vertical="center"/>
    </xf>
    <xf numFmtId="0" fontId="15" fillId="0" borderId="53" xfId="0" applyFont="1" applyBorder="1" applyAlignment="1" applyProtection="1">
      <alignment vertical="center"/>
    </xf>
    <xf numFmtId="168" fontId="14" fillId="0" borderId="0" xfId="0" applyNumberFormat="1" applyFont="1" applyAlignment="1" applyProtection="1">
      <alignment horizontal="left" vertical="center"/>
    </xf>
    <xf numFmtId="168" fontId="43" fillId="0" borderId="0" xfId="0" applyNumberFormat="1" applyFont="1" applyAlignment="1" applyProtection="1">
      <alignment vertical="center"/>
    </xf>
    <xf numFmtId="168" fontId="32" fillId="0" borderId="0" xfId="0" applyNumberFormat="1" applyFont="1" applyBorder="1" applyAlignment="1" applyProtection="1">
      <alignment horizontal="center" vertical="center" wrapText="1" shrinkToFit="1"/>
    </xf>
    <xf numFmtId="0" fontId="32" fillId="0" borderId="0" xfId="0" applyFont="1" applyAlignment="1" applyProtection="1">
      <alignment horizontal="right" vertical="center" wrapText="1" shrinkToFit="1"/>
    </xf>
    <xf numFmtId="0" fontId="35" fillId="0" borderId="0" xfId="0" applyFont="1" applyAlignment="1" applyProtection="1">
      <alignment horizontal="center"/>
    </xf>
    <xf numFmtId="0" fontId="32" fillId="0" borderId="29" xfId="0" applyFont="1" applyBorder="1" applyAlignment="1" applyProtection="1">
      <alignment horizontal="center" vertical="center" wrapText="1" shrinkToFit="1"/>
    </xf>
    <xf numFmtId="0" fontId="32" fillId="0" borderId="59" xfId="1" applyFont="1" applyBorder="1" applyAlignment="1" applyProtection="1">
      <alignment horizontal="center" vertical="center" wrapText="1" shrinkToFit="1"/>
    </xf>
    <xf numFmtId="0" fontId="35" fillId="0" borderId="10" xfId="0" applyFont="1" applyBorder="1" applyAlignment="1" applyProtection="1">
      <alignment horizontal="center" vertical="center" wrapText="1"/>
    </xf>
    <xf numFmtId="0" fontId="32" fillId="0" borderId="16" xfId="0" applyFont="1" applyBorder="1" applyAlignment="1" applyProtection="1">
      <alignment horizontal="center" vertical="center" wrapText="1" shrinkToFit="1"/>
    </xf>
    <xf numFmtId="0" fontId="32" fillId="0" borderId="11" xfId="0" applyFont="1" applyBorder="1" applyAlignment="1" applyProtection="1">
      <alignment horizontal="center" vertical="center" wrapText="1" shrinkToFit="1"/>
    </xf>
    <xf numFmtId="0" fontId="32" fillId="0" borderId="40" xfId="0" applyFont="1" applyBorder="1" applyAlignment="1" applyProtection="1">
      <alignment horizontal="center" vertical="center" wrapText="1" shrinkToFit="1"/>
    </xf>
    <xf numFmtId="0" fontId="35" fillId="0" borderId="0" xfId="0" applyFont="1" applyAlignment="1" applyProtection="1">
      <alignment horizontal="center" wrapText="1"/>
    </xf>
    <xf numFmtId="169" fontId="35" fillId="0" borderId="0" xfId="0" applyNumberFormat="1" applyFont="1" applyAlignment="1" applyProtection="1">
      <alignment horizontal="center"/>
    </xf>
    <xf numFmtId="49" fontId="31" fillId="0" borderId="41" xfId="1" applyNumberFormat="1" applyFont="1" applyBorder="1" applyAlignment="1" applyProtection="1">
      <alignment horizontal="center" vertical="center" wrapText="1"/>
    </xf>
    <xf numFmtId="0" fontId="31" fillId="0" borderId="58" xfId="0" applyNumberFormat="1" applyFont="1" applyBorder="1" applyAlignment="1" applyProtection="1">
      <alignment horizontal="center" vertical="center" wrapText="1"/>
    </xf>
    <xf numFmtId="49" fontId="31" fillId="0" borderId="12" xfId="1" applyNumberFormat="1" applyFont="1" applyBorder="1" applyAlignment="1" applyProtection="1">
      <alignment horizontal="center" vertical="center" wrapText="1"/>
    </xf>
    <xf numFmtId="168" fontId="14" fillId="0" borderId="6" xfId="0" applyNumberFormat="1" applyFont="1" applyBorder="1" applyAlignment="1" applyProtection="1">
      <alignment horizontal="center" vertical="center"/>
    </xf>
    <xf numFmtId="169" fontId="15" fillId="0" borderId="19" xfId="0" applyNumberFormat="1" applyFont="1" applyBorder="1" applyAlignment="1" applyProtection="1">
      <alignment horizontal="center" vertical="center"/>
    </xf>
    <xf numFmtId="169" fontId="15" fillId="0" borderId="8" xfId="0" applyNumberFormat="1" applyFont="1" applyBorder="1" applyAlignment="1" applyProtection="1">
      <alignment horizontal="center" vertical="center"/>
    </xf>
    <xf numFmtId="0" fontId="32" fillId="0" borderId="0" xfId="0" applyFont="1" applyAlignment="1" applyProtection="1">
      <alignment horizontal="center" vertical="center" wrapText="1" shrinkToFit="1"/>
    </xf>
    <xf numFmtId="0" fontId="31" fillId="0" borderId="11" xfId="0" applyNumberFormat="1" applyFont="1" applyBorder="1" applyAlignment="1" applyProtection="1">
      <alignment horizontal="center" vertical="center" wrapText="1"/>
    </xf>
    <xf numFmtId="49" fontId="31" fillId="0" borderId="11" xfId="1" applyNumberFormat="1" applyFont="1" applyBorder="1" applyAlignment="1" applyProtection="1">
      <alignment horizontal="center" vertical="center" wrapText="1"/>
    </xf>
    <xf numFmtId="0" fontId="31" fillId="0" borderId="11" xfId="0" applyNumberFormat="1" applyFont="1" applyBorder="1" applyAlignment="1" applyProtection="1">
      <alignment horizontal="center" vertical="center"/>
    </xf>
    <xf numFmtId="0" fontId="43" fillId="0" borderId="11" xfId="0" applyNumberFormat="1" applyFont="1" applyBorder="1" applyAlignment="1" applyProtection="1">
      <alignment horizontal="center" vertical="center"/>
    </xf>
    <xf numFmtId="168" fontId="31" fillId="0" borderId="55" xfId="1" applyNumberFormat="1" applyFont="1" applyBorder="1" applyAlignment="1" applyProtection="1">
      <alignment horizontal="center" vertical="center" wrapText="1"/>
    </xf>
    <xf numFmtId="0" fontId="43" fillId="0" borderId="65" xfId="0" applyNumberFormat="1" applyFont="1" applyBorder="1" applyAlignment="1" applyProtection="1">
      <alignment horizontal="center" vertical="center"/>
    </xf>
    <xf numFmtId="49" fontId="31" fillId="0" borderId="47" xfId="1" applyNumberFormat="1" applyFont="1" applyBorder="1" applyAlignment="1" applyProtection="1">
      <alignment horizontal="center" vertical="center" wrapText="1"/>
    </xf>
    <xf numFmtId="168" fontId="14" fillId="0" borderId="50" xfId="0" applyNumberFormat="1" applyFont="1" applyBorder="1" applyAlignment="1" applyProtection="1">
      <alignment horizontal="center" vertical="center"/>
    </xf>
    <xf numFmtId="168" fontId="31" fillId="0" borderId="4" xfId="1" applyNumberFormat="1" applyFont="1" applyBorder="1" applyAlignment="1" applyProtection="1">
      <alignment horizontal="center" vertical="center" wrapText="1"/>
    </xf>
    <xf numFmtId="0" fontId="43" fillId="0" borderId="12" xfId="0" applyNumberFormat="1" applyFont="1" applyBorder="1" applyAlignment="1" applyProtection="1">
      <alignment horizontal="center" vertical="center"/>
    </xf>
    <xf numFmtId="0" fontId="43" fillId="0" borderId="58" xfId="0" applyNumberFormat="1" applyFont="1" applyBorder="1" applyAlignment="1" applyProtection="1">
      <alignment horizontal="center" vertical="center"/>
    </xf>
    <xf numFmtId="168" fontId="31" fillId="0" borderId="6" xfId="1" applyNumberFormat="1" applyFont="1" applyBorder="1" applyAlignment="1" applyProtection="1">
      <alignment horizontal="center" vertical="center" wrapText="1"/>
    </xf>
    <xf numFmtId="0" fontId="43" fillId="0" borderId="0" xfId="0" applyNumberFormat="1" applyFont="1" applyBorder="1" applyAlignment="1" applyProtection="1">
      <alignment horizontal="center" vertical="center"/>
    </xf>
    <xf numFmtId="0" fontId="32" fillId="0" borderId="0" xfId="0" applyFont="1" applyBorder="1" applyAlignment="1" applyProtection="1">
      <alignment horizontal="center" vertical="center"/>
    </xf>
    <xf numFmtId="168" fontId="14" fillId="0" borderId="6" xfId="0" applyNumberFormat="1" applyFont="1" applyBorder="1" applyAlignment="1" applyProtection="1">
      <alignment vertical="center"/>
    </xf>
    <xf numFmtId="168" fontId="32" fillId="0" borderId="6" xfId="1" applyNumberFormat="1" applyFont="1" applyBorder="1" applyAlignment="1" applyProtection="1">
      <alignment horizontal="center" vertical="center"/>
    </xf>
    <xf numFmtId="170" fontId="32" fillId="0" borderId="0" xfId="1" applyNumberFormat="1" applyFont="1" applyAlignment="1" applyProtection="1">
      <alignment horizontal="center" vertical="center"/>
    </xf>
    <xf numFmtId="168" fontId="14" fillId="0" borderId="48" xfId="0" applyNumberFormat="1" applyFont="1" applyBorder="1" applyAlignment="1" applyProtection="1">
      <alignment vertical="center"/>
    </xf>
    <xf numFmtId="0" fontId="43" fillId="0" borderId="58" xfId="0" applyFont="1" applyBorder="1" applyAlignment="1" applyProtection="1">
      <alignment vertical="center"/>
    </xf>
    <xf numFmtId="0" fontId="32" fillId="0" borderId="0" xfId="0" applyFont="1" applyBorder="1" applyAlignment="1" applyProtection="1">
      <alignment horizontal="left" vertical="top" wrapText="1"/>
    </xf>
    <xf numFmtId="0" fontId="31" fillId="0" borderId="0" xfId="0" applyFont="1" applyBorder="1" applyAlignment="1" applyProtection="1">
      <alignment horizontal="center" vertical="top" wrapText="1"/>
    </xf>
    <xf numFmtId="168" fontId="15" fillId="0" borderId="0" xfId="0" applyNumberFormat="1" applyFont="1" applyBorder="1" applyAlignment="1" applyProtection="1">
      <alignment vertical="center"/>
    </xf>
    <xf numFmtId="0" fontId="32" fillId="0" borderId="52" xfId="0" applyFont="1" applyBorder="1" applyAlignment="1" applyProtection="1">
      <alignment horizontal="left" vertical="top" wrapText="1"/>
    </xf>
    <xf numFmtId="168" fontId="32" fillId="0" borderId="0" xfId="0" applyNumberFormat="1" applyFont="1" applyBorder="1" applyAlignment="1" applyProtection="1">
      <alignment horizontal="center" vertical="top" wrapText="1"/>
    </xf>
    <xf numFmtId="169" fontId="34" fillId="0" borderId="42" xfId="1" applyNumberFormat="1" applyFont="1" applyBorder="1" applyAlignment="1" applyProtection="1">
      <alignment horizontal="center" vertical="center"/>
    </xf>
    <xf numFmtId="169" fontId="15" fillId="0" borderId="0" xfId="0" applyNumberFormat="1" applyFont="1" applyAlignment="1" applyProtection="1">
      <alignment horizontal="center" vertical="center"/>
    </xf>
    <xf numFmtId="0" fontId="42" fillId="0" borderId="51" xfId="3" applyFont="1" applyBorder="1" applyAlignment="1" applyProtection="1">
      <alignment horizontal="center" vertical="center"/>
    </xf>
    <xf numFmtId="169" fontId="34" fillId="0" borderId="42" xfId="0" applyNumberFormat="1" applyFont="1" applyBorder="1" applyAlignment="1" applyProtection="1">
      <alignment horizontal="center" vertical="center"/>
    </xf>
    <xf numFmtId="0" fontId="56" fillId="0" borderId="0" xfId="0" applyFont="1" applyAlignment="1" applyProtection="1">
      <alignment horizontal="left"/>
    </xf>
    <xf numFmtId="3" fontId="34" fillId="0" borderId="51" xfId="0" applyNumberFormat="1" applyFont="1" applyFill="1" applyBorder="1" applyAlignment="1" applyProtection="1">
      <alignment horizontal="center" vertical="top" wrapText="1"/>
    </xf>
    <xf numFmtId="0" fontId="32" fillId="4" borderId="0" xfId="0" applyFont="1" applyFill="1" applyBorder="1" applyAlignment="1" applyProtection="1">
      <alignment horizontal="left" vertical="top" wrapText="1"/>
    </xf>
    <xf numFmtId="0" fontId="31" fillId="0" borderId="0" xfId="0" applyFont="1" applyBorder="1" applyAlignment="1" applyProtection="1">
      <alignment horizontal="right" vertical="top" wrapText="1"/>
    </xf>
    <xf numFmtId="0" fontId="32" fillId="0" borderId="34" xfId="0" applyFont="1" applyBorder="1" applyAlignment="1" applyProtection="1">
      <alignment vertical="top" wrapText="1"/>
    </xf>
    <xf numFmtId="0" fontId="15" fillId="0" borderId="0" xfId="0" applyFont="1" applyBorder="1" applyAlignment="1" applyProtection="1">
      <alignment horizontal="right" vertical="center"/>
    </xf>
    <xf numFmtId="0" fontId="32" fillId="0" borderId="0" xfId="0" applyFont="1" applyBorder="1" applyAlignment="1" applyProtection="1">
      <alignment vertical="top" wrapText="1"/>
    </xf>
    <xf numFmtId="0" fontId="15" fillId="0" borderId="0" xfId="0" applyFont="1" applyBorder="1" applyAlignment="1" applyProtection="1">
      <alignment vertical="center"/>
    </xf>
    <xf numFmtId="0" fontId="15" fillId="0" borderId="0" xfId="0" applyFont="1" applyFill="1" applyProtection="1"/>
    <xf numFmtId="0" fontId="43" fillId="0" borderId="0" xfId="0" applyFont="1" applyBorder="1" applyAlignment="1" applyProtection="1">
      <alignment vertical="center"/>
    </xf>
    <xf numFmtId="168" fontId="15" fillId="0" borderId="0" xfId="0" applyNumberFormat="1" applyFont="1" applyBorder="1" applyAlignment="1" applyProtection="1">
      <alignment horizontal="center" vertical="center"/>
    </xf>
    <xf numFmtId="49" fontId="31" fillId="0" borderId="41" xfId="1" applyNumberFormat="1" applyFont="1" applyBorder="1" applyAlignment="1" applyProtection="1">
      <alignment horizontal="center" vertical="center" wrapText="1"/>
      <protection locked="0"/>
    </xf>
    <xf numFmtId="0" fontId="31" fillId="0" borderId="0" xfId="1" applyFont="1" applyBorder="1" applyAlignment="1" applyProtection="1">
      <alignment horizontal="left" vertical="center"/>
      <protection locked="0"/>
    </xf>
    <xf numFmtId="49" fontId="31" fillId="0" borderId="49" xfId="1" applyNumberFormat="1" applyFont="1" applyBorder="1" applyAlignment="1" applyProtection="1">
      <alignment horizontal="center" vertical="center" wrapText="1"/>
      <protection locked="0"/>
    </xf>
    <xf numFmtId="49" fontId="31" fillId="0" borderId="40" xfId="1" applyNumberFormat="1" applyFont="1" applyBorder="1" applyAlignment="1" applyProtection="1">
      <alignment horizontal="center" vertical="center" wrapText="1"/>
      <protection locked="0"/>
    </xf>
    <xf numFmtId="0" fontId="14" fillId="0" borderId="41" xfId="0" applyFont="1" applyBorder="1" applyAlignment="1" applyProtection="1">
      <alignment vertical="center"/>
      <protection locked="0"/>
    </xf>
    <xf numFmtId="0" fontId="32" fillId="0" borderId="0" xfId="0" applyFont="1" applyBorder="1" applyAlignment="1" applyProtection="1">
      <alignment horizontal="right" vertical="center"/>
      <protection locked="0"/>
    </xf>
    <xf numFmtId="0" fontId="14" fillId="0" borderId="0" xfId="0" applyFont="1" applyBorder="1" applyAlignment="1" applyProtection="1">
      <alignment vertical="center"/>
      <protection locked="0"/>
    </xf>
    <xf numFmtId="0" fontId="14" fillId="0" borderId="0" xfId="0" applyFont="1" applyAlignment="1" applyProtection="1">
      <alignment vertical="center"/>
      <protection locked="0"/>
    </xf>
    <xf numFmtId="0" fontId="32" fillId="0" borderId="41" xfId="0" applyFont="1" applyBorder="1" applyAlignment="1" applyProtection="1">
      <alignment horizontal="left" vertical="top" wrapText="1"/>
      <protection locked="0"/>
    </xf>
    <xf numFmtId="0" fontId="35" fillId="0" borderId="0" xfId="0" applyFont="1" applyBorder="1" applyAlignment="1" applyProtection="1">
      <alignment horizontal="left" vertical="center"/>
      <protection locked="0"/>
    </xf>
    <xf numFmtId="0" fontId="32" fillId="0" borderId="49" xfId="0" applyFont="1" applyBorder="1" applyAlignment="1" applyProtection="1">
      <alignment horizontal="left" vertical="top" wrapText="1"/>
      <protection locked="0"/>
    </xf>
    <xf numFmtId="0" fontId="14" fillId="0" borderId="48" xfId="0" applyFont="1" applyBorder="1" applyAlignment="1" applyProtection="1">
      <alignment vertical="center"/>
      <protection locked="0"/>
    </xf>
    <xf numFmtId="3" fontId="31" fillId="0" borderId="0" xfId="1" applyNumberFormat="1" applyFont="1" applyFill="1" applyBorder="1" applyAlignment="1" applyProtection="1">
      <alignment horizontal="center" vertical="center" wrapText="1"/>
      <protection locked="0"/>
    </xf>
    <xf numFmtId="168" fontId="31" fillId="0" borderId="3" xfId="1" applyNumberFormat="1" applyFont="1" applyFill="1" applyBorder="1" applyAlignment="1" applyProtection="1">
      <alignment horizontal="center" vertical="center" wrapText="1"/>
      <protection locked="0"/>
    </xf>
    <xf numFmtId="3" fontId="31" fillId="0" borderId="0" xfId="1" applyNumberFormat="1" applyFont="1" applyFill="1" applyBorder="1" applyAlignment="1" applyProtection="1">
      <alignment horizontal="center" vertical="center"/>
      <protection locked="0"/>
    </xf>
    <xf numFmtId="168" fontId="31" fillId="0" borderId="3" xfId="1" applyNumberFormat="1" applyFont="1" applyFill="1" applyBorder="1" applyAlignment="1" applyProtection="1">
      <alignment horizontal="center" vertical="center"/>
      <protection locked="0"/>
    </xf>
    <xf numFmtId="168" fontId="31" fillId="0" borderId="3" xfId="0" applyNumberFormat="1" applyFont="1" applyBorder="1" applyAlignment="1" applyProtection="1">
      <alignment horizontal="center" vertical="top" wrapText="1"/>
      <protection locked="0"/>
    </xf>
    <xf numFmtId="168" fontId="14" fillId="0" borderId="3" xfId="0" applyNumberFormat="1" applyFont="1" applyBorder="1" applyAlignment="1" applyProtection="1">
      <alignment horizontal="center" vertical="center"/>
      <protection locked="0"/>
    </xf>
    <xf numFmtId="3" fontId="31" fillId="0" borderId="0" xfId="1" applyNumberFormat="1" applyFont="1" applyBorder="1" applyAlignment="1" applyProtection="1">
      <alignment horizontal="center" vertical="center"/>
      <protection locked="0"/>
    </xf>
    <xf numFmtId="3" fontId="31" fillId="0" borderId="53" xfId="1" applyNumberFormat="1" applyFont="1" applyFill="1" applyBorder="1" applyAlignment="1" applyProtection="1">
      <alignment horizontal="center" vertical="center"/>
      <protection locked="0"/>
    </xf>
    <xf numFmtId="168" fontId="14" fillId="0" borderId="55" xfId="0" applyNumberFormat="1" applyFont="1" applyBorder="1" applyAlignment="1" applyProtection="1">
      <alignment horizontal="center" vertical="center"/>
      <protection locked="0"/>
    </xf>
    <xf numFmtId="3" fontId="31" fillId="0" borderId="0" xfId="1" applyNumberFormat="1" applyFont="1" applyBorder="1" applyAlignment="1" applyProtection="1">
      <alignment vertical="center" wrapText="1"/>
      <protection locked="0"/>
    </xf>
    <xf numFmtId="3" fontId="31" fillId="0" borderId="3" xfId="1" applyNumberFormat="1" applyFont="1" applyBorder="1" applyAlignment="1" applyProtection="1">
      <alignment vertical="center" wrapText="1"/>
      <protection locked="0"/>
    </xf>
    <xf numFmtId="165" fontId="32" fillId="0" borderId="3" xfId="0" applyNumberFormat="1" applyFont="1" applyBorder="1" applyAlignment="1" applyProtection="1">
      <alignment horizontal="center" vertical="center"/>
      <protection locked="0"/>
    </xf>
    <xf numFmtId="168" fontId="14" fillId="0" borderId="3" xfId="0" applyNumberFormat="1" applyFont="1" applyBorder="1" applyAlignment="1" applyProtection="1">
      <alignment vertical="center"/>
      <protection locked="0"/>
    </xf>
    <xf numFmtId="0" fontId="14" fillId="0" borderId="3" xfId="0" applyFont="1" applyBorder="1" applyAlignment="1" applyProtection="1">
      <alignment vertical="center"/>
      <protection locked="0"/>
    </xf>
    <xf numFmtId="0" fontId="32" fillId="0" borderId="3" xfId="1" applyFont="1" applyBorder="1" applyAlignment="1" applyProtection="1">
      <alignment horizontal="left" vertical="center"/>
      <protection locked="0"/>
    </xf>
    <xf numFmtId="0" fontId="14" fillId="0" borderId="55" xfId="0" applyFont="1" applyBorder="1" applyAlignment="1" applyProtection="1">
      <alignment vertical="center"/>
      <protection locked="0"/>
    </xf>
    <xf numFmtId="168" fontId="14" fillId="0" borderId="55" xfId="0" applyNumberFormat="1" applyFont="1" applyBorder="1" applyAlignment="1" applyProtection="1">
      <alignment vertical="center"/>
      <protection locked="0"/>
    </xf>
    <xf numFmtId="49" fontId="31" fillId="5" borderId="37" xfId="1" applyNumberFormat="1" applyFont="1" applyFill="1" applyBorder="1" applyAlignment="1" applyProtection="1">
      <alignment horizontal="center" vertical="center" wrapText="1"/>
      <protection locked="0"/>
    </xf>
    <xf numFmtId="49" fontId="31" fillId="5" borderId="1" xfId="1" applyNumberFormat="1" applyFont="1" applyFill="1" applyBorder="1" applyAlignment="1" applyProtection="1">
      <alignment horizontal="center" vertical="center" wrapText="1"/>
      <protection locked="0"/>
    </xf>
    <xf numFmtId="49" fontId="31" fillId="5" borderId="6" xfId="1" applyNumberFormat="1" applyFont="1" applyFill="1" applyBorder="1" applyAlignment="1" applyProtection="1">
      <alignment horizontal="center" vertical="center" wrapText="1"/>
      <protection locked="0"/>
    </xf>
    <xf numFmtId="49" fontId="31" fillId="5" borderId="63" xfId="1" applyNumberFormat="1" applyFont="1" applyFill="1" applyBorder="1" applyAlignment="1" applyProtection="1">
      <alignment horizontal="center" vertical="center" wrapText="1"/>
      <protection locked="0"/>
    </xf>
    <xf numFmtId="49" fontId="31" fillId="5" borderId="64" xfId="1" applyNumberFormat="1" applyFont="1" applyFill="1" applyBorder="1" applyAlignment="1" applyProtection="1">
      <alignment horizontal="center" vertical="center" wrapText="1"/>
      <protection locked="0"/>
    </xf>
    <xf numFmtId="174" fontId="31" fillId="7" borderId="32" xfId="1" applyNumberFormat="1" applyFont="1" applyFill="1" applyBorder="1" applyAlignment="1" applyProtection="1">
      <alignment horizontal="center" vertical="center"/>
      <protection locked="0"/>
    </xf>
    <xf numFmtId="174" fontId="31" fillId="7" borderId="33" xfId="1" applyNumberFormat="1" applyFont="1" applyFill="1" applyBorder="1" applyAlignment="1" applyProtection="1">
      <alignment horizontal="center" vertical="center"/>
      <protection locked="0"/>
    </xf>
    <xf numFmtId="0" fontId="35" fillId="0" borderId="40" xfId="0" applyFont="1" applyBorder="1" applyAlignment="1">
      <alignment horizontal="center" vertical="center" wrapText="1"/>
    </xf>
    <xf numFmtId="168" fontId="35" fillId="0" borderId="51" xfId="0" applyNumberFormat="1" applyFont="1" applyBorder="1" applyAlignment="1">
      <alignment horizontal="center" vertical="center" wrapText="1"/>
    </xf>
    <xf numFmtId="168" fontId="15" fillId="0" borderId="51" xfId="0" applyNumberFormat="1" applyFont="1" applyBorder="1" applyAlignment="1">
      <alignment horizontal="center" vertical="center"/>
    </xf>
    <xf numFmtId="168" fontId="10" fillId="0" borderId="51" xfId="0" applyNumberFormat="1" applyFont="1" applyBorder="1" applyAlignment="1">
      <alignment horizontal="center" vertical="center"/>
    </xf>
    <xf numFmtId="168" fontId="16" fillId="0" borderId="51" xfId="0" applyNumberFormat="1" applyFont="1" applyBorder="1" applyAlignment="1">
      <alignment horizontal="center" vertical="center"/>
    </xf>
    <xf numFmtId="168" fontId="16" fillId="0" borderId="18" xfId="0" applyNumberFormat="1" applyFont="1" applyBorder="1" applyAlignment="1">
      <alignment horizontal="center" vertical="center"/>
    </xf>
    <xf numFmtId="168" fontId="22" fillId="0" borderId="51" xfId="0" applyNumberFormat="1" applyFont="1" applyBorder="1" applyAlignment="1">
      <alignment horizontal="center" vertical="center"/>
    </xf>
    <xf numFmtId="168" fontId="22" fillId="0" borderId="0" xfId="0" applyNumberFormat="1" applyFont="1" applyAlignment="1">
      <alignment horizontal="center" vertical="center"/>
    </xf>
    <xf numFmtId="168" fontId="23" fillId="0" borderId="0" xfId="0" applyNumberFormat="1" applyFont="1" applyAlignment="1">
      <alignment horizontal="center" vertical="center"/>
    </xf>
    <xf numFmtId="0" fontId="8" fillId="0" borderId="0" xfId="0" applyFont="1" applyAlignment="1">
      <alignment vertical="center"/>
    </xf>
    <xf numFmtId="0" fontId="7" fillId="0" borderId="0" xfId="0" applyFont="1" applyAlignment="1" applyProtection="1">
      <alignment horizontal="center" vertical="center"/>
    </xf>
    <xf numFmtId="0" fontId="32" fillId="4" borderId="0" xfId="1" applyFont="1" applyFill="1" applyBorder="1" applyAlignment="1" applyProtection="1">
      <alignment horizontal="center" vertical="center"/>
    </xf>
    <xf numFmtId="0" fontId="31" fillId="4" borderId="0" xfId="1" applyFont="1" applyFill="1" applyBorder="1" applyAlignment="1" applyProtection="1">
      <alignment horizontal="center" vertical="center"/>
    </xf>
    <xf numFmtId="0" fontId="34" fillId="0" borderId="0" xfId="1" applyFont="1" applyAlignment="1" applyProtection="1">
      <alignment horizontal="center" vertical="center"/>
    </xf>
    <xf numFmtId="0" fontId="31" fillId="0" borderId="15" xfId="1" applyFont="1" applyBorder="1" applyAlignment="1" applyProtection="1">
      <alignment horizontal="center" vertical="center"/>
    </xf>
    <xf numFmtId="0" fontId="31" fillId="0" borderId="0" xfId="1" applyFont="1" applyBorder="1" applyAlignment="1" applyProtection="1">
      <alignment horizontal="center" vertical="center"/>
    </xf>
    <xf numFmtId="0" fontId="42" fillId="0" borderId="43" xfId="0" applyFont="1" applyBorder="1" applyAlignment="1" applyProtection="1">
      <alignment horizontal="center" vertical="center"/>
    </xf>
    <xf numFmtId="0" fontId="29" fillId="0" borderId="0" xfId="0" applyFont="1" applyBorder="1" applyAlignment="1" applyProtection="1">
      <alignment horizontal="center" vertical="center"/>
    </xf>
    <xf numFmtId="0" fontId="29" fillId="0" borderId="0" xfId="0" applyFont="1" applyAlignment="1" applyProtection="1">
      <alignment horizontal="center" vertical="center"/>
    </xf>
    <xf numFmtId="0" fontId="0" fillId="0" borderId="0" xfId="0" applyAlignment="1" applyProtection="1">
      <alignment horizontal="center"/>
    </xf>
    <xf numFmtId="0" fontId="7" fillId="0" borderId="51" xfId="0" applyFont="1" applyBorder="1" applyAlignment="1">
      <alignment horizontal="center" vertical="center"/>
    </xf>
    <xf numFmtId="0" fontId="61" fillId="0" borderId="59" xfId="1" applyFont="1" applyBorder="1" applyAlignment="1" applyProtection="1">
      <alignment horizontal="center" vertical="center" wrapText="1" shrinkToFit="1"/>
    </xf>
    <xf numFmtId="0" fontId="62" fillId="0" borderId="52" xfId="1" applyFont="1" applyBorder="1" applyAlignment="1" applyProtection="1">
      <alignment horizontal="center" vertical="center" wrapText="1"/>
    </xf>
    <xf numFmtId="0" fontId="62" fillId="0" borderId="0" xfId="1" applyFont="1" applyBorder="1" applyAlignment="1" applyProtection="1">
      <alignment horizontal="center" vertical="center" wrapText="1"/>
    </xf>
    <xf numFmtId="0" fontId="62" fillId="0" borderId="34" xfId="1" applyFont="1" applyBorder="1" applyAlignment="1" applyProtection="1">
      <alignment horizontal="center" vertical="center" wrapText="1"/>
    </xf>
    <xf numFmtId="0" fontId="6" fillId="0" borderId="0" xfId="0" applyFont="1" applyAlignment="1" applyProtection="1">
      <alignment vertical="center"/>
    </xf>
    <xf numFmtId="0" fontId="63" fillId="0" borderId="0" xfId="0" applyFont="1" applyAlignment="1" applyProtection="1">
      <alignment horizontal="center" vertical="center"/>
    </xf>
    <xf numFmtId="164" fontId="31" fillId="9" borderId="24" xfId="1" applyNumberFormat="1" applyFont="1" applyFill="1" applyBorder="1" applyAlignment="1" applyProtection="1">
      <alignment horizontal="center" vertical="center"/>
    </xf>
    <xf numFmtId="0" fontId="5" fillId="0" borderId="0" xfId="0" applyFont="1" applyAlignment="1" applyProtection="1">
      <alignment horizontal="center" vertical="center"/>
    </xf>
    <xf numFmtId="0" fontId="35" fillId="0" borderId="4" xfId="0" applyFont="1" applyBorder="1" applyAlignment="1">
      <alignment horizontal="center" vertical="center" wrapText="1"/>
    </xf>
    <xf numFmtId="0" fontId="10" fillId="0" borderId="0" xfId="0" applyFont="1" applyAlignment="1">
      <alignment vertical="center"/>
    </xf>
    <xf numFmtId="0" fontId="10" fillId="0" borderId="0" xfId="0" applyFont="1" applyAlignment="1">
      <alignment vertical="center" wrapText="1"/>
    </xf>
    <xf numFmtId="0" fontId="35" fillId="4" borderId="4" xfId="1" applyFont="1" applyFill="1" applyBorder="1" applyAlignment="1">
      <alignment horizontal="center" vertical="center" wrapText="1" shrinkToFit="1"/>
    </xf>
    <xf numFmtId="173" fontId="4" fillId="0" borderId="0" xfId="0" applyNumberFormat="1" applyFont="1" applyAlignment="1" applyProtection="1">
      <alignment horizontal="center" vertical="center"/>
    </xf>
    <xf numFmtId="166" fontId="4" fillId="0" borderId="0" xfId="0" applyNumberFormat="1" applyFont="1" applyAlignment="1" applyProtection="1">
      <alignment horizontal="left" vertical="center"/>
    </xf>
    <xf numFmtId="0" fontId="3" fillId="0" borderId="0" xfId="0" applyFont="1" applyAlignment="1" applyProtection="1">
      <alignment vertical="center"/>
    </xf>
    <xf numFmtId="0" fontId="3" fillId="0" borderId="0" xfId="0" applyFont="1" applyAlignment="1" applyProtection="1">
      <alignment horizontal="left" vertical="center"/>
    </xf>
    <xf numFmtId="49" fontId="3" fillId="9" borderId="0" xfId="0" applyNumberFormat="1" applyFont="1" applyFill="1" applyAlignment="1" applyProtection="1">
      <alignment horizontal="center" vertical="center"/>
    </xf>
    <xf numFmtId="0" fontId="3" fillId="9" borderId="0" xfId="0" applyFont="1" applyFill="1" applyAlignment="1" applyProtection="1">
      <alignment horizontal="center" vertical="center"/>
    </xf>
    <xf numFmtId="0" fontId="15" fillId="9" borderId="0" xfId="0" applyFont="1" applyFill="1" applyAlignment="1" applyProtection="1">
      <alignment horizontal="center" vertical="center"/>
    </xf>
    <xf numFmtId="0" fontId="10" fillId="0" borderId="3" xfId="0" applyFont="1" applyBorder="1" applyAlignment="1">
      <alignment vertical="center"/>
    </xf>
    <xf numFmtId="0" fontId="31" fillId="0" borderId="0" xfId="1" applyFont="1" applyBorder="1" applyAlignment="1" applyProtection="1">
      <alignment vertical="center"/>
      <protection locked="0"/>
    </xf>
    <xf numFmtId="0" fontId="11" fillId="9" borderId="0" xfId="0" applyFont="1" applyFill="1" applyBorder="1" applyAlignment="1" applyProtection="1">
      <alignment horizontal="center" vertical="center"/>
    </xf>
    <xf numFmtId="0" fontId="2" fillId="4" borderId="0" xfId="0" applyFont="1" applyFill="1" applyAlignment="1">
      <alignment horizontal="center" vertical="center"/>
    </xf>
    <xf numFmtId="0" fontId="2" fillId="0" borderId="0" xfId="0" applyFont="1" applyAlignment="1">
      <alignment horizontal="center" vertical="center"/>
    </xf>
    <xf numFmtId="0" fontId="32" fillId="0" borderId="30" xfId="1" applyFont="1" applyBorder="1" applyAlignment="1" applyProtection="1">
      <alignment horizontal="right" vertical="center" wrapText="1" shrinkToFit="1"/>
    </xf>
    <xf numFmtId="0" fontId="63" fillId="4" borderId="2" xfId="0" applyFont="1" applyFill="1" applyBorder="1" applyAlignment="1" applyProtection="1">
      <alignment horizontal="right" vertical="center"/>
    </xf>
    <xf numFmtId="0" fontId="2" fillId="0" borderId="0" xfId="0" applyFont="1" applyAlignment="1">
      <alignment vertical="center"/>
    </xf>
    <xf numFmtId="0" fontId="9" fillId="0" borderId="0" xfId="0" applyFont="1" applyBorder="1" applyAlignment="1">
      <alignment horizontal="center" vertical="center" wrapText="1"/>
    </xf>
    <xf numFmtId="0" fontId="35" fillId="0" borderId="60" xfId="0" applyFont="1" applyBorder="1" applyAlignment="1">
      <alignment horizontal="center" vertical="center" wrapText="1"/>
    </xf>
    <xf numFmtId="0" fontId="32" fillId="0" borderId="40" xfId="1" applyFont="1" applyBorder="1" applyAlignment="1">
      <alignment horizontal="center" vertical="center" wrapText="1" shrinkToFit="1"/>
    </xf>
    <xf numFmtId="0" fontId="35" fillId="0" borderId="72" xfId="0" applyFont="1" applyBorder="1" applyAlignment="1">
      <alignment horizontal="center" vertical="center" wrapText="1"/>
    </xf>
    <xf numFmtId="0" fontId="61" fillId="10" borderId="41" xfId="1" applyFont="1" applyFill="1" applyBorder="1" applyAlignment="1">
      <alignment horizontal="center" vertical="center" wrapText="1" shrinkToFit="1"/>
    </xf>
    <xf numFmtId="0" fontId="61" fillId="10" borderId="3" xfId="1" applyFont="1" applyFill="1" applyBorder="1" applyAlignment="1">
      <alignment horizontal="center" vertical="center" wrapText="1" shrinkToFit="1"/>
    </xf>
    <xf numFmtId="168" fontId="61" fillId="10" borderId="3" xfId="0" applyNumberFormat="1" applyFont="1" applyFill="1" applyBorder="1" applyAlignment="1">
      <alignment horizontal="center" vertical="center" wrapText="1" shrinkToFit="1"/>
    </xf>
    <xf numFmtId="0" fontId="61" fillId="10" borderId="3" xfId="0" applyFont="1" applyFill="1" applyBorder="1" applyAlignment="1">
      <alignment horizontal="center" vertical="center" wrapText="1"/>
    </xf>
    <xf numFmtId="0" fontId="61" fillId="10" borderId="6" xfId="0" applyFont="1" applyFill="1" applyBorder="1" applyAlignment="1">
      <alignment horizontal="center" vertical="center" wrapText="1"/>
    </xf>
    <xf numFmtId="0" fontId="2" fillId="0" borderId="0" xfId="0" applyFont="1"/>
    <xf numFmtId="167" fontId="2" fillId="0" borderId="0" xfId="0" applyNumberFormat="1" applyFont="1"/>
    <xf numFmtId="167" fontId="2" fillId="0" borderId="0" xfId="0" applyNumberFormat="1" applyFont="1" applyAlignment="1">
      <alignment horizontal="center" vertical="center"/>
    </xf>
    <xf numFmtId="0" fontId="2" fillId="0" borderId="0" xfId="0" applyFont="1" applyAlignment="1">
      <alignment vertical="center" wrapText="1"/>
    </xf>
    <xf numFmtId="3" fontId="2" fillId="0" borderId="0" xfId="0" applyNumberFormat="1" applyFont="1" applyAlignment="1">
      <alignment horizontal="center" vertical="center"/>
    </xf>
    <xf numFmtId="168" fontId="2" fillId="0" borderId="0" xfId="0" applyNumberFormat="1" applyFont="1" applyAlignment="1">
      <alignment horizontal="center" vertical="center"/>
    </xf>
    <xf numFmtId="0" fontId="10" fillId="0" borderId="1" xfId="0" applyFont="1" applyBorder="1" applyAlignment="1">
      <alignment horizontal="center" vertical="center"/>
    </xf>
    <xf numFmtId="0" fontId="31" fillId="0" borderId="3" xfId="1" applyFont="1" applyFill="1" applyBorder="1" applyAlignment="1" applyProtection="1">
      <alignment horizontal="left" vertical="center" wrapText="1"/>
    </xf>
    <xf numFmtId="0" fontId="2" fillId="0" borderId="3" xfId="1" applyFont="1" applyFill="1" applyBorder="1" applyAlignment="1" applyProtection="1">
      <alignment horizontal="center" vertical="center" wrapText="1"/>
    </xf>
    <xf numFmtId="0" fontId="2" fillId="0" borderId="3" xfId="0" applyFont="1" applyFill="1" applyBorder="1" applyAlignment="1" applyProtection="1">
      <alignment horizontal="center" vertical="center"/>
    </xf>
    <xf numFmtId="3" fontId="31" fillId="0" borderId="3" xfId="1" applyNumberFormat="1" applyFont="1" applyFill="1" applyBorder="1" applyAlignment="1" applyProtection="1">
      <alignment horizontal="center" vertical="center" wrapText="1"/>
    </xf>
    <xf numFmtId="168" fontId="31" fillId="0" borderId="3" xfId="1" applyNumberFormat="1" applyFont="1" applyFill="1" applyBorder="1" applyAlignment="1" applyProtection="1">
      <alignment horizontal="center" vertical="center" wrapText="1"/>
    </xf>
    <xf numFmtId="167" fontId="31" fillId="0" borderId="3" xfId="1" applyNumberFormat="1" applyFont="1" applyFill="1" applyBorder="1" applyAlignment="1" applyProtection="1">
      <alignment horizontal="center" vertical="center" wrapText="1"/>
      <protection locked="0"/>
    </xf>
    <xf numFmtId="167" fontId="31" fillId="0" borderId="3" xfId="1" applyNumberFormat="1" applyFont="1" applyFill="1" applyBorder="1" applyAlignment="1" applyProtection="1">
      <alignment horizontal="center" vertical="center" wrapText="1"/>
    </xf>
    <xf numFmtId="0" fontId="10" fillId="0" borderId="3" xfId="0" applyFont="1" applyFill="1" applyBorder="1" applyAlignment="1">
      <alignment horizontal="center" vertical="center"/>
    </xf>
    <xf numFmtId="167" fontId="31" fillId="0" borderId="3" xfId="1" quotePrefix="1" applyNumberFormat="1" applyFont="1" applyFill="1" applyBorder="1" applyAlignment="1" applyProtection="1">
      <alignment horizontal="center" vertical="center" wrapText="1"/>
      <protection locked="0"/>
    </xf>
    <xf numFmtId="167" fontId="9" fillId="0" borderId="3" xfId="0" applyNumberFormat="1" applyFont="1" applyFill="1" applyBorder="1" applyAlignment="1">
      <alignment horizontal="center" vertical="center"/>
    </xf>
    <xf numFmtId="167" fontId="10" fillId="0" borderId="3" xfId="0" applyNumberFormat="1" applyFont="1" applyFill="1" applyBorder="1" applyAlignment="1">
      <alignment horizontal="center" vertical="center"/>
    </xf>
    <xf numFmtId="0" fontId="31" fillId="0" borderId="48" xfId="1" applyFont="1" applyBorder="1" applyAlignment="1" applyProtection="1">
      <alignment horizontal="left" vertical="center" wrapText="1"/>
      <protection locked="0"/>
    </xf>
    <xf numFmtId="0" fontId="63" fillId="4" borderId="54" xfId="0" applyFont="1" applyFill="1" applyBorder="1" applyAlignment="1" applyProtection="1">
      <alignment horizontal="right" vertical="center"/>
    </xf>
    <xf numFmtId="169" fontId="35" fillId="0" borderId="0" xfId="0" applyNumberFormat="1" applyFont="1" applyAlignment="1" applyProtection="1">
      <alignment horizontal="center" vertical="center"/>
    </xf>
    <xf numFmtId="169" fontId="35" fillId="0" borderId="0" xfId="0" applyNumberFormat="1" applyFont="1" applyBorder="1" applyAlignment="1" applyProtection="1">
      <alignment horizontal="center" vertical="center"/>
    </xf>
    <xf numFmtId="169" fontId="65" fillId="4" borderId="2" xfId="0" applyNumberFormat="1" applyFont="1" applyFill="1" applyBorder="1" applyAlignment="1" applyProtection="1">
      <alignment horizontal="center" vertical="center"/>
    </xf>
    <xf numFmtId="169" fontId="32" fillId="0" borderId="0" xfId="0" applyNumberFormat="1" applyFont="1" applyBorder="1" applyAlignment="1" applyProtection="1">
      <alignment horizontal="center" vertical="center" wrapText="1" shrinkToFit="1"/>
    </xf>
    <xf numFmtId="169" fontId="32" fillId="0" borderId="0" xfId="0" applyNumberFormat="1" applyFont="1" applyBorder="1" applyAlignment="1" applyProtection="1">
      <alignment horizontal="center" vertical="top" wrapText="1"/>
    </xf>
    <xf numFmtId="169" fontId="35" fillId="0" borderId="0" xfId="0" applyNumberFormat="1" applyFont="1" applyFill="1" applyAlignment="1" applyProtection="1">
      <alignment horizontal="center" vertical="center" wrapText="1"/>
    </xf>
    <xf numFmtId="167" fontId="31" fillId="4" borderId="4" xfId="1" applyNumberFormat="1" applyFont="1" applyFill="1" applyBorder="1" applyAlignment="1" applyProtection="1">
      <alignment horizontal="center" vertical="center" wrapText="1"/>
      <protection locked="0"/>
    </xf>
    <xf numFmtId="167" fontId="31" fillId="4" borderId="3" xfId="1" applyNumberFormat="1" applyFont="1" applyFill="1" applyBorder="1" applyAlignment="1" applyProtection="1">
      <alignment horizontal="center" vertical="center" wrapText="1"/>
      <protection locked="0"/>
    </xf>
    <xf numFmtId="167" fontId="31" fillId="4" borderId="6" xfId="1" applyNumberFormat="1" applyFont="1" applyFill="1" applyBorder="1" applyAlignment="1" applyProtection="1">
      <alignment horizontal="center" vertical="center" wrapText="1"/>
    </xf>
    <xf numFmtId="167" fontId="34" fillId="4" borderId="24" xfId="1" applyNumberFormat="1" applyFont="1" applyFill="1" applyBorder="1" applyAlignment="1" applyProtection="1">
      <alignment horizontal="center" vertical="center" wrapText="1"/>
    </xf>
    <xf numFmtId="167" fontId="31" fillId="4" borderId="3" xfId="1" quotePrefix="1" applyNumberFormat="1" applyFont="1" applyFill="1" applyBorder="1" applyAlignment="1" applyProtection="1">
      <alignment horizontal="center" vertical="center" wrapText="1"/>
      <protection locked="0"/>
    </xf>
    <xf numFmtId="167" fontId="32" fillId="0" borderId="15" xfId="1" applyNumberFormat="1" applyFont="1" applyBorder="1" applyAlignment="1" applyProtection="1">
      <alignment vertical="center"/>
    </xf>
    <xf numFmtId="167" fontId="32" fillId="0" borderId="0" xfId="1" applyNumberFormat="1" applyFont="1" applyBorder="1" applyAlignment="1" applyProtection="1">
      <alignment horizontal="right" vertical="center"/>
    </xf>
    <xf numFmtId="167" fontId="39" fillId="0" borderId="0" xfId="0" applyNumberFormat="1" applyFont="1" applyBorder="1" applyProtection="1"/>
    <xf numFmtId="167" fontId="42" fillId="0" borderId="0" xfId="0" applyNumberFormat="1" applyFont="1" applyBorder="1" applyAlignment="1" applyProtection="1">
      <alignment vertical="center"/>
    </xf>
    <xf numFmtId="167" fontId="29" fillId="0" borderId="0" xfId="0" applyNumberFormat="1" applyFont="1" applyBorder="1" applyAlignment="1" applyProtection="1">
      <alignment vertical="center"/>
    </xf>
    <xf numFmtId="167" fontId="29" fillId="0" borderId="0" xfId="0" applyNumberFormat="1" applyFont="1" applyAlignment="1" applyProtection="1">
      <alignment vertical="center"/>
    </xf>
    <xf numFmtId="49" fontId="31" fillId="0" borderId="49" xfId="1" applyNumberFormat="1" applyFont="1" applyBorder="1" applyAlignment="1" applyProtection="1">
      <alignment horizontal="center" vertical="center" wrapText="1"/>
    </xf>
    <xf numFmtId="0" fontId="39" fillId="0" borderId="0" xfId="0" applyFont="1" applyAlignment="1">
      <alignment horizontal="center" vertical="center"/>
    </xf>
    <xf numFmtId="0" fontId="35" fillId="0" borderId="0" xfId="0" applyFont="1" applyAlignment="1">
      <alignment horizontal="center" vertical="center"/>
    </xf>
    <xf numFmtId="0" fontId="35" fillId="0" borderId="7" xfId="0" applyFont="1" applyBorder="1" applyAlignment="1">
      <alignment horizontal="center" vertical="center"/>
    </xf>
    <xf numFmtId="0" fontId="35" fillId="0" borderId="19" xfId="0" applyFont="1" applyBorder="1" applyAlignment="1">
      <alignment horizontal="center" vertical="center"/>
    </xf>
    <xf numFmtId="0" fontId="32" fillId="0" borderId="0" xfId="0" applyFont="1" applyAlignment="1">
      <alignment horizontal="center" vertical="center"/>
    </xf>
    <xf numFmtId="0" fontId="29" fillId="0" borderId="0" xfId="0" applyFont="1" applyBorder="1" applyAlignment="1" applyProtection="1">
      <alignment horizontal="left" vertical="center"/>
    </xf>
    <xf numFmtId="167" fontId="29" fillId="0" borderId="0" xfId="0" applyNumberFormat="1" applyFont="1" applyBorder="1" applyAlignment="1" applyProtection="1">
      <alignment horizontal="left" vertical="center"/>
    </xf>
    <xf numFmtId="0" fontId="8" fillId="0" borderId="0" xfId="0" applyFont="1" applyBorder="1" applyAlignment="1" applyProtection="1">
      <alignment horizontal="left" vertical="center"/>
    </xf>
    <xf numFmtId="0" fontId="32" fillId="4" borderId="0" xfId="1" applyFont="1" applyFill="1" applyBorder="1" applyAlignment="1" applyProtection="1">
      <alignment horizontal="right" vertical="center"/>
    </xf>
    <xf numFmtId="167" fontId="32" fillId="4" borderId="0" xfId="1" applyNumberFormat="1" applyFont="1" applyFill="1" applyBorder="1" applyAlignment="1" applyProtection="1">
      <alignment horizontal="right" vertical="center"/>
    </xf>
    <xf numFmtId="0" fontId="30" fillId="0" borderId="0" xfId="0" applyFont="1" applyAlignment="1" applyProtection="1">
      <alignment horizontal="left" vertical="center"/>
    </xf>
    <xf numFmtId="0" fontId="47" fillId="0" borderId="0" xfId="0" applyFont="1" applyAlignment="1" applyProtection="1">
      <alignment horizontal="center" vertical="center"/>
    </xf>
    <xf numFmtId="0" fontId="32" fillId="0" borderId="0" xfId="1" applyFont="1" applyAlignment="1" applyProtection="1">
      <alignment horizontal="right" vertical="center"/>
    </xf>
    <xf numFmtId="0" fontId="32" fillId="0" borderId="0" xfId="1" applyFont="1" applyFill="1" applyAlignment="1" applyProtection="1">
      <alignment horizontal="right" vertical="center"/>
    </xf>
    <xf numFmtId="0" fontId="35" fillId="0" borderId="7" xfId="0" applyFont="1" applyBorder="1" applyAlignment="1" applyProtection="1">
      <alignment horizontal="center" vertical="center"/>
    </xf>
    <xf numFmtId="0" fontId="35" fillId="0" borderId="19" xfId="0" applyFont="1" applyBorder="1" applyAlignment="1" applyProtection="1">
      <alignment horizontal="center" vertical="center"/>
    </xf>
    <xf numFmtId="164" fontId="31" fillId="0" borderId="0" xfId="1" applyNumberFormat="1" applyFont="1" applyBorder="1" applyAlignment="1" applyProtection="1">
      <alignment horizontal="left" vertical="center"/>
    </xf>
    <xf numFmtId="0" fontId="31" fillId="4" borderId="0" xfId="1" applyFont="1" applyFill="1" applyBorder="1" applyAlignment="1" applyProtection="1">
      <alignment horizontal="left" vertical="center"/>
    </xf>
    <xf numFmtId="0" fontId="50" fillId="4" borderId="0" xfId="1" applyFont="1" applyFill="1" applyBorder="1" applyAlignment="1" applyProtection="1">
      <alignment horizontal="left" vertical="center"/>
    </xf>
    <xf numFmtId="0" fontId="34" fillId="4" borderId="0" xfId="1" applyFont="1" applyFill="1" applyBorder="1" applyAlignment="1" applyProtection="1">
      <alignment horizontal="left" vertical="center"/>
    </xf>
    <xf numFmtId="0" fontId="32" fillId="0" borderId="2" xfId="1" applyFont="1" applyFill="1" applyBorder="1" applyAlignment="1" applyProtection="1">
      <alignment horizontal="right" vertical="center"/>
    </xf>
    <xf numFmtId="0" fontId="31" fillId="0" borderId="37" xfId="0" applyFont="1" applyBorder="1" applyAlignment="1" applyProtection="1">
      <alignment horizontal="left" vertical="top" wrapText="1"/>
      <protection locked="0"/>
    </xf>
    <xf numFmtId="0" fontId="31" fillId="0" borderId="43" xfId="0" applyFont="1" applyBorder="1" applyAlignment="1" applyProtection="1">
      <alignment horizontal="left" vertical="top" wrapText="1"/>
      <protection locked="0"/>
    </xf>
    <xf numFmtId="0" fontId="31" fillId="0" borderId="44" xfId="0" applyFont="1" applyBorder="1" applyAlignment="1" applyProtection="1">
      <alignment horizontal="left" vertical="top" wrapText="1"/>
      <protection locked="0"/>
    </xf>
    <xf numFmtId="0" fontId="31" fillId="0" borderId="1" xfId="0" applyFont="1" applyBorder="1" applyAlignment="1" applyProtection="1">
      <alignment horizontal="left" vertical="top" wrapText="1"/>
      <protection locked="0"/>
    </xf>
    <xf numFmtId="0" fontId="31" fillId="0" borderId="0" xfId="0" applyFont="1" applyBorder="1" applyAlignment="1" applyProtection="1">
      <alignment horizontal="left" vertical="top" wrapText="1"/>
      <protection locked="0"/>
    </xf>
    <xf numFmtId="0" fontId="31" fillId="0" borderId="2" xfId="0" applyFont="1" applyBorder="1" applyAlignment="1" applyProtection="1">
      <alignment horizontal="left" vertical="top" wrapText="1"/>
      <protection locked="0"/>
    </xf>
    <xf numFmtId="0" fontId="31" fillId="0" borderId="25" xfId="0" applyFont="1" applyBorder="1" applyAlignment="1" applyProtection="1">
      <alignment horizontal="left" vertical="top" wrapText="1"/>
      <protection locked="0"/>
    </xf>
    <xf numFmtId="0" fontId="31" fillId="0" borderId="34" xfId="0" applyFont="1" applyBorder="1" applyAlignment="1" applyProtection="1">
      <alignment horizontal="left" vertical="top" wrapText="1"/>
      <protection locked="0"/>
    </xf>
    <xf numFmtId="0" fontId="31" fillId="0" borderId="27" xfId="0" applyFont="1" applyBorder="1" applyAlignment="1" applyProtection="1">
      <alignment horizontal="left" vertical="top" wrapText="1"/>
      <protection locked="0"/>
    </xf>
    <xf numFmtId="0" fontId="34" fillId="0" borderId="7" xfId="0" applyFont="1" applyFill="1" applyBorder="1" applyAlignment="1" applyProtection="1">
      <alignment horizontal="left" vertical="top" wrapText="1"/>
    </xf>
    <xf numFmtId="0" fontId="34" fillId="0" borderId="19" xfId="0" applyFont="1" applyFill="1" applyBorder="1" applyAlignment="1" applyProtection="1">
      <alignment horizontal="left" vertical="top" wrapText="1"/>
    </xf>
    <xf numFmtId="0" fontId="31" fillId="0" borderId="11" xfId="0" applyFont="1" applyFill="1" applyBorder="1" applyAlignment="1" applyProtection="1">
      <alignment horizontal="left" vertical="center"/>
    </xf>
    <xf numFmtId="0" fontId="31" fillId="0" borderId="0" xfId="0" applyFont="1" applyFill="1" applyBorder="1" applyAlignment="1" applyProtection="1">
      <alignment horizontal="left" vertical="center"/>
    </xf>
    <xf numFmtId="0" fontId="31" fillId="0" borderId="2" xfId="0" applyFont="1" applyFill="1" applyBorder="1" applyAlignment="1" applyProtection="1">
      <alignment horizontal="left" vertical="center"/>
    </xf>
    <xf numFmtId="0" fontId="50" fillId="0" borderId="11" xfId="0" applyFont="1" applyFill="1" applyBorder="1" applyAlignment="1" applyProtection="1">
      <alignment horizontal="left" vertical="center"/>
    </xf>
    <xf numFmtId="0" fontId="50" fillId="0" borderId="0" xfId="0" applyFont="1" applyFill="1" applyBorder="1" applyAlignment="1" applyProtection="1">
      <alignment horizontal="left" vertical="center"/>
    </xf>
    <xf numFmtId="0" fontId="50" fillId="0" borderId="2" xfId="0" applyFont="1" applyFill="1" applyBorder="1" applyAlignment="1" applyProtection="1">
      <alignment horizontal="left" vertical="center"/>
    </xf>
    <xf numFmtId="0" fontId="31" fillId="0" borderId="47" xfId="0" applyFont="1" applyFill="1" applyBorder="1" applyAlignment="1" applyProtection="1">
      <alignment horizontal="left" vertical="center"/>
    </xf>
    <xf numFmtId="0" fontId="31" fillId="0" borderId="53" xfId="0" applyFont="1" applyFill="1" applyBorder="1" applyAlignment="1" applyProtection="1">
      <alignment horizontal="left" vertical="center"/>
    </xf>
    <xf numFmtId="0" fontId="31" fillId="0" borderId="54" xfId="0" applyFont="1" applyFill="1" applyBorder="1" applyAlignment="1" applyProtection="1">
      <alignment horizontal="left" vertical="center"/>
    </xf>
    <xf numFmtId="0" fontId="34" fillId="0" borderId="7" xfId="1" applyFont="1" applyBorder="1" applyAlignment="1" applyProtection="1">
      <alignment horizontal="left" vertical="center"/>
    </xf>
    <xf numFmtId="0" fontId="34" fillId="0" borderId="19" xfId="1" applyFont="1" applyBorder="1" applyAlignment="1" applyProtection="1">
      <alignment horizontal="left" vertical="center"/>
    </xf>
    <xf numFmtId="0" fontId="34" fillId="0" borderId="7" xfId="1" applyFont="1" applyFill="1" applyBorder="1" applyAlignment="1" applyProtection="1">
      <alignment horizontal="left" vertical="center"/>
    </xf>
    <xf numFmtId="0" fontId="34" fillId="0" borderId="19" xfId="1" applyFont="1" applyFill="1" applyBorder="1" applyAlignment="1" applyProtection="1">
      <alignment horizontal="left" vertical="center"/>
    </xf>
    <xf numFmtId="0" fontId="42" fillId="0" borderId="7" xfId="0" applyFont="1" applyBorder="1" applyAlignment="1" applyProtection="1">
      <alignment horizontal="left" vertical="center"/>
    </xf>
    <xf numFmtId="0" fontId="42" fillId="0" borderId="19" xfId="0" applyFont="1" applyBorder="1" applyAlignment="1" applyProtection="1">
      <alignment horizontal="left" vertical="center"/>
    </xf>
    <xf numFmtId="0" fontId="32" fillId="0" borderId="34" xfId="0" applyFont="1" applyBorder="1" applyAlignment="1" applyProtection="1">
      <alignment horizontal="left" vertical="top" wrapText="1"/>
    </xf>
    <xf numFmtId="0" fontId="15" fillId="0" borderId="59" xfId="0" applyFont="1" applyBorder="1" applyAlignment="1" applyProtection="1">
      <alignment horizontal="center" vertical="center"/>
    </xf>
    <xf numFmtId="0" fontId="31" fillId="0" borderId="48" xfId="0" applyFont="1" applyFill="1" applyBorder="1" applyAlignment="1" applyProtection="1">
      <alignment horizontal="center" vertical="center"/>
    </xf>
    <xf numFmtId="0" fontId="31" fillId="0" borderId="53" xfId="0" applyFont="1" applyFill="1" applyBorder="1" applyAlignment="1" applyProtection="1">
      <alignment horizontal="center" vertical="center"/>
    </xf>
    <xf numFmtId="0" fontId="31" fillId="0" borderId="56" xfId="0" applyFont="1" applyFill="1" applyBorder="1" applyAlignment="1" applyProtection="1">
      <alignment horizontal="center" vertical="center"/>
    </xf>
    <xf numFmtId="0" fontId="35" fillId="0" borderId="1" xfId="0" applyFont="1" applyBorder="1" applyAlignment="1" applyProtection="1">
      <alignment horizontal="left" vertical="center"/>
    </xf>
    <xf numFmtId="0" fontId="35" fillId="0" borderId="0" xfId="0" applyFont="1" applyBorder="1" applyAlignment="1" applyProtection="1">
      <alignment horizontal="left" vertical="center"/>
    </xf>
    <xf numFmtId="0" fontId="35" fillId="0" borderId="57" xfId="0" applyFont="1" applyBorder="1" applyAlignment="1" applyProtection="1">
      <alignment horizontal="left" vertical="center"/>
    </xf>
    <xf numFmtId="0" fontId="54" fillId="8" borderId="0" xfId="0" applyFont="1" applyFill="1" applyAlignment="1" applyProtection="1">
      <alignment horizontal="center" vertical="center"/>
    </xf>
    <xf numFmtId="164" fontId="31" fillId="0" borderId="1" xfId="1" applyNumberFormat="1" applyFont="1" applyBorder="1" applyAlignment="1" applyProtection="1">
      <alignment horizontal="center" vertical="center"/>
    </xf>
    <xf numFmtId="164" fontId="31" fillId="0" borderId="0" xfId="1" applyNumberFormat="1" applyFont="1" applyBorder="1" applyAlignment="1" applyProtection="1">
      <alignment horizontal="center" vertical="center"/>
    </xf>
    <xf numFmtId="164" fontId="31" fillId="0" borderId="57" xfId="1" applyNumberFormat="1" applyFont="1" applyBorder="1" applyAlignment="1" applyProtection="1">
      <alignment horizontal="center" vertical="center"/>
    </xf>
    <xf numFmtId="0" fontId="55" fillId="0" borderId="1" xfId="0" applyFont="1" applyFill="1" applyBorder="1" applyAlignment="1" applyProtection="1">
      <alignment horizontal="left" vertical="center"/>
    </xf>
    <xf numFmtId="0" fontId="55" fillId="0" borderId="0" xfId="0" applyFont="1" applyFill="1" applyBorder="1" applyAlignment="1" applyProtection="1">
      <alignment horizontal="left" vertical="center"/>
    </xf>
    <xf numFmtId="0" fontId="55" fillId="0" borderId="57" xfId="0" applyFont="1" applyFill="1" applyBorder="1" applyAlignment="1" applyProtection="1">
      <alignment horizontal="left" vertical="center"/>
    </xf>
    <xf numFmtId="0" fontId="4" fillId="0" borderId="1" xfId="0" applyFont="1" applyBorder="1" applyAlignment="1" applyProtection="1">
      <alignment horizontal="center" vertical="center"/>
    </xf>
    <xf numFmtId="0" fontId="4" fillId="0" borderId="0" xfId="0" applyFont="1" applyBorder="1" applyAlignment="1" applyProtection="1">
      <alignment horizontal="center" vertical="center"/>
    </xf>
    <xf numFmtId="0" fontId="4" fillId="0" borderId="57" xfId="0" applyFont="1" applyBorder="1" applyAlignment="1" applyProtection="1">
      <alignment horizontal="center" vertical="center"/>
    </xf>
    <xf numFmtId="0" fontId="34" fillId="0" borderId="37" xfId="0" applyFont="1" applyFill="1" applyBorder="1" applyAlignment="1" applyProtection="1">
      <alignment horizontal="left" vertical="center"/>
    </xf>
    <xf numFmtId="0" fontId="34" fillId="0" borderId="43" xfId="0" applyFont="1" applyFill="1" applyBorder="1" applyAlignment="1" applyProtection="1">
      <alignment horizontal="left" vertical="center"/>
    </xf>
    <xf numFmtId="0" fontId="34" fillId="0" borderId="44" xfId="0" applyFont="1" applyFill="1" applyBorder="1" applyAlignment="1" applyProtection="1">
      <alignment horizontal="left" vertical="center"/>
    </xf>
    <xf numFmtId="0" fontId="31" fillId="0" borderId="1" xfId="0" applyFont="1" applyFill="1" applyBorder="1" applyAlignment="1" applyProtection="1">
      <alignment horizontal="left" vertical="center"/>
    </xf>
    <xf numFmtId="0" fontId="31" fillId="0" borderId="1" xfId="0" applyFont="1" applyFill="1" applyBorder="1" applyAlignment="1" applyProtection="1">
      <alignment horizontal="center" vertical="center"/>
      <protection locked="0"/>
    </xf>
    <xf numFmtId="0" fontId="31" fillId="0" borderId="0" xfId="0" applyFont="1" applyFill="1" applyBorder="1" applyAlignment="1" applyProtection="1">
      <alignment horizontal="center" vertical="center"/>
      <protection locked="0"/>
    </xf>
    <xf numFmtId="0" fontId="31" fillId="0" borderId="57" xfId="0" applyFont="1" applyFill="1" applyBorder="1" applyAlignment="1" applyProtection="1">
      <alignment horizontal="center" vertical="center"/>
      <protection locked="0"/>
    </xf>
    <xf numFmtId="0" fontId="31" fillId="0" borderId="1" xfId="0" applyFont="1" applyFill="1" applyBorder="1" applyAlignment="1" applyProtection="1">
      <alignment horizontal="center" vertical="center"/>
    </xf>
    <xf numFmtId="0" fontId="31" fillId="0" borderId="0" xfId="0" applyFont="1" applyFill="1" applyBorder="1" applyAlignment="1" applyProtection="1">
      <alignment horizontal="center" vertical="center"/>
    </xf>
    <xf numFmtId="0" fontId="31" fillId="0" borderId="57" xfId="0" applyFont="1" applyFill="1" applyBorder="1" applyAlignment="1" applyProtection="1">
      <alignment horizontal="center" vertical="center"/>
    </xf>
    <xf numFmtId="0" fontId="31" fillId="4" borderId="1" xfId="0" applyFont="1" applyFill="1" applyBorder="1" applyAlignment="1" applyProtection="1">
      <alignment horizontal="center" vertical="center"/>
    </xf>
    <xf numFmtId="0" fontId="31" fillId="4" borderId="0" xfId="0" applyFont="1" applyFill="1" applyBorder="1" applyAlignment="1" applyProtection="1">
      <alignment horizontal="center" vertical="center"/>
    </xf>
    <xf numFmtId="0" fontId="31" fillId="4" borderId="57" xfId="0" applyFont="1" applyFill="1" applyBorder="1" applyAlignment="1" applyProtection="1">
      <alignment horizontal="center" vertical="center"/>
    </xf>
    <xf numFmtId="0" fontId="32" fillId="0" borderId="1" xfId="0" applyFont="1" applyFill="1" applyBorder="1" applyAlignment="1" applyProtection="1">
      <alignment horizontal="left" vertical="center"/>
    </xf>
    <xf numFmtId="0" fontId="32" fillId="0" borderId="0" xfId="0" applyFont="1" applyFill="1" applyBorder="1" applyAlignment="1" applyProtection="1">
      <alignment horizontal="left" vertical="center"/>
    </xf>
    <xf numFmtId="0" fontId="32" fillId="0" borderId="57" xfId="0" applyFont="1" applyFill="1" applyBorder="1" applyAlignment="1" applyProtection="1">
      <alignment horizontal="left" vertical="center"/>
    </xf>
    <xf numFmtId="0" fontId="1" fillId="0" borderId="0" xfId="0" pivotButton="1" applyFont="1"/>
    <xf numFmtId="0" fontId="1" fillId="0" borderId="0" xfId="0" applyFont="1"/>
    <xf numFmtId="0" fontId="1" fillId="0" borderId="0" xfId="0" applyFont="1" applyAlignment="1">
      <alignment horizontal="left"/>
    </xf>
    <xf numFmtId="167" fontId="1" fillId="0" borderId="0" xfId="0" applyNumberFormat="1" applyFont="1"/>
    <xf numFmtId="0" fontId="1" fillId="0" borderId="0" xfId="0" applyNumberFormat="1" applyFont="1"/>
    <xf numFmtId="0" fontId="1" fillId="7" borderId="68" xfId="0" applyFont="1" applyFill="1" applyBorder="1" applyAlignment="1" applyProtection="1">
      <alignment horizontal="center" vertical="center"/>
      <protection locked="0"/>
    </xf>
  </cellXfs>
  <cellStyles count="4">
    <cellStyle name="Lien hypertexte" xfId="2" builtinId="8"/>
    <cellStyle name="Normal" xfId="0" builtinId="0"/>
    <cellStyle name="Normal 2" xfId="3"/>
    <cellStyle name="Normal 3" xfId="1"/>
  </cellStyles>
  <dxfs count="51">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ill>
        <patternFill>
          <bgColor rgb="FFFFFF00"/>
        </patternFill>
      </fill>
    </dxf>
    <dxf>
      <font>
        <color theme="0"/>
      </font>
    </dxf>
    <dxf>
      <fill>
        <patternFill>
          <bgColor rgb="FFFFFF00"/>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0" tint="-0.14996795556505021"/>
        </patternFill>
      </fill>
    </dxf>
    <dxf>
      <fill>
        <patternFill>
          <bgColor rgb="FFFF0000"/>
        </patternFill>
      </fill>
    </dxf>
    <dxf>
      <font>
        <color auto="1"/>
      </font>
      <fill>
        <patternFill>
          <bgColor rgb="FFFF0000"/>
        </patternFill>
      </fill>
    </dxf>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ont>
        <color theme="0"/>
      </font>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horizontal="center" vertical="center" textRotation="0" indent="0" relativeIndent="255" justifyLastLine="0" readingOrder="0"/>
    </dxf>
    <dxf>
      <font>
        <strike val="0"/>
        <outline val="0"/>
        <shadow val="0"/>
        <u val="none"/>
        <vertAlign val="baseline"/>
        <sz val="10"/>
        <name val="Arial"/>
        <scheme val="none"/>
      </font>
      <alignment vertical="center" textRotation="0" indent="0" relativeIndent="255" justifyLastLine="0" readingOrder="0"/>
    </dxf>
    <dxf>
      <border outline="0">
        <top style="medium">
          <color indexed="64"/>
        </top>
      </border>
    </dxf>
    <dxf>
      <font>
        <strike val="0"/>
        <outline val="0"/>
        <shadow val="0"/>
        <u val="none"/>
        <vertAlign val="baseline"/>
        <sz val="10"/>
        <name val="Arial"/>
        <scheme val="none"/>
      </font>
      <fill>
        <patternFill>
          <fgColor indexed="64"/>
        </patternFill>
      </fill>
      <alignment vertical="center" textRotation="0" indent="0" relativeIndent="255" justifyLastLine="0" readingOrder="0"/>
      <border diagonalUp="0" diagonalDown="0" outline="0">
        <top/>
        <bottom/>
      </border>
    </dxf>
    <dxf>
      <font>
        <b/>
        <i val="0"/>
        <strike val="0"/>
        <condense val="0"/>
        <extend val="0"/>
        <outline val="0"/>
        <shadow val="0"/>
        <u val="none"/>
        <vertAlign val="baseline"/>
        <sz val="10"/>
        <color theme="0"/>
        <name val="Arial"/>
        <scheme val="none"/>
      </font>
      <fill>
        <patternFill patternType="solid">
          <fgColor indexed="64"/>
          <bgColor theme="9" tint="-0.249977111117893"/>
        </patternFill>
      </fill>
      <alignment horizontal="center" vertical="center" textRotation="0" wrapText="1" indent="0" relativeIndent="255" justifyLastLine="0" shrinkToFit="1" readingOrder="0"/>
      <border diagonalUp="0" diagonalDown="0" outline="0">
        <left style="thin">
          <color indexed="64"/>
        </left>
        <right style="thin">
          <color indexed="64"/>
        </right>
        <top/>
        <bottom/>
      </border>
    </dxf>
    <dxf>
      <font>
        <sz val="10"/>
      </font>
    </dxf>
    <dxf>
      <font>
        <name val="Arial"/>
        <scheme val="none"/>
      </font>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312420</xdr:colOff>
      <xdr:row>3</xdr:row>
      <xdr:rowOff>114300</xdr:rowOff>
    </xdr:from>
    <xdr:to>
      <xdr:col>7</xdr:col>
      <xdr:colOff>1135380</xdr:colOff>
      <xdr:row>11</xdr:row>
      <xdr:rowOff>83820</xdr:rowOff>
    </xdr:to>
    <xdr:sp macro="" textlink="">
      <xdr:nvSpPr>
        <xdr:cNvPr id="5" name="Rectangle à coins arrondis 4">
          <a:extLst>
            <a:ext uri="{FF2B5EF4-FFF2-40B4-BE49-F238E27FC236}">
              <a16:creationId xmlns="" xmlns:a16="http://schemas.microsoft.com/office/drawing/2014/main" id="{00000000-0008-0000-0900-000005000000}"/>
            </a:ext>
          </a:extLst>
        </xdr:cNvPr>
        <xdr:cNvSpPr/>
      </xdr:nvSpPr>
      <xdr:spPr>
        <a:xfrm>
          <a:off x="4152900" y="678180"/>
          <a:ext cx="2598420" cy="137160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a:extLst>
            <a:ext uri="{FF2B5EF4-FFF2-40B4-BE49-F238E27FC236}">
              <a16:creationId xmlns="" xmlns:a16="http://schemas.microsoft.com/office/drawing/2014/main" id="{00000000-0008-0000-0900-000002000000}"/>
            </a:ext>
          </a:extLst>
        </xdr:cNvPr>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914400</xdr:colOff>
      <xdr:row>11</xdr:row>
      <xdr:rowOff>121920</xdr:rowOff>
    </xdr:from>
    <xdr:to>
      <xdr:col>11</xdr:col>
      <xdr:colOff>312420</xdr:colOff>
      <xdr:row>18</xdr:row>
      <xdr:rowOff>60960</xdr:rowOff>
    </xdr:to>
    <xdr:sp macro="" textlink="">
      <xdr:nvSpPr>
        <xdr:cNvPr id="4" name="Légende encadrée 1 3">
          <a:extLst>
            <a:ext uri="{FF2B5EF4-FFF2-40B4-BE49-F238E27FC236}">
              <a16:creationId xmlns="" xmlns:a16="http://schemas.microsoft.com/office/drawing/2014/main" id="{00000000-0008-0000-0900-000004000000}"/>
            </a:ext>
          </a:extLst>
        </xdr:cNvPr>
        <xdr:cNvSpPr/>
      </xdr:nvSpPr>
      <xdr:spPr>
        <a:xfrm>
          <a:off x="9624060" y="2042160"/>
          <a:ext cx="2179320" cy="1424940"/>
        </a:xfrm>
        <a:prstGeom prst="borderCallout1">
          <a:avLst>
            <a:gd name="adj1" fmla="val 2172"/>
            <a:gd name="adj2" fmla="val 1108"/>
            <a:gd name="adj3" fmla="val -70923"/>
            <a:gd name="adj4" fmla="val -49403"/>
          </a:avLst>
        </a:prstGeom>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000" b="1">
              <a:latin typeface="Arial" pitchFamily="34" charset="0"/>
              <a:cs typeface="Arial" pitchFamily="34" charset="0"/>
            </a:rPr>
            <a:t>Une fois renseigné</a:t>
          </a:r>
        </a:p>
        <a:p>
          <a:pPr algn="ctr"/>
          <a:r>
            <a:rPr lang="fr-FR" sz="2000" b="1">
              <a:latin typeface="Arial" pitchFamily="34" charset="0"/>
              <a:cs typeface="Arial" pitchFamily="34" charset="0"/>
            </a:rPr>
            <a:t>Allez</a:t>
          </a:r>
          <a:r>
            <a:rPr lang="fr-FR" sz="2000" b="1" baseline="0">
              <a:latin typeface="Arial" pitchFamily="34" charset="0"/>
              <a:cs typeface="Arial" pitchFamily="34" charset="0"/>
            </a:rPr>
            <a:t> à l'onglet Packing List</a:t>
          </a:r>
        </a:p>
        <a:p>
          <a:pPr algn="ct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RIST~1/AppData/Local/Temp/Packing%20List%20Gemme%20Stones%20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EST%20Facture%20Commerciale%20English%20V11.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Sachet"/>
      <sheetName val="Customs Nom"/>
      <sheetName val="Conversion Ct Gr Kg"/>
      <sheetName val="Carton"/>
      <sheetName val="Produits"/>
      <sheetName val="Clients"/>
      <sheetName val="Tableau Croisé"/>
      <sheetName val="Tableau des Données"/>
      <sheetName val="Transfert de Données"/>
      <sheetName val="Facture"/>
      <sheetName val="Packing List"/>
      <sheetName val="Feuil1"/>
    </sheetNames>
    <sheetDataSet>
      <sheetData sheetId="0"/>
      <sheetData sheetId="1"/>
      <sheetData sheetId="2"/>
      <sheetData sheetId="3"/>
      <sheetData sheetId="4">
        <row r="2">
          <cell r="B2" t="str">
            <v>Produits</v>
          </cell>
          <cell r="C2" t="str">
            <v>U Vente</v>
          </cell>
          <cell r="D2" t="str">
            <v>Poids</v>
          </cell>
          <cell r="E2" t="str">
            <v>Descriptif</v>
          </cell>
          <cell r="F2" t="str">
            <v>Famille</v>
          </cell>
          <cell r="G2" t="str">
            <v>Customs Nomenclature</v>
          </cell>
        </row>
        <row r="3">
          <cell r="B3" t="str">
            <v>Amethyst</v>
          </cell>
          <cell r="C3" t="str">
            <v>Gr</v>
          </cell>
          <cell r="E3" t="str">
            <v>Brut</v>
          </cell>
          <cell r="F3" t="str">
            <v>MIN</v>
          </cell>
          <cell r="G3">
            <v>71031000</v>
          </cell>
        </row>
        <row r="4">
          <cell r="B4" t="str">
            <v>Apatite</v>
          </cell>
          <cell r="C4" t="str">
            <v>Gr</v>
          </cell>
          <cell r="E4" t="str">
            <v>Brut</v>
          </cell>
          <cell r="F4" t="str">
            <v>MIN</v>
          </cell>
          <cell r="G4">
            <v>71031000</v>
          </cell>
        </row>
        <row r="5">
          <cell r="B5" t="str">
            <v>Aquamarine</v>
          </cell>
          <cell r="C5" t="str">
            <v>Gr</v>
          </cell>
          <cell r="E5" t="str">
            <v>Brut</v>
          </cell>
          <cell r="F5" t="str">
            <v>MIN</v>
          </cell>
          <cell r="G5">
            <v>71031000</v>
          </cell>
        </row>
        <row r="6">
          <cell r="B6" t="str">
            <v>Citrine</v>
          </cell>
          <cell r="C6" t="str">
            <v>Gr</v>
          </cell>
          <cell r="E6" t="str">
            <v>Brut</v>
          </cell>
          <cell r="F6" t="str">
            <v>MIN</v>
          </cell>
          <cell r="G6">
            <v>71031000</v>
          </cell>
        </row>
        <row r="7">
          <cell r="B7" t="str">
            <v>Cordierite / Iolite</v>
          </cell>
          <cell r="C7" t="str">
            <v>Gr</v>
          </cell>
          <cell r="E7" t="str">
            <v>Brut</v>
          </cell>
          <cell r="F7" t="str">
            <v>MIN</v>
          </cell>
          <cell r="G7">
            <v>71031000</v>
          </cell>
        </row>
        <row r="8">
          <cell r="B8" t="str">
            <v>Garnet</v>
          </cell>
          <cell r="C8" t="str">
            <v>Gr</v>
          </cell>
          <cell r="E8" t="str">
            <v>Brut</v>
          </cell>
          <cell r="F8" t="str">
            <v>MIN</v>
          </cell>
          <cell r="G8">
            <v>71031000</v>
          </cell>
        </row>
        <row r="9">
          <cell r="B9" t="str">
            <v>Labradorite / Spectrolite</v>
          </cell>
          <cell r="C9" t="str">
            <v>Kg</v>
          </cell>
          <cell r="E9" t="str">
            <v>Brut</v>
          </cell>
          <cell r="F9" t="str">
            <v>MIN</v>
          </cell>
          <cell r="G9">
            <v>71031000</v>
          </cell>
        </row>
        <row r="10">
          <cell r="B10" t="str">
            <v xml:space="preserve">Vanille Black Gourmet (Grade A 17+) </v>
          </cell>
          <cell r="C10" t="str">
            <v>Kg</v>
          </cell>
          <cell r="E10" t="str">
            <v>17 cm +</v>
          </cell>
          <cell r="F10" t="str">
            <v>SPI</v>
          </cell>
          <cell r="G10" t="str">
            <v>09051000</v>
          </cell>
        </row>
        <row r="11">
          <cell r="B11" t="str">
            <v xml:space="preserve">VanilleBlack Gourmet (Grade A 14 - 16) </v>
          </cell>
          <cell r="C11" t="str">
            <v>Kg</v>
          </cell>
          <cell r="E11" t="str">
            <v>14 cm - 16 cm</v>
          </cell>
          <cell r="F11" t="str">
            <v>SPI</v>
          </cell>
          <cell r="G11" t="str">
            <v>09051001</v>
          </cell>
        </row>
        <row r="12">
          <cell r="B12" t="str">
            <v xml:space="preserve">Vanille Brown or TK </v>
          </cell>
          <cell r="C12" t="str">
            <v>Kg</v>
          </cell>
          <cell r="E12" t="str">
            <v>14 cm - 20 cm</v>
          </cell>
          <cell r="F12" t="str">
            <v>SPI</v>
          </cell>
          <cell r="G12" t="str">
            <v>09051002</v>
          </cell>
        </row>
        <row r="13">
          <cell r="B13" t="str">
            <v xml:space="preserve">Vanille Cuts </v>
          </cell>
          <cell r="C13" t="str">
            <v>Kg</v>
          </cell>
          <cell r="E13" t="str">
            <v>Coupé &lt;5 cm    Entière &lt;10 cm</v>
          </cell>
          <cell r="F13" t="str">
            <v>SPI</v>
          </cell>
          <cell r="G13" t="str">
            <v>09051003</v>
          </cell>
        </row>
        <row r="14">
          <cell r="B14" t="str">
            <v>Vanille Red American quality EB Long  (13+)</v>
          </cell>
          <cell r="C14" t="str">
            <v>Kg</v>
          </cell>
          <cell r="E14" t="str">
            <v>13 cm +</v>
          </cell>
          <cell r="F14" t="str">
            <v>SPI</v>
          </cell>
          <cell r="G14" t="str">
            <v>09051004</v>
          </cell>
        </row>
        <row r="15">
          <cell r="B15" t="str">
            <v>Vanille Red American quality EB Short (10 - 12,5)</v>
          </cell>
          <cell r="C15" t="str">
            <v>Kg</v>
          </cell>
          <cell r="E15" t="str">
            <v>10 cm - 12,5 cm</v>
          </cell>
          <cell r="F15" t="str">
            <v>SPI</v>
          </cell>
          <cell r="G15" t="str">
            <v>09051005</v>
          </cell>
        </row>
        <row r="16">
          <cell r="B16" t="str">
            <v>Vanille Red American quality ENB Long (13+)</v>
          </cell>
          <cell r="C16" t="str">
            <v>Kg</v>
          </cell>
          <cell r="E16" t="str">
            <v>13 cm +</v>
          </cell>
          <cell r="F16" t="str">
            <v>SPI</v>
          </cell>
          <cell r="G16" t="str">
            <v>09051006</v>
          </cell>
        </row>
        <row r="17">
          <cell r="B17" t="str">
            <v>Vanille Red American quality ENB Short (10 - 12,5)</v>
          </cell>
          <cell r="C17" t="str">
            <v>Kg</v>
          </cell>
          <cell r="E17" t="str">
            <v>10 cm - 12,5 cm</v>
          </cell>
          <cell r="F17" t="str">
            <v>SPI</v>
          </cell>
          <cell r="G17" t="str">
            <v>09051007</v>
          </cell>
        </row>
        <row r="18">
          <cell r="B18" t="str">
            <v>Vanille Red Fox (Europ.Quality) EB Long (13+)</v>
          </cell>
          <cell r="C18" t="str">
            <v>Kg</v>
          </cell>
          <cell r="E18" t="str">
            <v>13 cm +</v>
          </cell>
          <cell r="F18" t="str">
            <v>SPI</v>
          </cell>
          <cell r="G18" t="str">
            <v>09051008</v>
          </cell>
        </row>
        <row r="19">
          <cell r="B19" t="str">
            <v xml:space="preserve">Vanille Red Fox (Europ. quality) EB Short (10 - 12,5) </v>
          </cell>
          <cell r="C19" t="str">
            <v>Kg</v>
          </cell>
          <cell r="E19" t="str">
            <v>10 cm - 12,5 cm</v>
          </cell>
          <cell r="F19" t="str">
            <v>SPI</v>
          </cell>
          <cell r="G19" t="str">
            <v>09051009</v>
          </cell>
        </row>
        <row r="20">
          <cell r="B20" t="str">
            <v>vanille Red Fox (Europ. quality) ENB Long (13+)</v>
          </cell>
          <cell r="C20" t="str">
            <v>Kg</v>
          </cell>
          <cell r="E20" t="str">
            <v>13 cm +</v>
          </cell>
          <cell r="F20" t="str">
            <v>SPI</v>
          </cell>
          <cell r="G20" t="str">
            <v>09051010</v>
          </cell>
        </row>
        <row r="21">
          <cell r="B21" t="str">
            <v xml:space="preserve">Vanille Red Fox (Europ. quality) ENB Short (10 - 12,5) </v>
          </cell>
          <cell r="C21" t="str">
            <v>Kg</v>
          </cell>
          <cell r="E21" t="str">
            <v>10 cm - 12,5 cm</v>
          </cell>
          <cell r="F21" t="str">
            <v>SPI</v>
          </cell>
          <cell r="G21" t="str">
            <v>09051011</v>
          </cell>
        </row>
        <row r="22">
          <cell r="B22" t="str">
            <v>Boite Rouge</v>
          </cell>
          <cell r="C22" t="str">
            <v>U</v>
          </cell>
          <cell r="D22">
            <v>0.35</v>
          </cell>
          <cell r="F22" t="str">
            <v>ART</v>
          </cell>
        </row>
        <row r="23">
          <cell r="B23" t="str">
            <v>Boite Noire</v>
          </cell>
          <cell r="C23" t="str">
            <v>U</v>
          </cell>
          <cell r="D23">
            <v>0.35</v>
          </cell>
          <cell r="F23" t="str">
            <v>ART</v>
          </cell>
        </row>
        <row r="24">
          <cell r="B24" t="str">
            <v>A</v>
          </cell>
          <cell r="C24" t="str">
            <v>U</v>
          </cell>
          <cell r="F24" t="str">
            <v>DIV</v>
          </cell>
        </row>
        <row r="25">
          <cell r="B25" t="str">
            <v>B</v>
          </cell>
          <cell r="C25" t="str">
            <v>U</v>
          </cell>
        </row>
        <row r="26">
          <cell r="B26" t="str">
            <v>C</v>
          </cell>
          <cell r="C26" t="str">
            <v>U</v>
          </cell>
        </row>
        <row r="27">
          <cell r="B27" t="str">
            <v>D</v>
          </cell>
          <cell r="C27" t="str">
            <v>U</v>
          </cell>
        </row>
        <row r="28">
          <cell r="B28" t="str">
            <v>E</v>
          </cell>
          <cell r="C28" t="str">
            <v>U</v>
          </cell>
        </row>
        <row r="29">
          <cell r="B29" t="str">
            <v>F</v>
          </cell>
          <cell r="C29" t="str">
            <v>U</v>
          </cell>
        </row>
        <row r="30">
          <cell r="B30" t="str">
            <v>G</v>
          </cell>
          <cell r="C30" t="str">
            <v>U</v>
          </cell>
        </row>
        <row r="31">
          <cell r="B31" t="str">
            <v>H</v>
          </cell>
          <cell r="C31" t="str">
            <v>U</v>
          </cell>
        </row>
        <row r="32">
          <cell r="B32" t="str">
            <v>I</v>
          </cell>
          <cell r="C32" t="str">
            <v>U</v>
          </cell>
        </row>
        <row r="33">
          <cell r="B33" t="str">
            <v>J</v>
          </cell>
          <cell r="C33" t="str">
            <v>U</v>
          </cell>
        </row>
        <row r="34">
          <cell r="B34" t="str">
            <v>K</v>
          </cell>
          <cell r="C34" t="str">
            <v>U</v>
          </cell>
        </row>
        <row r="35">
          <cell r="B35" t="str">
            <v>L</v>
          </cell>
          <cell r="C35" t="str">
            <v>U</v>
          </cell>
        </row>
        <row r="36">
          <cell r="B36" t="str">
            <v>M</v>
          </cell>
          <cell r="C36" t="str">
            <v>U</v>
          </cell>
        </row>
        <row r="37">
          <cell r="B37" t="str">
            <v>N</v>
          </cell>
          <cell r="C37" t="str">
            <v>U</v>
          </cell>
        </row>
        <row r="38">
          <cell r="B38" t="str">
            <v>O</v>
          </cell>
          <cell r="C38" t="str">
            <v>U</v>
          </cell>
        </row>
        <row r="39">
          <cell r="B39" t="str">
            <v>P</v>
          </cell>
          <cell r="C39" t="str">
            <v>U</v>
          </cell>
        </row>
        <row r="40">
          <cell r="B40" t="str">
            <v>A</v>
          </cell>
          <cell r="C40" t="str">
            <v>U</v>
          </cell>
        </row>
        <row r="41">
          <cell r="B41" t="str">
            <v>A</v>
          </cell>
          <cell r="C41" t="str">
            <v>U</v>
          </cell>
        </row>
        <row r="42">
          <cell r="B42" t="str">
            <v>A</v>
          </cell>
          <cell r="C42" t="str">
            <v>U</v>
          </cell>
        </row>
        <row r="43">
          <cell r="B43" t="str">
            <v>A</v>
          </cell>
          <cell r="C43" t="str">
            <v>U</v>
          </cell>
        </row>
        <row r="44">
          <cell r="B44" t="str">
            <v>A</v>
          </cell>
          <cell r="C44" t="str">
            <v>U</v>
          </cell>
        </row>
        <row r="45">
          <cell r="B45" t="str">
            <v>A</v>
          </cell>
          <cell r="C45" t="str">
            <v>U</v>
          </cell>
        </row>
        <row r="46">
          <cell r="B46" t="str">
            <v>A</v>
          </cell>
          <cell r="C46" t="str">
            <v>U</v>
          </cell>
        </row>
        <row r="47">
          <cell r="B47" t="str">
            <v>A</v>
          </cell>
          <cell r="C47" t="str">
            <v>U</v>
          </cell>
        </row>
        <row r="48">
          <cell r="B48" t="str">
            <v>A</v>
          </cell>
          <cell r="C48" t="str">
            <v>U</v>
          </cell>
        </row>
        <row r="49">
          <cell r="B49" t="str">
            <v>A</v>
          </cell>
          <cell r="C49" t="str">
            <v>U</v>
          </cell>
        </row>
        <row r="50">
          <cell r="B50" t="str">
            <v>A</v>
          </cell>
          <cell r="C50" t="str">
            <v>U</v>
          </cell>
        </row>
        <row r="51">
          <cell r="B51" t="str">
            <v>A</v>
          </cell>
          <cell r="C51" t="str">
            <v>U</v>
          </cell>
        </row>
        <row r="52">
          <cell r="B52" t="str">
            <v>A</v>
          </cell>
          <cell r="C52" t="str">
            <v>U</v>
          </cell>
        </row>
        <row r="53">
          <cell r="B53" t="str">
            <v>A</v>
          </cell>
          <cell r="C53" t="str">
            <v>U</v>
          </cell>
        </row>
        <row r="54">
          <cell r="B54" t="str">
            <v>A</v>
          </cell>
          <cell r="C54" t="str">
            <v>U</v>
          </cell>
        </row>
        <row r="55">
          <cell r="B55" t="str">
            <v>A</v>
          </cell>
          <cell r="C55" t="str">
            <v>U</v>
          </cell>
        </row>
        <row r="56">
          <cell r="B56" t="str">
            <v>A</v>
          </cell>
          <cell r="C56" t="str">
            <v>U</v>
          </cell>
        </row>
        <row r="57">
          <cell r="B57" t="str">
            <v>A</v>
          </cell>
          <cell r="C57" t="str">
            <v>U</v>
          </cell>
        </row>
        <row r="58">
          <cell r="B58" t="str">
            <v>A</v>
          </cell>
          <cell r="C58" t="str">
            <v>U</v>
          </cell>
        </row>
        <row r="59">
          <cell r="B59" t="str">
            <v>A</v>
          </cell>
          <cell r="C59" t="str">
            <v>U</v>
          </cell>
        </row>
        <row r="60">
          <cell r="B60" t="str">
            <v>A</v>
          </cell>
          <cell r="C60" t="str">
            <v>U</v>
          </cell>
        </row>
        <row r="61">
          <cell r="B61" t="str">
            <v>A</v>
          </cell>
          <cell r="C61" t="str">
            <v>U</v>
          </cell>
        </row>
        <row r="62">
          <cell r="B62" t="str">
            <v>A</v>
          </cell>
          <cell r="C62" t="str">
            <v>U</v>
          </cell>
        </row>
        <row r="63">
          <cell r="B63" t="str">
            <v>A</v>
          </cell>
          <cell r="C63" t="str">
            <v>U</v>
          </cell>
        </row>
        <row r="64">
          <cell r="B64" t="str">
            <v>A</v>
          </cell>
          <cell r="C64" t="str">
            <v>U</v>
          </cell>
        </row>
        <row r="65">
          <cell r="B65" t="str">
            <v>A</v>
          </cell>
          <cell r="C65" t="str">
            <v>U</v>
          </cell>
        </row>
        <row r="66">
          <cell r="B66" t="str">
            <v>A</v>
          </cell>
          <cell r="C66" t="str">
            <v>U</v>
          </cell>
        </row>
        <row r="67">
          <cell r="B67" t="str">
            <v>A</v>
          </cell>
          <cell r="C67" t="str">
            <v>U</v>
          </cell>
        </row>
        <row r="68">
          <cell r="B68" t="str">
            <v>A</v>
          </cell>
          <cell r="C68" t="str">
            <v>U</v>
          </cell>
        </row>
        <row r="69">
          <cell r="B69" t="str">
            <v>A</v>
          </cell>
          <cell r="C69" t="str">
            <v>U</v>
          </cell>
        </row>
        <row r="70">
          <cell r="B70" t="str">
            <v>A</v>
          </cell>
          <cell r="C70" t="str">
            <v>U</v>
          </cell>
        </row>
        <row r="71">
          <cell r="B71" t="str">
            <v>A</v>
          </cell>
          <cell r="C71" t="str">
            <v>U</v>
          </cell>
        </row>
        <row r="72">
          <cell r="B72" t="str">
            <v>A</v>
          </cell>
          <cell r="C72" t="str">
            <v>U</v>
          </cell>
        </row>
        <row r="73">
          <cell r="B73" t="str">
            <v>A</v>
          </cell>
          <cell r="C73" t="str">
            <v>U</v>
          </cell>
        </row>
        <row r="74">
          <cell r="B74" t="str">
            <v>A</v>
          </cell>
          <cell r="C74" t="str">
            <v>U</v>
          </cell>
        </row>
        <row r="75">
          <cell r="B75" t="str">
            <v>A</v>
          </cell>
          <cell r="C75" t="str">
            <v>U</v>
          </cell>
        </row>
        <row r="76">
          <cell r="B76" t="str">
            <v>A</v>
          </cell>
          <cell r="C76" t="str">
            <v>U</v>
          </cell>
        </row>
        <row r="77">
          <cell r="B77" t="str">
            <v>A</v>
          </cell>
        </row>
        <row r="78">
          <cell r="B78" t="str">
            <v>A</v>
          </cell>
        </row>
        <row r="79">
          <cell r="B79" t="str">
            <v>A</v>
          </cell>
        </row>
        <row r="80">
          <cell r="B80" t="str">
            <v>A</v>
          </cell>
        </row>
        <row r="81">
          <cell r="B81" t="str">
            <v>A</v>
          </cell>
        </row>
        <row r="82">
          <cell r="B82" t="str">
            <v>A</v>
          </cell>
        </row>
        <row r="83">
          <cell r="B83" t="str">
            <v>A</v>
          </cell>
        </row>
        <row r="84">
          <cell r="B84" t="str">
            <v>A</v>
          </cell>
        </row>
        <row r="85">
          <cell r="B85" t="str">
            <v>A</v>
          </cell>
        </row>
        <row r="86">
          <cell r="B86" t="str">
            <v>A</v>
          </cell>
        </row>
        <row r="87">
          <cell r="B87" t="str">
            <v>A</v>
          </cell>
        </row>
        <row r="88">
          <cell r="B88" t="str">
            <v>A</v>
          </cell>
        </row>
        <row r="89">
          <cell r="B89" t="str">
            <v>A</v>
          </cell>
        </row>
        <row r="90">
          <cell r="B90" t="str">
            <v>A</v>
          </cell>
        </row>
        <row r="91">
          <cell r="B91" t="str">
            <v>A</v>
          </cell>
        </row>
        <row r="92">
          <cell r="B92" t="str">
            <v>A</v>
          </cell>
        </row>
        <row r="93">
          <cell r="B93" t="str">
            <v>A</v>
          </cell>
        </row>
        <row r="94">
          <cell r="B94" t="str">
            <v>A</v>
          </cell>
        </row>
        <row r="95">
          <cell r="B95" t="str">
            <v>A</v>
          </cell>
        </row>
        <row r="96">
          <cell r="B96" t="str">
            <v>A</v>
          </cell>
        </row>
        <row r="97">
          <cell r="B97" t="str">
            <v>A</v>
          </cell>
        </row>
        <row r="98">
          <cell r="B98" t="str">
            <v>A</v>
          </cell>
        </row>
        <row r="99">
          <cell r="B99" t="str">
            <v>A</v>
          </cell>
        </row>
        <row r="100">
          <cell r="B100" t="str">
            <v>A</v>
          </cell>
        </row>
        <row r="101">
          <cell r="B101" t="str">
            <v>A</v>
          </cell>
        </row>
        <row r="102">
          <cell r="B102" t="str">
            <v>A</v>
          </cell>
        </row>
      </sheetData>
      <sheetData sheetId="5"/>
      <sheetData sheetId="6"/>
      <sheetData sheetId="7"/>
      <sheetData sheetId="8"/>
      <sheetData sheetId="9"/>
      <sheetData sheetId="10"/>
      <sheetData sheetId="1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hristophe" refreshedDate="43313.816293981479" createdVersion="3" refreshedVersion="3" minRefreshableVersion="3" recordCount="49">
  <cacheSource type="worksheet">
    <worksheetSource ref="B2:N9732" sheet="Tableau des Données"/>
  </cacheSource>
  <cacheFields count="13">
    <cacheField name="Description" numFmtId="0">
      <sharedItems containsBlank="1" count="14">
        <s v="Garnet"/>
        <s v="Vanille Black Gourmet (Grade A) "/>
        <s v="Boite Rouge"/>
        <s v="Amethyst"/>
        <s v="Citrine"/>
        <s v="Labradorite / Spectrolite"/>
        <s v="Cordierite / Iolite"/>
        <s v="Aquamarine"/>
        <s v="Boite Noire"/>
        <s v="Vanille Black Gourmet (Grade A 17+) "/>
        <m/>
        <s v="Vanille Cuts " u="1"/>
        <s v="Apatite" u="1"/>
        <s v="Vanille Brown or TK " u="1"/>
      </sharedItems>
    </cacheField>
    <cacheField name="Famille" numFmtId="0">
      <sharedItems containsBlank="1" count="5">
        <s v="MIN"/>
        <s v="SPI"/>
        <s v="ART"/>
        <s v=" "/>
        <m/>
      </sharedItems>
    </cacheField>
    <cacheField name="U  Vente" numFmtId="0">
      <sharedItems containsBlank="1"/>
    </cacheField>
    <cacheField name="Qty     U" numFmtId="0">
      <sharedItems containsBlank="1" containsMixedTypes="1" containsNumber="1" containsInteger="1" minValue="1" maxValue="8"/>
    </cacheField>
    <cacheField name="Net Weight  Kg    U" numFmtId="0">
      <sharedItems containsBlank="1" containsMixedTypes="1" containsNumber="1" minValue="0.76800000000000002" maxValue="57.23"/>
    </cacheField>
    <cacheField name="Unit       Price        " numFmtId="0">
      <sharedItems containsString="0" containsBlank="1" containsNumber="1" minValue="0.69" maxValue="537"/>
    </cacheField>
    <cacheField name="Total    Amount" numFmtId="0">
      <sharedItems containsBlank="1" containsMixedTypes="1" containsNumber="1" minValue="96" maxValue="30732.51"/>
    </cacheField>
    <cacheField name="CO / CR" numFmtId="0">
      <sharedItems containsBlank="1" count="3">
        <s v="CO"/>
        <s v=""/>
        <m/>
      </sharedItems>
    </cacheField>
    <cacheField name="Mois" numFmtId="0">
      <sharedItems containsBlank="1" count="3">
        <s v="08"/>
        <s v=""/>
        <m/>
      </sharedItems>
    </cacheField>
    <cacheField name="Année" numFmtId="0">
      <sharedItems containsBlank="1" count="3">
        <s v="2018"/>
        <s v=""/>
        <m/>
      </sharedItems>
    </cacheField>
    <cacheField name="Client" numFmtId="0">
      <sharedItems containsBlank="1" count="6">
        <s v="06"/>
        <s v="03"/>
        <s v="02"/>
        <s v=""/>
        <m/>
        <s v="04" u="1"/>
      </sharedItems>
    </cacheField>
    <cacheField name="Devise" numFmtId="0">
      <sharedItems containsBlank="1" count="3">
        <s v="USD - US Dollar"/>
        <s v=" "/>
        <m/>
      </sharedItems>
    </cacheField>
    <cacheField name="Doc Number"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9">
  <r>
    <x v="0"/>
    <x v="0"/>
    <s v="Gr"/>
    <n v="4"/>
    <n v="17.709"/>
    <n v="0.69"/>
    <n v="12219.21"/>
    <x v="0"/>
    <x v="0"/>
    <x v="0"/>
    <x v="0"/>
    <x v="0"/>
    <s v="CO 06 180801 110353"/>
  </r>
  <r>
    <x v="1"/>
    <x v="1"/>
    <s v="Kg"/>
    <n v="1"/>
    <n v="57.23"/>
    <n v="537"/>
    <n v="30732.51"/>
    <x v="0"/>
    <x v="0"/>
    <x v="0"/>
    <x v="0"/>
    <x v="0"/>
    <s v="CO 06 180801 110353"/>
  </r>
  <r>
    <x v="2"/>
    <x v="2"/>
    <s v="U"/>
    <n v="8"/>
    <n v="2"/>
    <n v="12"/>
    <n v="96"/>
    <x v="0"/>
    <x v="0"/>
    <x v="0"/>
    <x v="0"/>
    <x v="0"/>
    <s v="CO 06 180801 110353"/>
  </r>
  <r>
    <x v="3"/>
    <x v="0"/>
    <s v="Gr"/>
    <n v="4"/>
    <n v="17.643000000000001"/>
    <n v="1.36"/>
    <n v="23994.480000000003"/>
    <x v="0"/>
    <x v="0"/>
    <x v="0"/>
    <x v="1"/>
    <x v="0"/>
    <s v="CO 03 180801 130751"/>
  </r>
  <r>
    <x v="4"/>
    <x v="0"/>
    <s v="Gr"/>
    <n v="4"/>
    <n v="18.706"/>
    <n v="0.91"/>
    <n v="17022.46"/>
    <x v="0"/>
    <x v="0"/>
    <x v="0"/>
    <x v="1"/>
    <x v="0"/>
    <s v="CO 03 180801 130751"/>
  </r>
  <r>
    <x v="0"/>
    <x v="0"/>
    <s v="Gr"/>
    <n v="4"/>
    <n v="18.425999999999998"/>
    <n v="0.69"/>
    <n v="12713.939999999997"/>
    <x v="0"/>
    <x v="0"/>
    <x v="0"/>
    <x v="1"/>
    <x v="0"/>
    <s v="CO 03 180801 130751"/>
  </r>
  <r>
    <x v="5"/>
    <x v="0"/>
    <s v="Kg"/>
    <n v="1"/>
    <n v="19.756"/>
    <n v="6"/>
    <n v="118.536"/>
    <x v="0"/>
    <x v="0"/>
    <x v="0"/>
    <x v="1"/>
    <x v="0"/>
    <s v="CO 03 180801 130751"/>
  </r>
  <r>
    <x v="6"/>
    <x v="0"/>
    <s v="Gr"/>
    <n v="4"/>
    <n v="18.207999999999998"/>
    <n v="0.91"/>
    <n v="16569.28"/>
    <x v="0"/>
    <x v="0"/>
    <x v="0"/>
    <x v="1"/>
    <x v="0"/>
    <s v="CO 03 180801 130751"/>
  </r>
  <r>
    <x v="7"/>
    <x v="0"/>
    <s v="Gr"/>
    <n v="1"/>
    <n v="1.234"/>
    <n v="18.18"/>
    <n v="22434.12"/>
    <x v="0"/>
    <x v="0"/>
    <x v="0"/>
    <x v="1"/>
    <x v="0"/>
    <s v="CO 03 180801 130751"/>
  </r>
  <r>
    <x v="3"/>
    <x v="0"/>
    <s v="Gr"/>
    <n v="4"/>
    <n v="17.643000000000001"/>
    <n v="1.36"/>
    <n v="23994.480000000003"/>
    <x v="0"/>
    <x v="0"/>
    <x v="0"/>
    <x v="1"/>
    <x v="0"/>
    <s v="CO 03 180801 130751"/>
  </r>
  <r>
    <x v="4"/>
    <x v="0"/>
    <s v="Gr"/>
    <n v="4"/>
    <n v="18.706"/>
    <n v="0.91"/>
    <n v="17022.46"/>
    <x v="0"/>
    <x v="0"/>
    <x v="0"/>
    <x v="1"/>
    <x v="0"/>
    <s v="CO 03 180801 130751"/>
  </r>
  <r>
    <x v="0"/>
    <x v="0"/>
    <s v="Gr"/>
    <n v="4"/>
    <n v="18.425999999999998"/>
    <n v="0.69"/>
    <n v="12713.939999999997"/>
    <x v="0"/>
    <x v="0"/>
    <x v="0"/>
    <x v="1"/>
    <x v="0"/>
    <s v="CO 03 180801 130751"/>
  </r>
  <r>
    <x v="5"/>
    <x v="0"/>
    <s v="Kg"/>
    <n v="1"/>
    <n v="19.756"/>
    <n v="6"/>
    <n v="118.536"/>
    <x v="0"/>
    <x v="0"/>
    <x v="0"/>
    <x v="1"/>
    <x v="0"/>
    <s v="CO 03 180801 130751"/>
  </r>
  <r>
    <x v="6"/>
    <x v="0"/>
    <s v="Gr"/>
    <n v="4"/>
    <n v="18.207999999999998"/>
    <n v="0.91"/>
    <n v="16569.28"/>
    <x v="0"/>
    <x v="0"/>
    <x v="0"/>
    <x v="1"/>
    <x v="0"/>
    <s v="CO 03 180801 130751"/>
  </r>
  <r>
    <x v="7"/>
    <x v="0"/>
    <s v="Gr"/>
    <n v="1"/>
    <n v="1.234"/>
    <n v="18.18"/>
    <n v="22434.12"/>
    <x v="0"/>
    <x v="0"/>
    <x v="0"/>
    <x v="1"/>
    <x v="0"/>
    <s v="CO 03 180801 130751"/>
  </r>
  <r>
    <x v="7"/>
    <x v="0"/>
    <s v="Gr"/>
    <n v="1"/>
    <n v="0.76800000000000002"/>
    <n v="18.18"/>
    <n v="13962.24"/>
    <x v="0"/>
    <x v="0"/>
    <x v="0"/>
    <x v="2"/>
    <x v="0"/>
    <s v="CO 02 180801 151317"/>
  </r>
  <r>
    <x v="8"/>
    <x v="2"/>
    <s v="U"/>
    <n v="8"/>
    <n v="2.8"/>
    <n v="12"/>
    <n v="96"/>
    <x v="0"/>
    <x v="0"/>
    <x v="0"/>
    <x v="2"/>
    <x v="0"/>
    <s v="CO 02 180801 151317"/>
  </r>
  <r>
    <x v="0"/>
    <x v="0"/>
    <s v="Gr"/>
    <n v="1"/>
    <n v="3.85"/>
    <n v="0.69"/>
    <n v="2656.5"/>
    <x v="0"/>
    <x v="0"/>
    <x v="0"/>
    <x v="2"/>
    <x v="0"/>
    <s v="CO 02 180801 183804"/>
  </r>
  <r>
    <x v="9"/>
    <x v="1"/>
    <s v="Kg"/>
    <n v="1"/>
    <n v="10"/>
    <n v="453"/>
    <n v="4530"/>
    <x v="0"/>
    <x v="0"/>
    <x v="0"/>
    <x v="2"/>
    <x v="0"/>
    <s v="CO 02 180801 184857"/>
  </r>
  <r>
    <x v="4"/>
    <x v="0"/>
    <s v="Gr"/>
    <n v="1"/>
    <n v="4.6500000000000004"/>
    <n v="0.91"/>
    <n v="4231.5000000000009"/>
    <x v="0"/>
    <x v="0"/>
    <x v="0"/>
    <x v="0"/>
    <x v="0"/>
    <s v="CO 06 180801 185928"/>
  </r>
  <r>
    <x v="2"/>
    <x v="2"/>
    <s v="U"/>
    <n v="8"/>
    <n v="2.8"/>
    <n v="12"/>
    <n v="96"/>
    <x v="0"/>
    <x v="0"/>
    <x v="0"/>
    <x v="0"/>
    <x v="0"/>
    <s v="CO 06 180801 185928"/>
  </r>
  <r>
    <x v="9"/>
    <x v="1"/>
    <s v="Kg"/>
    <n v="1"/>
    <n v="15.54"/>
    <n v="528"/>
    <n v="8205.119999999999"/>
    <x v="0"/>
    <x v="0"/>
    <x v="0"/>
    <x v="1"/>
    <x v="0"/>
    <s v="CO 03 180801 193107"/>
  </r>
  <r>
    <x v="2"/>
    <x v="2"/>
    <s v="U"/>
    <n v="8"/>
    <n v="2.8"/>
    <n v="12"/>
    <n v="96"/>
    <x v="0"/>
    <x v="0"/>
    <x v="0"/>
    <x v="1"/>
    <x v="0"/>
    <s v="CO 03 180801 193107"/>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3"/>
    <s v=" "/>
    <s v=" "/>
    <s v=" "/>
    <m/>
    <s v=" "/>
    <x v="1"/>
    <x v="1"/>
    <x v="1"/>
    <x v="3"/>
    <x v="1"/>
    <s v=" "/>
  </r>
  <r>
    <x v="10"/>
    <x v="4"/>
    <m/>
    <m/>
    <m/>
    <m/>
    <m/>
    <x v="2"/>
    <x v="2"/>
    <x v="2"/>
    <x v="4"/>
    <x v="2"/>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9"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8:C21" firstHeaderRow="1" firstDataRow="2" firstDataCol="1" rowPageCount="6" colPageCount="1"/>
  <pivotFields count="13">
    <pivotField axis="axisRow" showAll="0" sortType="ascending">
      <items count="15">
        <item x="3"/>
        <item m="1" x="12"/>
        <item x="7"/>
        <item x="8"/>
        <item x="2"/>
        <item x="4"/>
        <item x="6"/>
        <item x="0"/>
        <item x="5"/>
        <item x="9"/>
        <item x="1"/>
        <item m="1" x="13"/>
        <item m="1" x="11"/>
        <item x="10"/>
        <item t="default"/>
      </items>
    </pivotField>
    <pivotField axis="axisPage" showAll="0">
      <items count="6">
        <item x="0"/>
        <item x="4"/>
        <item x="3"/>
        <item x="1"/>
        <item x="2"/>
        <item t="default"/>
      </items>
    </pivotField>
    <pivotField showAll="0"/>
    <pivotField showAll="0"/>
    <pivotField dataField="1" showAll="0"/>
    <pivotField showAll="0"/>
    <pivotField dataField="1" showAll="0"/>
    <pivotField axis="axisPage" showAll="0">
      <items count="4">
        <item x="0"/>
        <item x="2"/>
        <item x="1"/>
        <item t="default"/>
      </items>
    </pivotField>
    <pivotField axis="axisPage" showAll="0">
      <items count="4">
        <item x="1"/>
        <item x="0"/>
        <item x="2"/>
        <item t="default"/>
      </items>
    </pivotField>
    <pivotField axis="axisPage" showAll="0">
      <items count="4">
        <item x="1"/>
        <item x="0"/>
        <item x="2"/>
        <item t="default"/>
      </items>
    </pivotField>
    <pivotField axis="axisPage" showAll="0">
      <items count="7">
        <item x="4"/>
        <item x="1"/>
        <item x="3"/>
        <item x="0"/>
        <item m="1" x="5"/>
        <item x="2"/>
        <item t="default"/>
      </items>
    </pivotField>
    <pivotField axis="axisPage" showAll="0" defaultSubtotal="0">
      <items count="3">
        <item x="0"/>
        <item x="2"/>
        <item x="1"/>
      </items>
    </pivotField>
    <pivotField showAll="0"/>
  </pivotFields>
  <rowFields count="1">
    <field x="0"/>
  </rowFields>
  <rowItems count="12">
    <i>
      <x/>
    </i>
    <i>
      <x v="2"/>
    </i>
    <i>
      <x v="3"/>
    </i>
    <i>
      <x v="4"/>
    </i>
    <i>
      <x v="5"/>
    </i>
    <i>
      <x v="6"/>
    </i>
    <i>
      <x v="7"/>
    </i>
    <i>
      <x v="8"/>
    </i>
    <i>
      <x v="9"/>
    </i>
    <i>
      <x v="10"/>
    </i>
    <i>
      <x v="13"/>
    </i>
    <i t="grand">
      <x/>
    </i>
  </rowItems>
  <colFields count="1">
    <field x="-2"/>
  </colFields>
  <colItems count="2">
    <i>
      <x/>
    </i>
    <i i="1">
      <x v="1"/>
    </i>
  </colItems>
  <pageFields count="6">
    <pageField fld="10" hier="-1"/>
    <pageField fld="1" hier="-1"/>
    <pageField fld="7" hier="-1"/>
    <pageField fld="11" hier="-1"/>
    <pageField fld="9" hier="-1"/>
    <pageField fld="8" hier="-1"/>
  </pageFields>
  <dataFields count="2">
    <dataField name="Somme de Total    Amount" fld="6" baseField="0" baseItem="0" numFmtId="167"/>
    <dataField name="Somme de Net Weight  Kg    U" fld="4" baseField="0" baseItem="0"/>
  </dataFields>
  <formats count="2">
    <format dxfId="50">
      <pivotArea type="all" dataOnly="0" outline="0" fieldPosition="0"/>
    </format>
    <format dxfId="49">
      <pivotArea type="all" dataOnly="0" outline="0" fieldPosition="0"/>
    </format>
  </formats>
  <pivotTableStyleInfo name="PivotStyleLight21" showRowHeaders="1" showColHeaders="1" showRowStripes="0" showColStripes="0" showLastColumn="1"/>
  <extLs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B2:N55881" totalsRowShown="0" headerRowDxfId="48" dataDxfId="47" tableBorderDxfId="46" headerRowCellStyle="Normal 3">
  <autoFilter ref="B2:N55881"/>
  <tableColumns count="13">
    <tableColumn id="1" name="Description" dataDxfId="45"/>
    <tableColumn id="2" name="Famille" dataDxfId="44"/>
    <tableColumn id="3" name="U  Vente" dataDxfId="43"/>
    <tableColumn id="4" name="Qty     U" dataDxfId="42"/>
    <tableColumn id="5" name="Net Weight  Kg    U" dataDxfId="41"/>
    <tableColumn id="6" name="Unit       Price        " dataDxfId="40"/>
    <tableColumn id="7" name="Total    Amount" dataDxfId="39"/>
    <tableColumn id="8" name="CO / CR" dataDxfId="38"/>
    <tableColumn id="9" name="Mois" dataDxfId="37"/>
    <tableColumn id="10" name="Année" dataDxfId="36"/>
    <tableColumn id="11" name="Client" dataDxfId="35"/>
    <tableColumn id="12" name="Devise" dataDxfId="34"/>
    <tableColumn id="13" name="Doc Number" dataDxfId="33"/>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2.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5.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vmlDrawing" Target="../drawings/vmlDrawing3.vml"/><Relationship Id="rId7" Type="http://schemas.openxmlformats.org/officeDocument/2006/relationships/ctrlProp" Target="../ctrlProps/ctrlProp5.xml"/><Relationship Id="rId2" Type="http://schemas.openxmlformats.org/officeDocument/2006/relationships/drawing" Target="../drawings/drawing1.xml"/><Relationship Id="rId1" Type="http://schemas.openxmlformats.org/officeDocument/2006/relationships/printerSettings" Target="../printerSettings/printerSettings5.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omments" Target="../comments2.xml"/><Relationship Id="rId9"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6.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sheetPr codeName="Feuil2"/>
  <dimension ref="B1:R39"/>
  <sheetViews>
    <sheetView workbookViewId="0">
      <selection activeCell="L27" sqref="L27"/>
    </sheetView>
  </sheetViews>
  <sheetFormatPr baseColWidth="10" defaultRowHeight="14.4"/>
  <cols>
    <col min="2" max="2" width="11.5546875" style="17"/>
    <col min="3" max="3" width="9.33203125" style="1" bestFit="1" customWidth="1"/>
    <col min="4" max="4" width="9.109375" style="1" bestFit="1" customWidth="1"/>
    <col min="5" max="5" width="4.6640625" style="1" bestFit="1" customWidth="1"/>
    <col min="6" max="8" width="8.6640625" style="1" bestFit="1" customWidth="1"/>
    <col min="9" max="9" width="9.6640625" style="1" bestFit="1" customWidth="1"/>
    <col min="10" max="10" width="7.88671875" style="16" bestFit="1" customWidth="1"/>
    <col min="13" max="13" width="17.33203125" style="1" bestFit="1" customWidth="1"/>
    <col min="14" max="14" width="13.33203125" style="1" bestFit="1" customWidth="1"/>
    <col min="15" max="15" width="11.6640625" style="1" customWidth="1"/>
    <col min="16" max="16" width="9.44140625" style="1" customWidth="1"/>
    <col min="17" max="17" width="6.5546875" style="1" bestFit="1" customWidth="1"/>
    <col min="18" max="18" width="3" style="1" bestFit="1" customWidth="1"/>
  </cols>
  <sheetData>
    <row r="1" spans="2:18">
      <c r="L1" s="15"/>
    </row>
    <row r="2" spans="2:18">
      <c r="B2" s="521" t="s">
        <v>233</v>
      </c>
      <c r="C2" s="521"/>
      <c r="D2" s="521"/>
      <c r="E2" s="521"/>
      <c r="F2" s="521"/>
      <c r="G2" s="521"/>
      <c r="H2" s="521"/>
      <c r="I2" s="521"/>
      <c r="J2" s="521"/>
    </row>
    <row r="3" spans="2:18">
      <c r="C3" s="17" t="s">
        <v>193</v>
      </c>
      <c r="D3" s="17" t="s">
        <v>188</v>
      </c>
      <c r="E3" s="17"/>
      <c r="F3" s="17"/>
      <c r="G3" s="17"/>
      <c r="H3" s="17"/>
      <c r="I3" s="17"/>
      <c r="J3" s="18"/>
    </row>
    <row r="4" spans="2:18">
      <c r="C4" s="17" t="s">
        <v>194</v>
      </c>
      <c r="D4" s="17" t="s">
        <v>194</v>
      </c>
      <c r="E4" s="17" t="s">
        <v>189</v>
      </c>
      <c r="F4" s="521" t="s">
        <v>191</v>
      </c>
      <c r="G4" s="521"/>
      <c r="H4" s="521"/>
      <c r="I4" s="521"/>
      <c r="J4" s="18"/>
      <c r="M4" s="67" t="s">
        <v>384</v>
      </c>
      <c r="N4" s="67" t="s">
        <v>385</v>
      </c>
      <c r="O4" s="522" t="s">
        <v>386</v>
      </c>
      <c r="P4" s="522"/>
      <c r="Q4" s="22" t="s">
        <v>234</v>
      </c>
      <c r="R4" s="67" t="s">
        <v>387</v>
      </c>
    </row>
    <row r="5" spans="2:18">
      <c r="B5" s="17" t="s">
        <v>186</v>
      </c>
      <c r="C5" s="17" t="s">
        <v>187</v>
      </c>
      <c r="D5" s="17" t="s">
        <v>232</v>
      </c>
      <c r="E5" s="17" t="s">
        <v>190</v>
      </c>
      <c r="F5" s="17" t="s">
        <v>192</v>
      </c>
      <c r="G5" s="17" t="s">
        <v>195</v>
      </c>
      <c r="H5" s="17" t="s">
        <v>196</v>
      </c>
      <c r="I5" s="17" t="s">
        <v>197</v>
      </c>
      <c r="J5" s="18"/>
      <c r="M5" s="68" t="s">
        <v>369</v>
      </c>
      <c r="N5" s="28">
        <v>150</v>
      </c>
      <c r="O5" s="26">
        <v>120</v>
      </c>
      <c r="P5" s="26">
        <v>180</v>
      </c>
      <c r="Q5" s="26"/>
      <c r="R5" s="68"/>
    </row>
    <row r="6" spans="2:18">
      <c r="B6" s="17" t="s">
        <v>198</v>
      </c>
      <c r="C6" s="1">
        <v>12</v>
      </c>
      <c r="D6" s="1">
        <v>18</v>
      </c>
      <c r="E6" s="1">
        <v>300</v>
      </c>
      <c r="F6" s="1">
        <v>23.75</v>
      </c>
      <c r="G6" s="1">
        <v>18.95</v>
      </c>
      <c r="H6" s="1">
        <v>18.95</v>
      </c>
      <c r="I6" s="1">
        <v>18.95</v>
      </c>
      <c r="J6" s="16">
        <f>+F6/E6</f>
        <v>7.9166666666666663E-2</v>
      </c>
      <c r="M6" s="68" t="s">
        <v>370</v>
      </c>
      <c r="N6" s="28">
        <v>150</v>
      </c>
      <c r="O6" s="26">
        <v>150</v>
      </c>
      <c r="P6" s="26">
        <v>250</v>
      </c>
      <c r="Q6" s="26"/>
      <c r="R6" s="68"/>
    </row>
    <row r="7" spans="2:18">
      <c r="B7" s="17" t="s">
        <v>199</v>
      </c>
      <c r="C7" s="1">
        <v>30</v>
      </c>
      <c r="D7" s="1">
        <v>50</v>
      </c>
      <c r="E7" s="1">
        <v>100</v>
      </c>
      <c r="F7" s="1">
        <v>41.5</v>
      </c>
      <c r="G7" s="1">
        <v>33.200000000000003</v>
      </c>
      <c r="H7" s="1">
        <v>33.200000000000003</v>
      </c>
      <c r="I7" s="1">
        <v>33.200000000000003</v>
      </c>
      <c r="J7" s="16">
        <f t="shared" ref="J7:J39" si="0">+F7/E7</f>
        <v>0.41499999999999998</v>
      </c>
      <c r="M7" s="68" t="s">
        <v>371</v>
      </c>
      <c r="N7" s="28">
        <v>150</v>
      </c>
      <c r="O7" s="26">
        <v>150</v>
      </c>
      <c r="P7" s="26">
        <v>300</v>
      </c>
      <c r="Q7" s="26"/>
      <c r="R7" s="68"/>
    </row>
    <row r="8" spans="2:18">
      <c r="B8" s="17" t="s">
        <v>200</v>
      </c>
      <c r="C8" s="1">
        <v>40</v>
      </c>
      <c r="D8" s="1">
        <v>60</v>
      </c>
      <c r="E8" s="1">
        <v>100</v>
      </c>
      <c r="F8" s="1">
        <v>65.95</v>
      </c>
      <c r="G8" s="1">
        <v>52.75</v>
      </c>
      <c r="H8" s="1">
        <v>52.75</v>
      </c>
      <c r="I8" s="1">
        <v>52.75</v>
      </c>
      <c r="J8" s="16">
        <f t="shared" si="0"/>
        <v>0.65949999999999998</v>
      </c>
      <c r="M8" s="68" t="s">
        <v>372</v>
      </c>
      <c r="N8" s="28">
        <v>150</v>
      </c>
      <c r="O8" s="26">
        <v>220</v>
      </c>
      <c r="P8" s="26">
        <v>360</v>
      </c>
      <c r="Q8" s="26"/>
      <c r="R8" s="68"/>
    </row>
    <row r="9" spans="2:18">
      <c r="B9" s="17" t="s">
        <v>201</v>
      </c>
      <c r="C9" s="1">
        <v>70</v>
      </c>
      <c r="D9" s="1">
        <v>150</v>
      </c>
      <c r="E9" s="1">
        <v>100</v>
      </c>
      <c r="F9" s="1">
        <v>198</v>
      </c>
      <c r="G9" s="1">
        <v>158</v>
      </c>
      <c r="H9" s="1">
        <v>158</v>
      </c>
      <c r="I9" s="1">
        <v>158</v>
      </c>
      <c r="J9" s="16">
        <f t="shared" si="0"/>
        <v>1.98</v>
      </c>
      <c r="M9" s="68" t="s">
        <v>373</v>
      </c>
      <c r="N9" s="28">
        <v>150</v>
      </c>
      <c r="O9" s="26">
        <v>230</v>
      </c>
      <c r="P9" s="26">
        <v>320</v>
      </c>
      <c r="Q9" s="26"/>
      <c r="R9" s="68"/>
    </row>
    <row r="10" spans="2:18">
      <c r="B10" s="17" t="s">
        <v>202</v>
      </c>
      <c r="C10" s="1">
        <v>23</v>
      </c>
      <c r="D10" s="1">
        <v>32</v>
      </c>
      <c r="E10" s="1">
        <v>100</v>
      </c>
      <c r="F10" s="1">
        <v>27.25</v>
      </c>
      <c r="G10" s="1">
        <v>21.8</v>
      </c>
      <c r="H10" s="1">
        <v>21.8</v>
      </c>
      <c r="I10" s="1">
        <v>21.8</v>
      </c>
      <c r="J10" s="16">
        <f t="shared" si="0"/>
        <v>0.27250000000000002</v>
      </c>
      <c r="M10" s="68" t="s">
        <v>374</v>
      </c>
      <c r="N10" s="28">
        <v>150</v>
      </c>
      <c r="O10" s="26">
        <v>250</v>
      </c>
      <c r="P10" s="26">
        <v>350</v>
      </c>
      <c r="Q10" s="26"/>
      <c r="R10" s="68"/>
    </row>
    <row r="11" spans="2:18">
      <c r="B11" s="17" t="s">
        <v>203</v>
      </c>
      <c r="C11" s="1">
        <v>50</v>
      </c>
      <c r="D11" s="1">
        <v>90</v>
      </c>
      <c r="E11" s="1">
        <v>100</v>
      </c>
      <c r="F11" s="1">
        <v>104</v>
      </c>
      <c r="G11" s="1">
        <v>93.6</v>
      </c>
      <c r="H11" s="1">
        <v>88.4</v>
      </c>
      <c r="I11" s="1">
        <v>83.2</v>
      </c>
      <c r="J11" s="16">
        <f t="shared" si="0"/>
        <v>1.04</v>
      </c>
      <c r="M11" s="68" t="s">
        <v>375</v>
      </c>
      <c r="N11" s="28">
        <v>150</v>
      </c>
      <c r="O11" s="26">
        <v>250</v>
      </c>
      <c r="P11" s="26">
        <v>400</v>
      </c>
      <c r="Q11" s="26"/>
      <c r="R11" s="68"/>
    </row>
    <row r="12" spans="2:18">
      <c r="B12" s="17" t="s">
        <v>204</v>
      </c>
      <c r="C12" s="1">
        <v>60</v>
      </c>
      <c r="D12" s="1">
        <v>120</v>
      </c>
      <c r="E12" s="1">
        <v>100</v>
      </c>
      <c r="F12" s="1">
        <v>149</v>
      </c>
      <c r="G12" s="1">
        <v>134</v>
      </c>
      <c r="H12" s="1">
        <v>126</v>
      </c>
      <c r="I12" s="1">
        <v>119</v>
      </c>
      <c r="J12" s="16">
        <f t="shared" si="0"/>
        <v>1.49</v>
      </c>
      <c r="M12" s="68" t="s">
        <v>376</v>
      </c>
      <c r="N12" s="28">
        <v>150</v>
      </c>
      <c r="O12" s="26">
        <v>300</v>
      </c>
      <c r="P12" s="26">
        <v>500</v>
      </c>
      <c r="Q12" s="26"/>
      <c r="R12" s="68"/>
    </row>
    <row r="13" spans="2:18">
      <c r="B13" s="17" t="s">
        <v>205</v>
      </c>
      <c r="C13" s="1">
        <v>10</v>
      </c>
      <c r="D13" s="1">
        <v>15</v>
      </c>
      <c r="E13" s="1">
        <v>300</v>
      </c>
      <c r="F13" s="1">
        <v>16.75</v>
      </c>
      <c r="G13" s="1">
        <v>14.95</v>
      </c>
      <c r="H13" s="1">
        <v>14.2</v>
      </c>
      <c r="I13" s="1">
        <v>13.4</v>
      </c>
      <c r="J13" s="16">
        <f t="shared" si="0"/>
        <v>5.5833333333333332E-2</v>
      </c>
      <c r="M13" s="68" t="s">
        <v>377</v>
      </c>
      <c r="N13" s="28">
        <v>150</v>
      </c>
      <c r="O13" s="26">
        <v>350</v>
      </c>
      <c r="P13" s="26">
        <v>450</v>
      </c>
      <c r="Q13" s="26"/>
      <c r="R13" s="68"/>
    </row>
    <row r="14" spans="2:18">
      <c r="B14" s="17" t="s">
        <v>206</v>
      </c>
      <c r="C14" s="1">
        <v>10</v>
      </c>
      <c r="D14" s="1">
        <v>20</v>
      </c>
      <c r="E14" s="1">
        <v>300</v>
      </c>
      <c r="F14" s="1">
        <v>21.95</v>
      </c>
      <c r="G14" s="1">
        <v>19.75</v>
      </c>
      <c r="H14" s="1">
        <v>18.649999999999999</v>
      </c>
      <c r="I14" s="1">
        <v>17.55</v>
      </c>
      <c r="J14" s="16">
        <f t="shared" si="0"/>
        <v>7.3166666666666658E-2</v>
      </c>
      <c r="M14" s="68" t="s">
        <v>378</v>
      </c>
      <c r="N14" s="28">
        <v>150</v>
      </c>
      <c r="O14" s="26">
        <v>400</v>
      </c>
      <c r="P14" s="26">
        <v>600</v>
      </c>
      <c r="Q14" s="26">
        <v>20000</v>
      </c>
      <c r="R14" s="68">
        <f>Q14/1000</f>
        <v>20</v>
      </c>
    </row>
    <row r="15" spans="2:18">
      <c r="B15" s="17" t="s">
        <v>207</v>
      </c>
      <c r="C15" s="1">
        <v>35</v>
      </c>
      <c r="D15" s="1">
        <v>55</v>
      </c>
      <c r="E15" s="1">
        <v>100</v>
      </c>
      <c r="F15" s="1">
        <v>57.65</v>
      </c>
      <c r="G15" s="1">
        <v>51.85</v>
      </c>
      <c r="H15" s="1">
        <v>48.95</v>
      </c>
      <c r="I15" s="1">
        <v>46.1</v>
      </c>
      <c r="J15" s="16">
        <f t="shared" si="0"/>
        <v>0.57650000000000001</v>
      </c>
      <c r="M15" s="68" t="s">
        <v>379</v>
      </c>
      <c r="N15" s="28">
        <v>150</v>
      </c>
      <c r="O15" s="26">
        <v>500</v>
      </c>
      <c r="P15" s="26">
        <v>800</v>
      </c>
      <c r="Q15" s="26"/>
      <c r="R15" s="68"/>
    </row>
    <row r="16" spans="2:18">
      <c r="B16" s="17" t="s">
        <v>208</v>
      </c>
      <c r="C16" s="1">
        <v>40</v>
      </c>
      <c r="D16" s="1">
        <v>40</v>
      </c>
      <c r="E16" s="1">
        <v>100</v>
      </c>
      <c r="F16" s="1">
        <v>41.5</v>
      </c>
      <c r="G16" s="1">
        <v>37.35</v>
      </c>
      <c r="H16" s="1">
        <v>35.25</v>
      </c>
      <c r="I16" s="1">
        <v>33.200000000000003</v>
      </c>
      <c r="J16" s="16">
        <f t="shared" si="0"/>
        <v>0.41499999999999998</v>
      </c>
      <c r="M16" s="68" t="s">
        <v>380</v>
      </c>
      <c r="N16" s="28">
        <v>150</v>
      </c>
      <c r="O16" s="26">
        <v>500</v>
      </c>
      <c r="P16" s="26">
        <v>900</v>
      </c>
      <c r="Q16" s="26"/>
      <c r="R16" s="68"/>
    </row>
    <row r="17" spans="2:18">
      <c r="B17" s="17" t="s">
        <v>209</v>
      </c>
      <c r="C17" s="1">
        <v>45</v>
      </c>
      <c r="D17" s="1">
        <v>70</v>
      </c>
      <c r="E17" s="1">
        <v>100</v>
      </c>
      <c r="F17" s="1">
        <v>92.6</v>
      </c>
      <c r="G17" s="1">
        <v>83.3</v>
      </c>
      <c r="H17" s="1">
        <v>78.7</v>
      </c>
      <c r="I17" s="1">
        <v>73.95</v>
      </c>
      <c r="J17" s="16">
        <f t="shared" si="0"/>
        <v>0.92599999999999993</v>
      </c>
      <c r="M17" s="68" t="s">
        <v>381</v>
      </c>
      <c r="N17" s="28">
        <v>130</v>
      </c>
      <c r="O17" s="26">
        <v>600</v>
      </c>
      <c r="P17" s="26">
        <v>1000</v>
      </c>
      <c r="Q17" s="26"/>
      <c r="R17" s="68"/>
    </row>
    <row r="18" spans="2:18">
      <c r="B18" s="17" t="s">
        <v>210</v>
      </c>
      <c r="C18" s="1">
        <v>50</v>
      </c>
      <c r="D18" s="1">
        <v>50</v>
      </c>
      <c r="E18" s="1">
        <v>100</v>
      </c>
      <c r="F18" s="1">
        <v>67.55</v>
      </c>
      <c r="G18" s="1">
        <v>60.75</v>
      </c>
      <c r="H18" s="1">
        <v>57.4</v>
      </c>
      <c r="I18" s="1">
        <v>53.95</v>
      </c>
      <c r="J18" s="16">
        <f t="shared" si="0"/>
        <v>0.67549999999999999</v>
      </c>
      <c r="M18" s="68" t="s">
        <v>382</v>
      </c>
      <c r="N18" s="28">
        <v>150</v>
      </c>
      <c r="O18" s="26">
        <v>600</v>
      </c>
      <c r="P18" s="26">
        <v>1200</v>
      </c>
      <c r="Q18" s="26"/>
      <c r="R18" s="68"/>
    </row>
    <row r="19" spans="2:18">
      <c r="B19" s="17" t="s">
        <v>211</v>
      </c>
      <c r="C19" s="1">
        <v>80</v>
      </c>
      <c r="D19" s="1">
        <v>160</v>
      </c>
      <c r="E19" s="1">
        <v>60</v>
      </c>
      <c r="F19" s="1">
        <v>207</v>
      </c>
      <c r="G19" s="1">
        <v>186</v>
      </c>
      <c r="H19" s="1">
        <v>175</v>
      </c>
      <c r="I19" s="1">
        <v>165</v>
      </c>
      <c r="J19" s="16">
        <f t="shared" si="0"/>
        <v>3.45</v>
      </c>
      <c r="M19" s="68" t="s">
        <v>383</v>
      </c>
      <c r="N19" s="28">
        <v>150</v>
      </c>
      <c r="O19" s="26">
        <v>1000</v>
      </c>
      <c r="P19" s="26">
        <v>1500</v>
      </c>
      <c r="Q19" s="26"/>
      <c r="R19" s="68"/>
    </row>
    <row r="20" spans="2:18">
      <c r="B20" s="17" t="s">
        <v>212</v>
      </c>
      <c r="C20" s="1">
        <v>85</v>
      </c>
      <c r="D20" s="1">
        <v>130</v>
      </c>
      <c r="E20" s="1">
        <v>60</v>
      </c>
      <c r="F20" s="1">
        <v>203</v>
      </c>
      <c r="G20" s="1">
        <v>182</v>
      </c>
      <c r="H20" s="1">
        <v>172</v>
      </c>
      <c r="I20" s="1">
        <v>162</v>
      </c>
      <c r="J20" s="16">
        <f t="shared" si="0"/>
        <v>3.3833333333333333</v>
      </c>
    </row>
    <row r="21" spans="2:18">
      <c r="B21" s="17" t="s">
        <v>213</v>
      </c>
      <c r="C21" s="1">
        <v>100</v>
      </c>
      <c r="D21" s="1">
        <v>150</v>
      </c>
      <c r="E21" s="1">
        <v>60</v>
      </c>
      <c r="F21" s="1">
        <v>217</v>
      </c>
      <c r="G21" s="1">
        <v>195</v>
      </c>
      <c r="H21" s="1">
        <v>184</v>
      </c>
      <c r="I21" s="1">
        <v>173</v>
      </c>
      <c r="J21" s="16">
        <f t="shared" si="0"/>
        <v>3.6166666666666667</v>
      </c>
    </row>
    <row r="22" spans="2:18">
      <c r="B22" s="17" t="s">
        <v>214</v>
      </c>
      <c r="C22" s="1">
        <v>15</v>
      </c>
      <c r="D22" s="1">
        <v>25</v>
      </c>
      <c r="E22" s="1">
        <v>200</v>
      </c>
      <c r="F22" s="1">
        <v>24.1</v>
      </c>
      <c r="G22" s="1">
        <v>21.65</v>
      </c>
      <c r="H22" s="1">
        <v>20.45</v>
      </c>
      <c r="I22" s="1">
        <v>19.25</v>
      </c>
      <c r="J22" s="16">
        <f t="shared" si="0"/>
        <v>0.12050000000000001</v>
      </c>
    </row>
    <row r="23" spans="2:18">
      <c r="B23" s="17" t="s">
        <v>215</v>
      </c>
      <c r="C23" s="1">
        <v>15</v>
      </c>
      <c r="D23" s="1">
        <v>18</v>
      </c>
      <c r="E23" s="1">
        <v>300</v>
      </c>
      <c r="F23" s="1">
        <v>29.75</v>
      </c>
      <c r="G23" s="1">
        <v>26.75</v>
      </c>
      <c r="H23" s="1">
        <v>25.25</v>
      </c>
      <c r="I23" s="1">
        <v>23.8</v>
      </c>
      <c r="J23" s="16">
        <f t="shared" si="0"/>
        <v>9.9166666666666667E-2</v>
      </c>
      <c r="M23" s="1" t="s">
        <v>16</v>
      </c>
    </row>
    <row r="24" spans="2:18">
      <c r="B24" s="17" t="s">
        <v>216</v>
      </c>
      <c r="C24" s="1">
        <v>18</v>
      </c>
      <c r="D24" s="1">
        <v>30</v>
      </c>
      <c r="E24" s="1">
        <v>150</v>
      </c>
      <c r="F24" s="1">
        <v>27.1</v>
      </c>
      <c r="G24" s="1">
        <v>24.35</v>
      </c>
      <c r="H24" s="1">
        <v>22.95</v>
      </c>
      <c r="I24" s="1">
        <v>21.65</v>
      </c>
      <c r="J24" s="16">
        <f t="shared" si="0"/>
        <v>0.18066666666666667</v>
      </c>
      <c r="M24" s="1" t="s">
        <v>17</v>
      </c>
    </row>
    <row r="25" spans="2:18">
      <c r="B25" s="17" t="s">
        <v>217</v>
      </c>
      <c r="C25" s="1">
        <v>20</v>
      </c>
      <c r="D25" s="1">
        <v>25</v>
      </c>
      <c r="E25" s="1">
        <v>125</v>
      </c>
      <c r="F25" s="1">
        <v>26.65</v>
      </c>
      <c r="G25" s="1">
        <v>23.95</v>
      </c>
      <c r="H25" s="1">
        <v>22.65</v>
      </c>
      <c r="I25" s="1">
        <v>21.3</v>
      </c>
      <c r="J25" s="16">
        <f t="shared" si="0"/>
        <v>0.2132</v>
      </c>
      <c r="M25" s="1" t="s">
        <v>567</v>
      </c>
    </row>
    <row r="26" spans="2:18">
      <c r="B26" s="17" t="s">
        <v>218</v>
      </c>
      <c r="C26" s="1">
        <v>22</v>
      </c>
      <c r="D26" s="1">
        <v>36</v>
      </c>
      <c r="E26" s="1">
        <v>100</v>
      </c>
      <c r="F26" s="1">
        <v>29.3</v>
      </c>
      <c r="G26" s="1">
        <v>26.35</v>
      </c>
      <c r="H26" s="1">
        <v>24.9</v>
      </c>
      <c r="I26" s="1">
        <v>23.4</v>
      </c>
      <c r="J26" s="16">
        <f t="shared" si="0"/>
        <v>0.29299999999999998</v>
      </c>
    </row>
    <row r="27" spans="2:18">
      <c r="B27" s="17" t="s">
        <v>219</v>
      </c>
      <c r="C27" s="1">
        <v>25</v>
      </c>
      <c r="D27" s="1">
        <v>40</v>
      </c>
      <c r="E27" s="1">
        <v>100</v>
      </c>
      <c r="F27" s="1">
        <v>33.5</v>
      </c>
      <c r="G27" s="1">
        <v>30.15</v>
      </c>
      <c r="H27" s="1">
        <v>28.45</v>
      </c>
      <c r="I27" s="1">
        <v>26.8</v>
      </c>
      <c r="J27" s="16">
        <f t="shared" si="0"/>
        <v>0.33500000000000002</v>
      </c>
    </row>
    <row r="28" spans="2:18">
      <c r="B28" s="17" t="s">
        <v>220</v>
      </c>
      <c r="C28" s="1">
        <v>25</v>
      </c>
      <c r="D28" s="1">
        <v>35</v>
      </c>
      <c r="E28" s="1">
        <v>100</v>
      </c>
      <c r="F28" s="1">
        <v>32.4</v>
      </c>
      <c r="G28" s="1">
        <v>29.15</v>
      </c>
      <c r="H28" s="1">
        <v>27.5</v>
      </c>
      <c r="I28" s="1">
        <v>25.9</v>
      </c>
      <c r="J28" s="16">
        <f t="shared" si="0"/>
        <v>0.32400000000000001</v>
      </c>
    </row>
    <row r="29" spans="2:18">
      <c r="B29" s="17" t="s">
        <v>221</v>
      </c>
      <c r="C29" s="1">
        <v>20</v>
      </c>
      <c r="D29" s="1">
        <v>30</v>
      </c>
      <c r="E29" s="1">
        <v>125</v>
      </c>
      <c r="F29" s="1">
        <v>27.95</v>
      </c>
      <c r="G29" s="1">
        <v>25.15</v>
      </c>
      <c r="H29" s="1">
        <v>23.75</v>
      </c>
      <c r="I29" s="1">
        <v>22.35</v>
      </c>
      <c r="J29" s="16">
        <f t="shared" si="0"/>
        <v>0.22359999999999999</v>
      </c>
    </row>
    <row r="30" spans="2:18">
      <c r="B30" s="17" t="s">
        <v>222</v>
      </c>
      <c r="C30" s="1">
        <v>30</v>
      </c>
      <c r="D30" s="1">
        <v>40</v>
      </c>
      <c r="E30" s="1">
        <v>100</v>
      </c>
      <c r="F30" s="1">
        <v>36.25</v>
      </c>
      <c r="G30" s="1">
        <v>32.6</v>
      </c>
      <c r="H30" s="1">
        <v>30.8</v>
      </c>
      <c r="I30" s="1">
        <v>28.95</v>
      </c>
      <c r="J30" s="16">
        <f t="shared" si="0"/>
        <v>0.36249999999999999</v>
      </c>
    </row>
    <row r="31" spans="2:18">
      <c r="B31" s="17" t="s">
        <v>223</v>
      </c>
      <c r="C31" s="1">
        <v>35</v>
      </c>
      <c r="D31" s="1">
        <v>45</v>
      </c>
      <c r="E31" s="1">
        <v>100</v>
      </c>
      <c r="F31" s="1">
        <v>40.950000000000003</v>
      </c>
      <c r="G31" s="1">
        <v>36.85</v>
      </c>
      <c r="H31" s="1">
        <v>34.799999999999997</v>
      </c>
      <c r="I31" s="1">
        <v>32.75</v>
      </c>
      <c r="J31" s="16">
        <f t="shared" si="0"/>
        <v>0.40950000000000003</v>
      </c>
    </row>
    <row r="32" spans="2:18">
      <c r="B32" s="17" t="s">
        <v>224</v>
      </c>
      <c r="C32" s="1">
        <v>30</v>
      </c>
      <c r="D32" s="1">
        <v>60</v>
      </c>
      <c r="E32" s="1">
        <v>100</v>
      </c>
      <c r="F32" s="1">
        <v>49.1</v>
      </c>
      <c r="G32" s="1">
        <v>44.15</v>
      </c>
      <c r="H32" s="1">
        <v>41.7</v>
      </c>
      <c r="I32" s="1">
        <v>39.25</v>
      </c>
      <c r="J32" s="16">
        <f t="shared" si="0"/>
        <v>0.49099999999999999</v>
      </c>
    </row>
    <row r="33" spans="2:10">
      <c r="B33" s="17" t="s">
        <v>225</v>
      </c>
      <c r="C33" s="1">
        <v>50</v>
      </c>
      <c r="D33" s="1">
        <v>80</v>
      </c>
      <c r="E33" s="1">
        <v>100</v>
      </c>
      <c r="F33" s="1">
        <v>97.95</v>
      </c>
      <c r="G33" s="1">
        <v>88.15</v>
      </c>
      <c r="H33" s="1">
        <v>83.25</v>
      </c>
      <c r="I33" s="1">
        <v>78.349999999999994</v>
      </c>
      <c r="J33" s="16">
        <f t="shared" si="0"/>
        <v>0.97950000000000004</v>
      </c>
    </row>
    <row r="34" spans="2:10">
      <c r="B34" s="17" t="s">
        <v>226</v>
      </c>
      <c r="C34" s="1">
        <v>55</v>
      </c>
      <c r="D34" s="1">
        <v>90</v>
      </c>
      <c r="E34" s="1">
        <v>100</v>
      </c>
      <c r="F34" s="1">
        <v>112</v>
      </c>
      <c r="G34" s="1">
        <v>99.95</v>
      </c>
      <c r="H34" s="1">
        <v>95.2</v>
      </c>
      <c r="I34" s="1">
        <v>89.6</v>
      </c>
      <c r="J34" s="16">
        <f t="shared" si="0"/>
        <v>1.1200000000000001</v>
      </c>
    </row>
    <row r="35" spans="2:10">
      <c r="B35" s="17" t="s">
        <v>227</v>
      </c>
      <c r="C35" s="1">
        <v>50</v>
      </c>
      <c r="D35" s="1">
        <v>60</v>
      </c>
      <c r="E35" s="1">
        <v>100</v>
      </c>
      <c r="F35" s="1">
        <v>87.85</v>
      </c>
      <c r="G35" s="1">
        <v>78.95</v>
      </c>
      <c r="H35" s="1">
        <v>74.650000000000006</v>
      </c>
      <c r="I35" s="1">
        <v>70.25</v>
      </c>
      <c r="J35" s="16">
        <f t="shared" si="0"/>
        <v>0.87849999999999995</v>
      </c>
    </row>
    <row r="36" spans="2:10">
      <c r="B36" s="17" t="s">
        <v>228</v>
      </c>
      <c r="C36" s="1">
        <v>60</v>
      </c>
      <c r="D36" s="1">
        <v>100</v>
      </c>
      <c r="E36" s="1">
        <v>100</v>
      </c>
      <c r="F36" s="1">
        <v>112</v>
      </c>
      <c r="G36" s="1">
        <v>99.95</v>
      </c>
      <c r="H36" s="1">
        <v>95.2</v>
      </c>
      <c r="I36" s="1">
        <v>89.6</v>
      </c>
      <c r="J36" s="16">
        <f t="shared" si="0"/>
        <v>1.1200000000000001</v>
      </c>
    </row>
    <row r="37" spans="2:10">
      <c r="B37" s="17" t="s">
        <v>229</v>
      </c>
      <c r="C37" s="1">
        <v>60</v>
      </c>
      <c r="D37" s="1">
        <v>60</v>
      </c>
      <c r="E37" s="1">
        <v>100</v>
      </c>
      <c r="F37" s="1">
        <v>99.95</v>
      </c>
      <c r="G37" s="1">
        <v>89.95</v>
      </c>
      <c r="H37" s="1">
        <v>84.95</v>
      </c>
      <c r="I37" s="1">
        <v>79.95</v>
      </c>
      <c r="J37" s="16">
        <f t="shared" si="0"/>
        <v>0.99950000000000006</v>
      </c>
    </row>
    <row r="38" spans="2:10">
      <c r="B38" s="17" t="s">
        <v>230</v>
      </c>
      <c r="C38" s="1">
        <v>60</v>
      </c>
      <c r="D38" s="1">
        <v>80</v>
      </c>
      <c r="E38" s="1">
        <v>100</v>
      </c>
      <c r="F38" s="1">
        <v>106</v>
      </c>
      <c r="G38" s="1">
        <v>95.4</v>
      </c>
      <c r="H38" s="1">
        <v>89.95</v>
      </c>
      <c r="I38" s="1">
        <v>84.8</v>
      </c>
      <c r="J38" s="16">
        <f t="shared" si="0"/>
        <v>1.06</v>
      </c>
    </row>
    <row r="39" spans="2:10">
      <c r="B39" s="17" t="s">
        <v>231</v>
      </c>
      <c r="C39" s="1">
        <v>90</v>
      </c>
      <c r="D39" s="1">
        <v>140</v>
      </c>
      <c r="E39" s="1">
        <v>60</v>
      </c>
      <c r="F39" s="1">
        <v>213</v>
      </c>
      <c r="G39" s="1">
        <v>189</v>
      </c>
      <c r="H39" s="1">
        <v>179</v>
      </c>
      <c r="I39" s="1">
        <v>169</v>
      </c>
      <c r="J39" s="16">
        <f t="shared" si="0"/>
        <v>3.55</v>
      </c>
    </row>
  </sheetData>
  <mergeCells count="3">
    <mergeCell ref="F4:I4"/>
    <mergeCell ref="B2:J2"/>
    <mergeCell ref="O4:P4"/>
  </mergeCells>
  <conditionalFormatting sqref="N23:N25">
    <cfRule type="expression" priority="1">
      <formula>AND(M23="Gr","1")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7"/>
  <dimension ref="B3:F100"/>
  <sheetViews>
    <sheetView showGridLines="0" workbookViewId="0">
      <selection activeCell="B9" sqref="B9"/>
    </sheetView>
  </sheetViews>
  <sheetFormatPr baseColWidth="10" defaultColWidth="11.5546875" defaultRowHeight="13.2"/>
  <cols>
    <col min="1" max="1" width="2.6640625" style="73" customWidth="1"/>
    <col min="2" max="2" width="11.5546875" style="88"/>
    <col min="3" max="3" width="99.6640625" style="73" customWidth="1"/>
    <col min="4" max="4" width="3.5546875" style="73" customWidth="1"/>
    <col min="5" max="5" width="8.44140625" style="88" bestFit="1" customWidth="1"/>
    <col min="6" max="6" width="190.5546875" style="73" bestFit="1" customWidth="1"/>
    <col min="7" max="16384" width="11.5546875" style="73"/>
  </cols>
  <sheetData>
    <row r="3" spans="2:6">
      <c r="B3" s="523" t="s">
        <v>388</v>
      </c>
      <c r="C3" s="524"/>
      <c r="E3" s="88" t="s">
        <v>479</v>
      </c>
    </row>
    <row r="4" spans="2:6" ht="26.4">
      <c r="B4" s="63">
        <v>71031000</v>
      </c>
      <c r="C4" s="70" t="s">
        <v>465</v>
      </c>
      <c r="E4" s="63" t="s">
        <v>409</v>
      </c>
      <c r="F4" s="79" t="s">
        <v>478</v>
      </c>
    </row>
    <row r="5" spans="2:6">
      <c r="B5" s="63" t="s">
        <v>480</v>
      </c>
      <c r="C5" s="72" t="s">
        <v>477</v>
      </c>
      <c r="E5" s="63" t="s">
        <v>481</v>
      </c>
      <c r="F5" s="89" t="s">
        <v>482</v>
      </c>
    </row>
    <row r="6" spans="2:6">
      <c r="B6" s="63" t="s">
        <v>492</v>
      </c>
      <c r="C6" s="71"/>
    </row>
    <row r="7" spans="2:6">
      <c r="B7" s="63" t="s">
        <v>492</v>
      </c>
      <c r="C7" s="71"/>
    </row>
    <row r="8" spans="2:6">
      <c r="B8" s="63" t="s">
        <v>492</v>
      </c>
      <c r="C8" s="71"/>
    </row>
    <row r="9" spans="2:6">
      <c r="B9" s="63" t="s">
        <v>492</v>
      </c>
      <c r="C9" s="71"/>
    </row>
    <row r="10" spans="2:6">
      <c r="B10" s="63" t="s">
        <v>492</v>
      </c>
      <c r="C10" s="71"/>
    </row>
    <row r="11" spans="2:6">
      <c r="B11" s="63" t="s">
        <v>492</v>
      </c>
      <c r="C11" s="71"/>
    </row>
    <row r="12" spans="2:6">
      <c r="B12" s="63" t="s">
        <v>492</v>
      </c>
      <c r="C12" s="71"/>
    </row>
    <row r="13" spans="2:6">
      <c r="B13" s="63" t="s">
        <v>492</v>
      </c>
      <c r="C13" s="71"/>
    </row>
    <row r="14" spans="2:6">
      <c r="B14" s="63" t="s">
        <v>492</v>
      </c>
      <c r="C14" s="71"/>
    </row>
    <row r="15" spans="2:6">
      <c r="B15" s="63" t="s">
        <v>492</v>
      </c>
      <c r="C15" s="71"/>
    </row>
    <row r="16" spans="2:6">
      <c r="B16" s="63" t="s">
        <v>492</v>
      </c>
      <c r="C16" s="74"/>
    </row>
    <row r="17" spans="2:3">
      <c r="B17" s="63" t="s">
        <v>492</v>
      </c>
      <c r="C17" s="74"/>
    </row>
    <row r="18" spans="2:3">
      <c r="B18" s="63" t="s">
        <v>492</v>
      </c>
      <c r="C18" s="74"/>
    </row>
    <row r="19" spans="2:3">
      <c r="B19" s="63" t="s">
        <v>492</v>
      </c>
      <c r="C19" s="72"/>
    </row>
    <row r="20" spans="2:3">
      <c r="B20" s="63" t="s">
        <v>492</v>
      </c>
      <c r="C20" s="72"/>
    </row>
    <row r="21" spans="2:3">
      <c r="B21" s="63" t="s">
        <v>492</v>
      </c>
      <c r="C21" s="72"/>
    </row>
    <row r="22" spans="2:3">
      <c r="B22" s="63" t="s">
        <v>492</v>
      </c>
      <c r="C22" s="74"/>
    </row>
    <row r="23" spans="2:3">
      <c r="B23" s="63" t="s">
        <v>492</v>
      </c>
      <c r="C23" s="74"/>
    </row>
    <row r="24" spans="2:3">
      <c r="B24" s="63" t="s">
        <v>492</v>
      </c>
      <c r="C24" s="74"/>
    </row>
    <row r="25" spans="2:3">
      <c r="B25" s="63" t="s">
        <v>492</v>
      </c>
      <c r="C25" s="74"/>
    </row>
    <row r="26" spans="2:3">
      <c r="B26" s="63" t="s">
        <v>492</v>
      </c>
      <c r="C26" s="74"/>
    </row>
    <row r="27" spans="2:3">
      <c r="B27" s="63" t="s">
        <v>492</v>
      </c>
      <c r="C27" s="74"/>
    </row>
    <row r="28" spans="2:3">
      <c r="B28" s="63" t="s">
        <v>492</v>
      </c>
      <c r="C28" s="74"/>
    </row>
    <row r="29" spans="2:3">
      <c r="B29" s="63" t="s">
        <v>492</v>
      </c>
      <c r="C29" s="74"/>
    </row>
    <row r="30" spans="2:3">
      <c r="B30" s="63" t="s">
        <v>492</v>
      </c>
      <c r="C30" s="74"/>
    </row>
    <row r="31" spans="2:3">
      <c r="B31" s="63" t="s">
        <v>492</v>
      </c>
      <c r="C31" s="74"/>
    </row>
    <row r="32" spans="2:3">
      <c r="B32" s="63" t="s">
        <v>492</v>
      </c>
      <c r="C32" s="74"/>
    </row>
    <row r="33" spans="2:3">
      <c r="B33" s="63" t="s">
        <v>492</v>
      </c>
      <c r="C33" s="74"/>
    </row>
    <row r="34" spans="2:3">
      <c r="B34" s="63" t="s">
        <v>492</v>
      </c>
      <c r="C34" s="74"/>
    </row>
    <row r="35" spans="2:3">
      <c r="B35" s="63" t="s">
        <v>492</v>
      </c>
      <c r="C35" s="74"/>
    </row>
    <row r="36" spans="2:3">
      <c r="B36" s="63" t="s">
        <v>492</v>
      </c>
      <c r="C36" s="74"/>
    </row>
    <row r="37" spans="2:3">
      <c r="B37" s="63" t="s">
        <v>492</v>
      </c>
      <c r="C37" s="74"/>
    </row>
    <row r="38" spans="2:3">
      <c r="B38" s="63" t="s">
        <v>492</v>
      </c>
      <c r="C38" s="74"/>
    </row>
    <row r="39" spans="2:3">
      <c r="B39" s="63" t="s">
        <v>492</v>
      </c>
      <c r="C39" s="74"/>
    </row>
    <row r="40" spans="2:3">
      <c r="B40" s="63" t="s">
        <v>492</v>
      </c>
      <c r="C40" s="74"/>
    </row>
    <row r="41" spans="2:3">
      <c r="B41" s="63" t="s">
        <v>492</v>
      </c>
      <c r="C41" s="74"/>
    </row>
    <row r="42" spans="2:3">
      <c r="B42" s="63" t="s">
        <v>492</v>
      </c>
      <c r="C42" s="74"/>
    </row>
    <row r="43" spans="2:3">
      <c r="B43" s="63" t="s">
        <v>492</v>
      </c>
      <c r="C43" s="74"/>
    </row>
    <row r="44" spans="2:3">
      <c r="B44" s="63" t="s">
        <v>492</v>
      </c>
      <c r="C44" s="74"/>
    </row>
    <row r="45" spans="2:3">
      <c r="B45" s="63" t="s">
        <v>492</v>
      </c>
      <c r="C45" s="74"/>
    </row>
    <row r="46" spans="2:3">
      <c r="B46" s="63" t="s">
        <v>492</v>
      </c>
      <c r="C46" s="74"/>
    </row>
    <row r="47" spans="2:3">
      <c r="B47" s="63" t="s">
        <v>492</v>
      </c>
      <c r="C47" s="74"/>
    </row>
    <row r="48" spans="2:3">
      <c r="B48" s="63" t="s">
        <v>492</v>
      </c>
      <c r="C48" s="74"/>
    </row>
    <row r="49" spans="2:3">
      <c r="B49" s="63" t="s">
        <v>492</v>
      </c>
      <c r="C49" s="74"/>
    </row>
    <row r="50" spans="2:3">
      <c r="B50" s="63" t="s">
        <v>492</v>
      </c>
      <c r="C50" s="74"/>
    </row>
    <row r="51" spans="2:3">
      <c r="B51" s="63" t="s">
        <v>492</v>
      </c>
      <c r="C51" s="74"/>
    </row>
    <row r="52" spans="2:3">
      <c r="B52" s="63" t="s">
        <v>492</v>
      </c>
      <c r="C52" s="74"/>
    </row>
    <row r="53" spans="2:3">
      <c r="B53" s="63" t="s">
        <v>492</v>
      </c>
      <c r="C53" s="74"/>
    </row>
    <row r="54" spans="2:3">
      <c r="B54" s="63" t="s">
        <v>492</v>
      </c>
      <c r="C54" s="74"/>
    </row>
    <row r="55" spans="2:3">
      <c r="B55" s="63" t="s">
        <v>492</v>
      </c>
      <c r="C55" s="74"/>
    </row>
    <row r="56" spans="2:3">
      <c r="B56" s="63" t="s">
        <v>492</v>
      </c>
      <c r="C56" s="74"/>
    </row>
    <row r="57" spans="2:3">
      <c r="B57" s="63" t="s">
        <v>492</v>
      </c>
      <c r="C57" s="74"/>
    </row>
    <row r="58" spans="2:3">
      <c r="B58" s="63" t="s">
        <v>492</v>
      </c>
      <c r="C58" s="74"/>
    </row>
    <row r="59" spans="2:3">
      <c r="B59" s="63" t="s">
        <v>492</v>
      </c>
      <c r="C59" s="74"/>
    </row>
    <row r="60" spans="2:3">
      <c r="B60" s="63" t="s">
        <v>492</v>
      </c>
      <c r="C60" s="74"/>
    </row>
    <row r="61" spans="2:3">
      <c r="B61" s="63" t="s">
        <v>492</v>
      </c>
      <c r="C61" s="74"/>
    </row>
    <row r="62" spans="2:3">
      <c r="B62" s="63" t="s">
        <v>492</v>
      </c>
      <c r="C62" s="74"/>
    </row>
    <row r="63" spans="2:3">
      <c r="B63" s="63" t="s">
        <v>492</v>
      </c>
      <c r="C63" s="74"/>
    </row>
    <row r="64" spans="2:3">
      <c r="B64" s="63" t="s">
        <v>492</v>
      </c>
      <c r="C64" s="74"/>
    </row>
    <row r="65" spans="2:3">
      <c r="B65" s="63" t="s">
        <v>492</v>
      </c>
      <c r="C65" s="74"/>
    </row>
    <row r="66" spans="2:3">
      <c r="B66" s="63" t="s">
        <v>492</v>
      </c>
      <c r="C66" s="74"/>
    </row>
    <row r="67" spans="2:3">
      <c r="B67" s="63" t="s">
        <v>492</v>
      </c>
      <c r="C67" s="74"/>
    </row>
    <row r="68" spans="2:3">
      <c r="B68" s="63" t="s">
        <v>492</v>
      </c>
      <c r="C68" s="74"/>
    </row>
    <row r="69" spans="2:3">
      <c r="B69" s="63" t="s">
        <v>492</v>
      </c>
      <c r="C69" s="74"/>
    </row>
    <row r="70" spans="2:3">
      <c r="B70" s="63" t="s">
        <v>492</v>
      </c>
      <c r="C70" s="74"/>
    </row>
    <row r="71" spans="2:3">
      <c r="B71" s="63" t="s">
        <v>492</v>
      </c>
      <c r="C71" s="74"/>
    </row>
    <row r="72" spans="2:3">
      <c r="B72" s="63" t="s">
        <v>492</v>
      </c>
      <c r="C72" s="74"/>
    </row>
    <row r="73" spans="2:3">
      <c r="B73" s="63" t="s">
        <v>492</v>
      </c>
      <c r="C73" s="74"/>
    </row>
    <row r="74" spans="2:3">
      <c r="B74" s="63" t="s">
        <v>492</v>
      </c>
      <c r="C74" s="74"/>
    </row>
    <row r="75" spans="2:3">
      <c r="B75" s="63" t="s">
        <v>492</v>
      </c>
      <c r="C75" s="74"/>
    </row>
    <row r="76" spans="2:3">
      <c r="B76" s="63" t="s">
        <v>492</v>
      </c>
      <c r="C76" s="74"/>
    </row>
    <row r="77" spans="2:3">
      <c r="B77" s="63" t="s">
        <v>492</v>
      </c>
      <c r="C77" s="74"/>
    </row>
    <row r="78" spans="2:3">
      <c r="B78" s="63" t="s">
        <v>492</v>
      </c>
      <c r="C78" s="74"/>
    </row>
    <row r="79" spans="2:3">
      <c r="B79" s="63" t="s">
        <v>492</v>
      </c>
      <c r="C79" s="74"/>
    </row>
    <row r="80" spans="2:3">
      <c r="B80" s="63" t="s">
        <v>492</v>
      </c>
      <c r="C80" s="74"/>
    </row>
    <row r="81" spans="2:3">
      <c r="B81" s="63" t="s">
        <v>492</v>
      </c>
      <c r="C81" s="74"/>
    </row>
    <row r="82" spans="2:3">
      <c r="B82" s="63" t="s">
        <v>492</v>
      </c>
      <c r="C82" s="74"/>
    </row>
    <row r="83" spans="2:3">
      <c r="B83" s="63" t="s">
        <v>492</v>
      </c>
      <c r="C83" s="74"/>
    </row>
    <row r="84" spans="2:3">
      <c r="B84" s="63" t="s">
        <v>492</v>
      </c>
      <c r="C84" s="74"/>
    </row>
    <row r="85" spans="2:3">
      <c r="B85" s="63" t="s">
        <v>492</v>
      </c>
      <c r="C85" s="74"/>
    </row>
    <row r="86" spans="2:3">
      <c r="B86" s="63" t="s">
        <v>492</v>
      </c>
      <c r="C86" s="74"/>
    </row>
    <row r="87" spans="2:3">
      <c r="B87" s="63" t="s">
        <v>492</v>
      </c>
      <c r="C87" s="74"/>
    </row>
    <row r="88" spans="2:3">
      <c r="B88" s="63" t="s">
        <v>492</v>
      </c>
      <c r="C88" s="74"/>
    </row>
    <row r="89" spans="2:3">
      <c r="B89" s="63" t="s">
        <v>492</v>
      </c>
      <c r="C89" s="74"/>
    </row>
    <row r="90" spans="2:3">
      <c r="B90" s="63" t="s">
        <v>492</v>
      </c>
      <c r="C90" s="74"/>
    </row>
    <row r="91" spans="2:3">
      <c r="B91" s="63" t="s">
        <v>492</v>
      </c>
      <c r="C91" s="74"/>
    </row>
    <row r="92" spans="2:3">
      <c r="B92" s="63" t="s">
        <v>492</v>
      </c>
      <c r="C92" s="74"/>
    </row>
    <row r="93" spans="2:3">
      <c r="B93" s="63" t="s">
        <v>492</v>
      </c>
      <c r="C93" s="74"/>
    </row>
    <row r="94" spans="2:3">
      <c r="B94" s="63" t="s">
        <v>492</v>
      </c>
      <c r="C94" s="74"/>
    </row>
    <row r="95" spans="2:3">
      <c r="B95" s="63" t="s">
        <v>492</v>
      </c>
      <c r="C95" s="74"/>
    </row>
    <row r="96" spans="2:3">
      <c r="B96" s="63" t="s">
        <v>492</v>
      </c>
      <c r="C96" s="74"/>
    </row>
    <row r="97" spans="2:3">
      <c r="B97" s="63" t="s">
        <v>492</v>
      </c>
      <c r="C97" s="74"/>
    </row>
    <row r="98" spans="2:3">
      <c r="B98" s="63" t="s">
        <v>492</v>
      </c>
      <c r="C98" s="74"/>
    </row>
    <row r="99" spans="2:3">
      <c r="B99" s="63" t="s">
        <v>492</v>
      </c>
      <c r="C99" s="74"/>
    </row>
    <row r="100" spans="2:3">
      <c r="B100" s="63" t="s">
        <v>492</v>
      </c>
      <c r="C100" s="74"/>
    </row>
  </sheetData>
  <mergeCells count="1">
    <mergeCell ref="B3:C3"/>
  </mergeCells>
  <pageMargins left="0.7" right="0.7" top="0.75" bottom="0.75" header="0.3" footer="0.3"/>
  <ignoredErrors>
    <ignoredError sqref="E4:E5 B5" numberStoredAsText="1"/>
  </ignoredErrors>
</worksheet>
</file>

<file path=xl/worksheets/sheet3.xml><?xml version="1.0" encoding="utf-8"?>
<worksheet xmlns="http://schemas.openxmlformats.org/spreadsheetml/2006/main" xmlns:r="http://schemas.openxmlformats.org/officeDocument/2006/relationships">
  <sheetPr codeName="Feuil3"/>
  <dimension ref="B4:M41"/>
  <sheetViews>
    <sheetView showGridLines="0" topLeftCell="B1" workbookViewId="0">
      <selection activeCell="E22" sqref="E22"/>
    </sheetView>
  </sheetViews>
  <sheetFormatPr baseColWidth="10" defaultColWidth="11.5546875" defaultRowHeight="13.2"/>
  <cols>
    <col min="1" max="1" width="4" style="40" customWidth="1"/>
    <col min="2" max="2" width="23.33203125" style="41" customWidth="1"/>
    <col min="3" max="3" width="16.6640625" style="41" bestFit="1" customWidth="1"/>
    <col min="4" max="4" width="6.6640625" style="41" customWidth="1"/>
    <col min="5" max="5" width="11.88671875" style="42" customWidth="1"/>
    <col min="6" max="6" width="13.33203125" style="42" bestFit="1" customWidth="1"/>
    <col min="7" max="7" width="12.44140625" style="43" bestFit="1" customWidth="1"/>
    <col min="8" max="8" width="7.33203125" style="41" bestFit="1" customWidth="1"/>
    <col min="9" max="9" width="12.44140625" style="41" bestFit="1" customWidth="1"/>
    <col min="10" max="10" width="15.44140625" style="44" bestFit="1" customWidth="1"/>
    <col min="11" max="11" width="8.88671875" style="37" bestFit="1" customWidth="1"/>
    <col min="12" max="12" width="12.44140625" style="38" bestFit="1" customWidth="1"/>
    <col min="13" max="13" width="12.44140625" style="39" bestFit="1" customWidth="1"/>
    <col min="14" max="16384" width="11.5546875" style="40"/>
  </cols>
  <sheetData>
    <row r="4" spans="2:13" s="2" customFormat="1" ht="24.6">
      <c r="B4" s="6" t="s">
        <v>16</v>
      </c>
      <c r="C4" s="6" t="s">
        <v>17</v>
      </c>
      <c r="D4" s="5"/>
      <c r="E4" s="6" t="s">
        <v>18</v>
      </c>
      <c r="F4" s="7" t="s">
        <v>16</v>
      </c>
      <c r="G4" s="8" t="s">
        <v>17</v>
      </c>
      <c r="H4" s="5"/>
      <c r="I4" s="3" t="s">
        <v>17</v>
      </c>
      <c r="J4" s="4" t="s">
        <v>16</v>
      </c>
      <c r="K4" s="35"/>
      <c r="L4" s="24"/>
      <c r="M4" s="34"/>
    </row>
    <row r="5" spans="2:13" ht="24.6">
      <c r="B5" s="10">
        <v>23</v>
      </c>
      <c r="C5" s="11">
        <f>+B5/1000</f>
        <v>2.3E-2</v>
      </c>
      <c r="D5" s="9"/>
      <c r="E5" s="10">
        <v>7</v>
      </c>
      <c r="F5" s="12">
        <f>+E5/5</f>
        <v>1.4</v>
      </c>
      <c r="G5" s="11">
        <f>+F5/1000</f>
        <v>1.4E-3</v>
      </c>
      <c r="H5" s="9"/>
      <c r="I5" s="13">
        <v>1</v>
      </c>
      <c r="J5" s="14">
        <f>+I5*1000</f>
        <v>1000</v>
      </c>
    </row>
    <row r="7" spans="2:13">
      <c r="L7" s="41"/>
      <c r="M7" s="41"/>
    </row>
    <row r="8" spans="2:13" ht="13.8">
      <c r="B8" s="45"/>
      <c r="C8" s="20" t="s">
        <v>405</v>
      </c>
      <c r="D8" s="46"/>
      <c r="E8" s="47"/>
      <c r="F8" s="24" t="s">
        <v>238</v>
      </c>
      <c r="L8" s="43"/>
    </row>
    <row r="9" spans="2:13" s="2" customFormat="1">
      <c r="B9" s="19"/>
      <c r="C9" s="36" t="s">
        <v>235</v>
      </c>
      <c r="D9" s="22" t="s">
        <v>16</v>
      </c>
      <c r="E9" s="36" t="s">
        <v>236</v>
      </c>
      <c r="F9" s="24">
        <v>1.8</v>
      </c>
      <c r="G9" s="22" t="s">
        <v>364</v>
      </c>
      <c r="H9" s="36"/>
      <c r="I9" s="36"/>
      <c r="J9" s="27"/>
      <c r="K9" s="37"/>
      <c r="L9" s="48"/>
      <c r="M9" s="39"/>
    </row>
    <row r="10" spans="2:13" ht="13.8">
      <c r="B10" s="21" t="s">
        <v>6</v>
      </c>
      <c r="C10" s="49">
        <v>2.65</v>
      </c>
      <c r="D10" s="23">
        <v>5000</v>
      </c>
      <c r="E10" s="50">
        <f>+D10/C10</f>
        <v>1886.7924528301887</v>
      </c>
      <c r="F10" s="25">
        <f t="shared" ref="F10:F16" si="0">E10*$F$9</f>
        <v>3396.2264150943397</v>
      </c>
      <c r="G10" s="30">
        <f>F10/1000</f>
        <v>3.3962264150943398</v>
      </c>
      <c r="L10" s="43"/>
    </row>
    <row r="11" spans="2:13" ht="13.8">
      <c r="B11" s="21" t="s">
        <v>7</v>
      </c>
      <c r="C11" s="49">
        <v>3.1950000000000003</v>
      </c>
      <c r="D11" s="23">
        <v>5000</v>
      </c>
      <c r="E11" s="50">
        <f t="shared" ref="E11:E18" si="1">+D11/C11</f>
        <v>1564.9452269170577</v>
      </c>
      <c r="F11" s="25">
        <f t="shared" si="0"/>
        <v>2816.9014084507039</v>
      </c>
      <c r="G11" s="30">
        <f t="shared" ref="G11:G18" si="2">F11/1000</f>
        <v>2.816901408450704</v>
      </c>
      <c r="L11" s="43"/>
      <c r="M11" s="43"/>
    </row>
    <row r="12" spans="2:13" ht="13.8">
      <c r="B12" s="21" t="s">
        <v>8</v>
      </c>
      <c r="C12" s="49">
        <v>2.71</v>
      </c>
      <c r="D12" s="23">
        <v>5000</v>
      </c>
      <c r="E12" s="50">
        <f t="shared" si="1"/>
        <v>1845.0184501845019</v>
      </c>
      <c r="F12" s="25">
        <f t="shared" si="0"/>
        <v>3321.0332103321034</v>
      </c>
      <c r="G12" s="30">
        <f t="shared" si="2"/>
        <v>3.3210332103321032</v>
      </c>
      <c r="L12" s="41"/>
      <c r="M12" s="41"/>
    </row>
    <row r="13" spans="2:13" ht="13.8">
      <c r="B13" s="21" t="s">
        <v>9</v>
      </c>
      <c r="C13" s="49">
        <v>2.65</v>
      </c>
      <c r="D13" s="23">
        <v>5000</v>
      </c>
      <c r="E13" s="50">
        <f t="shared" si="1"/>
        <v>1886.7924528301887</v>
      </c>
      <c r="F13" s="25">
        <f t="shared" si="0"/>
        <v>3396.2264150943397</v>
      </c>
      <c r="G13" s="30">
        <f t="shared" si="2"/>
        <v>3.3962264150943398</v>
      </c>
    </row>
    <row r="14" spans="2:13" ht="13.8">
      <c r="B14" s="21" t="s">
        <v>10</v>
      </c>
      <c r="C14" s="49">
        <v>3.7450000000000001</v>
      </c>
      <c r="D14" s="23">
        <v>5000</v>
      </c>
      <c r="E14" s="50">
        <f t="shared" si="1"/>
        <v>1335.1134846461948</v>
      </c>
      <c r="F14" s="25">
        <f t="shared" si="0"/>
        <v>2403.2042723631507</v>
      </c>
      <c r="G14" s="30">
        <f t="shared" si="2"/>
        <v>2.4032042723631508</v>
      </c>
    </row>
    <row r="15" spans="2:13" ht="13.8">
      <c r="B15" s="21" t="s">
        <v>237</v>
      </c>
      <c r="C15" s="49">
        <v>2.62</v>
      </c>
      <c r="D15" s="23">
        <v>5000</v>
      </c>
      <c r="E15" s="50">
        <f>+D15/C15</f>
        <v>1908.3969465648854</v>
      </c>
      <c r="F15" s="25">
        <f>E15*$F$9</f>
        <v>3435.1145038167938</v>
      </c>
      <c r="G15" s="30">
        <f t="shared" si="2"/>
        <v>3.4351145038167936</v>
      </c>
    </row>
    <row r="16" spans="2:13" ht="13.8">
      <c r="B16" s="21" t="s">
        <v>11</v>
      </c>
      <c r="C16" s="49">
        <v>2.7</v>
      </c>
      <c r="D16" s="23">
        <v>5000</v>
      </c>
      <c r="E16" s="50">
        <f t="shared" si="1"/>
        <v>1851.8518518518517</v>
      </c>
      <c r="F16" s="25">
        <f t="shared" si="0"/>
        <v>3333.333333333333</v>
      </c>
      <c r="G16" s="30">
        <f t="shared" si="2"/>
        <v>3.333333333333333</v>
      </c>
    </row>
    <row r="17" spans="2:10" ht="13.8" thickBot="1">
      <c r="B17" s="44"/>
      <c r="C17" s="40"/>
      <c r="D17" s="51"/>
      <c r="E17" s="40"/>
      <c r="F17" s="24" t="s">
        <v>236</v>
      </c>
      <c r="G17" s="30"/>
    </row>
    <row r="18" spans="2:10" ht="14.4" thickBot="1">
      <c r="B18" s="33" t="s">
        <v>407</v>
      </c>
      <c r="C18" s="49">
        <v>2.65</v>
      </c>
      <c r="D18" s="23">
        <v>5000</v>
      </c>
      <c r="E18" s="50">
        <f t="shared" si="1"/>
        <v>1886.7924528301887</v>
      </c>
      <c r="F18" s="31">
        <f>E18*$F$9</f>
        <v>3396.2264150943397</v>
      </c>
      <c r="G18" s="32">
        <f t="shared" si="2"/>
        <v>3.3962264150943398</v>
      </c>
    </row>
    <row r="19" spans="2:10" ht="13.8">
      <c r="B19" s="45"/>
    </row>
    <row r="20" spans="2:10" ht="13.8">
      <c r="B20" s="52"/>
    </row>
    <row r="21" spans="2:10" ht="13.8">
      <c r="B21" s="52"/>
      <c r="F21" s="43"/>
    </row>
    <row r="22" spans="2:10" ht="13.8">
      <c r="I22" s="47"/>
    </row>
    <row r="23" spans="2:10">
      <c r="E23" s="53"/>
    </row>
    <row r="24" spans="2:10">
      <c r="D24" s="54"/>
      <c r="J24" s="54"/>
    </row>
    <row r="25" spans="2:10" ht="13.8">
      <c r="C25" s="43"/>
      <c r="G25" s="55"/>
      <c r="H25" s="55"/>
      <c r="I25" s="43"/>
    </row>
    <row r="27" spans="2:10">
      <c r="B27" s="43"/>
      <c r="E27" s="41"/>
    </row>
    <row r="28" spans="2:10">
      <c r="E28" s="41"/>
    </row>
    <row r="30" spans="2:10">
      <c r="C30" s="43"/>
    </row>
    <row r="32" spans="2:10">
      <c r="H32" s="54"/>
    </row>
    <row r="35" spans="6:7">
      <c r="F35" s="44"/>
    </row>
    <row r="39" spans="6:7">
      <c r="G39" s="56"/>
    </row>
    <row r="41" spans="6:7">
      <c r="G41" s="56"/>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sheetPr codeName="Feuil4">
    <tabColor theme="6"/>
  </sheetPr>
  <dimension ref="A1:AD70"/>
  <sheetViews>
    <sheetView showGridLines="0" workbookViewId="0">
      <selection activeCell="F27" sqref="F27"/>
    </sheetView>
  </sheetViews>
  <sheetFormatPr baseColWidth="10" defaultColWidth="11.5546875" defaultRowHeight="13.2"/>
  <cols>
    <col min="1" max="1" width="5.6640625" style="118" customWidth="1"/>
    <col min="2" max="2" width="15.6640625" style="129" bestFit="1" customWidth="1"/>
    <col min="3" max="3" width="11.5546875" style="118"/>
    <col min="4" max="10" width="8.6640625" style="118" customWidth="1"/>
    <col min="11" max="11" width="6.33203125" style="138" customWidth="1"/>
    <col min="12" max="12" width="11.5546875" style="152"/>
    <col min="13" max="15" width="11.5546875" style="153"/>
    <col min="16" max="16" width="11.5546875" style="154"/>
    <col min="17" max="17" width="11.5546875" style="155"/>
    <col min="18" max="18" width="8.88671875" style="155" bestFit="1" customWidth="1"/>
    <col min="19" max="19" width="9.88671875" style="156" bestFit="1" customWidth="1"/>
    <col min="20" max="20" width="9.5546875" style="157" customWidth="1"/>
    <col min="21" max="24" width="11.5546875" style="153"/>
    <col min="25" max="25" width="15" style="153" customWidth="1"/>
    <col min="26" max="27" width="11.5546875" style="153"/>
    <col min="28" max="28" width="15.6640625" style="118" customWidth="1"/>
    <col min="29" max="29" width="12" style="129" bestFit="1" customWidth="1"/>
    <col min="30" max="30" width="11.5546875" style="129"/>
    <col min="31" max="16384" width="11.5546875" style="118"/>
  </cols>
  <sheetData>
    <row r="1" spans="1:30">
      <c r="B1" s="118"/>
    </row>
    <row r="2" spans="1:30">
      <c r="B2" s="129">
        <v>1</v>
      </c>
      <c r="C2" s="129">
        <v>2</v>
      </c>
      <c r="D2" s="129">
        <v>3</v>
      </c>
      <c r="E2" s="129">
        <v>4</v>
      </c>
      <c r="F2" s="129">
        <v>5</v>
      </c>
      <c r="G2" s="129">
        <v>6</v>
      </c>
      <c r="H2" s="129">
        <v>7</v>
      </c>
      <c r="I2" s="129">
        <v>8</v>
      </c>
      <c r="J2" s="129">
        <v>9</v>
      </c>
    </row>
    <row r="3" spans="1:30" ht="27" thickBot="1">
      <c r="C3" s="525" t="s">
        <v>476</v>
      </c>
      <c r="D3" s="525"/>
      <c r="E3" s="525"/>
      <c r="F3" s="525"/>
      <c r="G3" s="525"/>
      <c r="H3" s="525"/>
      <c r="I3" s="525"/>
      <c r="J3" s="525"/>
      <c r="K3" s="85"/>
      <c r="L3" s="124" t="s">
        <v>174</v>
      </c>
      <c r="M3" s="19" t="s">
        <v>175</v>
      </c>
      <c r="N3" s="19" t="s">
        <v>176</v>
      </c>
      <c r="O3" s="19" t="s">
        <v>177</v>
      </c>
      <c r="P3" s="125" t="s">
        <v>234</v>
      </c>
      <c r="Q3" s="126" t="s">
        <v>185</v>
      </c>
      <c r="R3" s="126" t="s">
        <v>364</v>
      </c>
      <c r="S3" s="127" t="s">
        <v>358</v>
      </c>
      <c r="T3" s="128" t="s">
        <v>363</v>
      </c>
      <c r="U3" s="19" t="s">
        <v>178</v>
      </c>
      <c r="V3" s="19" t="s">
        <v>179</v>
      </c>
      <c r="W3" s="19" t="s">
        <v>180</v>
      </c>
      <c r="X3" s="19" t="s">
        <v>181</v>
      </c>
      <c r="Y3" s="19" t="s">
        <v>182</v>
      </c>
      <c r="Z3" s="19" t="s">
        <v>183</v>
      </c>
      <c r="AA3" s="19" t="s">
        <v>184</v>
      </c>
    </row>
    <row r="4" spans="1:30" ht="13.8" thickBot="1">
      <c r="B4" s="158" t="s">
        <v>384</v>
      </c>
      <c r="C4" s="99" t="s">
        <v>358</v>
      </c>
      <c r="D4" s="99" t="s">
        <v>387</v>
      </c>
      <c r="E4" s="99" t="s">
        <v>410</v>
      </c>
      <c r="F4" s="100" t="s">
        <v>411</v>
      </c>
      <c r="G4" s="101" t="s">
        <v>236</v>
      </c>
      <c r="H4" s="87" t="s">
        <v>413</v>
      </c>
      <c r="I4" s="102" t="s">
        <v>364</v>
      </c>
      <c r="J4" s="103" t="s">
        <v>412</v>
      </c>
      <c r="K4" s="86"/>
      <c r="L4" s="130" t="s">
        <v>239</v>
      </c>
      <c r="M4" s="131">
        <v>16</v>
      </c>
      <c r="N4" s="131">
        <v>12</v>
      </c>
      <c r="O4" s="131">
        <v>11</v>
      </c>
      <c r="P4" s="132">
        <f t="shared" ref="P4:P35" si="0">+M4*N4*O4</f>
        <v>2112</v>
      </c>
      <c r="Q4" s="133">
        <f t="shared" ref="Q4:Q35" si="1">(M4*N4*O4)/1000000</f>
        <v>2.1120000000000002E-3</v>
      </c>
      <c r="R4" s="133">
        <f>P4/1000</f>
        <v>2.1120000000000001</v>
      </c>
      <c r="S4" s="134">
        <v>2</v>
      </c>
      <c r="T4" s="133">
        <f t="shared" ref="T4:T33" si="2">+P4*$AC$6</f>
        <v>5.6789333333333331E-2</v>
      </c>
      <c r="U4" s="131">
        <v>2400</v>
      </c>
      <c r="V4" s="131" t="s">
        <v>240</v>
      </c>
      <c r="W4" s="131">
        <v>20</v>
      </c>
      <c r="X4" s="131" t="s">
        <v>241</v>
      </c>
      <c r="Y4" s="131" t="s">
        <v>242</v>
      </c>
      <c r="Z4" s="131" t="s">
        <v>243</v>
      </c>
      <c r="AA4" s="131" t="s">
        <v>244</v>
      </c>
      <c r="AB4" s="135" t="s">
        <v>359</v>
      </c>
    </row>
    <row r="5" spans="1:30">
      <c r="A5" s="118">
        <v>1</v>
      </c>
      <c r="B5" s="162" t="s">
        <v>565</v>
      </c>
      <c r="C5" s="109">
        <v>0</v>
      </c>
      <c r="D5" s="109">
        <v>0</v>
      </c>
      <c r="E5" s="109">
        <v>0</v>
      </c>
      <c r="F5" s="110">
        <v>0</v>
      </c>
      <c r="G5" s="65">
        <f>+IF(ISBLANK(C5)," ",D5*E5*F5)</f>
        <v>0</v>
      </c>
      <c r="H5" s="111">
        <f>IF(ISBLANK(C5)," ",+G5/1000000)</f>
        <v>0</v>
      </c>
      <c r="I5" s="112">
        <f>IF(ISBLANK(C5)," ",G5/1000)</f>
        <v>0</v>
      </c>
      <c r="J5" s="163">
        <v>0</v>
      </c>
      <c r="K5" s="113"/>
      <c r="L5" s="130" t="s">
        <v>245</v>
      </c>
      <c r="M5" s="131">
        <v>20</v>
      </c>
      <c r="N5" s="131">
        <v>15</v>
      </c>
      <c r="O5" s="131">
        <v>12</v>
      </c>
      <c r="P5" s="132">
        <f t="shared" si="0"/>
        <v>3600</v>
      </c>
      <c r="Q5" s="133">
        <f t="shared" si="1"/>
        <v>3.5999999999999999E-3</v>
      </c>
      <c r="R5" s="133">
        <f t="shared" ref="R5:R68" si="3">P5/1000</f>
        <v>3.6</v>
      </c>
      <c r="S5" s="134">
        <v>2</v>
      </c>
      <c r="T5" s="133">
        <f t="shared" si="2"/>
        <v>9.6799999999999997E-2</v>
      </c>
      <c r="U5" s="131">
        <v>1200</v>
      </c>
      <c r="V5" s="131" t="s">
        <v>240</v>
      </c>
      <c r="W5" s="131">
        <v>20</v>
      </c>
      <c r="X5" s="131" t="s">
        <v>246</v>
      </c>
      <c r="Y5" s="131" t="s">
        <v>247</v>
      </c>
      <c r="Z5" s="131" t="s">
        <v>248</v>
      </c>
      <c r="AA5" s="131" t="s">
        <v>249</v>
      </c>
      <c r="AB5" s="135" t="s">
        <v>360</v>
      </c>
    </row>
    <row r="6" spans="1:30">
      <c r="A6" s="118">
        <v>2</v>
      </c>
      <c r="B6" s="162" t="str">
        <f>D6&amp;" x "&amp;E6&amp;" x "&amp;F6&amp;"       "&amp;C6</f>
        <v>30 x 30 x 15       2</v>
      </c>
      <c r="C6" s="114">
        <v>2</v>
      </c>
      <c r="D6" s="114">
        <v>30</v>
      </c>
      <c r="E6" s="114">
        <v>30</v>
      </c>
      <c r="F6" s="115">
        <v>15</v>
      </c>
      <c r="G6" s="58">
        <f>+F6*E6*D6</f>
        <v>13500</v>
      </c>
      <c r="H6" s="116">
        <f>+G6/1000000</f>
        <v>1.35E-2</v>
      </c>
      <c r="I6" s="117">
        <f>+G6/1000</f>
        <v>13.5</v>
      </c>
      <c r="J6" s="164">
        <v>0.36299999999999999</v>
      </c>
      <c r="K6" s="113"/>
      <c r="L6" s="130" t="s">
        <v>250</v>
      </c>
      <c r="M6" s="131">
        <v>20</v>
      </c>
      <c r="N6" s="131">
        <v>15</v>
      </c>
      <c r="O6" s="131">
        <v>15</v>
      </c>
      <c r="P6" s="132">
        <f t="shared" si="0"/>
        <v>4500</v>
      </c>
      <c r="Q6" s="133">
        <f t="shared" si="1"/>
        <v>4.4999999999999997E-3</v>
      </c>
      <c r="R6" s="133">
        <f t="shared" si="3"/>
        <v>4.5</v>
      </c>
      <c r="S6" s="134">
        <v>2</v>
      </c>
      <c r="T6" s="133">
        <f t="shared" si="2"/>
        <v>0.121</v>
      </c>
      <c r="U6" s="131">
        <v>900</v>
      </c>
      <c r="V6" s="131" t="s">
        <v>240</v>
      </c>
      <c r="W6" s="131">
        <v>20</v>
      </c>
      <c r="X6" s="131" t="s">
        <v>247</v>
      </c>
      <c r="Y6" s="131" t="s">
        <v>249</v>
      </c>
      <c r="Z6" s="131" t="s">
        <v>251</v>
      </c>
      <c r="AA6" s="131" t="s">
        <v>252</v>
      </c>
      <c r="AB6" s="135" t="s">
        <v>361</v>
      </c>
      <c r="AC6" s="129">
        <v>2.6888888888888887E-5</v>
      </c>
    </row>
    <row r="7" spans="1:30">
      <c r="A7" s="118">
        <v>3</v>
      </c>
      <c r="B7" s="162" t="str">
        <f>D7&amp;" x "&amp;E7&amp;" x "&amp;F7&amp;"       "&amp;C7</f>
        <v>30 x 25 x 20       2</v>
      </c>
      <c r="C7" s="114">
        <v>2</v>
      </c>
      <c r="D7" s="114">
        <v>30</v>
      </c>
      <c r="E7" s="114">
        <v>25</v>
      </c>
      <c r="F7" s="115">
        <v>20</v>
      </c>
      <c r="G7" s="58">
        <f>+F7*E7*D7</f>
        <v>15000</v>
      </c>
      <c r="H7" s="116">
        <f>+G7/1000000</f>
        <v>1.4999999999999999E-2</v>
      </c>
      <c r="I7" s="117">
        <f>+G7/1000</f>
        <v>15</v>
      </c>
      <c r="J7" s="164">
        <v>0.40300000000000002</v>
      </c>
      <c r="K7" s="113"/>
      <c r="L7" s="130" t="s">
        <v>264</v>
      </c>
      <c r="M7" s="131">
        <v>25</v>
      </c>
      <c r="N7" s="131">
        <v>25</v>
      </c>
      <c r="O7" s="131">
        <v>10</v>
      </c>
      <c r="P7" s="132">
        <f t="shared" si="0"/>
        <v>6250</v>
      </c>
      <c r="Q7" s="133">
        <f t="shared" si="1"/>
        <v>6.2500000000000003E-3</v>
      </c>
      <c r="R7" s="133">
        <f t="shared" si="3"/>
        <v>6.25</v>
      </c>
      <c r="S7" s="134">
        <v>2</v>
      </c>
      <c r="T7" s="133">
        <f t="shared" si="2"/>
        <v>0.16805555555555554</v>
      </c>
      <c r="U7" s="131">
        <v>900</v>
      </c>
      <c r="V7" s="131" t="s">
        <v>240</v>
      </c>
      <c r="W7" s="131">
        <v>20</v>
      </c>
      <c r="X7" s="131" t="s">
        <v>265</v>
      </c>
      <c r="Y7" s="131" t="s">
        <v>266</v>
      </c>
      <c r="Z7" s="131" t="s">
        <v>267</v>
      </c>
      <c r="AA7" s="131" t="s">
        <v>268</v>
      </c>
      <c r="AB7" s="135" t="s">
        <v>362</v>
      </c>
      <c r="AC7" s="129">
        <v>4.2617361657487543E-5</v>
      </c>
    </row>
    <row r="8" spans="1:30">
      <c r="A8" s="118">
        <v>4</v>
      </c>
      <c r="B8" s="162" t="str">
        <f>D8&amp;" x "&amp;E8&amp;" x "&amp;F8&amp;"       "&amp;C8</f>
        <v>25 x 25 x 25       2</v>
      </c>
      <c r="C8" s="114">
        <v>2</v>
      </c>
      <c r="D8" s="114">
        <v>25</v>
      </c>
      <c r="E8" s="114">
        <v>25</v>
      </c>
      <c r="F8" s="115">
        <v>25</v>
      </c>
      <c r="G8" s="58">
        <f>+IF(ISBLANK(C8)," ",D8*E8*F8)</f>
        <v>15625</v>
      </c>
      <c r="H8" s="116">
        <f>IF(ISBLANK(C8)," ",+G8/1000000)</f>
        <v>1.5625E-2</v>
      </c>
      <c r="I8" s="117">
        <f>IF(ISBLANK(C8)," ",G8/1000)</f>
        <v>15.625</v>
      </c>
      <c r="J8" s="164">
        <v>0.42</v>
      </c>
      <c r="K8" s="113"/>
      <c r="L8" s="130" t="s">
        <v>256</v>
      </c>
      <c r="M8" s="131">
        <v>25</v>
      </c>
      <c r="N8" s="131">
        <v>18</v>
      </c>
      <c r="O8" s="131">
        <v>14</v>
      </c>
      <c r="P8" s="132">
        <f t="shared" si="0"/>
        <v>6300</v>
      </c>
      <c r="Q8" s="133">
        <f t="shared" si="1"/>
        <v>6.3E-3</v>
      </c>
      <c r="R8" s="133">
        <f t="shared" si="3"/>
        <v>6.3</v>
      </c>
      <c r="S8" s="134">
        <v>2</v>
      </c>
      <c r="T8" s="133">
        <f t="shared" si="2"/>
        <v>0.1694</v>
      </c>
      <c r="U8" s="131">
        <v>1200</v>
      </c>
      <c r="V8" s="131" t="s">
        <v>240</v>
      </c>
      <c r="W8" s="131">
        <v>20</v>
      </c>
      <c r="X8" s="131" t="s">
        <v>257</v>
      </c>
      <c r="Y8" s="131" t="s">
        <v>247</v>
      </c>
      <c r="Z8" s="131" t="s">
        <v>258</v>
      </c>
      <c r="AA8" s="131" t="s">
        <v>259</v>
      </c>
      <c r="AB8" s="135"/>
    </row>
    <row r="9" spans="1:30">
      <c r="A9" s="118">
        <v>5</v>
      </c>
      <c r="B9" s="162" t="str">
        <f>D9&amp;" x "&amp;E9&amp;" x "&amp;F9&amp;"       "&amp;C9</f>
        <v>30 x 30 x 20       2</v>
      </c>
      <c r="C9" s="114">
        <v>2</v>
      </c>
      <c r="D9" s="114">
        <v>30</v>
      </c>
      <c r="E9" s="114">
        <v>30</v>
      </c>
      <c r="F9" s="115">
        <v>20</v>
      </c>
      <c r="G9" s="58">
        <f>+F9*E9*D9</f>
        <v>18000</v>
      </c>
      <c r="H9" s="116">
        <f>+G9/1000000</f>
        <v>1.7999999999999999E-2</v>
      </c>
      <c r="I9" s="117">
        <f>+G9/1000</f>
        <v>18</v>
      </c>
      <c r="J9" s="164">
        <v>0.48399999999999999</v>
      </c>
      <c r="K9" s="113"/>
      <c r="L9" s="130" t="s">
        <v>299</v>
      </c>
      <c r="M9" s="131">
        <v>31</v>
      </c>
      <c r="N9" s="131">
        <v>21.5</v>
      </c>
      <c r="O9" s="131">
        <v>10</v>
      </c>
      <c r="P9" s="132">
        <f t="shared" si="0"/>
        <v>6665</v>
      </c>
      <c r="Q9" s="133">
        <f t="shared" si="1"/>
        <v>6.6649999999999999E-3</v>
      </c>
      <c r="R9" s="133">
        <f t="shared" si="3"/>
        <v>6.665</v>
      </c>
      <c r="S9" s="134">
        <v>2</v>
      </c>
      <c r="T9" s="133">
        <f t="shared" si="2"/>
        <v>0.17921444444444443</v>
      </c>
      <c r="U9" s="131">
        <v>900</v>
      </c>
      <c r="V9" s="131" t="s">
        <v>240</v>
      </c>
      <c r="W9" s="131">
        <v>20</v>
      </c>
      <c r="X9" s="131" t="s">
        <v>278</v>
      </c>
      <c r="Y9" s="131" t="s">
        <v>300</v>
      </c>
      <c r="Z9" s="131" t="s">
        <v>301</v>
      </c>
      <c r="AA9" s="131" t="s">
        <v>302</v>
      </c>
      <c r="AB9" s="135"/>
    </row>
    <row r="10" spans="1:30">
      <c r="A10" s="118">
        <v>6</v>
      </c>
      <c r="B10" s="162" t="str">
        <f>D10&amp;" x "&amp;E10&amp;" x "&amp;F10&amp;"       "&amp;C10</f>
        <v>40 x 30 x 20       2</v>
      </c>
      <c r="C10" s="114">
        <v>2</v>
      </c>
      <c r="D10" s="114">
        <v>40</v>
      </c>
      <c r="E10" s="114">
        <v>30</v>
      </c>
      <c r="F10" s="115">
        <v>20</v>
      </c>
      <c r="G10" s="58">
        <f>+IF(ISBLANK(C10)," ",D10*E10*F10)</f>
        <v>24000</v>
      </c>
      <c r="H10" s="116">
        <f>IF(ISBLANK(C10)," ",+G10/1000000)</f>
        <v>2.4E-2</v>
      </c>
      <c r="I10" s="117">
        <f>IF(ISBLANK(C10)," ",G10/1000)</f>
        <v>24</v>
      </c>
      <c r="J10" s="164">
        <v>0.64500000000000002</v>
      </c>
      <c r="K10" s="113"/>
      <c r="L10" s="130" t="s">
        <v>260</v>
      </c>
      <c r="M10" s="131">
        <v>25</v>
      </c>
      <c r="N10" s="131">
        <v>20</v>
      </c>
      <c r="O10" s="131">
        <v>15</v>
      </c>
      <c r="P10" s="132">
        <f t="shared" si="0"/>
        <v>7500</v>
      </c>
      <c r="Q10" s="133">
        <f t="shared" si="1"/>
        <v>7.4999999999999997E-3</v>
      </c>
      <c r="R10" s="133">
        <f t="shared" si="3"/>
        <v>7.5</v>
      </c>
      <c r="S10" s="134">
        <v>2</v>
      </c>
      <c r="T10" s="133">
        <f t="shared" si="2"/>
        <v>0.20166666666666666</v>
      </c>
      <c r="U10" s="131">
        <v>900</v>
      </c>
      <c r="V10" s="131" t="s">
        <v>240</v>
      </c>
      <c r="W10" s="131">
        <v>20</v>
      </c>
      <c r="X10" s="131" t="s">
        <v>261</v>
      </c>
      <c r="Y10" s="131" t="s">
        <v>262</v>
      </c>
      <c r="Z10" s="131" t="s">
        <v>263</v>
      </c>
      <c r="AA10" s="131" t="s">
        <v>254</v>
      </c>
      <c r="AB10" s="118" t="s">
        <v>365</v>
      </c>
      <c r="AC10" s="118">
        <v>450</v>
      </c>
      <c r="AD10" s="118" t="s">
        <v>366</v>
      </c>
    </row>
    <row r="11" spans="1:30">
      <c r="A11" s="118">
        <v>7</v>
      </c>
      <c r="B11" s="162" t="str">
        <f t="shared" ref="B11:B61" si="4">D11&amp;" x "&amp;E11&amp;" x "&amp;F11&amp;"       "&amp;C11</f>
        <v xml:space="preserve"> x  x        </v>
      </c>
      <c r="C11" s="114"/>
      <c r="D11" s="114"/>
      <c r="E11" s="114"/>
      <c r="F11" s="115"/>
      <c r="G11" s="58" t="str">
        <f t="shared" ref="G11:G16" si="5">+IF(ISBLANK(C11)," ",D11*E11*F11)</f>
        <v xml:space="preserve"> </v>
      </c>
      <c r="H11" s="116" t="str">
        <f t="shared" ref="H11:H16" si="6">IF(ISBLANK(C11)," ",+G11/1000000)</f>
        <v xml:space="preserve"> </v>
      </c>
      <c r="I11" s="117" t="str">
        <f t="shared" ref="I11:I16" si="7">IF(ISBLANK(C11)," ",G11/1000)</f>
        <v xml:space="preserve"> </v>
      </c>
      <c r="J11" s="164"/>
      <c r="K11" s="113"/>
      <c r="L11" s="130" t="s">
        <v>253</v>
      </c>
      <c r="M11" s="131">
        <v>20</v>
      </c>
      <c r="N11" s="131">
        <v>20</v>
      </c>
      <c r="O11" s="131">
        <v>20</v>
      </c>
      <c r="P11" s="132">
        <f t="shared" si="0"/>
        <v>8000</v>
      </c>
      <c r="Q11" s="133">
        <f t="shared" si="1"/>
        <v>8.0000000000000002E-3</v>
      </c>
      <c r="R11" s="133">
        <f t="shared" si="3"/>
        <v>8</v>
      </c>
      <c r="S11" s="134">
        <v>2</v>
      </c>
      <c r="T11" s="133">
        <f t="shared" si="2"/>
        <v>0.21511111111111109</v>
      </c>
      <c r="U11" s="131">
        <v>900</v>
      </c>
      <c r="V11" s="131" t="s">
        <v>240</v>
      </c>
      <c r="W11" s="131">
        <v>20</v>
      </c>
      <c r="X11" s="131" t="s">
        <v>254</v>
      </c>
      <c r="Y11" s="136" t="s">
        <v>255</v>
      </c>
      <c r="Z11" s="136"/>
      <c r="AA11" s="136"/>
      <c r="AB11" s="118" t="s">
        <v>367</v>
      </c>
      <c r="AC11" s="118">
        <v>840</v>
      </c>
      <c r="AD11" s="118" t="s">
        <v>366</v>
      </c>
    </row>
    <row r="12" spans="1:30">
      <c r="A12" s="118">
        <v>8</v>
      </c>
      <c r="B12" s="162" t="str">
        <f t="shared" si="4"/>
        <v xml:space="preserve"> x  x        </v>
      </c>
      <c r="C12" s="114"/>
      <c r="D12" s="114"/>
      <c r="E12" s="114"/>
      <c r="F12" s="115"/>
      <c r="G12" s="58" t="str">
        <f t="shared" si="5"/>
        <v xml:space="preserve"> </v>
      </c>
      <c r="H12" s="116" t="str">
        <f t="shared" si="6"/>
        <v xml:space="preserve"> </v>
      </c>
      <c r="I12" s="117" t="str">
        <f t="shared" si="7"/>
        <v xml:space="preserve"> </v>
      </c>
      <c r="J12" s="164"/>
      <c r="K12" s="113"/>
      <c r="L12" s="130" t="s">
        <v>317</v>
      </c>
      <c r="M12" s="131">
        <v>35</v>
      </c>
      <c r="N12" s="131">
        <v>22</v>
      </c>
      <c r="O12" s="131">
        <v>12</v>
      </c>
      <c r="P12" s="132">
        <f t="shared" si="0"/>
        <v>9240</v>
      </c>
      <c r="Q12" s="133">
        <f t="shared" si="1"/>
        <v>9.2399999999999999E-3</v>
      </c>
      <c r="R12" s="133">
        <f t="shared" si="3"/>
        <v>9.24</v>
      </c>
      <c r="S12" s="134">
        <v>2</v>
      </c>
      <c r="T12" s="133">
        <f t="shared" si="2"/>
        <v>0.2484533333333333</v>
      </c>
      <c r="U12" s="131">
        <v>900</v>
      </c>
      <c r="V12" s="131" t="s">
        <v>240</v>
      </c>
      <c r="W12" s="131">
        <v>20</v>
      </c>
      <c r="X12" s="131" t="s">
        <v>307</v>
      </c>
      <c r="Y12" s="131" t="s">
        <v>277</v>
      </c>
      <c r="Z12" s="131" t="s">
        <v>278</v>
      </c>
      <c r="AA12" s="131" t="s">
        <v>267</v>
      </c>
      <c r="AB12" s="118" t="s">
        <v>368</v>
      </c>
      <c r="AC12" s="137">
        <v>1370</v>
      </c>
      <c r="AD12" s="118" t="s">
        <v>366</v>
      </c>
    </row>
    <row r="13" spans="1:30">
      <c r="A13" s="118">
        <v>9</v>
      </c>
      <c r="B13" s="162" t="str">
        <f t="shared" si="4"/>
        <v xml:space="preserve"> x  x        </v>
      </c>
      <c r="C13" s="114"/>
      <c r="D13" s="114"/>
      <c r="E13" s="114"/>
      <c r="F13" s="115"/>
      <c r="G13" s="58" t="str">
        <f t="shared" si="5"/>
        <v xml:space="preserve"> </v>
      </c>
      <c r="H13" s="116" t="str">
        <f t="shared" si="6"/>
        <v xml:space="preserve"> </v>
      </c>
      <c r="I13" s="117" t="str">
        <f t="shared" si="7"/>
        <v xml:space="preserve"> </v>
      </c>
      <c r="J13" s="164"/>
      <c r="K13" s="113"/>
      <c r="L13" s="130" t="s">
        <v>269</v>
      </c>
      <c r="M13" s="131">
        <v>25</v>
      </c>
      <c r="N13" s="131">
        <v>25</v>
      </c>
      <c r="O13" s="131">
        <v>16</v>
      </c>
      <c r="P13" s="132">
        <f t="shared" si="0"/>
        <v>10000</v>
      </c>
      <c r="Q13" s="133">
        <f t="shared" si="1"/>
        <v>0.01</v>
      </c>
      <c r="R13" s="133">
        <f t="shared" si="3"/>
        <v>10</v>
      </c>
      <c r="S13" s="134">
        <v>2</v>
      </c>
      <c r="T13" s="133">
        <f t="shared" si="2"/>
        <v>0.26888888888888884</v>
      </c>
      <c r="U13" s="131">
        <v>900</v>
      </c>
      <c r="V13" s="131" t="s">
        <v>240</v>
      </c>
      <c r="W13" s="131">
        <v>20</v>
      </c>
      <c r="X13" s="131" t="s">
        <v>270</v>
      </c>
      <c r="Y13" s="131" t="s">
        <v>271</v>
      </c>
      <c r="Z13" s="131" t="s">
        <v>272</v>
      </c>
      <c r="AA13" s="131" t="s">
        <v>273</v>
      </c>
    </row>
    <row r="14" spans="1:30">
      <c r="A14" s="118">
        <v>10</v>
      </c>
      <c r="B14" s="162" t="str">
        <f t="shared" si="4"/>
        <v xml:space="preserve"> x  x        </v>
      </c>
      <c r="C14" s="119"/>
      <c r="D14" s="119"/>
      <c r="E14" s="119"/>
      <c r="F14" s="120"/>
      <c r="G14" s="58" t="str">
        <f t="shared" si="5"/>
        <v xml:space="preserve"> </v>
      </c>
      <c r="H14" s="116" t="str">
        <f t="shared" si="6"/>
        <v xml:space="preserve"> </v>
      </c>
      <c r="I14" s="117" t="str">
        <f t="shared" si="7"/>
        <v xml:space="preserve"> </v>
      </c>
      <c r="J14" s="164"/>
      <c r="K14" s="121"/>
      <c r="L14" s="130" t="s">
        <v>279</v>
      </c>
      <c r="M14" s="131">
        <v>30</v>
      </c>
      <c r="N14" s="131">
        <v>20</v>
      </c>
      <c r="O14" s="131">
        <v>17</v>
      </c>
      <c r="P14" s="132">
        <f t="shared" si="0"/>
        <v>10200</v>
      </c>
      <c r="Q14" s="133">
        <f t="shared" si="1"/>
        <v>1.0200000000000001E-2</v>
      </c>
      <c r="R14" s="133">
        <f t="shared" si="3"/>
        <v>10.199999999999999</v>
      </c>
      <c r="S14" s="134">
        <v>2</v>
      </c>
      <c r="T14" s="133">
        <f t="shared" si="2"/>
        <v>0.27426666666666666</v>
      </c>
      <c r="U14" s="131">
        <v>900</v>
      </c>
      <c r="V14" s="131" t="s">
        <v>240</v>
      </c>
      <c r="W14" s="131">
        <v>20</v>
      </c>
      <c r="X14" s="131" t="s">
        <v>257</v>
      </c>
      <c r="Y14" s="131" t="s">
        <v>247</v>
      </c>
      <c r="Z14" s="131" t="s">
        <v>258</v>
      </c>
      <c r="AA14" s="131" t="s">
        <v>259</v>
      </c>
    </row>
    <row r="15" spans="1:30">
      <c r="A15" s="118">
        <v>11</v>
      </c>
      <c r="B15" s="162" t="str">
        <f t="shared" si="4"/>
        <v xml:space="preserve"> x  x        </v>
      </c>
      <c r="C15" s="119"/>
      <c r="D15" s="119"/>
      <c r="E15" s="122"/>
      <c r="F15" s="115"/>
      <c r="G15" s="58" t="str">
        <f t="shared" si="5"/>
        <v xml:space="preserve"> </v>
      </c>
      <c r="H15" s="116" t="str">
        <f t="shared" si="6"/>
        <v xml:space="preserve"> </v>
      </c>
      <c r="I15" s="117" t="str">
        <f t="shared" si="7"/>
        <v xml:space="preserve"> </v>
      </c>
      <c r="J15" s="164"/>
      <c r="K15" s="121"/>
      <c r="L15" s="130" t="s">
        <v>303</v>
      </c>
      <c r="M15" s="131">
        <v>31</v>
      </c>
      <c r="N15" s="131">
        <v>22</v>
      </c>
      <c r="O15" s="131">
        <v>15</v>
      </c>
      <c r="P15" s="132">
        <f t="shared" si="0"/>
        <v>10230</v>
      </c>
      <c r="Q15" s="133">
        <f t="shared" si="1"/>
        <v>1.023E-2</v>
      </c>
      <c r="R15" s="133">
        <f t="shared" si="3"/>
        <v>10.23</v>
      </c>
      <c r="S15" s="134">
        <v>2</v>
      </c>
      <c r="T15" s="133">
        <f t="shared" si="2"/>
        <v>0.27507333333333334</v>
      </c>
      <c r="U15" s="131">
        <v>900</v>
      </c>
      <c r="V15" s="131" t="s">
        <v>240</v>
      </c>
      <c r="W15" s="131">
        <v>20</v>
      </c>
      <c r="X15" s="131" t="s">
        <v>295</v>
      </c>
      <c r="Y15" s="131" t="s">
        <v>296</v>
      </c>
      <c r="Z15" s="131" t="s">
        <v>297</v>
      </c>
      <c r="AA15" s="131" t="s">
        <v>298</v>
      </c>
    </row>
    <row r="16" spans="1:30">
      <c r="A16" s="118">
        <v>12</v>
      </c>
      <c r="B16" s="162" t="str">
        <f t="shared" si="4"/>
        <v xml:space="preserve"> x  x        </v>
      </c>
      <c r="C16" s="119"/>
      <c r="D16" s="119"/>
      <c r="E16" s="57"/>
      <c r="F16" s="123"/>
      <c r="G16" s="159" t="str">
        <f t="shared" si="5"/>
        <v xml:space="preserve"> </v>
      </c>
      <c r="H16" s="160" t="str">
        <f t="shared" si="6"/>
        <v xml:space="preserve"> </v>
      </c>
      <c r="I16" s="161" t="str">
        <f t="shared" si="7"/>
        <v xml:space="preserve"> </v>
      </c>
      <c r="J16" s="164"/>
      <c r="K16" s="121"/>
      <c r="L16" s="130" t="s">
        <v>312</v>
      </c>
      <c r="M16" s="131">
        <v>34</v>
      </c>
      <c r="N16" s="131">
        <v>21</v>
      </c>
      <c r="O16" s="131">
        <v>15.5</v>
      </c>
      <c r="P16" s="132">
        <f t="shared" si="0"/>
        <v>11067</v>
      </c>
      <c r="Q16" s="133">
        <f t="shared" si="1"/>
        <v>1.1067E-2</v>
      </c>
      <c r="R16" s="133">
        <f t="shared" si="3"/>
        <v>11.067</v>
      </c>
      <c r="S16" s="134">
        <v>2</v>
      </c>
      <c r="T16" s="133">
        <f t="shared" si="2"/>
        <v>0.29757933333333331</v>
      </c>
      <c r="U16" s="131">
        <v>1440</v>
      </c>
      <c r="V16" s="131" t="s">
        <v>240</v>
      </c>
      <c r="W16" s="131">
        <v>20</v>
      </c>
      <c r="X16" s="131" t="s">
        <v>313</v>
      </c>
      <c r="Y16" s="136" t="s">
        <v>314</v>
      </c>
      <c r="Z16" s="136"/>
      <c r="AA16" s="136"/>
    </row>
    <row r="17" spans="1:28">
      <c r="A17" s="118">
        <v>13</v>
      </c>
      <c r="B17" s="162" t="str">
        <f t="shared" si="4"/>
        <v xml:space="preserve"> x  x        </v>
      </c>
      <c r="C17" s="119"/>
      <c r="D17" s="119"/>
      <c r="E17" s="57"/>
      <c r="F17" s="123"/>
      <c r="G17" s="58" t="str">
        <f t="shared" ref="G17:G31" si="8">+IF(ISBLANK(C17)," ",D17*E17*F17)</f>
        <v xml:space="preserve"> </v>
      </c>
      <c r="H17" s="116" t="str">
        <f t="shared" ref="H17:H31" si="9">IF(ISBLANK(C17)," ",+G17/1000000)</f>
        <v xml:space="preserve"> </v>
      </c>
      <c r="I17" s="117" t="str">
        <f t="shared" ref="I17:I31" si="10">IF(ISBLANK(C17)," ",G17/1000)</f>
        <v xml:space="preserve"> </v>
      </c>
      <c r="J17" s="164"/>
      <c r="L17" s="130" t="s">
        <v>280</v>
      </c>
      <c r="M17" s="131">
        <v>30</v>
      </c>
      <c r="N17" s="131">
        <v>20</v>
      </c>
      <c r="O17" s="131">
        <v>20</v>
      </c>
      <c r="P17" s="132">
        <f t="shared" si="0"/>
        <v>12000</v>
      </c>
      <c r="Q17" s="133">
        <f t="shared" si="1"/>
        <v>1.2E-2</v>
      </c>
      <c r="R17" s="133">
        <f t="shared" si="3"/>
        <v>12</v>
      </c>
      <c r="S17" s="134">
        <v>2</v>
      </c>
      <c r="T17" s="133">
        <f t="shared" si="2"/>
        <v>0.32266666666666666</v>
      </c>
      <c r="U17" s="131">
        <v>900</v>
      </c>
      <c r="V17" s="131" t="s">
        <v>240</v>
      </c>
      <c r="W17" s="131">
        <v>20</v>
      </c>
      <c r="X17" s="131" t="s">
        <v>265</v>
      </c>
      <c r="Y17" s="131" t="s">
        <v>266</v>
      </c>
      <c r="Z17" s="131" t="s">
        <v>267</v>
      </c>
      <c r="AA17" s="131" t="s">
        <v>268</v>
      </c>
    </row>
    <row r="18" spans="1:28">
      <c r="A18" s="118">
        <v>14</v>
      </c>
      <c r="B18" s="162" t="str">
        <f t="shared" si="4"/>
        <v xml:space="preserve"> x  x        </v>
      </c>
      <c r="C18" s="119"/>
      <c r="D18" s="119"/>
      <c r="E18" s="57"/>
      <c r="F18" s="123"/>
      <c r="G18" s="58" t="str">
        <f t="shared" si="8"/>
        <v xml:space="preserve"> </v>
      </c>
      <c r="H18" s="116" t="str">
        <f t="shared" si="9"/>
        <v xml:space="preserve"> </v>
      </c>
      <c r="I18" s="117" t="str">
        <f t="shared" si="10"/>
        <v xml:space="preserve"> </v>
      </c>
      <c r="J18" s="164"/>
      <c r="L18" s="118" t="s">
        <v>323</v>
      </c>
      <c r="M18" s="131">
        <v>35</v>
      </c>
      <c r="N18" s="131">
        <v>27</v>
      </c>
      <c r="O18" s="131">
        <v>14</v>
      </c>
      <c r="P18" s="132">
        <f t="shared" si="0"/>
        <v>13230</v>
      </c>
      <c r="Q18" s="133">
        <f t="shared" si="1"/>
        <v>1.323E-2</v>
      </c>
      <c r="R18" s="133">
        <f t="shared" si="3"/>
        <v>13.23</v>
      </c>
      <c r="S18" s="134">
        <v>2</v>
      </c>
      <c r="T18" s="133">
        <f t="shared" si="2"/>
        <v>0.35574</v>
      </c>
      <c r="U18" s="131">
        <v>600</v>
      </c>
      <c r="V18" s="131" t="s">
        <v>240</v>
      </c>
      <c r="W18" s="131">
        <v>20</v>
      </c>
      <c r="X18" s="131" t="s">
        <v>324</v>
      </c>
      <c r="Y18" s="131" t="s">
        <v>289</v>
      </c>
      <c r="Z18" s="131" t="s">
        <v>290</v>
      </c>
      <c r="AA18" s="131" t="s">
        <v>325</v>
      </c>
    </row>
    <row r="19" spans="1:28">
      <c r="A19" s="118">
        <v>15</v>
      </c>
      <c r="B19" s="162" t="str">
        <f t="shared" si="4"/>
        <v xml:space="preserve"> x  x        </v>
      </c>
      <c r="C19" s="119"/>
      <c r="D19" s="119"/>
      <c r="E19" s="57"/>
      <c r="F19" s="123"/>
      <c r="G19" s="58" t="str">
        <f t="shared" si="8"/>
        <v xml:space="preserve"> </v>
      </c>
      <c r="H19" s="116" t="str">
        <f t="shared" si="9"/>
        <v xml:space="preserve"> </v>
      </c>
      <c r="I19" s="117" t="str">
        <f t="shared" si="10"/>
        <v xml:space="preserve"> </v>
      </c>
      <c r="J19" s="164"/>
      <c r="L19" s="139" t="s">
        <v>286</v>
      </c>
      <c r="M19" s="140">
        <v>30</v>
      </c>
      <c r="N19" s="140">
        <v>30</v>
      </c>
      <c r="O19" s="140">
        <v>15</v>
      </c>
      <c r="P19" s="141">
        <f t="shared" si="0"/>
        <v>13500</v>
      </c>
      <c r="Q19" s="142">
        <f t="shared" si="1"/>
        <v>1.35E-2</v>
      </c>
      <c r="R19" s="142">
        <f t="shared" si="3"/>
        <v>13.5</v>
      </c>
      <c r="S19" s="143">
        <v>2</v>
      </c>
      <c r="T19" s="142">
        <f t="shared" si="2"/>
        <v>0.36299999999999999</v>
      </c>
      <c r="U19" s="140">
        <v>600</v>
      </c>
      <c r="V19" s="140" t="s">
        <v>240</v>
      </c>
      <c r="W19" s="140">
        <v>20</v>
      </c>
      <c r="X19" s="140" t="s">
        <v>287</v>
      </c>
      <c r="Y19" s="140" t="s">
        <v>288</v>
      </c>
      <c r="Z19" s="140" t="s">
        <v>289</v>
      </c>
      <c r="AA19" s="140" t="s">
        <v>290</v>
      </c>
    </row>
    <row r="20" spans="1:28">
      <c r="A20" s="118">
        <v>16</v>
      </c>
      <c r="B20" s="162" t="str">
        <f t="shared" si="4"/>
        <v xml:space="preserve"> x  x        </v>
      </c>
      <c r="C20" s="119"/>
      <c r="D20" s="119"/>
      <c r="E20" s="57"/>
      <c r="F20" s="123"/>
      <c r="G20" s="58" t="str">
        <f t="shared" si="8"/>
        <v xml:space="preserve"> </v>
      </c>
      <c r="H20" s="116" t="str">
        <f t="shared" si="9"/>
        <v xml:space="preserve"> </v>
      </c>
      <c r="I20" s="117" t="str">
        <f t="shared" si="10"/>
        <v xml:space="preserve"> </v>
      </c>
      <c r="J20" s="165"/>
      <c r="L20" s="139" t="s">
        <v>281</v>
      </c>
      <c r="M20" s="140">
        <v>30</v>
      </c>
      <c r="N20" s="140">
        <v>25</v>
      </c>
      <c r="O20" s="140">
        <v>20</v>
      </c>
      <c r="P20" s="141">
        <f t="shared" si="0"/>
        <v>15000</v>
      </c>
      <c r="Q20" s="142">
        <f t="shared" si="1"/>
        <v>1.4999999999999999E-2</v>
      </c>
      <c r="R20" s="142">
        <f t="shared" si="3"/>
        <v>15</v>
      </c>
      <c r="S20" s="143">
        <v>2</v>
      </c>
      <c r="T20" s="142">
        <f t="shared" si="2"/>
        <v>0.40333333333333332</v>
      </c>
      <c r="U20" s="140">
        <v>600</v>
      </c>
      <c r="V20" s="140" t="s">
        <v>240</v>
      </c>
      <c r="W20" s="140">
        <v>20</v>
      </c>
      <c r="X20" s="140" t="s">
        <v>282</v>
      </c>
      <c r="Y20" s="140" t="s">
        <v>283</v>
      </c>
      <c r="Z20" s="140" t="s">
        <v>284</v>
      </c>
      <c r="AA20" s="140" t="s">
        <v>285</v>
      </c>
    </row>
    <row r="21" spans="1:28">
      <c r="A21" s="118">
        <v>17</v>
      </c>
      <c r="B21" s="162" t="str">
        <f t="shared" si="4"/>
        <v xml:space="preserve"> x  x        </v>
      </c>
      <c r="C21" s="119"/>
      <c r="D21" s="119"/>
      <c r="E21" s="57"/>
      <c r="F21" s="123"/>
      <c r="G21" s="58" t="str">
        <f t="shared" si="8"/>
        <v xml:space="preserve"> </v>
      </c>
      <c r="H21" s="116" t="str">
        <f t="shared" si="9"/>
        <v xml:space="preserve"> </v>
      </c>
      <c r="I21" s="117" t="str">
        <f t="shared" si="10"/>
        <v xml:space="preserve"> </v>
      </c>
      <c r="J21" s="165"/>
      <c r="L21" s="144" t="s">
        <v>321</v>
      </c>
      <c r="M21" s="145">
        <v>35</v>
      </c>
      <c r="N21" s="145">
        <v>26</v>
      </c>
      <c r="O21" s="145">
        <v>16.5</v>
      </c>
      <c r="P21" s="146">
        <f t="shared" si="0"/>
        <v>15015</v>
      </c>
      <c r="Q21" s="147">
        <f t="shared" si="1"/>
        <v>1.5015000000000001E-2</v>
      </c>
      <c r="R21" s="147">
        <f t="shared" si="3"/>
        <v>15.015000000000001</v>
      </c>
      <c r="S21" s="148">
        <v>2</v>
      </c>
      <c r="T21" s="147">
        <f t="shared" si="2"/>
        <v>0.40373666666666663</v>
      </c>
      <c r="U21" s="145">
        <v>600</v>
      </c>
      <c r="V21" s="145" t="s">
        <v>240</v>
      </c>
      <c r="W21" s="145">
        <v>20</v>
      </c>
      <c r="X21" s="145" t="s">
        <v>311</v>
      </c>
      <c r="Y21" s="145" t="s">
        <v>322</v>
      </c>
      <c r="Z21" s="145" t="s">
        <v>295</v>
      </c>
      <c r="AA21" s="145" t="s">
        <v>276</v>
      </c>
    </row>
    <row r="22" spans="1:28">
      <c r="A22" s="118">
        <v>18</v>
      </c>
      <c r="B22" s="162" t="str">
        <f t="shared" si="4"/>
        <v xml:space="preserve"> x  x        </v>
      </c>
      <c r="C22" s="119"/>
      <c r="D22" s="119"/>
      <c r="E22" s="57"/>
      <c r="F22" s="123"/>
      <c r="G22" s="58" t="str">
        <f t="shared" si="8"/>
        <v xml:space="preserve"> </v>
      </c>
      <c r="H22" s="116" t="str">
        <f t="shared" si="9"/>
        <v xml:space="preserve"> </v>
      </c>
      <c r="I22" s="117" t="str">
        <f t="shared" si="10"/>
        <v xml:space="preserve"> </v>
      </c>
      <c r="J22" s="165"/>
      <c r="L22" s="149" t="s">
        <v>315</v>
      </c>
      <c r="M22" s="145">
        <v>35</v>
      </c>
      <c r="N22" s="145">
        <v>22</v>
      </c>
      <c r="O22" s="145">
        <v>20</v>
      </c>
      <c r="P22" s="146">
        <f t="shared" si="0"/>
        <v>15400</v>
      </c>
      <c r="Q22" s="147">
        <f t="shared" si="1"/>
        <v>1.54E-2</v>
      </c>
      <c r="R22" s="147">
        <f t="shared" si="3"/>
        <v>15.4</v>
      </c>
      <c r="S22" s="148">
        <v>2</v>
      </c>
      <c r="T22" s="147">
        <f t="shared" si="2"/>
        <v>0.41408888888888884</v>
      </c>
      <c r="U22" s="145">
        <v>900</v>
      </c>
      <c r="V22" s="145" t="s">
        <v>240</v>
      </c>
      <c r="W22" s="145">
        <v>20</v>
      </c>
      <c r="X22" s="145" t="s">
        <v>295</v>
      </c>
      <c r="Y22" s="150" t="s">
        <v>316</v>
      </c>
      <c r="Z22" s="150"/>
      <c r="AA22" s="150"/>
    </row>
    <row r="23" spans="1:28">
      <c r="A23" s="118">
        <v>19</v>
      </c>
      <c r="B23" s="162" t="str">
        <f t="shared" si="4"/>
        <v xml:space="preserve"> x  x        </v>
      </c>
      <c r="C23" s="119"/>
      <c r="D23" s="119"/>
      <c r="E23" s="57"/>
      <c r="F23" s="123"/>
      <c r="G23" s="58" t="str">
        <f t="shared" si="8"/>
        <v xml:space="preserve"> </v>
      </c>
      <c r="H23" s="116" t="str">
        <f t="shared" si="9"/>
        <v xml:space="preserve"> </v>
      </c>
      <c r="I23" s="117" t="str">
        <f t="shared" si="10"/>
        <v xml:space="preserve"> </v>
      </c>
      <c r="J23" s="165"/>
      <c r="L23" s="149" t="s">
        <v>339</v>
      </c>
      <c r="M23" s="145">
        <v>36</v>
      </c>
      <c r="N23" s="145">
        <v>24</v>
      </c>
      <c r="O23" s="145">
        <v>18</v>
      </c>
      <c r="P23" s="146">
        <f t="shared" si="0"/>
        <v>15552</v>
      </c>
      <c r="Q23" s="147">
        <f t="shared" si="1"/>
        <v>1.5552E-2</v>
      </c>
      <c r="R23" s="147">
        <f t="shared" si="3"/>
        <v>15.552</v>
      </c>
      <c r="S23" s="148">
        <v>2</v>
      </c>
      <c r="T23" s="147">
        <f t="shared" si="2"/>
        <v>0.41817599999999999</v>
      </c>
      <c r="U23" s="145">
        <v>600</v>
      </c>
      <c r="V23" s="145" t="s">
        <v>240</v>
      </c>
      <c r="W23" s="145">
        <v>20</v>
      </c>
      <c r="X23" s="145" t="s">
        <v>324</v>
      </c>
      <c r="Y23" s="145" t="s">
        <v>289</v>
      </c>
      <c r="Z23" s="145" t="s">
        <v>290</v>
      </c>
      <c r="AA23" s="145" t="s">
        <v>325</v>
      </c>
    </row>
    <row r="24" spans="1:28">
      <c r="A24" s="118">
        <v>20</v>
      </c>
      <c r="B24" s="162" t="str">
        <f t="shared" si="4"/>
        <v xml:space="preserve"> x  x        </v>
      </c>
      <c r="C24" s="119"/>
      <c r="D24" s="119"/>
      <c r="E24" s="57"/>
      <c r="F24" s="123"/>
      <c r="G24" s="58" t="str">
        <f t="shared" si="8"/>
        <v xml:space="preserve"> </v>
      </c>
      <c r="H24" s="116" t="str">
        <f t="shared" si="9"/>
        <v xml:space="preserve"> </v>
      </c>
      <c r="I24" s="117" t="str">
        <f t="shared" si="10"/>
        <v xml:space="preserve"> </v>
      </c>
      <c r="J24" s="165"/>
      <c r="L24" s="149" t="s">
        <v>274</v>
      </c>
      <c r="M24" s="145">
        <v>25</v>
      </c>
      <c r="N24" s="145">
        <v>25</v>
      </c>
      <c r="O24" s="145">
        <v>25</v>
      </c>
      <c r="P24" s="146">
        <f t="shared" si="0"/>
        <v>15625</v>
      </c>
      <c r="Q24" s="147">
        <f t="shared" si="1"/>
        <v>1.5625E-2</v>
      </c>
      <c r="R24" s="147">
        <f t="shared" si="3"/>
        <v>15.625</v>
      </c>
      <c r="S24" s="148">
        <v>2</v>
      </c>
      <c r="T24" s="147">
        <f t="shared" si="2"/>
        <v>0.42013888888888884</v>
      </c>
      <c r="U24" s="145">
        <v>900</v>
      </c>
      <c r="V24" s="145" t="s">
        <v>240</v>
      </c>
      <c r="W24" s="145">
        <v>20</v>
      </c>
      <c r="X24" s="145" t="s">
        <v>275</v>
      </c>
      <c r="Y24" s="145" t="s">
        <v>276</v>
      </c>
      <c r="Z24" s="145" t="s">
        <v>277</v>
      </c>
      <c r="AA24" s="145" t="s">
        <v>278</v>
      </c>
      <c r="AB24" s="135"/>
    </row>
    <row r="25" spans="1:28">
      <c r="A25" s="118">
        <v>21</v>
      </c>
      <c r="B25" s="162" t="str">
        <f t="shared" si="4"/>
        <v xml:space="preserve"> x  x        </v>
      </c>
      <c r="C25" s="119"/>
      <c r="D25" s="119"/>
      <c r="E25" s="57"/>
      <c r="F25" s="123"/>
      <c r="G25" s="58" t="str">
        <f t="shared" si="8"/>
        <v xml:space="preserve"> </v>
      </c>
      <c r="H25" s="116" t="str">
        <f t="shared" si="9"/>
        <v xml:space="preserve"> </v>
      </c>
      <c r="I25" s="117" t="str">
        <f t="shared" si="10"/>
        <v xml:space="preserve"> </v>
      </c>
      <c r="J25" s="165"/>
      <c r="L25" s="149" t="s">
        <v>304</v>
      </c>
      <c r="M25" s="145">
        <v>31</v>
      </c>
      <c r="N25" s="145">
        <v>22</v>
      </c>
      <c r="O25" s="145">
        <v>25</v>
      </c>
      <c r="P25" s="146">
        <f t="shared" si="0"/>
        <v>17050</v>
      </c>
      <c r="Q25" s="147">
        <f t="shared" si="1"/>
        <v>1.7049999999999999E-2</v>
      </c>
      <c r="R25" s="147">
        <f t="shared" si="3"/>
        <v>17.05</v>
      </c>
      <c r="S25" s="148">
        <v>2</v>
      </c>
      <c r="T25" s="147">
        <f t="shared" si="2"/>
        <v>0.45845555555555551</v>
      </c>
      <c r="U25" s="145">
        <v>900</v>
      </c>
      <c r="V25" s="145" t="s">
        <v>240</v>
      </c>
      <c r="W25" s="145">
        <v>20</v>
      </c>
      <c r="X25" s="145" t="s">
        <v>305</v>
      </c>
      <c r="Y25" s="145" t="s">
        <v>306</v>
      </c>
      <c r="Z25" s="145" t="s">
        <v>275</v>
      </c>
      <c r="AA25" s="145" t="s">
        <v>307</v>
      </c>
      <c r="AB25" s="135"/>
    </row>
    <row r="26" spans="1:28">
      <c r="A26" s="118">
        <v>22</v>
      </c>
      <c r="B26" s="162" t="str">
        <f t="shared" si="4"/>
        <v xml:space="preserve"> x  x        </v>
      </c>
      <c r="C26" s="119"/>
      <c r="D26" s="119"/>
      <c r="E26" s="57"/>
      <c r="F26" s="123"/>
      <c r="G26" s="58" t="str">
        <f t="shared" si="8"/>
        <v xml:space="preserve"> </v>
      </c>
      <c r="H26" s="116" t="str">
        <f t="shared" si="9"/>
        <v xml:space="preserve"> </v>
      </c>
      <c r="I26" s="117" t="str">
        <f t="shared" si="10"/>
        <v xml:space="preserve"> </v>
      </c>
      <c r="J26" s="165"/>
      <c r="L26" s="139" t="s">
        <v>294</v>
      </c>
      <c r="M26" s="140">
        <v>30</v>
      </c>
      <c r="N26" s="140">
        <v>30</v>
      </c>
      <c r="O26" s="140">
        <v>20</v>
      </c>
      <c r="P26" s="141">
        <f t="shared" si="0"/>
        <v>18000</v>
      </c>
      <c r="Q26" s="142">
        <f t="shared" si="1"/>
        <v>1.7999999999999999E-2</v>
      </c>
      <c r="R26" s="142">
        <f t="shared" si="3"/>
        <v>18</v>
      </c>
      <c r="S26" s="143">
        <v>2</v>
      </c>
      <c r="T26" s="142">
        <f t="shared" si="2"/>
        <v>0.48399999999999999</v>
      </c>
      <c r="U26" s="140">
        <v>600</v>
      </c>
      <c r="V26" s="140" t="s">
        <v>240</v>
      </c>
      <c r="W26" s="140">
        <v>10</v>
      </c>
      <c r="X26" s="140" t="s">
        <v>295</v>
      </c>
      <c r="Y26" s="140" t="s">
        <v>296</v>
      </c>
      <c r="Z26" s="140" t="s">
        <v>297</v>
      </c>
      <c r="AA26" s="140" t="s">
        <v>298</v>
      </c>
      <c r="AB26" s="135"/>
    </row>
    <row r="27" spans="1:28">
      <c r="A27" s="118">
        <v>23</v>
      </c>
      <c r="B27" s="162" t="str">
        <f t="shared" si="4"/>
        <v xml:space="preserve"> x  x        </v>
      </c>
      <c r="C27" s="119"/>
      <c r="D27" s="119"/>
      <c r="E27" s="57"/>
      <c r="F27" s="123"/>
      <c r="G27" s="58" t="str">
        <f t="shared" si="8"/>
        <v xml:space="preserve"> </v>
      </c>
      <c r="H27" s="116" t="str">
        <f t="shared" si="9"/>
        <v xml:space="preserve"> </v>
      </c>
      <c r="I27" s="117" t="str">
        <f t="shared" si="10"/>
        <v xml:space="preserve"> </v>
      </c>
      <c r="J27" s="165"/>
      <c r="L27" s="144" t="s">
        <v>318</v>
      </c>
      <c r="M27" s="145">
        <v>35</v>
      </c>
      <c r="N27" s="145">
        <v>22</v>
      </c>
      <c r="O27" s="145">
        <v>25</v>
      </c>
      <c r="P27" s="146">
        <f t="shared" si="0"/>
        <v>19250</v>
      </c>
      <c r="Q27" s="147">
        <f t="shared" si="1"/>
        <v>1.925E-2</v>
      </c>
      <c r="R27" s="147">
        <f t="shared" si="3"/>
        <v>19.25</v>
      </c>
      <c r="S27" s="148">
        <v>2</v>
      </c>
      <c r="T27" s="147">
        <f t="shared" si="2"/>
        <v>0.51761111111111102</v>
      </c>
      <c r="U27" s="145">
        <v>600</v>
      </c>
      <c r="V27" s="145" t="s">
        <v>240</v>
      </c>
      <c r="W27" s="145">
        <v>20</v>
      </c>
      <c r="X27" s="145" t="s">
        <v>292</v>
      </c>
      <c r="Y27" s="145" t="s">
        <v>275</v>
      </c>
      <c r="Z27" s="145" t="s">
        <v>295</v>
      </c>
      <c r="AA27" s="145" t="s">
        <v>319</v>
      </c>
      <c r="AB27" s="135"/>
    </row>
    <row r="28" spans="1:28">
      <c r="A28" s="118">
        <v>24</v>
      </c>
      <c r="B28" s="162" t="str">
        <f t="shared" si="4"/>
        <v xml:space="preserve"> x  x        </v>
      </c>
      <c r="C28" s="119"/>
      <c r="D28" s="119"/>
      <c r="E28" s="57"/>
      <c r="F28" s="123"/>
      <c r="G28" s="58" t="str">
        <f t="shared" si="8"/>
        <v xml:space="preserve"> </v>
      </c>
      <c r="H28" s="116" t="str">
        <f t="shared" si="9"/>
        <v xml:space="preserve"> </v>
      </c>
      <c r="I28" s="117" t="str">
        <f t="shared" si="10"/>
        <v xml:space="preserve"> </v>
      </c>
      <c r="J28" s="165"/>
      <c r="L28" s="149" t="s">
        <v>308</v>
      </c>
      <c r="M28" s="145">
        <v>31</v>
      </c>
      <c r="N28" s="145">
        <v>22</v>
      </c>
      <c r="O28" s="145">
        <v>30</v>
      </c>
      <c r="P28" s="146">
        <f t="shared" si="0"/>
        <v>20460</v>
      </c>
      <c r="Q28" s="147">
        <f t="shared" si="1"/>
        <v>2.0459999999999999E-2</v>
      </c>
      <c r="R28" s="147">
        <f t="shared" si="3"/>
        <v>20.46</v>
      </c>
      <c r="S28" s="148">
        <v>2</v>
      </c>
      <c r="T28" s="147">
        <f t="shared" si="2"/>
        <v>0.55014666666666667</v>
      </c>
      <c r="U28" s="145">
        <v>600</v>
      </c>
      <c r="V28" s="145" t="s">
        <v>240</v>
      </c>
      <c r="W28" s="145">
        <v>20</v>
      </c>
      <c r="X28" s="145" t="s">
        <v>309</v>
      </c>
      <c r="Y28" s="145" t="s">
        <v>310</v>
      </c>
      <c r="Z28" s="145" t="s">
        <v>311</v>
      </c>
      <c r="AA28" s="145" t="s">
        <v>306</v>
      </c>
      <c r="AB28" s="135"/>
    </row>
    <row r="29" spans="1:28">
      <c r="A29" s="118">
        <v>25</v>
      </c>
      <c r="B29" s="162" t="str">
        <f t="shared" si="4"/>
        <v xml:space="preserve"> x  x        </v>
      </c>
      <c r="C29" s="119"/>
      <c r="D29" s="119"/>
      <c r="E29" s="57"/>
      <c r="F29" s="123"/>
      <c r="G29" s="58" t="str">
        <f t="shared" si="8"/>
        <v xml:space="preserve"> </v>
      </c>
      <c r="H29" s="116" t="str">
        <f t="shared" si="9"/>
        <v xml:space="preserve"> </v>
      </c>
      <c r="I29" s="117" t="str">
        <f t="shared" si="10"/>
        <v xml:space="preserve"> </v>
      </c>
      <c r="J29" s="165"/>
      <c r="L29" s="130" t="s">
        <v>320</v>
      </c>
      <c r="M29" s="131">
        <v>35</v>
      </c>
      <c r="N29" s="131">
        <v>23</v>
      </c>
      <c r="O29" s="131">
        <v>26</v>
      </c>
      <c r="P29" s="132">
        <f t="shared" si="0"/>
        <v>20930</v>
      </c>
      <c r="Q29" s="133">
        <f t="shared" si="1"/>
        <v>2.0930000000000001E-2</v>
      </c>
      <c r="R29" s="133">
        <f t="shared" si="3"/>
        <v>20.93</v>
      </c>
      <c r="S29" s="134">
        <v>2</v>
      </c>
      <c r="T29" s="133">
        <f t="shared" si="2"/>
        <v>0.56278444444444442</v>
      </c>
      <c r="U29" s="131">
        <v>720</v>
      </c>
      <c r="V29" s="131" t="s">
        <v>240</v>
      </c>
      <c r="W29" s="131">
        <v>20</v>
      </c>
      <c r="X29" s="131" t="s">
        <v>292</v>
      </c>
      <c r="Y29" s="131" t="s">
        <v>275</v>
      </c>
      <c r="Z29" s="131" t="s">
        <v>295</v>
      </c>
      <c r="AA29" s="131" t="s">
        <v>319</v>
      </c>
      <c r="AB29" s="135"/>
    </row>
    <row r="30" spans="1:28">
      <c r="A30" s="118">
        <v>26</v>
      </c>
      <c r="B30" s="162" t="str">
        <f t="shared" si="4"/>
        <v xml:space="preserve"> x  x        </v>
      </c>
      <c r="C30" s="119"/>
      <c r="D30" s="119"/>
      <c r="E30" s="57"/>
      <c r="F30" s="123"/>
      <c r="G30" s="58" t="str">
        <f t="shared" si="8"/>
        <v xml:space="preserve"> </v>
      </c>
      <c r="H30" s="116" t="str">
        <f t="shared" si="9"/>
        <v xml:space="preserve"> </v>
      </c>
      <c r="I30" s="117" t="str">
        <f t="shared" si="10"/>
        <v xml:space="preserve"> </v>
      </c>
      <c r="J30" s="165"/>
      <c r="L30" s="118" t="s">
        <v>345</v>
      </c>
      <c r="M30" s="131">
        <v>40</v>
      </c>
      <c r="N30" s="131">
        <v>27</v>
      </c>
      <c r="O30" s="131">
        <v>20</v>
      </c>
      <c r="P30" s="132">
        <f t="shared" si="0"/>
        <v>21600</v>
      </c>
      <c r="Q30" s="133">
        <f t="shared" si="1"/>
        <v>2.1600000000000001E-2</v>
      </c>
      <c r="R30" s="133">
        <f t="shared" si="3"/>
        <v>21.6</v>
      </c>
      <c r="S30" s="134">
        <v>2</v>
      </c>
      <c r="T30" s="133">
        <f t="shared" si="2"/>
        <v>0.58079999999999998</v>
      </c>
      <c r="U30" s="131">
        <v>600</v>
      </c>
      <c r="V30" s="131" t="s">
        <v>240</v>
      </c>
      <c r="W30" s="131">
        <v>20</v>
      </c>
      <c r="X30" s="131" t="s">
        <v>330</v>
      </c>
      <c r="Y30" s="131" t="s">
        <v>287</v>
      </c>
      <c r="Z30" s="131" t="s">
        <v>324</v>
      </c>
      <c r="AA30" s="131" t="s">
        <v>346</v>
      </c>
      <c r="AB30" s="135"/>
    </row>
    <row r="31" spans="1:28">
      <c r="A31" s="118">
        <v>27</v>
      </c>
      <c r="B31" s="162" t="str">
        <f t="shared" si="4"/>
        <v xml:space="preserve"> x  x        </v>
      </c>
      <c r="C31" s="119"/>
      <c r="D31" s="119"/>
      <c r="E31" s="57"/>
      <c r="F31" s="123"/>
      <c r="G31" s="58" t="str">
        <f t="shared" si="8"/>
        <v xml:space="preserve"> </v>
      </c>
      <c r="H31" s="116" t="str">
        <f t="shared" si="9"/>
        <v xml:space="preserve"> </v>
      </c>
      <c r="I31" s="117" t="str">
        <f t="shared" si="10"/>
        <v xml:space="preserve"> </v>
      </c>
      <c r="J31" s="165"/>
      <c r="L31" s="118" t="s">
        <v>347</v>
      </c>
      <c r="M31" s="131">
        <v>40</v>
      </c>
      <c r="N31" s="131">
        <v>30</v>
      </c>
      <c r="O31" s="131">
        <v>20</v>
      </c>
      <c r="P31" s="132">
        <f t="shared" si="0"/>
        <v>24000</v>
      </c>
      <c r="Q31" s="133">
        <f t="shared" si="1"/>
        <v>2.4E-2</v>
      </c>
      <c r="R31" s="133">
        <f t="shared" si="3"/>
        <v>24</v>
      </c>
      <c r="S31" s="134">
        <v>2</v>
      </c>
      <c r="T31" s="133">
        <f t="shared" si="2"/>
        <v>0.64533333333333331</v>
      </c>
      <c r="U31" s="131">
        <v>300</v>
      </c>
      <c r="V31" s="131" t="s">
        <v>240</v>
      </c>
      <c r="W31" s="131">
        <v>20</v>
      </c>
      <c r="X31" s="131" t="s">
        <v>309</v>
      </c>
      <c r="Y31" s="131" t="s">
        <v>310</v>
      </c>
      <c r="Z31" s="131" t="s">
        <v>311</v>
      </c>
      <c r="AA31" s="131" t="s">
        <v>306</v>
      </c>
      <c r="AB31" s="135"/>
    </row>
    <row r="32" spans="1:28">
      <c r="A32" s="118">
        <v>28</v>
      </c>
      <c r="B32" s="162" t="str">
        <f t="shared" si="4"/>
        <v xml:space="preserve"> x  x        </v>
      </c>
      <c r="C32" s="119"/>
      <c r="D32" s="119"/>
      <c r="E32" s="57"/>
      <c r="F32" s="123"/>
      <c r="G32" s="58" t="str">
        <f t="shared" ref="G32:G61" si="11">+IF(ISBLANK(C32)," ",D32*E32*F32)</f>
        <v xml:space="preserve"> </v>
      </c>
      <c r="H32" s="116" t="str">
        <f t="shared" ref="H32:H61" si="12">IF(ISBLANK(C32)," ",+G32/1000000)</f>
        <v xml:space="preserve"> </v>
      </c>
      <c r="I32" s="117" t="str">
        <f t="shared" ref="I32:I61" si="13">IF(ISBLANK(C32)," ",G32/1000)</f>
        <v xml:space="preserve"> </v>
      </c>
      <c r="J32" s="165"/>
      <c r="L32" s="130" t="s">
        <v>326</v>
      </c>
      <c r="M32" s="131">
        <v>35</v>
      </c>
      <c r="N32" s="131">
        <v>35</v>
      </c>
      <c r="O32" s="131">
        <v>20</v>
      </c>
      <c r="P32" s="132">
        <f t="shared" si="0"/>
        <v>24500</v>
      </c>
      <c r="Q32" s="133">
        <f t="shared" si="1"/>
        <v>2.4500000000000001E-2</v>
      </c>
      <c r="R32" s="133">
        <f t="shared" si="3"/>
        <v>24.5</v>
      </c>
      <c r="S32" s="134">
        <v>2</v>
      </c>
      <c r="T32" s="133">
        <f t="shared" si="2"/>
        <v>0.65877777777777768</v>
      </c>
      <c r="U32" s="131">
        <v>300</v>
      </c>
      <c r="V32" s="131" t="s">
        <v>240</v>
      </c>
      <c r="W32" s="131">
        <v>20</v>
      </c>
      <c r="X32" s="131" t="s">
        <v>327</v>
      </c>
      <c r="Y32" s="131" t="s">
        <v>328</v>
      </c>
      <c r="Z32" s="131" t="s">
        <v>329</v>
      </c>
      <c r="AA32" s="131" t="s">
        <v>330</v>
      </c>
      <c r="AB32" s="135"/>
    </row>
    <row r="33" spans="1:28">
      <c r="A33" s="118">
        <v>29</v>
      </c>
      <c r="B33" s="162" t="str">
        <f t="shared" si="4"/>
        <v xml:space="preserve"> x  x        </v>
      </c>
      <c r="C33" s="119"/>
      <c r="D33" s="119"/>
      <c r="E33" s="57"/>
      <c r="F33" s="123"/>
      <c r="G33" s="58" t="str">
        <f t="shared" si="11"/>
        <v xml:space="preserve"> </v>
      </c>
      <c r="H33" s="116" t="str">
        <f t="shared" si="12"/>
        <v xml:space="preserve"> </v>
      </c>
      <c r="I33" s="117" t="str">
        <f t="shared" si="13"/>
        <v xml:space="preserve"> </v>
      </c>
      <c r="J33" s="165"/>
      <c r="L33" s="130" t="s">
        <v>291</v>
      </c>
      <c r="M33" s="131">
        <v>30</v>
      </c>
      <c r="N33" s="131">
        <v>30</v>
      </c>
      <c r="O33" s="131">
        <v>30</v>
      </c>
      <c r="P33" s="132">
        <f t="shared" si="0"/>
        <v>27000</v>
      </c>
      <c r="Q33" s="133">
        <f t="shared" si="1"/>
        <v>2.7E-2</v>
      </c>
      <c r="R33" s="133">
        <f t="shared" si="3"/>
        <v>27</v>
      </c>
      <c r="S33" s="134">
        <v>2</v>
      </c>
      <c r="T33" s="133">
        <f t="shared" si="2"/>
        <v>0.72599999999999998</v>
      </c>
      <c r="U33" s="131">
        <v>600</v>
      </c>
      <c r="V33" s="131" t="s">
        <v>240</v>
      </c>
      <c r="W33" s="131">
        <v>20</v>
      </c>
      <c r="X33" s="131" t="s">
        <v>292</v>
      </c>
      <c r="Y33" s="136" t="s">
        <v>293</v>
      </c>
      <c r="Z33" s="136"/>
      <c r="AA33" s="136"/>
      <c r="AB33" s="135"/>
    </row>
    <row r="34" spans="1:28">
      <c r="A34" s="118">
        <v>30</v>
      </c>
      <c r="B34" s="162" t="str">
        <f t="shared" si="4"/>
        <v xml:space="preserve"> x  x        </v>
      </c>
      <c r="C34" s="119"/>
      <c r="D34" s="119"/>
      <c r="E34" s="57"/>
      <c r="F34" s="123"/>
      <c r="G34" s="58" t="str">
        <f t="shared" si="11"/>
        <v xml:space="preserve"> </v>
      </c>
      <c r="H34" s="116" t="str">
        <f t="shared" si="12"/>
        <v xml:space="preserve"> </v>
      </c>
      <c r="I34" s="117" t="str">
        <f t="shared" si="13"/>
        <v xml:space="preserve"> </v>
      </c>
      <c r="J34" s="165"/>
      <c r="L34" s="130" t="s">
        <v>27</v>
      </c>
      <c r="M34" s="151">
        <v>41</v>
      </c>
      <c r="N34" s="151">
        <v>31</v>
      </c>
      <c r="O34" s="151">
        <v>24</v>
      </c>
      <c r="P34" s="132">
        <f t="shared" si="0"/>
        <v>30504</v>
      </c>
      <c r="Q34" s="133">
        <f t="shared" si="1"/>
        <v>3.0504E-2</v>
      </c>
      <c r="R34" s="133">
        <f t="shared" si="3"/>
        <v>30.504000000000001</v>
      </c>
      <c r="S34" s="134">
        <v>3</v>
      </c>
      <c r="T34" s="133">
        <f>+P34*$AC$7</f>
        <v>1.3</v>
      </c>
      <c r="U34" s="151">
        <v>108</v>
      </c>
      <c r="V34" s="151" t="s">
        <v>22</v>
      </c>
      <c r="W34" s="151">
        <v>1</v>
      </c>
      <c r="X34" s="151" t="s">
        <v>28</v>
      </c>
      <c r="Y34" s="151" t="s">
        <v>29</v>
      </c>
      <c r="Z34" s="151" t="s">
        <v>30</v>
      </c>
      <c r="AA34" s="151" t="s">
        <v>31</v>
      </c>
    </row>
    <row r="35" spans="1:28">
      <c r="A35" s="118">
        <v>31</v>
      </c>
      <c r="B35" s="162" t="str">
        <f t="shared" si="4"/>
        <v xml:space="preserve"> x  x        </v>
      </c>
      <c r="C35" s="119"/>
      <c r="D35" s="119"/>
      <c r="E35" s="57"/>
      <c r="F35" s="123"/>
      <c r="G35" s="58" t="str">
        <f t="shared" si="11"/>
        <v xml:space="preserve"> </v>
      </c>
      <c r="H35" s="116" t="str">
        <f t="shared" si="12"/>
        <v xml:space="preserve"> </v>
      </c>
      <c r="I35" s="117" t="str">
        <f t="shared" si="13"/>
        <v xml:space="preserve"> </v>
      </c>
      <c r="J35" s="165"/>
      <c r="L35" s="130" t="s">
        <v>331</v>
      </c>
      <c r="M35" s="131">
        <v>35</v>
      </c>
      <c r="N35" s="131">
        <v>35</v>
      </c>
      <c r="O35" s="131">
        <v>25</v>
      </c>
      <c r="P35" s="132">
        <f t="shared" si="0"/>
        <v>30625</v>
      </c>
      <c r="Q35" s="133">
        <f t="shared" si="1"/>
        <v>3.0624999999999999E-2</v>
      </c>
      <c r="R35" s="133">
        <f t="shared" si="3"/>
        <v>30.625</v>
      </c>
      <c r="S35" s="134">
        <v>2</v>
      </c>
      <c r="T35" s="133">
        <f>+P35*$AC$6</f>
        <v>0.82347222222222216</v>
      </c>
      <c r="U35" s="131">
        <v>300</v>
      </c>
      <c r="V35" s="131" t="s">
        <v>240</v>
      </c>
      <c r="W35" s="131">
        <v>20</v>
      </c>
      <c r="X35" s="131" t="s">
        <v>332</v>
      </c>
      <c r="Y35" s="131" t="s">
        <v>333</v>
      </c>
      <c r="Z35" s="131" t="s">
        <v>334</v>
      </c>
      <c r="AA35" s="131" t="s">
        <v>305</v>
      </c>
    </row>
    <row r="36" spans="1:28">
      <c r="A36" s="118">
        <v>32</v>
      </c>
      <c r="B36" s="162" t="str">
        <f t="shared" si="4"/>
        <v xml:space="preserve"> x  x        </v>
      </c>
      <c r="C36" s="119"/>
      <c r="D36" s="119"/>
      <c r="E36" s="57"/>
      <c r="F36" s="123"/>
      <c r="G36" s="58" t="str">
        <f t="shared" si="11"/>
        <v xml:space="preserve"> </v>
      </c>
      <c r="H36" s="116" t="str">
        <f t="shared" si="12"/>
        <v xml:space="preserve"> </v>
      </c>
      <c r="I36" s="117" t="str">
        <f t="shared" si="13"/>
        <v xml:space="preserve"> </v>
      </c>
      <c r="J36" s="165"/>
      <c r="L36" s="130" t="s">
        <v>32</v>
      </c>
      <c r="M36" s="151">
        <v>46</v>
      </c>
      <c r="N36" s="151">
        <v>26</v>
      </c>
      <c r="O36" s="151">
        <v>26</v>
      </c>
      <c r="P36" s="132">
        <f t="shared" ref="P36:P67" si="14">+M36*N36*O36</f>
        <v>31096</v>
      </c>
      <c r="Q36" s="133">
        <f t="shared" ref="Q36:Q70" si="15">(M36*N36*O36)/1000000</f>
        <v>3.1095999999999999E-2</v>
      </c>
      <c r="R36" s="133">
        <f t="shared" si="3"/>
        <v>31.096</v>
      </c>
      <c r="S36" s="134">
        <v>3</v>
      </c>
      <c r="T36" s="133">
        <f>+P36*$AC$7</f>
        <v>1.3252294781012326</v>
      </c>
      <c r="U36" s="151">
        <v>140</v>
      </c>
      <c r="V36" s="151" t="s">
        <v>22</v>
      </c>
      <c r="W36" s="151">
        <v>1</v>
      </c>
      <c r="X36" s="151" t="s">
        <v>33</v>
      </c>
      <c r="Y36" s="151" t="s">
        <v>34</v>
      </c>
      <c r="Z36" s="151" t="s">
        <v>35</v>
      </c>
      <c r="AA36" s="151" t="s">
        <v>36</v>
      </c>
    </row>
    <row r="37" spans="1:28">
      <c r="A37" s="118">
        <v>33</v>
      </c>
      <c r="B37" s="162" t="str">
        <f t="shared" si="4"/>
        <v xml:space="preserve"> x  x        </v>
      </c>
      <c r="C37" s="119"/>
      <c r="D37" s="119"/>
      <c r="E37" s="57"/>
      <c r="F37" s="123"/>
      <c r="G37" s="58" t="str">
        <f t="shared" si="11"/>
        <v xml:space="preserve"> </v>
      </c>
      <c r="H37" s="116" t="str">
        <f t="shared" si="12"/>
        <v xml:space="preserve"> </v>
      </c>
      <c r="I37" s="117" t="str">
        <f t="shared" si="13"/>
        <v xml:space="preserve"> </v>
      </c>
      <c r="J37" s="165"/>
      <c r="L37" s="118" t="s">
        <v>352</v>
      </c>
      <c r="M37" s="131">
        <v>40</v>
      </c>
      <c r="N37" s="131">
        <v>40</v>
      </c>
      <c r="O37" s="131">
        <v>20</v>
      </c>
      <c r="P37" s="132">
        <f t="shared" si="14"/>
        <v>32000</v>
      </c>
      <c r="Q37" s="133">
        <f t="shared" si="15"/>
        <v>3.2000000000000001E-2</v>
      </c>
      <c r="R37" s="133">
        <f t="shared" si="3"/>
        <v>32</v>
      </c>
      <c r="S37" s="134">
        <v>2</v>
      </c>
      <c r="T37" s="133">
        <f>+P37*$AC$6</f>
        <v>0.86044444444444435</v>
      </c>
      <c r="U37" s="131">
        <v>300</v>
      </c>
      <c r="V37" s="131" t="s">
        <v>240</v>
      </c>
      <c r="W37" s="131">
        <v>10</v>
      </c>
      <c r="X37" s="131" t="s">
        <v>353</v>
      </c>
      <c r="Y37" s="136" t="s">
        <v>354</v>
      </c>
      <c r="Z37" s="136"/>
      <c r="AA37" s="136"/>
    </row>
    <row r="38" spans="1:28">
      <c r="A38" s="118">
        <v>34</v>
      </c>
      <c r="B38" s="162" t="str">
        <f t="shared" si="4"/>
        <v xml:space="preserve"> x  x        </v>
      </c>
      <c r="C38" s="119"/>
      <c r="D38" s="119"/>
      <c r="E38" s="57"/>
      <c r="F38" s="123"/>
      <c r="G38" s="58" t="str">
        <f t="shared" si="11"/>
        <v xml:space="preserve"> </v>
      </c>
      <c r="H38" s="116" t="str">
        <f t="shared" si="12"/>
        <v xml:space="preserve"> </v>
      </c>
      <c r="I38" s="117" t="str">
        <f t="shared" si="13"/>
        <v xml:space="preserve"> </v>
      </c>
      <c r="J38" s="165"/>
      <c r="L38" s="118" t="s">
        <v>340</v>
      </c>
      <c r="M38" s="131">
        <v>37</v>
      </c>
      <c r="N38" s="131">
        <v>35</v>
      </c>
      <c r="O38" s="131">
        <v>25</v>
      </c>
      <c r="P38" s="132">
        <f t="shared" si="14"/>
        <v>32375</v>
      </c>
      <c r="Q38" s="133">
        <f t="shared" si="15"/>
        <v>3.2375000000000001E-2</v>
      </c>
      <c r="R38" s="133">
        <f t="shared" si="3"/>
        <v>32.375</v>
      </c>
      <c r="S38" s="134">
        <v>2</v>
      </c>
      <c r="T38" s="133">
        <f>+P38*$AC$6</f>
        <v>0.87052777777777768</v>
      </c>
      <c r="U38" s="131">
        <v>300</v>
      </c>
      <c r="V38" s="131" t="s">
        <v>240</v>
      </c>
      <c r="W38" s="131">
        <v>20</v>
      </c>
      <c r="X38" s="131" t="s">
        <v>341</v>
      </c>
      <c r="Y38" s="131" t="s">
        <v>342</v>
      </c>
      <c r="Z38" s="131" t="s">
        <v>343</v>
      </c>
      <c r="AA38" s="131" t="s">
        <v>344</v>
      </c>
    </row>
    <row r="39" spans="1:28">
      <c r="A39" s="118">
        <v>35</v>
      </c>
      <c r="B39" s="162" t="str">
        <f t="shared" si="4"/>
        <v xml:space="preserve"> x  x        </v>
      </c>
      <c r="C39" s="119"/>
      <c r="D39" s="119"/>
      <c r="E39" s="57"/>
      <c r="F39" s="123"/>
      <c r="G39" s="58" t="str">
        <f t="shared" si="11"/>
        <v xml:space="preserve"> </v>
      </c>
      <c r="H39" s="116" t="str">
        <f t="shared" si="12"/>
        <v xml:space="preserve"> </v>
      </c>
      <c r="I39" s="117" t="str">
        <f t="shared" si="13"/>
        <v xml:space="preserve"> </v>
      </c>
      <c r="J39" s="165"/>
      <c r="L39" s="118" t="s">
        <v>348</v>
      </c>
      <c r="M39" s="131">
        <v>40</v>
      </c>
      <c r="N39" s="131">
        <v>30</v>
      </c>
      <c r="O39" s="131">
        <v>30</v>
      </c>
      <c r="P39" s="132">
        <f t="shared" si="14"/>
        <v>36000</v>
      </c>
      <c r="Q39" s="133">
        <f t="shared" si="15"/>
        <v>3.5999999999999997E-2</v>
      </c>
      <c r="R39" s="133">
        <f t="shared" si="3"/>
        <v>36</v>
      </c>
      <c r="S39" s="134">
        <v>2</v>
      </c>
      <c r="T39" s="133">
        <f>+P39*$AC$6</f>
        <v>0.96799999999999997</v>
      </c>
      <c r="U39" s="131">
        <v>300</v>
      </c>
      <c r="V39" s="131" t="s">
        <v>240</v>
      </c>
      <c r="W39" s="131">
        <v>10</v>
      </c>
      <c r="X39" s="131" t="s">
        <v>349</v>
      </c>
      <c r="Y39" s="131" t="s">
        <v>309</v>
      </c>
      <c r="Z39" s="131" t="s">
        <v>350</v>
      </c>
      <c r="AA39" s="131" t="s">
        <v>351</v>
      </c>
    </row>
    <row r="40" spans="1:28">
      <c r="A40" s="118">
        <v>36</v>
      </c>
      <c r="B40" s="162" t="str">
        <f t="shared" si="4"/>
        <v xml:space="preserve"> x  x        </v>
      </c>
      <c r="C40" s="119"/>
      <c r="D40" s="119"/>
      <c r="E40" s="57"/>
      <c r="F40" s="123"/>
      <c r="G40" s="58" t="str">
        <f t="shared" si="11"/>
        <v xml:space="preserve"> </v>
      </c>
      <c r="H40" s="116" t="str">
        <f t="shared" si="12"/>
        <v xml:space="preserve"> </v>
      </c>
      <c r="I40" s="117" t="str">
        <f t="shared" si="13"/>
        <v xml:space="preserve"> </v>
      </c>
      <c r="J40" s="165"/>
      <c r="L40" s="130" t="s">
        <v>47</v>
      </c>
      <c r="M40" s="151">
        <v>50</v>
      </c>
      <c r="N40" s="151">
        <v>33</v>
      </c>
      <c r="O40" s="151">
        <v>25</v>
      </c>
      <c r="P40" s="132">
        <f t="shared" si="14"/>
        <v>41250</v>
      </c>
      <c r="Q40" s="133">
        <f t="shared" si="15"/>
        <v>4.1250000000000002E-2</v>
      </c>
      <c r="R40" s="133">
        <f t="shared" si="3"/>
        <v>41.25</v>
      </c>
      <c r="S40" s="134">
        <v>3</v>
      </c>
      <c r="T40" s="133">
        <f>+P40*$AC$7</f>
        <v>1.7579661683713612</v>
      </c>
      <c r="U40" s="151">
        <v>140</v>
      </c>
      <c r="V40" s="151" t="s">
        <v>22</v>
      </c>
      <c r="W40" s="151">
        <v>1</v>
      </c>
      <c r="X40" s="151" t="s">
        <v>48</v>
      </c>
      <c r="Y40" s="151" t="s">
        <v>49</v>
      </c>
      <c r="Z40" s="151" t="s">
        <v>50</v>
      </c>
      <c r="AA40" s="151" t="s">
        <v>51</v>
      </c>
    </row>
    <row r="41" spans="1:28">
      <c r="A41" s="118">
        <v>37</v>
      </c>
      <c r="B41" s="162" t="str">
        <f t="shared" si="4"/>
        <v xml:space="preserve"> x  x        </v>
      </c>
      <c r="C41" s="119"/>
      <c r="D41" s="119"/>
      <c r="E41" s="57"/>
      <c r="F41" s="123"/>
      <c r="G41" s="58" t="str">
        <f t="shared" si="11"/>
        <v xml:space="preserve"> </v>
      </c>
      <c r="H41" s="116" t="str">
        <f t="shared" si="12"/>
        <v xml:space="preserve"> </v>
      </c>
      <c r="I41" s="117" t="str">
        <f t="shared" si="13"/>
        <v xml:space="preserve"> </v>
      </c>
      <c r="J41" s="165"/>
      <c r="L41" s="130" t="s">
        <v>335</v>
      </c>
      <c r="M41" s="131">
        <v>35</v>
      </c>
      <c r="N41" s="131">
        <v>35</v>
      </c>
      <c r="O41" s="131">
        <v>35</v>
      </c>
      <c r="P41" s="132">
        <f t="shared" si="14"/>
        <v>42875</v>
      </c>
      <c r="Q41" s="133">
        <f t="shared" si="15"/>
        <v>4.2875000000000003E-2</v>
      </c>
      <c r="R41" s="133">
        <f t="shared" si="3"/>
        <v>42.875</v>
      </c>
      <c r="S41" s="134">
        <v>2</v>
      </c>
      <c r="T41" s="133">
        <f>+P41*$AC$6</f>
        <v>1.1528611111111111</v>
      </c>
      <c r="U41" s="131">
        <v>300</v>
      </c>
      <c r="V41" s="131" t="s">
        <v>240</v>
      </c>
      <c r="W41" s="131">
        <v>20</v>
      </c>
      <c r="X41" s="131" t="s">
        <v>336</v>
      </c>
      <c r="Y41" s="131" t="s">
        <v>329</v>
      </c>
      <c r="Z41" s="131" t="s">
        <v>337</v>
      </c>
      <c r="AA41" s="131" t="s">
        <v>338</v>
      </c>
    </row>
    <row r="42" spans="1:28">
      <c r="A42" s="118">
        <v>38</v>
      </c>
      <c r="B42" s="162" t="str">
        <f t="shared" si="4"/>
        <v xml:space="preserve"> x  x        </v>
      </c>
      <c r="C42" s="119"/>
      <c r="D42" s="119"/>
      <c r="E42" s="57"/>
      <c r="F42" s="123"/>
      <c r="G42" s="58" t="str">
        <f t="shared" si="11"/>
        <v xml:space="preserve"> </v>
      </c>
      <c r="H42" s="116" t="str">
        <f t="shared" si="12"/>
        <v xml:space="preserve"> </v>
      </c>
      <c r="I42" s="117" t="str">
        <f t="shared" si="13"/>
        <v xml:space="preserve"> </v>
      </c>
      <c r="J42" s="165"/>
      <c r="L42" s="130" t="s">
        <v>42</v>
      </c>
      <c r="M42" s="151">
        <v>48</v>
      </c>
      <c r="N42" s="151">
        <v>30</v>
      </c>
      <c r="O42" s="151">
        <v>33</v>
      </c>
      <c r="P42" s="132">
        <f t="shared" si="14"/>
        <v>47520</v>
      </c>
      <c r="Q42" s="133">
        <f t="shared" si="15"/>
        <v>4.752E-2</v>
      </c>
      <c r="R42" s="133">
        <f t="shared" si="3"/>
        <v>47.52</v>
      </c>
      <c r="S42" s="134">
        <v>3</v>
      </c>
      <c r="T42" s="133">
        <f>+P42*$AC$7</f>
        <v>2.0251770259638082</v>
      </c>
      <c r="U42" s="151">
        <v>108</v>
      </c>
      <c r="V42" s="151" t="s">
        <v>22</v>
      </c>
      <c r="W42" s="151">
        <v>1</v>
      </c>
      <c r="X42" s="151" t="s">
        <v>43</v>
      </c>
      <c r="Y42" s="151" t="s">
        <v>44</v>
      </c>
      <c r="Z42" s="151" t="s">
        <v>45</v>
      </c>
      <c r="AA42" s="151" t="s">
        <v>46</v>
      </c>
    </row>
    <row r="43" spans="1:28">
      <c r="A43" s="118">
        <v>39</v>
      </c>
      <c r="B43" s="162" t="str">
        <f t="shared" si="4"/>
        <v xml:space="preserve"> x  x        </v>
      </c>
      <c r="C43" s="119"/>
      <c r="D43" s="119"/>
      <c r="E43" s="57"/>
      <c r="F43" s="123"/>
      <c r="G43" s="58" t="str">
        <f t="shared" si="11"/>
        <v xml:space="preserve"> </v>
      </c>
      <c r="H43" s="116" t="str">
        <f t="shared" si="12"/>
        <v xml:space="preserve"> </v>
      </c>
      <c r="I43" s="117" t="str">
        <f t="shared" si="13"/>
        <v xml:space="preserve"> </v>
      </c>
      <c r="J43" s="165"/>
      <c r="L43" s="130" t="s">
        <v>75</v>
      </c>
      <c r="M43" s="151">
        <v>60</v>
      </c>
      <c r="N43" s="151">
        <v>31</v>
      </c>
      <c r="O43" s="151">
        <v>31</v>
      </c>
      <c r="P43" s="132">
        <f t="shared" si="14"/>
        <v>57660</v>
      </c>
      <c r="Q43" s="133">
        <f t="shared" si="15"/>
        <v>5.7660000000000003E-2</v>
      </c>
      <c r="R43" s="133">
        <f t="shared" si="3"/>
        <v>57.66</v>
      </c>
      <c r="S43" s="134">
        <v>3</v>
      </c>
      <c r="T43" s="133">
        <f>+P43*$AC$7</f>
        <v>2.4573170731707319</v>
      </c>
      <c r="U43" s="151">
        <v>70</v>
      </c>
      <c r="V43" s="151" t="s">
        <v>22</v>
      </c>
      <c r="W43" s="151">
        <v>1</v>
      </c>
      <c r="X43" s="151" t="s">
        <v>76</v>
      </c>
      <c r="Y43" s="151" t="s">
        <v>77</v>
      </c>
      <c r="Z43" s="151" t="s">
        <v>78</v>
      </c>
      <c r="AA43" s="151" t="s">
        <v>43</v>
      </c>
    </row>
    <row r="44" spans="1:28">
      <c r="A44" s="118">
        <v>40</v>
      </c>
      <c r="B44" s="162" t="str">
        <f t="shared" si="4"/>
        <v xml:space="preserve"> x  x        </v>
      </c>
      <c r="C44" s="119"/>
      <c r="D44" s="119"/>
      <c r="E44" s="57"/>
      <c r="F44" s="123"/>
      <c r="G44" s="58" t="str">
        <f t="shared" si="11"/>
        <v xml:space="preserve"> </v>
      </c>
      <c r="H44" s="116" t="str">
        <f t="shared" si="12"/>
        <v xml:space="preserve"> </v>
      </c>
      <c r="I44" s="117" t="str">
        <f t="shared" si="13"/>
        <v xml:space="preserve"> </v>
      </c>
      <c r="J44" s="165"/>
      <c r="L44" s="130" t="s">
        <v>37</v>
      </c>
      <c r="M44" s="151">
        <v>47</v>
      </c>
      <c r="N44" s="151">
        <v>37</v>
      </c>
      <c r="O44" s="151">
        <v>34</v>
      </c>
      <c r="P44" s="132">
        <f t="shared" si="14"/>
        <v>59126</v>
      </c>
      <c r="Q44" s="133">
        <f t="shared" si="15"/>
        <v>5.9125999999999998E-2</v>
      </c>
      <c r="R44" s="133">
        <f t="shared" si="3"/>
        <v>59.125999999999998</v>
      </c>
      <c r="S44" s="134">
        <v>3</v>
      </c>
      <c r="T44" s="133">
        <f>+P44*$AC$7</f>
        <v>2.5197941253606086</v>
      </c>
      <c r="U44" s="151">
        <v>54</v>
      </c>
      <c r="V44" s="151" t="s">
        <v>22</v>
      </c>
      <c r="W44" s="151">
        <v>1</v>
      </c>
      <c r="X44" s="151" t="s">
        <v>38</v>
      </c>
      <c r="Y44" s="151" t="s">
        <v>39</v>
      </c>
      <c r="Z44" s="151" t="s">
        <v>40</v>
      </c>
      <c r="AA44" s="151" t="s">
        <v>41</v>
      </c>
    </row>
    <row r="45" spans="1:28">
      <c r="A45" s="118">
        <v>41</v>
      </c>
      <c r="B45" s="162" t="str">
        <f t="shared" si="4"/>
        <v xml:space="preserve"> x  x        </v>
      </c>
      <c r="C45" s="119"/>
      <c r="D45" s="119"/>
      <c r="E45" s="57"/>
      <c r="F45" s="123"/>
      <c r="G45" s="58" t="str">
        <f t="shared" si="11"/>
        <v xml:space="preserve"> </v>
      </c>
      <c r="H45" s="116" t="str">
        <f t="shared" si="12"/>
        <v xml:space="preserve"> </v>
      </c>
      <c r="I45" s="117" t="str">
        <f t="shared" si="13"/>
        <v xml:space="preserve"> </v>
      </c>
      <c r="J45" s="165"/>
      <c r="L45" s="118" t="s">
        <v>355</v>
      </c>
      <c r="M45" s="131">
        <v>40</v>
      </c>
      <c r="N45" s="131">
        <v>40</v>
      </c>
      <c r="O45" s="131">
        <v>40</v>
      </c>
      <c r="P45" s="132">
        <f t="shared" si="14"/>
        <v>64000</v>
      </c>
      <c r="Q45" s="133">
        <f t="shared" si="15"/>
        <v>6.4000000000000001E-2</v>
      </c>
      <c r="R45" s="133">
        <f t="shared" si="3"/>
        <v>64</v>
      </c>
      <c r="S45" s="134">
        <v>2</v>
      </c>
      <c r="T45" s="133">
        <f>+P45*$AC$6</f>
        <v>1.7208888888888887</v>
      </c>
      <c r="U45" s="131">
        <v>150</v>
      </c>
      <c r="V45" s="131" t="s">
        <v>240</v>
      </c>
      <c r="W45" s="131">
        <v>20</v>
      </c>
      <c r="X45" s="131" t="s">
        <v>356</v>
      </c>
      <c r="Y45" s="131" t="s">
        <v>357</v>
      </c>
      <c r="Z45" s="131" t="s">
        <v>342</v>
      </c>
      <c r="AA45" s="131" t="s">
        <v>343</v>
      </c>
    </row>
    <row r="46" spans="1:28">
      <c r="A46" s="118">
        <v>42</v>
      </c>
      <c r="B46" s="162" t="str">
        <f t="shared" si="4"/>
        <v xml:space="preserve"> x  x        </v>
      </c>
      <c r="C46" s="119"/>
      <c r="D46" s="119"/>
      <c r="E46" s="57"/>
      <c r="F46" s="123"/>
      <c r="G46" s="58" t="str">
        <f t="shared" si="11"/>
        <v xml:space="preserve"> </v>
      </c>
      <c r="H46" s="116" t="str">
        <f t="shared" si="12"/>
        <v xml:space="preserve"> </v>
      </c>
      <c r="I46" s="117" t="str">
        <f t="shared" si="13"/>
        <v xml:space="preserve"> </v>
      </c>
      <c r="J46" s="165"/>
      <c r="L46" s="130" t="s">
        <v>21</v>
      </c>
      <c r="M46" s="151">
        <v>40</v>
      </c>
      <c r="N46" s="151">
        <v>40</v>
      </c>
      <c r="O46" s="151">
        <v>40</v>
      </c>
      <c r="P46" s="132">
        <f t="shared" si="14"/>
        <v>64000</v>
      </c>
      <c r="Q46" s="133">
        <f t="shared" si="15"/>
        <v>6.4000000000000001E-2</v>
      </c>
      <c r="R46" s="133">
        <f t="shared" si="3"/>
        <v>64</v>
      </c>
      <c r="S46" s="134">
        <v>3</v>
      </c>
      <c r="T46" s="133">
        <f t="shared" ref="T46:T70" si="16">+P46*$AC$7</f>
        <v>2.7275111460792028</v>
      </c>
      <c r="U46" s="151">
        <v>54</v>
      </c>
      <c r="V46" s="151" t="s">
        <v>22</v>
      </c>
      <c r="W46" s="151">
        <v>1</v>
      </c>
      <c r="X46" s="151" t="s">
        <v>23</v>
      </c>
      <c r="Y46" s="151" t="s">
        <v>24</v>
      </c>
      <c r="Z46" s="151" t="s">
        <v>25</v>
      </c>
      <c r="AA46" s="151" t="s">
        <v>26</v>
      </c>
    </row>
    <row r="47" spans="1:28">
      <c r="A47" s="118">
        <v>43</v>
      </c>
      <c r="B47" s="162" t="str">
        <f t="shared" si="4"/>
        <v xml:space="preserve"> x  x        </v>
      </c>
      <c r="C47" s="119"/>
      <c r="D47" s="119"/>
      <c r="E47" s="57"/>
      <c r="F47" s="123"/>
      <c r="G47" s="58" t="str">
        <f t="shared" si="11"/>
        <v xml:space="preserve"> </v>
      </c>
      <c r="H47" s="116" t="str">
        <f t="shared" si="12"/>
        <v xml:space="preserve"> </v>
      </c>
      <c r="I47" s="117" t="str">
        <f t="shared" si="13"/>
        <v xml:space="preserve"> </v>
      </c>
      <c r="J47" s="165"/>
      <c r="L47" s="130" t="s">
        <v>61</v>
      </c>
      <c r="M47" s="151">
        <v>54</v>
      </c>
      <c r="N47" s="151">
        <v>39</v>
      </c>
      <c r="O47" s="151">
        <v>36</v>
      </c>
      <c r="P47" s="132">
        <f t="shared" si="14"/>
        <v>75816</v>
      </c>
      <c r="Q47" s="133">
        <f t="shared" si="15"/>
        <v>7.5815999999999995E-2</v>
      </c>
      <c r="R47" s="133">
        <f t="shared" si="3"/>
        <v>75.816000000000003</v>
      </c>
      <c r="S47" s="134">
        <v>3</v>
      </c>
      <c r="T47" s="133">
        <f t="shared" si="16"/>
        <v>3.2310778914240754</v>
      </c>
      <c r="U47" s="151">
        <v>70</v>
      </c>
      <c r="V47" s="151" t="s">
        <v>22</v>
      </c>
      <c r="W47" s="151">
        <v>1</v>
      </c>
      <c r="X47" s="151" t="s">
        <v>62</v>
      </c>
      <c r="Y47" s="151" t="s">
        <v>63</v>
      </c>
      <c r="Z47" s="151" t="s">
        <v>64</v>
      </c>
      <c r="AA47" s="151" t="s">
        <v>38</v>
      </c>
    </row>
    <row r="48" spans="1:28">
      <c r="A48" s="118">
        <v>44</v>
      </c>
      <c r="B48" s="162" t="str">
        <f t="shared" si="4"/>
        <v xml:space="preserve"> x  x        </v>
      </c>
      <c r="C48" s="119"/>
      <c r="D48" s="119"/>
      <c r="E48" s="57"/>
      <c r="F48" s="123"/>
      <c r="G48" s="58" t="str">
        <f t="shared" si="11"/>
        <v xml:space="preserve"> </v>
      </c>
      <c r="H48" s="116" t="str">
        <f t="shared" si="12"/>
        <v xml:space="preserve"> </v>
      </c>
      <c r="I48" s="117" t="str">
        <f t="shared" si="13"/>
        <v xml:space="preserve"> </v>
      </c>
      <c r="J48" s="165"/>
      <c r="L48" s="130" t="s">
        <v>65</v>
      </c>
      <c r="M48" s="151">
        <v>57</v>
      </c>
      <c r="N48" s="151">
        <v>37</v>
      </c>
      <c r="O48" s="151">
        <v>36</v>
      </c>
      <c r="P48" s="132">
        <f t="shared" si="14"/>
        <v>75924</v>
      </c>
      <c r="Q48" s="133">
        <f t="shared" si="15"/>
        <v>7.5924000000000005E-2</v>
      </c>
      <c r="R48" s="133">
        <f t="shared" si="3"/>
        <v>75.924000000000007</v>
      </c>
      <c r="S48" s="134">
        <v>3</v>
      </c>
      <c r="T48" s="133">
        <f t="shared" si="16"/>
        <v>3.2356805664830843</v>
      </c>
      <c r="U48" s="151">
        <v>54</v>
      </c>
      <c r="V48" s="151" t="s">
        <v>22</v>
      </c>
      <c r="W48" s="151">
        <v>1</v>
      </c>
      <c r="X48" s="151" t="s">
        <v>66</v>
      </c>
      <c r="Y48" s="151" t="s">
        <v>67</v>
      </c>
      <c r="Z48" s="151" t="s">
        <v>68</v>
      </c>
      <c r="AA48" s="151" t="s">
        <v>69</v>
      </c>
    </row>
    <row r="49" spans="1:27">
      <c r="A49" s="118">
        <v>45</v>
      </c>
      <c r="B49" s="162" t="str">
        <f t="shared" si="4"/>
        <v xml:space="preserve"> x  x        </v>
      </c>
      <c r="C49" s="119"/>
      <c r="D49" s="119"/>
      <c r="E49" s="57"/>
      <c r="F49" s="123"/>
      <c r="G49" s="58" t="str">
        <f t="shared" si="11"/>
        <v xml:space="preserve"> </v>
      </c>
      <c r="H49" s="116" t="str">
        <f t="shared" si="12"/>
        <v xml:space="preserve"> </v>
      </c>
      <c r="I49" s="117" t="str">
        <f t="shared" si="13"/>
        <v xml:space="preserve"> </v>
      </c>
      <c r="J49" s="165"/>
      <c r="L49" s="130" t="s">
        <v>52</v>
      </c>
      <c r="M49" s="151">
        <v>50</v>
      </c>
      <c r="N49" s="151">
        <v>40</v>
      </c>
      <c r="O49" s="151">
        <v>40</v>
      </c>
      <c r="P49" s="132">
        <f t="shared" si="14"/>
        <v>80000</v>
      </c>
      <c r="Q49" s="133">
        <f t="shared" si="15"/>
        <v>0.08</v>
      </c>
      <c r="R49" s="133">
        <f t="shared" si="3"/>
        <v>80</v>
      </c>
      <c r="S49" s="134">
        <v>3</v>
      </c>
      <c r="T49" s="133">
        <f t="shared" si="16"/>
        <v>3.4093889325990032</v>
      </c>
      <c r="U49" s="151">
        <v>70</v>
      </c>
      <c r="V49" s="151" t="s">
        <v>22</v>
      </c>
      <c r="W49" s="151">
        <v>1</v>
      </c>
      <c r="X49" s="151" t="s">
        <v>53</v>
      </c>
      <c r="Y49" s="151" t="s">
        <v>54</v>
      </c>
      <c r="Z49" s="151" t="s">
        <v>44</v>
      </c>
      <c r="AA49" s="151" t="s">
        <v>55</v>
      </c>
    </row>
    <row r="50" spans="1:27">
      <c r="A50" s="118">
        <v>46</v>
      </c>
      <c r="B50" s="162" t="str">
        <f t="shared" si="4"/>
        <v xml:space="preserve"> x  x        </v>
      </c>
      <c r="C50" s="119"/>
      <c r="D50" s="119"/>
      <c r="E50" s="57"/>
      <c r="F50" s="123"/>
      <c r="G50" s="58" t="str">
        <f t="shared" si="11"/>
        <v xml:space="preserve"> </v>
      </c>
      <c r="H50" s="116" t="str">
        <f t="shared" si="12"/>
        <v xml:space="preserve"> </v>
      </c>
      <c r="I50" s="117" t="str">
        <f t="shared" si="13"/>
        <v xml:space="preserve"> </v>
      </c>
      <c r="J50" s="165"/>
      <c r="L50" s="130" t="s">
        <v>93</v>
      </c>
      <c r="M50" s="151">
        <v>70</v>
      </c>
      <c r="N50" s="151">
        <v>40</v>
      </c>
      <c r="O50" s="151">
        <v>32</v>
      </c>
      <c r="P50" s="132">
        <f t="shared" si="14"/>
        <v>89600</v>
      </c>
      <c r="Q50" s="133">
        <f t="shared" si="15"/>
        <v>8.9599999999999999E-2</v>
      </c>
      <c r="R50" s="133">
        <f t="shared" si="3"/>
        <v>89.6</v>
      </c>
      <c r="S50" s="134">
        <v>3</v>
      </c>
      <c r="T50" s="133">
        <f t="shared" si="16"/>
        <v>3.8185156045108837</v>
      </c>
      <c r="U50" s="151">
        <v>70</v>
      </c>
      <c r="V50" s="151" t="s">
        <v>22</v>
      </c>
      <c r="W50" s="151">
        <v>1</v>
      </c>
      <c r="X50" s="151" t="s">
        <v>94</v>
      </c>
      <c r="Y50" s="151" t="s">
        <v>95</v>
      </c>
      <c r="Z50" s="151" t="s">
        <v>96</v>
      </c>
      <c r="AA50" s="151" t="s">
        <v>97</v>
      </c>
    </row>
    <row r="51" spans="1:27">
      <c r="A51" s="118">
        <v>47</v>
      </c>
      <c r="B51" s="162" t="str">
        <f t="shared" si="4"/>
        <v xml:space="preserve"> x  x        </v>
      </c>
      <c r="C51" s="119"/>
      <c r="D51" s="119"/>
      <c r="E51" s="57"/>
      <c r="F51" s="123"/>
      <c r="G51" s="58" t="str">
        <f t="shared" si="11"/>
        <v xml:space="preserve"> </v>
      </c>
      <c r="H51" s="116" t="str">
        <f t="shared" si="12"/>
        <v xml:space="preserve"> </v>
      </c>
      <c r="I51" s="117" t="str">
        <f t="shared" si="13"/>
        <v xml:space="preserve"> </v>
      </c>
      <c r="J51" s="165"/>
      <c r="L51" s="130" t="s">
        <v>108</v>
      </c>
      <c r="M51" s="151">
        <v>77</v>
      </c>
      <c r="N51" s="151">
        <v>37</v>
      </c>
      <c r="O51" s="151">
        <v>37</v>
      </c>
      <c r="P51" s="132">
        <f t="shared" si="14"/>
        <v>105413</v>
      </c>
      <c r="Q51" s="133">
        <f t="shared" si="15"/>
        <v>0.10541300000000001</v>
      </c>
      <c r="R51" s="133">
        <f t="shared" si="3"/>
        <v>105.413</v>
      </c>
      <c r="S51" s="134">
        <v>3</v>
      </c>
      <c r="T51" s="133">
        <f t="shared" si="16"/>
        <v>4.4924239444007341</v>
      </c>
      <c r="U51" s="151">
        <v>54</v>
      </c>
      <c r="V51" s="151" t="s">
        <v>22</v>
      </c>
      <c r="W51" s="151">
        <v>1</v>
      </c>
      <c r="X51" s="151" t="s">
        <v>109</v>
      </c>
      <c r="Y51" s="151" t="s">
        <v>110</v>
      </c>
      <c r="Z51" s="151" t="s">
        <v>111</v>
      </c>
      <c r="AA51" s="151" t="s">
        <v>112</v>
      </c>
    </row>
    <row r="52" spans="1:27">
      <c r="A52" s="118">
        <v>48</v>
      </c>
      <c r="B52" s="162" t="str">
        <f t="shared" si="4"/>
        <v xml:space="preserve"> x  x        </v>
      </c>
      <c r="C52" s="119"/>
      <c r="D52" s="119"/>
      <c r="E52" s="57"/>
      <c r="F52" s="123"/>
      <c r="G52" s="58" t="str">
        <f t="shared" si="11"/>
        <v xml:space="preserve"> </v>
      </c>
      <c r="H52" s="116" t="str">
        <f t="shared" si="12"/>
        <v xml:space="preserve"> </v>
      </c>
      <c r="I52" s="117" t="str">
        <f t="shared" si="13"/>
        <v xml:space="preserve"> </v>
      </c>
      <c r="J52" s="165"/>
      <c r="L52" s="130" t="s">
        <v>79</v>
      </c>
      <c r="M52" s="151">
        <v>63</v>
      </c>
      <c r="N52" s="151">
        <v>42</v>
      </c>
      <c r="O52" s="151">
        <v>42</v>
      </c>
      <c r="P52" s="132">
        <f t="shared" si="14"/>
        <v>111132</v>
      </c>
      <c r="Q52" s="133">
        <f t="shared" si="15"/>
        <v>0.11113199999999999</v>
      </c>
      <c r="R52" s="133">
        <f t="shared" si="3"/>
        <v>111.13200000000001</v>
      </c>
      <c r="S52" s="134">
        <v>3</v>
      </c>
      <c r="T52" s="133">
        <f t="shared" si="16"/>
        <v>4.7361526357199057</v>
      </c>
      <c r="U52" s="151">
        <v>70</v>
      </c>
      <c r="V52" s="151" t="s">
        <v>22</v>
      </c>
      <c r="W52" s="151">
        <v>1</v>
      </c>
      <c r="X52" s="151" t="s">
        <v>80</v>
      </c>
      <c r="Y52" s="151" t="s">
        <v>81</v>
      </c>
      <c r="Z52" s="151" t="s">
        <v>76</v>
      </c>
      <c r="AA52" s="151" t="s">
        <v>82</v>
      </c>
    </row>
    <row r="53" spans="1:27">
      <c r="A53" s="118">
        <v>49</v>
      </c>
      <c r="B53" s="162" t="str">
        <f t="shared" si="4"/>
        <v xml:space="preserve"> x  x        </v>
      </c>
      <c r="C53" s="119"/>
      <c r="D53" s="119"/>
      <c r="E53" s="57"/>
      <c r="F53" s="123"/>
      <c r="G53" s="58" t="str">
        <f t="shared" si="11"/>
        <v xml:space="preserve"> </v>
      </c>
      <c r="H53" s="116" t="str">
        <f t="shared" si="12"/>
        <v xml:space="preserve"> </v>
      </c>
      <c r="I53" s="117" t="str">
        <f t="shared" si="13"/>
        <v xml:space="preserve"> </v>
      </c>
      <c r="J53" s="165"/>
      <c r="L53" s="130" t="s">
        <v>98</v>
      </c>
      <c r="M53" s="151">
        <v>70</v>
      </c>
      <c r="N53" s="151">
        <v>42</v>
      </c>
      <c r="O53" s="151">
        <v>40</v>
      </c>
      <c r="P53" s="132">
        <f t="shared" si="14"/>
        <v>117600</v>
      </c>
      <c r="Q53" s="133">
        <f t="shared" si="15"/>
        <v>0.1176</v>
      </c>
      <c r="R53" s="133">
        <f t="shared" si="3"/>
        <v>117.6</v>
      </c>
      <c r="S53" s="134">
        <v>3</v>
      </c>
      <c r="T53" s="133">
        <f t="shared" si="16"/>
        <v>5.0118017309205349</v>
      </c>
      <c r="U53" s="151">
        <v>54</v>
      </c>
      <c r="V53" s="151" t="s">
        <v>22</v>
      </c>
      <c r="W53" s="151">
        <v>1</v>
      </c>
      <c r="X53" s="151" t="s">
        <v>99</v>
      </c>
      <c r="Y53" s="151" t="s">
        <v>100</v>
      </c>
      <c r="Z53" s="151" t="s">
        <v>101</v>
      </c>
      <c r="AA53" s="151" t="s">
        <v>102</v>
      </c>
    </row>
    <row r="54" spans="1:27">
      <c r="A54" s="118">
        <v>50</v>
      </c>
      <c r="B54" s="162" t="str">
        <f t="shared" si="4"/>
        <v xml:space="preserve"> x  x        </v>
      </c>
      <c r="C54" s="119"/>
      <c r="D54" s="119"/>
      <c r="E54" s="57"/>
      <c r="F54" s="123"/>
      <c r="G54" s="58" t="str">
        <f t="shared" si="11"/>
        <v xml:space="preserve"> </v>
      </c>
      <c r="H54" s="116" t="str">
        <f t="shared" si="12"/>
        <v xml:space="preserve"> </v>
      </c>
      <c r="I54" s="117" t="str">
        <f t="shared" si="13"/>
        <v xml:space="preserve"> </v>
      </c>
      <c r="J54" s="165"/>
      <c r="L54" s="130" t="s">
        <v>56</v>
      </c>
      <c r="M54" s="151">
        <v>50</v>
      </c>
      <c r="N54" s="151">
        <v>50</v>
      </c>
      <c r="O54" s="151">
        <v>50</v>
      </c>
      <c r="P54" s="132">
        <f t="shared" si="14"/>
        <v>125000</v>
      </c>
      <c r="Q54" s="133">
        <f t="shared" si="15"/>
        <v>0.125</v>
      </c>
      <c r="R54" s="133">
        <f t="shared" si="3"/>
        <v>125</v>
      </c>
      <c r="S54" s="134">
        <v>3</v>
      </c>
      <c r="T54" s="133">
        <f t="shared" si="16"/>
        <v>5.3271702071859428</v>
      </c>
      <c r="U54" s="151">
        <v>54</v>
      </c>
      <c r="V54" s="151" t="s">
        <v>22</v>
      </c>
      <c r="W54" s="151">
        <v>1</v>
      </c>
      <c r="X54" s="151" t="s">
        <v>57</v>
      </c>
      <c r="Y54" s="151" t="s">
        <v>58</v>
      </c>
      <c r="Z54" s="151" t="s">
        <v>59</v>
      </c>
      <c r="AA54" s="151" t="s">
        <v>60</v>
      </c>
    </row>
    <row r="55" spans="1:27">
      <c r="A55" s="118">
        <v>51</v>
      </c>
      <c r="B55" s="162" t="str">
        <f t="shared" si="4"/>
        <v xml:space="preserve"> x  x        </v>
      </c>
      <c r="C55" s="119"/>
      <c r="D55" s="119"/>
      <c r="E55" s="57"/>
      <c r="F55" s="123"/>
      <c r="G55" s="58" t="str">
        <f t="shared" si="11"/>
        <v xml:space="preserve"> </v>
      </c>
      <c r="H55" s="116" t="str">
        <f t="shared" si="12"/>
        <v xml:space="preserve"> </v>
      </c>
      <c r="I55" s="117" t="str">
        <f t="shared" si="13"/>
        <v xml:space="preserve"> </v>
      </c>
      <c r="J55" s="165"/>
      <c r="L55" s="130" t="s">
        <v>70</v>
      </c>
      <c r="M55" s="151">
        <v>57</v>
      </c>
      <c r="N55" s="151">
        <v>47</v>
      </c>
      <c r="O55" s="151">
        <v>49</v>
      </c>
      <c r="P55" s="132">
        <f t="shared" si="14"/>
        <v>131271</v>
      </c>
      <c r="Q55" s="133">
        <f t="shared" si="15"/>
        <v>0.131271</v>
      </c>
      <c r="R55" s="133">
        <f t="shared" si="3"/>
        <v>131.27099999999999</v>
      </c>
      <c r="S55" s="134">
        <v>3</v>
      </c>
      <c r="T55" s="133">
        <f t="shared" si="16"/>
        <v>5.5944236821400475</v>
      </c>
      <c r="U55" s="151">
        <v>54</v>
      </c>
      <c r="V55" s="151" t="s">
        <v>22</v>
      </c>
      <c r="W55" s="151">
        <v>1</v>
      </c>
      <c r="X55" s="151" t="s">
        <v>71</v>
      </c>
      <c r="Y55" s="151" t="s">
        <v>72</v>
      </c>
      <c r="Z55" s="151" t="s">
        <v>73</v>
      </c>
      <c r="AA55" s="151" t="s">
        <v>74</v>
      </c>
    </row>
    <row r="56" spans="1:27">
      <c r="A56" s="118">
        <v>52</v>
      </c>
      <c r="B56" s="162" t="str">
        <f t="shared" si="4"/>
        <v xml:space="preserve"> x  x        </v>
      </c>
      <c r="C56" s="119"/>
      <c r="D56" s="119"/>
      <c r="E56" s="57"/>
      <c r="F56" s="123"/>
      <c r="G56" s="58" t="str">
        <f t="shared" si="11"/>
        <v xml:space="preserve"> </v>
      </c>
      <c r="H56" s="116" t="str">
        <f t="shared" si="12"/>
        <v xml:space="preserve"> </v>
      </c>
      <c r="I56" s="117" t="str">
        <f t="shared" si="13"/>
        <v xml:space="preserve"> </v>
      </c>
      <c r="J56" s="165"/>
      <c r="L56" s="130" t="s">
        <v>113</v>
      </c>
      <c r="M56" s="151">
        <v>77</v>
      </c>
      <c r="N56" s="151">
        <v>38</v>
      </c>
      <c r="O56" s="151">
        <v>45</v>
      </c>
      <c r="P56" s="132">
        <f t="shared" si="14"/>
        <v>131670</v>
      </c>
      <c r="Q56" s="133">
        <f t="shared" si="15"/>
        <v>0.13167000000000001</v>
      </c>
      <c r="R56" s="133">
        <f t="shared" si="3"/>
        <v>131.66999999999999</v>
      </c>
      <c r="S56" s="134">
        <v>3</v>
      </c>
      <c r="T56" s="133">
        <f t="shared" si="16"/>
        <v>5.6114280094413846</v>
      </c>
      <c r="U56" s="151">
        <v>54</v>
      </c>
      <c r="V56" s="151" t="s">
        <v>22</v>
      </c>
      <c r="W56" s="151">
        <v>1</v>
      </c>
      <c r="X56" s="151" t="s">
        <v>114</v>
      </c>
      <c r="Y56" s="151" t="s">
        <v>115</v>
      </c>
      <c r="Z56" s="151" t="s">
        <v>116</v>
      </c>
      <c r="AA56" s="151" t="s">
        <v>117</v>
      </c>
    </row>
    <row r="57" spans="1:27">
      <c r="A57" s="118">
        <v>53</v>
      </c>
      <c r="B57" s="162" t="str">
        <f t="shared" si="4"/>
        <v xml:space="preserve"> x  x        </v>
      </c>
      <c r="C57" s="119"/>
      <c r="D57" s="119"/>
      <c r="E57" s="57"/>
      <c r="F57" s="123"/>
      <c r="G57" s="58" t="str">
        <f t="shared" si="11"/>
        <v xml:space="preserve"> </v>
      </c>
      <c r="H57" s="116" t="str">
        <f t="shared" si="12"/>
        <v xml:space="preserve"> </v>
      </c>
      <c r="I57" s="117" t="str">
        <f t="shared" si="13"/>
        <v xml:space="preserve"> </v>
      </c>
      <c r="J57" s="165"/>
      <c r="L57" s="130" t="s">
        <v>83</v>
      </c>
      <c r="M57" s="151">
        <v>66</v>
      </c>
      <c r="N57" s="151">
        <v>40</v>
      </c>
      <c r="O57" s="151">
        <v>51</v>
      </c>
      <c r="P57" s="132">
        <f t="shared" si="14"/>
        <v>134640</v>
      </c>
      <c r="Q57" s="133">
        <f t="shared" si="15"/>
        <v>0.13464000000000001</v>
      </c>
      <c r="R57" s="133">
        <f t="shared" si="3"/>
        <v>134.63999999999999</v>
      </c>
      <c r="S57" s="134">
        <v>3</v>
      </c>
      <c r="T57" s="133">
        <f t="shared" si="16"/>
        <v>5.738001573564123</v>
      </c>
      <c r="U57" s="151">
        <v>70</v>
      </c>
      <c r="V57" s="151" t="s">
        <v>22</v>
      </c>
      <c r="W57" s="151">
        <v>1</v>
      </c>
      <c r="X57" s="151" t="s">
        <v>84</v>
      </c>
      <c r="Y57" s="151" t="s">
        <v>85</v>
      </c>
      <c r="Z57" s="151" t="s">
        <v>86</v>
      </c>
      <c r="AA57" s="151" t="s">
        <v>87</v>
      </c>
    </row>
    <row r="58" spans="1:27">
      <c r="A58" s="118">
        <v>54</v>
      </c>
      <c r="B58" s="162" t="str">
        <f t="shared" si="4"/>
        <v xml:space="preserve"> x  x        </v>
      </c>
      <c r="C58" s="119"/>
      <c r="D58" s="119"/>
      <c r="E58" s="57"/>
      <c r="F58" s="123"/>
      <c r="G58" s="58" t="str">
        <f t="shared" si="11"/>
        <v xml:space="preserve"> </v>
      </c>
      <c r="H58" s="116" t="str">
        <f t="shared" si="12"/>
        <v xml:space="preserve"> </v>
      </c>
      <c r="I58" s="117" t="str">
        <f t="shared" si="13"/>
        <v xml:space="preserve"> </v>
      </c>
      <c r="J58" s="165"/>
      <c r="L58" s="130" t="s">
        <v>88</v>
      </c>
      <c r="M58" s="151">
        <v>67</v>
      </c>
      <c r="N58" s="151">
        <v>54</v>
      </c>
      <c r="O58" s="151">
        <v>54</v>
      </c>
      <c r="P58" s="132">
        <f t="shared" si="14"/>
        <v>195372</v>
      </c>
      <c r="Q58" s="133">
        <f t="shared" si="15"/>
        <v>0.19537199999999999</v>
      </c>
      <c r="R58" s="133">
        <f t="shared" si="3"/>
        <v>195.37200000000001</v>
      </c>
      <c r="S58" s="134">
        <v>3</v>
      </c>
      <c r="T58" s="133">
        <f t="shared" si="16"/>
        <v>8.3262391817466561</v>
      </c>
      <c r="U58" s="151">
        <v>70</v>
      </c>
      <c r="V58" s="151" t="s">
        <v>22</v>
      </c>
      <c r="W58" s="151">
        <v>1</v>
      </c>
      <c r="X58" s="151" t="s">
        <v>89</v>
      </c>
      <c r="Y58" s="151" t="s">
        <v>90</v>
      </c>
      <c r="Z58" s="151" t="s">
        <v>91</v>
      </c>
      <c r="AA58" s="151" t="s">
        <v>92</v>
      </c>
    </row>
    <row r="59" spans="1:27">
      <c r="A59" s="118">
        <v>55</v>
      </c>
      <c r="B59" s="162" t="str">
        <f t="shared" si="4"/>
        <v xml:space="preserve"> x  x        </v>
      </c>
      <c r="C59" s="119"/>
      <c r="D59" s="119"/>
      <c r="E59" s="57"/>
      <c r="F59" s="123"/>
      <c r="G59" s="58" t="str">
        <f t="shared" si="11"/>
        <v xml:space="preserve"> </v>
      </c>
      <c r="H59" s="116" t="str">
        <f t="shared" si="12"/>
        <v xml:space="preserve"> </v>
      </c>
      <c r="I59" s="117" t="str">
        <f t="shared" si="13"/>
        <v xml:space="preserve"> </v>
      </c>
      <c r="J59" s="165"/>
      <c r="L59" s="130" t="s">
        <v>118</v>
      </c>
      <c r="M59" s="151">
        <v>77</v>
      </c>
      <c r="N59" s="151">
        <v>57</v>
      </c>
      <c r="O59" s="151">
        <v>45</v>
      </c>
      <c r="P59" s="132">
        <f t="shared" si="14"/>
        <v>197505</v>
      </c>
      <c r="Q59" s="133">
        <f t="shared" si="15"/>
        <v>0.19750499999999999</v>
      </c>
      <c r="R59" s="133">
        <f t="shared" si="3"/>
        <v>197.505</v>
      </c>
      <c r="S59" s="134">
        <v>3</v>
      </c>
      <c r="T59" s="133">
        <f t="shared" si="16"/>
        <v>8.4171420141620779</v>
      </c>
      <c r="U59" s="151">
        <v>54</v>
      </c>
      <c r="V59" s="151" t="s">
        <v>22</v>
      </c>
      <c r="W59" s="151">
        <v>1</v>
      </c>
      <c r="X59" s="151" t="s">
        <v>119</v>
      </c>
      <c r="Y59" s="151" t="s">
        <v>120</v>
      </c>
      <c r="Z59" s="151" t="s">
        <v>121</v>
      </c>
      <c r="AA59" s="151" t="s">
        <v>122</v>
      </c>
    </row>
    <row r="60" spans="1:27">
      <c r="A60" s="118">
        <v>56</v>
      </c>
      <c r="B60" s="162" t="str">
        <f t="shared" si="4"/>
        <v xml:space="preserve"> x  x        </v>
      </c>
      <c r="C60" s="119"/>
      <c r="D60" s="119"/>
      <c r="E60" s="57"/>
      <c r="F60" s="123"/>
      <c r="G60" s="58" t="str">
        <f t="shared" si="11"/>
        <v xml:space="preserve"> </v>
      </c>
      <c r="H60" s="116" t="str">
        <f t="shared" si="12"/>
        <v xml:space="preserve"> </v>
      </c>
      <c r="I60" s="117" t="str">
        <f t="shared" si="13"/>
        <v xml:space="preserve"> </v>
      </c>
      <c r="J60" s="165"/>
      <c r="L60" s="130" t="s">
        <v>128</v>
      </c>
      <c r="M60" s="151">
        <v>80</v>
      </c>
      <c r="N60" s="151">
        <v>50</v>
      </c>
      <c r="O60" s="151">
        <v>50</v>
      </c>
      <c r="P60" s="132">
        <f t="shared" si="14"/>
        <v>200000</v>
      </c>
      <c r="Q60" s="133">
        <f t="shared" si="15"/>
        <v>0.2</v>
      </c>
      <c r="R60" s="133">
        <f t="shared" si="3"/>
        <v>200</v>
      </c>
      <c r="S60" s="134">
        <v>3</v>
      </c>
      <c r="T60" s="133">
        <f t="shared" si="16"/>
        <v>8.5234723314975085</v>
      </c>
      <c r="U60" s="151">
        <v>70</v>
      </c>
      <c r="V60" s="151" t="s">
        <v>22</v>
      </c>
      <c r="W60" s="151">
        <v>1</v>
      </c>
      <c r="X60" s="151" t="s">
        <v>129</v>
      </c>
      <c r="Y60" s="151" t="s">
        <v>130</v>
      </c>
      <c r="Z60" s="151" t="s">
        <v>131</v>
      </c>
      <c r="AA60" s="151" t="s">
        <v>132</v>
      </c>
    </row>
    <row r="61" spans="1:27">
      <c r="A61" s="118">
        <v>57</v>
      </c>
      <c r="B61" s="162" t="str">
        <f t="shared" si="4"/>
        <v xml:space="preserve"> x  x        </v>
      </c>
      <c r="C61" s="119"/>
      <c r="D61" s="119"/>
      <c r="E61" s="57"/>
      <c r="F61" s="123"/>
      <c r="G61" s="58" t="str">
        <f t="shared" si="11"/>
        <v xml:space="preserve"> </v>
      </c>
      <c r="H61" s="116" t="str">
        <f t="shared" si="12"/>
        <v xml:space="preserve"> </v>
      </c>
      <c r="I61" s="117" t="str">
        <f t="shared" si="13"/>
        <v xml:space="preserve"> </v>
      </c>
      <c r="J61" s="165"/>
      <c r="L61" s="130" t="s">
        <v>133</v>
      </c>
      <c r="M61" s="151">
        <v>97</v>
      </c>
      <c r="N61" s="151">
        <v>57</v>
      </c>
      <c r="O61" s="151">
        <v>42</v>
      </c>
      <c r="P61" s="132">
        <f t="shared" si="14"/>
        <v>232218</v>
      </c>
      <c r="Q61" s="133">
        <f t="shared" si="15"/>
        <v>0.23221800000000001</v>
      </c>
      <c r="R61" s="133">
        <f t="shared" si="3"/>
        <v>232.21799999999999</v>
      </c>
      <c r="S61" s="134">
        <v>3</v>
      </c>
      <c r="T61" s="133">
        <f t="shared" si="16"/>
        <v>9.8965184893784421</v>
      </c>
      <c r="U61" s="151">
        <v>54</v>
      </c>
      <c r="V61" s="151" t="s">
        <v>22</v>
      </c>
      <c r="W61" s="151">
        <v>1</v>
      </c>
      <c r="X61" s="151" t="s">
        <v>134</v>
      </c>
      <c r="Y61" s="151" t="s">
        <v>135</v>
      </c>
      <c r="Z61" s="151" t="s">
        <v>136</v>
      </c>
      <c r="AA61" s="151" t="s">
        <v>137</v>
      </c>
    </row>
    <row r="62" spans="1:27">
      <c r="L62" s="130" t="s">
        <v>103</v>
      </c>
      <c r="M62" s="151">
        <v>75</v>
      </c>
      <c r="N62" s="151">
        <v>55</v>
      </c>
      <c r="O62" s="151">
        <v>60</v>
      </c>
      <c r="P62" s="132">
        <f t="shared" si="14"/>
        <v>247500</v>
      </c>
      <c r="Q62" s="133">
        <f t="shared" si="15"/>
        <v>0.2475</v>
      </c>
      <c r="R62" s="133">
        <f t="shared" si="3"/>
        <v>247.5</v>
      </c>
      <c r="S62" s="134">
        <v>3</v>
      </c>
      <c r="T62" s="133">
        <f t="shared" si="16"/>
        <v>10.547797010228166</v>
      </c>
      <c r="U62" s="151">
        <v>70</v>
      </c>
      <c r="V62" s="151" t="s">
        <v>22</v>
      </c>
      <c r="W62" s="151">
        <v>1</v>
      </c>
      <c r="X62" s="151" t="s">
        <v>104</v>
      </c>
      <c r="Y62" s="151" t="s">
        <v>105</v>
      </c>
      <c r="Z62" s="151" t="s">
        <v>106</v>
      </c>
      <c r="AA62" s="151" t="s">
        <v>107</v>
      </c>
    </row>
    <row r="63" spans="1:27">
      <c r="L63" s="130" t="s">
        <v>123</v>
      </c>
      <c r="M63" s="151">
        <v>77</v>
      </c>
      <c r="N63" s="151">
        <v>57</v>
      </c>
      <c r="O63" s="151">
        <v>57</v>
      </c>
      <c r="P63" s="132">
        <f t="shared" si="14"/>
        <v>250173</v>
      </c>
      <c r="Q63" s="133">
        <f t="shared" si="15"/>
        <v>0.25017299999999998</v>
      </c>
      <c r="R63" s="133">
        <f t="shared" si="3"/>
        <v>250.173</v>
      </c>
      <c r="S63" s="134">
        <v>3</v>
      </c>
      <c r="T63" s="133">
        <f t="shared" si="16"/>
        <v>10.661713217938631</v>
      </c>
      <c r="U63" s="151">
        <v>54</v>
      </c>
      <c r="V63" s="151" t="s">
        <v>22</v>
      </c>
      <c r="W63" s="151">
        <v>1</v>
      </c>
      <c r="X63" s="151" t="s">
        <v>124</v>
      </c>
      <c r="Y63" s="151" t="s">
        <v>125</v>
      </c>
      <c r="Z63" s="151" t="s">
        <v>126</v>
      </c>
      <c r="AA63" s="151" t="s">
        <v>127</v>
      </c>
    </row>
    <row r="64" spans="1:27">
      <c r="L64" s="130" t="s">
        <v>138</v>
      </c>
      <c r="M64" s="151">
        <v>101</v>
      </c>
      <c r="N64" s="151">
        <v>54</v>
      </c>
      <c r="O64" s="151">
        <v>54</v>
      </c>
      <c r="P64" s="132">
        <f t="shared" si="14"/>
        <v>294516</v>
      </c>
      <c r="Q64" s="133">
        <f t="shared" si="15"/>
        <v>0.294516</v>
      </c>
      <c r="R64" s="133">
        <f t="shared" si="3"/>
        <v>294.51600000000002</v>
      </c>
      <c r="S64" s="134">
        <v>3</v>
      </c>
      <c r="T64" s="133">
        <f t="shared" si="16"/>
        <v>12.5514948859166</v>
      </c>
      <c r="U64" s="151">
        <v>70</v>
      </c>
      <c r="V64" s="151" t="s">
        <v>22</v>
      </c>
      <c r="W64" s="151">
        <v>1</v>
      </c>
      <c r="X64" s="151" t="s">
        <v>139</v>
      </c>
      <c r="Y64" s="151" t="s">
        <v>140</v>
      </c>
      <c r="Z64" s="151" t="s">
        <v>141</v>
      </c>
      <c r="AA64" s="151" t="s">
        <v>142</v>
      </c>
    </row>
    <row r="65" spans="12:27">
      <c r="L65" s="130" t="s">
        <v>148</v>
      </c>
      <c r="M65" s="151">
        <v>110</v>
      </c>
      <c r="N65" s="151">
        <v>60</v>
      </c>
      <c r="O65" s="151">
        <v>65</v>
      </c>
      <c r="P65" s="132">
        <f t="shared" si="14"/>
        <v>429000</v>
      </c>
      <c r="Q65" s="133">
        <f t="shared" si="15"/>
        <v>0.42899999999999999</v>
      </c>
      <c r="R65" s="133">
        <f t="shared" si="3"/>
        <v>429</v>
      </c>
      <c r="S65" s="134">
        <v>3</v>
      </c>
      <c r="T65" s="133">
        <f t="shared" si="16"/>
        <v>18.282848151062154</v>
      </c>
      <c r="U65" s="151">
        <v>54</v>
      </c>
      <c r="V65" s="151" t="s">
        <v>22</v>
      </c>
      <c r="W65" s="151">
        <v>1</v>
      </c>
      <c r="X65" s="151" t="s">
        <v>149</v>
      </c>
      <c r="Y65" s="151" t="s">
        <v>150</v>
      </c>
      <c r="Z65" s="151" t="s">
        <v>151</v>
      </c>
      <c r="AA65" s="151" t="s">
        <v>152</v>
      </c>
    </row>
    <row r="66" spans="12:27">
      <c r="L66" s="130" t="s">
        <v>143</v>
      </c>
      <c r="M66" s="151">
        <v>104</v>
      </c>
      <c r="N66" s="151">
        <v>71</v>
      </c>
      <c r="O66" s="151">
        <v>59</v>
      </c>
      <c r="P66" s="132">
        <f t="shared" si="14"/>
        <v>435656</v>
      </c>
      <c r="Q66" s="133">
        <f t="shared" si="15"/>
        <v>0.43565599999999999</v>
      </c>
      <c r="R66" s="133">
        <f t="shared" si="3"/>
        <v>435.65600000000001</v>
      </c>
      <c r="S66" s="134">
        <v>3</v>
      </c>
      <c r="T66" s="133">
        <f t="shared" si="16"/>
        <v>18.566509310254393</v>
      </c>
      <c r="U66" s="151">
        <v>54</v>
      </c>
      <c r="V66" s="151" t="s">
        <v>22</v>
      </c>
      <c r="W66" s="151">
        <v>1</v>
      </c>
      <c r="X66" s="151" t="s">
        <v>144</v>
      </c>
      <c r="Y66" s="151" t="s">
        <v>145</v>
      </c>
      <c r="Z66" s="151" t="s">
        <v>146</v>
      </c>
      <c r="AA66" s="151" t="s">
        <v>147</v>
      </c>
    </row>
    <row r="67" spans="12:27">
      <c r="L67" s="130" t="s">
        <v>159</v>
      </c>
      <c r="M67" s="151">
        <v>120</v>
      </c>
      <c r="N67" s="151">
        <v>80</v>
      </c>
      <c r="O67" s="151">
        <v>71</v>
      </c>
      <c r="P67" s="132">
        <f t="shared" si="14"/>
        <v>681600</v>
      </c>
      <c r="Q67" s="133">
        <f t="shared" si="15"/>
        <v>0.68159999999999998</v>
      </c>
      <c r="R67" s="133">
        <f t="shared" si="3"/>
        <v>681.6</v>
      </c>
      <c r="S67" s="134">
        <v>3</v>
      </c>
      <c r="T67" s="133">
        <f t="shared" si="16"/>
        <v>29.047993705743508</v>
      </c>
      <c r="U67" s="151">
        <v>54</v>
      </c>
      <c r="V67" s="151" t="s">
        <v>22</v>
      </c>
      <c r="W67" s="151">
        <v>1</v>
      </c>
      <c r="X67" s="151" t="s">
        <v>160</v>
      </c>
      <c r="Y67" s="151" t="s">
        <v>161</v>
      </c>
      <c r="Z67" s="151" t="s">
        <v>162</v>
      </c>
      <c r="AA67" s="151" t="s">
        <v>163</v>
      </c>
    </row>
    <row r="68" spans="12:27">
      <c r="L68" s="130" t="s">
        <v>164</v>
      </c>
      <c r="M68" s="151">
        <v>120</v>
      </c>
      <c r="N68" s="151">
        <v>80</v>
      </c>
      <c r="O68" s="151">
        <v>85</v>
      </c>
      <c r="P68" s="132">
        <f t="shared" ref="P68:P70" si="17">+M68*N68*O68</f>
        <v>816000</v>
      </c>
      <c r="Q68" s="133">
        <f t="shared" si="15"/>
        <v>0.81599999999999995</v>
      </c>
      <c r="R68" s="133">
        <f t="shared" si="3"/>
        <v>816</v>
      </c>
      <c r="S68" s="134">
        <v>3</v>
      </c>
      <c r="T68" s="133">
        <f t="shared" si="16"/>
        <v>34.775767112509833</v>
      </c>
      <c r="U68" s="151">
        <v>70</v>
      </c>
      <c r="V68" s="151" t="s">
        <v>22</v>
      </c>
      <c r="W68" s="151">
        <v>1</v>
      </c>
      <c r="X68" s="151" t="s">
        <v>165</v>
      </c>
      <c r="Y68" s="151" t="s">
        <v>166</v>
      </c>
      <c r="Z68" s="151" t="s">
        <v>167</v>
      </c>
      <c r="AA68" s="151" t="s">
        <v>168</v>
      </c>
    </row>
    <row r="69" spans="12:27">
      <c r="L69" s="130" t="s">
        <v>153</v>
      </c>
      <c r="M69" s="151">
        <v>119</v>
      </c>
      <c r="N69" s="151">
        <v>99</v>
      </c>
      <c r="O69" s="151">
        <v>83</v>
      </c>
      <c r="P69" s="132">
        <f t="shared" si="17"/>
        <v>977823</v>
      </c>
      <c r="Q69" s="133">
        <f t="shared" si="15"/>
        <v>0.977823</v>
      </c>
      <c r="R69" s="133">
        <f t="shared" ref="R69:R70" si="18">P69/1000</f>
        <v>977.82299999999998</v>
      </c>
      <c r="S69" s="134">
        <v>3</v>
      </c>
      <c r="T69" s="133">
        <f t="shared" si="16"/>
        <v>41.672236428009441</v>
      </c>
      <c r="U69" s="151">
        <v>54</v>
      </c>
      <c r="V69" s="151" t="s">
        <v>154</v>
      </c>
      <c r="W69" s="151">
        <v>1</v>
      </c>
      <c r="X69" s="151" t="s">
        <v>155</v>
      </c>
      <c r="Y69" s="151" t="s">
        <v>156</v>
      </c>
      <c r="Z69" s="151" t="s">
        <v>157</v>
      </c>
      <c r="AA69" s="151" t="s">
        <v>158</v>
      </c>
    </row>
    <row r="70" spans="12:27">
      <c r="L70" s="130" t="s">
        <v>169</v>
      </c>
      <c r="M70" s="151">
        <v>120</v>
      </c>
      <c r="N70" s="151">
        <v>80</v>
      </c>
      <c r="O70" s="151">
        <v>116</v>
      </c>
      <c r="P70" s="132">
        <f t="shared" si="17"/>
        <v>1113600</v>
      </c>
      <c r="Q70" s="133">
        <f t="shared" si="15"/>
        <v>1.1135999999999999</v>
      </c>
      <c r="R70" s="133">
        <f t="shared" si="18"/>
        <v>1113.5999999999999</v>
      </c>
      <c r="S70" s="134">
        <v>3</v>
      </c>
      <c r="T70" s="133">
        <f t="shared" si="16"/>
        <v>47.458693941778129</v>
      </c>
      <c r="U70" s="151">
        <v>54</v>
      </c>
      <c r="V70" s="151" t="s">
        <v>22</v>
      </c>
      <c r="W70" s="151">
        <v>1</v>
      </c>
      <c r="X70" s="151" t="s">
        <v>170</v>
      </c>
      <c r="Y70" s="151" t="s">
        <v>171</v>
      </c>
      <c r="Z70" s="151" t="s">
        <v>172</v>
      </c>
      <c r="AA70" s="151" t="s">
        <v>173</v>
      </c>
    </row>
  </sheetData>
  <sheetProtection sheet="1" objects="1" scenarios="1"/>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5.xml><?xml version="1.0" encoding="utf-8"?>
<worksheet xmlns="http://schemas.openxmlformats.org/spreadsheetml/2006/main" xmlns:r="http://schemas.openxmlformats.org/officeDocument/2006/relationships">
  <sheetPr codeName="Feuil5">
    <tabColor rgb="FF92D050"/>
  </sheetPr>
  <dimension ref="A1:K106"/>
  <sheetViews>
    <sheetView showGridLines="0" zoomScale="110" zoomScaleNormal="110" workbookViewId="0">
      <selection activeCell="D24" sqref="D24"/>
    </sheetView>
  </sheetViews>
  <sheetFormatPr baseColWidth="10" defaultColWidth="11.5546875" defaultRowHeight="13.2"/>
  <cols>
    <col min="1" max="1" width="4.88671875" style="77" customWidth="1"/>
    <col min="2" max="2" width="44.6640625" style="76" customWidth="1"/>
    <col min="3" max="3" width="6.33203125" style="77" bestFit="1" customWidth="1"/>
    <col min="4" max="4" width="6.33203125" style="434" customWidth="1"/>
    <col min="5" max="5" width="44.6640625" style="76" customWidth="1"/>
    <col min="6" max="6" width="7" style="77" bestFit="1" customWidth="1"/>
    <col min="7" max="7" width="13.33203125" style="77" bestFit="1" customWidth="1"/>
    <col min="8" max="8" width="6" style="76" customWidth="1"/>
    <col min="9" max="16384" width="11.5546875" style="76"/>
  </cols>
  <sheetData>
    <row r="1" spans="1:11" s="77" customFormat="1">
      <c r="B1" s="77">
        <v>1</v>
      </c>
      <c r="C1" s="77">
        <v>2</v>
      </c>
      <c r="D1" s="77">
        <v>3</v>
      </c>
      <c r="E1" s="77">
        <v>4</v>
      </c>
      <c r="F1" s="77">
        <v>5</v>
      </c>
      <c r="G1" s="77">
        <v>6</v>
      </c>
      <c r="H1" s="77">
        <v>7</v>
      </c>
      <c r="I1" s="77">
        <v>8</v>
      </c>
      <c r="J1" s="77">
        <v>9</v>
      </c>
      <c r="K1" s="77">
        <v>10</v>
      </c>
    </row>
    <row r="2" spans="1:11" s="69" customFormat="1" ht="26.4">
      <c r="B2" s="29" t="s">
        <v>464</v>
      </c>
      <c r="C2" s="170" t="s">
        <v>601</v>
      </c>
      <c r="D2" s="427" t="s">
        <v>660</v>
      </c>
      <c r="E2" s="29" t="s">
        <v>472</v>
      </c>
      <c r="F2" s="29" t="s">
        <v>466</v>
      </c>
      <c r="G2" s="168" t="s">
        <v>388</v>
      </c>
    </row>
    <row r="3" spans="1:11">
      <c r="A3" s="77">
        <v>1</v>
      </c>
      <c r="B3" s="79" t="s">
        <v>12</v>
      </c>
      <c r="C3" s="446" t="s">
        <v>16</v>
      </c>
      <c r="D3" s="428"/>
      <c r="E3" s="171" t="s">
        <v>602</v>
      </c>
      <c r="F3" s="78" t="s">
        <v>467</v>
      </c>
      <c r="G3" s="169">
        <v>71031000</v>
      </c>
      <c r="I3" s="435"/>
      <c r="J3" s="435"/>
    </row>
    <row r="4" spans="1:11">
      <c r="A4" s="77">
        <v>2</v>
      </c>
      <c r="B4" s="79" t="s">
        <v>7</v>
      </c>
      <c r="C4" s="446" t="s">
        <v>16</v>
      </c>
      <c r="D4" s="428"/>
      <c r="E4" s="171" t="s">
        <v>602</v>
      </c>
      <c r="F4" s="78" t="s">
        <v>467</v>
      </c>
      <c r="G4" s="169">
        <v>71031000</v>
      </c>
      <c r="I4" s="435"/>
      <c r="J4" s="435"/>
    </row>
    <row r="5" spans="1:11">
      <c r="A5" s="77">
        <v>3</v>
      </c>
      <c r="B5" s="79" t="s">
        <v>13</v>
      </c>
      <c r="C5" s="446" t="s">
        <v>16</v>
      </c>
      <c r="D5" s="428"/>
      <c r="E5" s="171" t="s">
        <v>602</v>
      </c>
      <c r="F5" s="78" t="s">
        <v>467</v>
      </c>
      <c r="G5" s="169">
        <v>71031000</v>
      </c>
      <c r="I5" s="435"/>
      <c r="J5" s="435"/>
    </row>
    <row r="6" spans="1:11">
      <c r="A6" s="77">
        <v>4</v>
      </c>
      <c r="B6" s="79" t="s">
        <v>9</v>
      </c>
      <c r="C6" s="446" t="s">
        <v>16</v>
      </c>
      <c r="D6" s="428"/>
      <c r="E6" s="171" t="s">
        <v>602</v>
      </c>
      <c r="F6" s="78" t="s">
        <v>467</v>
      </c>
      <c r="G6" s="169">
        <v>71031000</v>
      </c>
    </row>
    <row r="7" spans="1:11">
      <c r="A7" s="77">
        <v>5</v>
      </c>
      <c r="B7" s="79" t="s">
        <v>15</v>
      </c>
      <c r="C7" s="446" t="s">
        <v>16</v>
      </c>
      <c r="D7" s="428"/>
      <c r="E7" s="171" t="s">
        <v>602</v>
      </c>
      <c r="F7" s="78" t="s">
        <v>467</v>
      </c>
      <c r="G7" s="169">
        <v>71031000</v>
      </c>
    </row>
    <row r="8" spans="1:11">
      <c r="A8" s="77">
        <v>6</v>
      </c>
      <c r="B8" s="79" t="s">
        <v>14</v>
      </c>
      <c r="C8" s="446" t="s">
        <v>16</v>
      </c>
      <c r="D8" s="428"/>
      <c r="E8" s="171" t="s">
        <v>602</v>
      </c>
      <c r="F8" s="78" t="s">
        <v>467</v>
      </c>
      <c r="G8" s="169">
        <v>71031000</v>
      </c>
    </row>
    <row r="9" spans="1:11">
      <c r="A9" s="77">
        <v>7</v>
      </c>
      <c r="B9" s="79" t="s">
        <v>11</v>
      </c>
      <c r="C9" s="446" t="s">
        <v>17</v>
      </c>
      <c r="D9" s="429"/>
      <c r="E9" s="171" t="s">
        <v>602</v>
      </c>
      <c r="F9" s="78" t="s">
        <v>467</v>
      </c>
      <c r="G9" s="169">
        <v>71031000</v>
      </c>
    </row>
    <row r="10" spans="1:11">
      <c r="A10" s="77">
        <v>8</v>
      </c>
      <c r="B10" s="80" t="s">
        <v>675</v>
      </c>
      <c r="C10" s="446" t="s">
        <v>17</v>
      </c>
      <c r="D10" s="430"/>
      <c r="E10" s="83" t="s">
        <v>474</v>
      </c>
      <c r="F10" s="78" t="s">
        <v>473</v>
      </c>
      <c r="G10" s="169" t="s">
        <v>480</v>
      </c>
    </row>
    <row r="11" spans="1:11">
      <c r="A11" s="77">
        <v>9</v>
      </c>
      <c r="B11" s="80" t="s">
        <v>677</v>
      </c>
      <c r="C11" s="446" t="s">
        <v>17</v>
      </c>
      <c r="D11" s="430"/>
      <c r="E11" s="83" t="s">
        <v>468</v>
      </c>
      <c r="F11" s="78" t="s">
        <v>473</v>
      </c>
      <c r="G11" s="169" t="s">
        <v>590</v>
      </c>
    </row>
    <row r="12" spans="1:11">
      <c r="A12" s="77">
        <v>10</v>
      </c>
      <c r="B12" s="80" t="s">
        <v>494</v>
      </c>
      <c r="C12" s="446" t="s">
        <v>17</v>
      </c>
      <c r="D12" s="430"/>
      <c r="E12" s="83" t="s">
        <v>469</v>
      </c>
      <c r="F12" s="78" t="s">
        <v>473</v>
      </c>
      <c r="G12" s="169" t="s">
        <v>591</v>
      </c>
    </row>
    <row r="13" spans="1:11">
      <c r="A13" s="77">
        <v>11</v>
      </c>
      <c r="B13" s="81" t="s">
        <v>495</v>
      </c>
      <c r="C13" s="446" t="s">
        <v>17</v>
      </c>
      <c r="D13" s="430"/>
      <c r="E13" s="84" t="s">
        <v>471</v>
      </c>
      <c r="F13" s="78" t="s">
        <v>473</v>
      </c>
      <c r="G13" s="169" t="s">
        <v>592</v>
      </c>
    </row>
    <row r="14" spans="1:11">
      <c r="A14" s="77">
        <v>12</v>
      </c>
      <c r="B14" s="81" t="s">
        <v>676</v>
      </c>
      <c r="C14" s="446" t="s">
        <v>17</v>
      </c>
      <c r="D14" s="431"/>
      <c r="E14" s="82" t="s">
        <v>475</v>
      </c>
      <c r="F14" s="78" t="s">
        <v>473</v>
      </c>
      <c r="G14" s="169" t="s">
        <v>593</v>
      </c>
    </row>
    <row r="15" spans="1:11">
      <c r="A15" s="77">
        <v>13</v>
      </c>
      <c r="B15" s="81" t="s">
        <v>678</v>
      </c>
      <c r="C15" s="446" t="s">
        <v>17</v>
      </c>
      <c r="D15" s="430"/>
      <c r="E15" s="83" t="s">
        <v>470</v>
      </c>
      <c r="F15" s="78" t="s">
        <v>473</v>
      </c>
      <c r="G15" s="169" t="s">
        <v>594</v>
      </c>
    </row>
    <row r="16" spans="1:11">
      <c r="A16" s="77">
        <v>14</v>
      </c>
      <c r="B16" s="81" t="s">
        <v>679</v>
      </c>
      <c r="C16" s="446" t="s">
        <v>17</v>
      </c>
      <c r="D16" s="430"/>
      <c r="E16" s="83" t="s">
        <v>475</v>
      </c>
      <c r="F16" s="78" t="s">
        <v>473</v>
      </c>
      <c r="G16" s="169" t="s">
        <v>595</v>
      </c>
    </row>
    <row r="17" spans="1:7">
      <c r="A17" s="77">
        <v>15</v>
      </c>
      <c r="B17" s="81" t="s">
        <v>680</v>
      </c>
      <c r="C17" s="446" t="s">
        <v>17</v>
      </c>
      <c r="D17" s="430"/>
      <c r="E17" s="83" t="s">
        <v>470</v>
      </c>
      <c r="F17" s="78" t="s">
        <v>473</v>
      </c>
      <c r="G17" s="169" t="s">
        <v>596</v>
      </c>
    </row>
    <row r="18" spans="1:7">
      <c r="A18" s="77">
        <v>16</v>
      </c>
      <c r="B18" s="81" t="s">
        <v>681</v>
      </c>
      <c r="C18" s="446" t="s">
        <v>17</v>
      </c>
      <c r="D18" s="430"/>
      <c r="E18" s="83" t="s">
        <v>475</v>
      </c>
      <c r="F18" s="78" t="s">
        <v>473</v>
      </c>
      <c r="G18" s="169" t="s">
        <v>597</v>
      </c>
    </row>
    <row r="19" spans="1:7">
      <c r="A19" s="77">
        <v>17</v>
      </c>
      <c r="B19" s="81" t="s">
        <v>682</v>
      </c>
      <c r="C19" s="446" t="s">
        <v>17</v>
      </c>
      <c r="D19" s="430"/>
      <c r="E19" s="83" t="s">
        <v>470</v>
      </c>
      <c r="F19" s="78" t="s">
        <v>473</v>
      </c>
      <c r="G19" s="169" t="s">
        <v>598</v>
      </c>
    </row>
    <row r="20" spans="1:7">
      <c r="A20" s="77">
        <v>18</v>
      </c>
      <c r="B20" s="81" t="s">
        <v>683</v>
      </c>
      <c r="C20" s="446" t="s">
        <v>17</v>
      </c>
      <c r="D20" s="430"/>
      <c r="E20" s="83" t="s">
        <v>475</v>
      </c>
      <c r="F20" s="78" t="s">
        <v>473</v>
      </c>
      <c r="G20" s="169" t="s">
        <v>599</v>
      </c>
    </row>
    <row r="21" spans="1:7">
      <c r="A21" s="77">
        <v>19</v>
      </c>
      <c r="B21" s="81" t="s">
        <v>684</v>
      </c>
      <c r="C21" s="446" t="s">
        <v>17</v>
      </c>
      <c r="D21" s="430"/>
      <c r="E21" s="83" t="s">
        <v>470</v>
      </c>
      <c r="F21" s="78" t="s">
        <v>473</v>
      </c>
      <c r="G21" s="169" t="s">
        <v>600</v>
      </c>
    </row>
    <row r="22" spans="1:7">
      <c r="A22" s="77">
        <v>20</v>
      </c>
      <c r="B22" s="166" t="s">
        <v>576</v>
      </c>
      <c r="C22" s="446" t="s">
        <v>567</v>
      </c>
      <c r="D22" s="430">
        <v>0.35</v>
      </c>
      <c r="E22" s="79"/>
      <c r="F22" s="188" t="s">
        <v>658</v>
      </c>
      <c r="G22" s="169"/>
    </row>
    <row r="23" spans="1:7">
      <c r="A23" s="77">
        <v>21</v>
      </c>
      <c r="B23" s="166" t="s">
        <v>577</v>
      </c>
      <c r="C23" s="446" t="s">
        <v>567</v>
      </c>
      <c r="D23" s="430">
        <v>0.35</v>
      </c>
      <c r="E23" s="79"/>
      <c r="F23" s="188" t="s">
        <v>658</v>
      </c>
      <c r="G23" s="169"/>
    </row>
    <row r="24" spans="1:7">
      <c r="A24" s="77">
        <v>22</v>
      </c>
      <c r="B24" s="181" t="s">
        <v>633</v>
      </c>
      <c r="C24" s="446" t="s">
        <v>567</v>
      </c>
      <c r="D24" s="430"/>
      <c r="E24" s="79"/>
      <c r="F24" s="188" t="s">
        <v>659</v>
      </c>
      <c r="G24" s="169"/>
    </row>
    <row r="25" spans="1:7">
      <c r="A25" s="77">
        <v>23</v>
      </c>
      <c r="B25" s="181" t="s">
        <v>632</v>
      </c>
      <c r="C25" s="446" t="s">
        <v>567</v>
      </c>
      <c r="D25" s="430"/>
      <c r="E25" s="79"/>
      <c r="F25" s="78"/>
      <c r="G25" s="169"/>
    </row>
    <row r="26" spans="1:7">
      <c r="A26" s="77">
        <v>24</v>
      </c>
      <c r="B26" s="181" t="s">
        <v>642</v>
      </c>
      <c r="C26" s="446" t="s">
        <v>567</v>
      </c>
      <c r="D26" s="430"/>
      <c r="E26" s="180"/>
      <c r="F26" s="78"/>
      <c r="G26" s="169"/>
    </row>
    <row r="27" spans="1:7">
      <c r="A27" s="77">
        <v>25</v>
      </c>
      <c r="B27" s="181" t="s">
        <v>655</v>
      </c>
      <c r="C27" s="446" t="s">
        <v>567</v>
      </c>
      <c r="D27" s="430"/>
      <c r="E27" s="180"/>
      <c r="F27" s="78"/>
      <c r="G27" s="169"/>
    </row>
    <row r="28" spans="1:7">
      <c r="A28" s="77">
        <v>26</v>
      </c>
      <c r="B28" s="181" t="s">
        <v>634</v>
      </c>
      <c r="C28" s="446" t="s">
        <v>567</v>
      </c>
      <c r="D28" s="430"/>
      <c r="E28" s="83"/>
      <c r="F28" s="78"/>
      <c r="G28" s="169"/>
    </row>
    <row r="29" spans="1:7">
      <c r="A29" s="77">
        <v>27</v>
      </c>
      <c r="B29" s="181" t="s">
        <v>656</v>
      </c>
      <c r="C29" s="446" t="s">
        <v>567</v>
      </c>
      <c r="D29" s="430"/>
      <c r="E29" s="83"/>
      <c r="F29" s="78"/>
      <c r="G29" s="169"/>
    </row>
    <row r="30" spans="1:7">
      <c r="A30" s="77">
        <v>28</v>
      </c>
      <c r="B30" s="181" t="s">
        <v>657</v>
      </c>
      <c r="C30" s="446" t="s">
        <v>567</v>
      </c>
      <c r="D30" s="430"/>
      <c r="E30" s="83"/>
      <c r="F30" s="78"/>
      <c r="G30" s="169"/>
    </row>
    <row r="31" spans="1:7">
      <c r="A31" s="77">
        <v>29</v>
      </c>
      <c r="B31" s="181" t="s">
        <v>638</v>
      </c>
      <c r="C31" s="446" t="s">
        <v>567</v>
      </c>
      <c r="D31" s="430"/>
      <c r="E31" s="83"/>
      <c r="F31" s="78"/>
      <c r="G31" s="169"/>
    </row>
    <row r="32" spans="1:7">
      <c r="A32" s="77">
        <v>30</v>
      </c>
      <c r="B32" s="181" t="s">
        <v>635</v>
      </c>
      <c r="C32" s="446" t="s">
        <v>567</v>
      </c>
      <c r="D32" s="430"/>
      <c r="E32" s="83"/>
      <c r="F32" s="78"/>
      <c r="G32" s="169"/>
    </row>
    <row r="33" spans="1:7">
      <c r="A33" s="77">
        <v>31</v>
      </c>
      <c r="B33" s="181" t="s">
        <v>639</v>
      </c>
      <c r="C33" s="446" t="s">
        <v>567</v>
      </c>
      <c r="D33" s="430"/>
      <c r="E33" s="83"/>
      <c r="F33" s="78"/>
      <c r="G33" s="169"/>
    </row>
    <row r="34" spans="1:7">
      <c r="A34" s="77">
        <v>32</v>
      </c>
      <c r="B34" s="181" t="s">
        <v>640</v>
      </c>
      <c r="C34" s="446" t="s">
        <v>567</v>
      </c>
      <c r="D34" s="430"/>
      <c r="E34" s="83"/>
      <c r="F34" s="78"/>
      <c r="G34" s="169"/>
    </row>
    <row r="35" spans="1:7">
      <c r="A35" s="77">
        <v>33</v>
      </c>
      <c r="B35" s="181" t="s">
        <v>387</v>
      </c>
      <c r="C35" s="446" t="s">
        <v>567</v>
      </c>
      <c r="D35" s="430"/>
      <c r="E35" s="83"/>
      <c r="F35" s="78"/>
      <c r="G35" s="169"/>
    </row>
    <row r="36" spans="1:7">
      <c r="A36" s="77">
        <v>34</v>
      </c>
      <c r="B36" s="181" t="s">
        <v>641</v>
      </c>
      <c r="C36" s="446" t="s">
        <v>567</v>
      </c>
      <c r="D36" s="430"/>
      <c r="E36" s="83"/>
      <c r="F36" s="78"/>
      <c r="G36" s="169"/>
    </row>
    <row r="37" spans="1:7">
      <c r="A37" s="77">
        <v>35</v>
      </c>
      <c r="B37" s="181" t="s">
        <v>643</v>
      </c>
      <c r="C37" s="446" t="s">
        <v>567</v>
      </c>
      <c r="D37" s="430"/>
      <c r="E37" s="83"/>
      <c r="F37" s="78"/>
      <c r="G37" s="169"/>
    </row>
    <row r="38" spans="1:7">
      <c r="A38" s="77">
        <v>36</v>
      </c>
      <c r="B38" s="181" t="s">
        <v>636</v>
      </c>
      <c r="C38" s="446" t="s">
        <v>567</v>
      </c>
      <c r="D38" s="430"/>
      <c r="E38" s="83"/>
      <c r="F38" s="78"/>
      <c r="G38" s="169"/>
    </row>
    <row r="39" spans="1:7">
      <c r="A39" s="77">
        <v>37</v>
      </c>
      <c r="B39" s="181" t="s">
        <v>637</v>
      </c>
      <c r="C39" s="446" t="s">
        <v>567</v>
      </c>
      <c r="D39" s="430"/>
      <c r="E39" s="83"/>
      <c r="F39" s="78"/>
      <c r="G39" s="169"/>
    </row>
    <row r="40" spans="1:7">
      <c r="A40" s="77">
        <v>38</v>
      </c>
      <c r="B40" s="181" t="s">
        <v>633</v>
      </c>
      <c r="C40" s="446" t="s">
        <v>567</v>
      </c>
      <c r="D40" s="430"/>
      <c r="E40" s="83"/>
      <c r="F40" s="78"/>
      <c r="G40" s="169"/>
    </row>
    <row r="41" spans="1:7">
      <c r="A41" s="77">
        <v>39</v>
      </c>
      <c r="B41" s="181" t="s">
        <v>633</v>
      </c>
      <c r="C41" s="446" t="s">
        <v>567</v>
      </c>
      <c r="D41" s="430"/>
      <c r="E41" s="83"/>
      <c r="F41" s="78"/>
      <c r="G41" s="169"/>
    </row>
    <row r="42" spans="1:7">
      <c r="A42" s="77">
        <v>40</v>
      </c>
      <c r="B42" s="181" t="s">
        <v>633</v>
      </c>
      <c r="C42" s="446" t="s">
        <v>567</v>
      </c>
      <c r="D42" s="430"/>
      <c r="E42" s="83"/>
      <c r="F42" s="78"/>
      <c r="G42" s="169"/>
    </row>
    <row r="43" spans="1:7">
      <c r="A43" s="77">
        <v>41</v>
      </c>
      <c r="B43" s="181" t="s">
        <v>633</v>
      </c>
      <c r="C43" s="446" t="s">
        <v>567</v>
      </c>
      <c r="D43" s="430"/>
      <c r="E43" s="83"/>
      <c r="F43" s="78"/>
      <c r="G43" s="169"/>
    </row>
    <row r="44" spans="1:7">
      <c r="A44" s="77">
        <v>42</v>
      </c>
      <c r="B44" s="181" t="s">
        <v>633</v>
      </c>
      <c r="C44" s="446" t="s">
        <v>567</v>
      </c>
      <c r="D44" s="430"/>
      <c r="E44" s="83"/>
      <c r="F44" s="78"/>
      <c r="G44" s="169"/>
    </row>
    <row r="45" spans="1:7">
      <c r="A45" s="77">
        <v>43</v>
      </c>
      <c r="B45" s="181" t="s">
        <v>633</v>
      </c>
      <c r="C45" s="446" t="s">
        <v>567</v>
      </c>
      <c r="D45" s="430"/>
      <c r="E45" s="83"/>
      <c r="F45" s="78"/>
      <c r="G45" s="169"/>
    </row>
    <row r="46" spans="1:7">
      <c r="A46" s="77">
        <v>44</v>
      </c>
      <c r="B46" s="181" t="s">
        <v>633</v>
      </c>
      <c r="C46" s="446" t="s">
        <v>567</v>
      </c>
      <c r="D46" s="430"/>
      <c r="E46" s="83"/>
      <c r="F46" s="78"/>
      <c r="G46" s="169"/>
    </row>
    <row r="47" spans="1:7">
      <c r="A47" s="77">
        <v>45</v>
      </c>
      <c r="B47" s="181" t="s">
        <v>633</v>
      </c>
      <c r="C47" s="446" t="s">
        <v>567</v>
      </c>
      <c r="D47" s="430"/>
      <c r="E47" s="83"/>
      <c r="F47" s="78"/>
      <c r="G47" s="169"/>
    </row>
    <row r="48" spans="1:7">
      <c r="A48" s="77">
        <v>46</v>
      </c>
      <c r="B48" s="181" t="s">
        <v>633</v>
      </c>
      <c r="C48" s="446" t="s">
        <v>567</v>
      </c>
      <c r="D48" s="430"/>
      <c r="E48" s="83"/>
      <c r="F48" s="78"/>
      <c r="G48" s="169"/>
    </row>
    <row r="49" spans="1:7">
      <c r="A49" s="77">
        <v>47</v>
      </c>
      <c r="B49" s="181" t="s">
        <v>633</v>
      </c>
      <c r="C49" s="446" t="s">
        <v>567</v>
      </c>
      <c r="D49" s="430"/>
      <c r="E49" s="83"/>
      <c r="F49" s="78"/>
      <c r="G49" s="169"/>
    </row>
    <row r="50" spans="1:7">
      <c r="A50" s="77">
        <v>48</v>
      </c>
      <c r="B50" s="181" t="s">
        <v>633</v>
      </c>
      <c r="C50" s="446" t="s">
        <v>567</v>
      </c>
      <c r="D50" s="430"/>
      <c r="E50" s="83"/>
      <c r="F50" s="78"/>
      <c r="G50" s="169"/>
    </row>
    <row r="51" spans="1:7">
      <c r="A51" s="77">
        <v>49</v>
      </c>
      <c r="B51" s="181" t="s">
        <v>633</v>
      </c>
      <c r="C51" s="446" t="s">
        <v>567</v>
      </c>
      <c r="D51" s="430"/>
      <c r="E51" s="83"/>
      <c r="F51" s="78"/>
      <c r="G51" s="169"/>
    </row>
    <row r="52" spans="1:7">
      <c r="A52" s="77">
        <v>50</v>
      </c>
      <c r="B52" s="181" t="s">
        <v>633</v>
      </c>
      <c r="C52" s="446" t="s">
        <v>567</v>
      </c>
      <c r="D52" s="430"/>
      <c r="E52" s="83"/>
      <c r="F52" s="78"/>
      <c r="G52" s="169"/>
    </row>
    <row r="53" spans="1:7">
      <c r="A53" s="77">
        <v>51</v>
      </c>
      <c r="B53" s="181" t="s">
        <v>633</v>
      </c>
      <c r="C53" s="446" t="s">
        <v>567</v>
      </c>
      <c r="D53" s="430"/>
      <c r="E53" s="83"/>
      <c r="F53" s="78"/>
      <c r="G53" s="169"/>
    </row>
    <row r="54" spans="1:7">
      <c r="A54" s="77">
        <v>52</v>
      </c>
      <c r="B54" s="181" t="s">
        <v>633</v>
      </c>
      <c r="C54" s="446" t="s">
        <v>567</v>
      </c>
      <c r="D54" s="430"/>
      <c r="E54" s="83"/>
      <c r="F54" s="78"/>
      <c r="G54" s="169"/>
    </row>
    <row r="55" spans="1:7">
      <c r="A55" s="77">
        <v>53</v>
      </c>
      <c r="B55" s="181" t="s">
        <v>633</v>
      </c>
      <c r="C55" s="446" t="s">
        <v>567</v>
      </c>
      <c r="D55" s="430"/>
      <c r="E55" s="83"/>
      <c r="F55" s="78"/>
      <c r="G55" s="169"/>
    </row>
    <row r="56" spans="1:7">
      <c r="A56" s="77">
        <v>54</v>
      </c>
      <c r="B56" s="181" t="s">
        <v>633</v>
      </c>
      <c r="C56" s="446" t="s">
        <v>567</v>
      </c>
      <c r="D56" s="430"/>
      <c r="E56" s="83"/>
      <c r="F56" s="78"/>
      <c r="G56" s="169"/>
    </row>
    <row r="57" spans="1:7">
      <c r="A57" s="77">
        <v>55</v>
      </c>
      <c r="B57" s="181" t="s">
        <v>633</v>
      </c>
      <c r="C57" s="446" t="s">
        <v>567</v>
      </c>
      <c r="D57" s="430"/>
      <c r="E57" s="83"/>
      <c r="F57" s="78"/>
      <c r="G57" s="169"/>
    </row>
    <row r="58" spans="1:7">
      <c r="A58" s="77">
        <v>56</v>
      </c>
      <c r="B58" s="181" t="s">
        <v>633</v>
      </c>
      <c r="C58" s="446" t="s">
        <v>567</v>
      </c>
      <c r="D58" s="430"/>
      <c r="E58" s="83"/>
      <c r="F58" s="78"/>
      <c r="G58" s="169"/>
    </row>
    <row r="59" spans="1:7">
      <c r="A59" s="77">
        <v>57</v>
      </c>
      <c r="B59" s="181" t="s">
        <v>633</v>
      </c>
      <c r="C59" s="446" t="s">
        <v>567</v>
      </c>
      <c r="D59" s="430"/>
      <c r="E59" s="83"/>
      <c r="F59" s="78"/>
      <c r="G59" s="169"/>
    </row>
    <row r="60" spans="1:7">
      <c r="A60" s="77">
        <v>58</v>
      </c>
      <c r="B60" s="181" t="s">
        <v>633</v>
      </c>
      <c r="C60" s="446" t="s">
        <v>567</v>
      </c>
      <c r="D60" s="430"/>
      <c r="E60" s="83"/>
      <c r="F60" s="78"/>
      <c r="G60" s="169"/>
    </row>
    <row r="61" spans="1:7">
      <c r="A61" s="77">
        <v>59</v>
      </c>
      <c r="B61" s="181" t="s">
        <v>633</v>
      </c>
      <c r="C61" s="446" t="s">
        <v>567</v>
      </c>
      <c r="D61" s="430"/>
      <c r="E61" s="83"/>
      <c r="F61" s="78"/>
      <c r="G61" s="169"/>
    </row>
    <row r="62" spans="1:7">
      <c r="A62" s="77">
        <v>60</v>
      </c>
      <c r="B62" s="181" t="s">
        <v>633</v>
      </c>
      <c r="C62" s="446" t="s">
        <v>567</v>
      </c>
      <c r="D62" s="430"/>
      <c r="E62" s="83"/>
      <c r="F62" s="78"/>
      <c r="G62" s="169"/>
    </row>
    <row r="63" spans="1:7">
      <c r="A63" s="77">
        <v>61</v>
      </c>
      <c r="B63" s="181" t="s">
        <v>633</v>
      </c>
      <c r="C63" s="446" t="s">
        <v>567</v>
      </c>
      <c r="D63" s="430"/>
      <c r="E63" s="83"/>
      <c r="F63" s="78"/>
      <c r="G63" s="169"/>
    </row>
    <row r="64" spans="1:7">
      <c r="A64" s="77">
        <v>62</v>
      </c>
      <c r="B64" s="181" t="s">
        <v>633</v>
      </c>
      <c r="C64" s="446" t="s">
        <v>567</v>
      </c>
      <c r="D64" s="430"/>
      <c r="E64" s="83"/>
      <c r="F64" s="78"/>
      <c r="G64" s="169"/>
    </row>
    <row r="65" spans="1:7">
      <c r="A65" s="77">
        <v>63</v>
      </c>
      <c r="B65" s="181" t="s">
        <v>633</v>
      </c>
      <c r="C65" s="446" t="s">
        <v>567</v>
      </c>
      <c r="D65" s="430"/>
      <c r="E65" s="83"/>
      <c r="F65" s="78"/>
      <c r="G65" s="169"/>
    </row>
    <row r="66" spans="1:7">
      <c r="A66" s="77">
        <v>64</v>
      </c>
      <c r="B66" s="181" t="s">
        <v>633</v>
      </c>
      <c r="C66" s="446" t="s">
        <v>567</v>
      </c>
      <c r="D66" s="430"/>
      <c r="E66" s="83"/>
      <c r="F66" s="78"/>
      <c r="G66" s="169"/>
    </row>
    <row r="67" spans="1:7">
      <c r="A67" s="77">
        <v>65</v>
      </c>
      <c r="B67" s="181" t="s">
        <v>633</v>
      </c>
      <c r="C67" s="446" t="s">
        <v>567</v>
      </c>
      <c r="D67" s="430"/>
      <c r="E67" s="83"/>
      <c r="F67" s="78"/>
      <c r="G67" s="169"/>
    </row>
    <row r="68" spans="1:7">
      <c r="A68" s="77">
        <v>66</v>
      </c>
      <c r="B68" s="181" t="s">
        <v>633</v>
      </c>
      <c r="C68" s="446" t="s">
        <v>567</v>
      </c>
      <c r="D68" s="430"/>
      <c r="E68" s="83"/>
      <c r="F68" s="78"/>
      <c r="G68" s="169"/>
    </row>
    <row r="69" spans="1:7">
      <c r="A69" s="77">
        <v>67</v>
      </c>
      <c r="B69" s="181" t="s">
        <v>633</v>
      </c>
      <c r="C69" s="446" t="s">
        <v>567</v>
      </c>
      <c r="D69" s="430"/>
      <c r="E69" s="83"/>
      <c r="F69" s="78"/>
      <c r="G69" s="169"/>
    </row>
    <row r="70" spans="1:7">
      <c r="A70" s="77">
        <v>68</v>
      </c>
      <c r="B70" s="181" t="s">
        <v>633</v>
      </c>
      <c r="C70" s="446" t="s">
        <v>567</v>
      </c>
      <c r="D70" s="430"/>
      <c r="E70" s="83"/>
      <c r="F70" s="78"/>
      <c r="G70" s="169"/>
    </row>
    <row r="71" spans="1:7">
      <c r="A71" s="77">
        <v>69</v>
      </c>
      <c r="B71" s="181" t="s">
        <v>633</v>
      </c>
      <c r="C71" s="446" t="s">
        <v>567</v>
      </c>
      <c r="D71" s="430"/>
      <c r="E71" s="83"/>
      <c r="F71" s="78"/>
      <c r="G71" s="169"/>
    </row>
    <row r="72" spans="1:7">
      <c r="A72" s="77">
        <v>70</v>
      </c>
      <c r="B72" s="181" t="s">
        <v>633</v>
      </c>
      <c r="C72" s="446" t="s">
        <v>567</v>
      </c>
      <c r="D72" s="430"/>
      <c r="E72" s="83"/>
      <c r="F72" s="78"/>
      <c r="G72" s="169"/>
    </row>
    <row r="73" spans="1:7">
      <c r="A73" s="77">
        <v>71</v>
      </c>
      <c r="B73" s="181" t="s">
        <v>633</v>
      </c>
      <c r="C73" s="446" t="s">
        <v>567</v>
      </c>
      <c r="D73" s="430"/>
      <c r="E73" s="83"/>
      <c r="F73" s="78"/>
      <c r="G73" s="169"/>
    </row>
    <row r="74" spans="1:7">
      <c r="A74" s="77">
        <v>72</v>
      </c>
      <c r="B74" s="181" t="s">
        <v>633</v>
      </c>
      <c r="C74" s="446" t="s">
        <v>567</v>
      </c>
      <c r="D74" s="430"/>
      <c r="E74" s="83"/>
      <c r="F74" s="78"/>
      <c r="G74" s="169"/>
    </row>
    <row r="75" spans="1:7">
      <c r="A75" s="77">
        <v>73</v>
      </c>
      <c r="B75" s="181" t="s">
        <v>633</v>
      </c>
      <c r="C75" s="446" t="s">
        <v>567</v>
      </c>
      <c r="D75" s="430"/>
      <c r="E75" s="83"/>
      <c r="F75" s="78"/>
      <c r="G75" s="169"/>
    </row>
    <row r="76" spans="1:7">
      <c r="A76" s="77">
        <v>74</v>
      </c>
      <c r="B76" s="181" t="s">
        <v>633</v>
      </c>
      <c r="C76" s="446" t="s">
        <v>567</v>
      </c>
      <c r="D76" s="430"/>
      <c r="E76" s="83"/>
      <c r="F76" s="78"/>
      <c r="G76" s="169"/>
    </row>
    <row r="77" spans="1:7">
      <c r="A77" s="77">
        <v>75</v>
      </c>
      <c r="B77" s="181" t="s">
        <v>633</v>
      </c>
      <c r="C77" s="446"/>
      <c r="D77" s="432"/>
      <c r="E77" s="83"/>
      <c r="F77" s="78"/>
      <c r="G77" s="169"/>
    </row>
    <row r="78" spans="1:7">
      <c r="A78" s="77">
        <v>76</v>
      </c>
      <c r="B78" s="181" t="s">
        <v>633</v>
      </c>
      <c r="C78" s="446"/>
      <c r="D78" s="432"/>
      <c r="E78" s="83"/>
      <c r="F78" s="78"/>
      <c r="G78" s="169"/>
    </row>
    <row r="79" spans="1:7">
      <c r="A79" s="77">
        <v>77</v>
      </c>
      <c r="B79" s="181" t="s">
        <v>633</v>
      </c>
      <c r="C79" s="446"/>
      <c r="D79" s="432"/>
      <c r="E79" s="83"/>
      <c r="F79" s="78"/>
      <c r="G79" s="169"/>
    </row>
    <row r="80" spans="1:7">
      <c r="A80" s="77">
        <v>78</v>
      </c>
      <c r="B80" s="181" t="s">
        <v>633</v>
      </c>
      <c r="C80" s="446"/>
      <c r="D80" s="432"/>
      <c r="E80" s="83"/>
      <c r="F80" s="78"/>
      <c r="G80" s="169"/>
    </row>
    <row r="81" spans="1:7">
      <c r="A81" s="77">
        <v>79</v>
      </c>
      <c r="B81" s="181" t="s">
        <v>633</v>
      </c>
      <c r="C81" s="446"/>
      <c r="D81" s="432"/>
      <c r="E81" s="83"/>
      <c r="F81" s="78"/>
      <c r="G81" s="169"/>
    </row>
    <row r="82" spans="1:7">
      <c r="A82" s="77">
        <v>80</v>
      </c>
      <c r="B82" s="181" t="s">
        <v>633</v>
      </c>
      <c r="C82" s="446"/>
      <c r="D82" s="432"/>
      <c r="E82" s="83"/>
      <c r="F82" s="78"/>
      <c r="G82" s="169"/>
    </row>
    <row r="83" spans="1:7">
      <c r="A83" s="77">
        <v>81</v>
      </c>
      <c r="B83" s="181" t="s">
        <v>633</v>
      </c>
      <c r="C83" s="446"/>
      <c r="D83" s="432"/>
      <c r="E83" s="83"/>
      <c r="F83" s="78"/>
      <c r="G83" s="169"/>
    </row>
    <row r="84" spans="1:7">
      <c r="A84" s="77">
        <v>82</v>
      </c>
      <c r="B84" s="181" t="s">
        <v>633</v>
      </c>
      <c r="C84" s="446"/>
      <c r="D84" s="432"/>
      <c r="E84" s="83"/>
      <c r="F84" s="78"/>
      <c r="G84" s="169"/>
    </row>
    <row r="85" spans="1:7">
      <c r="A85" s="77">
        <v>83</v>
      </c>
      <c r="B85" s="181" t="s">
        <v>633</v>
      </c>
      <c r="C85" s="446"/>
      <c r="D85" s="432"/>
      <c r="E85" s="83"/>
      <c r="F85" s="78"/>
      <c r="G85" s="169"/>
    </row>
    <row r="86" spans="1:7">
      <c r="A86" s="77">
        <v>84</v>
      </c>
      <c r="B86" s="181" t="s">
        <v>633</v>
      </c>
      <c r="C86" s="446"/>
      <c r="D86" s="432"/>
      <c r="E86" s="83"/>
      <c r="F86" s="78"/>
      <c r="G86" s="169"/>
    </row>
    <row r="87" spans="1:7">
      <c r="A87" s="77">
        <v>85</v>
      </c>
      <c r="B87" s="181" t="s">
        <v>633</v>
      </c>
      <c r="C87" s="446"/>
      <c r="D87" s="432"/>
      <c r="E87" s="83"/>
      <c r="F87" s="78"/>
      <c r="G87" s="169"/>
    </row>
    <row r="88" spans="1:7">
      <c r="A88" s="77">
        <v>86</v>
      </c>
      <c r="B88" s="181" t="s">
        <v>633</v>
      </c>
      <c r="C88" s="446"/>
      <c r="D88" s="432"/>
      <c r="E88" s="83"/>
      <c r="F88" s="78"/>
      <c r="G88" s="169"/>
    </row>
    <row r="89" spans="1:7">
      <c r="A89" s="77">
        <v>87</v>
      </c>
      <c r="B89" s="181" t="s">
        <v>633</v>
      </c>
      <c r="C89" s="446"/>
      <c r="D89" s="432"/>
      <c r="E89" s="83"/>
      <c r="F89" s="78"/>
      <c r="G89" s="169"/>
    </row>
    <row r="90" spans="1:7">
      <c r="A90" s="77">
        <v>88</v>
      </c>
      <c r="B90" s="181" t="s">
        <v>633</v>
      </c>
      <c r="C90" s="446"/>
      <c r="D90" s="432"/>
      <c r="E90" s="83"/>
      <c r="F90" s="78"/>
      <c r="G90" s="169"/>
    </row>
    <row r="91" spans="1:7">
      <c r="A91" s="77">
        <v>89</v>
      </c>
      <c r="B91" s="181" t="s">
        <v>633</v>
      </c>
      <c r="C91" s="446"/>
      <c r="D91" s="432"/>
      <c r="E91" s="83"/>
      <c r="F91" s="78"/>
      <c r="G91" s="169"/>
    </row>
    <row r="92" spans="1:7">
      <c r="A92" s="77">
        <v>90</v>
      </c>
      <c r="B92" s="181" t="s">
        <v>633</v>
      </c>
      <c r="C92" s="446"/>
      <c r="D92" s="432"/>
      <c r="E92" s="83"/>
      <c r="F92" s="78"/>
      <c r="G92" s="169"/>
    </row>
    <row r="93" spans="1:7">
      <c r="A93" s="77">
        <v>91</v>
      </c>
      <c r="B93" s="181" t="s">
        <v>633</v>
      </c>
      <c r="C93" s="446"/>
      <c r="D93" s="432"/>
      <c r="E93" s="83"/>
      <c r="F93" s="78"/>
      <c r="G93" s="169"/>
    </row>
    <row r="94" spans="1:7">
      <c r="A94" s="77">
        <v>92</v>
      </c>
      <c r="B94" s="181" t="s">
        <v>633</v>
      </c>
      <c r="C94" s="446"/>
      <c r="D94" s="432"/>
      <c r="E94" s="83"/>
      <c r="F94" s="78"/>
      <c r="G94" s="169"/>
    </row>
    <row r="95" spans="1:7">
      <c r="A95" s="77">
        <v>93</v>
      </c>
      <c r="B95" s="181" t="s">
        <v>633</v>
      </c>
      <c r="C95" s="446"/>
      <c r="D95" s="432"/>
      <c r="E95" s="83"/>
      <c r="F95" s="78"/>
      <c r="G95" s="169"/>
    </row>
    <row r="96" spans="1:7">
      <c r="A96" s="77">
        <v>94</v>
      </c>
      <c r="B96" s="181" t="s">
        <v>633</v>
      </c>
      <c r="C96" s="446"/>
      <c r="D96" s="432"/>
      <c r="E96" s="83"/>
      <c r="F96" s="78"/>
      <c r="G96" s="169"/>
    </row>
    <row r="97" spans="1:7">
      <c r="A97" s="77">
        <v>95</v>
      </c>
      <c r="B97" s="181" t="s">
        <v>633</v>
      </c>
      <c r="C97" s="446"/>
      <c r="D97" s="432"/>
      <c r="E97" s="83"/>
      <c r="F97" s="78"/>
      <c r="G97" s="169"/>
    </row>
    <row r="98" spans="1:7">
      <c r="A98" s="77">
        <v>96</v>
      </c>
      <c r="B98" s="181" t="s">
        <v>633</v>
      </c>
      <c r="C98" s="446"/>
      <c r="D98" s="432"/>
      <c r="E98" s="83"/>
      <c r="F98" s="78"/>
      <c r="G98" s="169"/>
    </row>
    <row r="99" spans="1:7">
      <c r="A99" s="77">
        <v>97</v>
      </c>
      <c r="B99" s="181" t="s">
        <v>633</v>
      </c>
      <c r="C99" s="446"/>
      <c r="D99" s="432"/>
      <c r="E99" s="83"/>
      <c r="F99" s="78"/>
      <c r="G99" s="169"/>
    </row>
    <row r="100" spans="1:7">
      <c r="A100" s="77">
        <v>98</v>
      </c>
      <c r="B100" s="181" t="s">
        <v>633</v>
      </c>
      <c r="C100" s="446"/>
      <c r="D100" s="432"/>
      <c r="E100" s="83"/>
      <c r="F100" s="78"/>
      <c r="G100" s="169"/>
    </row>
    <row r="101" spans="1:7">
      <c r="A101" s="77">
        <v>99</v>
      </c>
      <c r="B101" s="181" t="s">
        <v>633</v>
      </c>
      <c r="C101" s="446"/>
      <c r="D101" s="432"/>
      <c r="E101" s="83"/>
      <c r="F101" s="78"/>
      <c r="G101" s="169"/>
    </row>
    <row r="102" spans="1:7">
      <c r="A102" s="77">
        <v>100</v>
      </c>
      <c r="B102" s="181" t="s">
        <v>633</v>
      </c>
      <c r="C102" s="446"/>
      <c r="D102" s="432"/>
      <c r="E102" s="83"/>
      <c r="F102" s="78"/>
      <c r="G102" s="169"/>
    </row>
    <row r="106" spans="1:7">
      <c r="B106" s="98"/>
      <c r="C106" s="167"/>
      <c r="D106" s="433"/>
    </row>
  </sheetData>
  <sortState ref="B3:F26">
    <sortCondition ref="F3:F26"/>
    <sortCondition ref="B3:B26"/>
  </sortState>
  <dataValidations count="1">
    <dataValidation type="list" allowBlank="1" showInputMessage="1" showErrorMessage="1" sqref="G3:G102">
      <formula1>Customs_Nomenclature</formula1>
    </dataValidation>
  </dataValidations>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sheetPr codeName="Feuil6">
    <tabColor rgb="FF92D050"/>
  </sheetPr>
  <dimension ref="B2:L82"/>
  <sheetViews>
    <sheetView showGridLines="0" workbookViewId="0">
      <selection activeCell="F31" sqref="F31"/>
    </sheetView>
  </sheetViews>
  <sheetFormatPr baseColWidth="10" defaultColWidth="11.5546875" defaultRowHeight="13.2"/>
  <cols>
    <col min="1" max="1" width="3" style="91" customWidth="1"/>
    <col min="2" max="2" width="11.5546875" style="60"/>
    <col min="3" max="5" width="30.88671875" style="91" customWidth="1"/>
    <col min="6" max="6" width="30.88671875" style="62" customWidth="1"/>
    <col min="7" max="9" width="30.88671875" style="91" customWidth="1"/>
    <col min="10" max="11" width="13.6640625" style="95" customWidth="1"/>
    <col min="12" max="12" width="30.88671875" style="91" customWidth="1"/>
    <col min="13" max="16384" width="11.5546875" style="91"/>
  </cols>
  <sheetData>
    <row r="2" spans="2:12">
      <c r="B2" s="106" t="s">
        <v>524</v>
      </c>
      <c r="C2" s="106" t="s">
        <v>525</v>
      </c>
      <c r="D2" s="106" t="s">
        <v>526</v>
      </c>
      <c r="E2" s="106" t="s">
        <v>527</v>
      </c>
      <c r="F2" s="106" t="s">
        <v>528</v>
      </c>
      <c r="G2" s="106" t="s">
        <v>529</v>
      </c>
      <c r="H2" s="106" t="s">
        <v>530</v>
      </c>
      <c r="I2" s="106" t="s">
        <v>531</v>
      </c>
      <c r="J2" s="106" t="s">
        <v>532</v>
      </c>
      <c r="K2" s="106" t="s">
        <v>421</v>
      </c>
      <c r="L2" s="106" t="s">
        <v>422</v>
      </c>
    </row>
    <row r="3" spans="2:12" s="69" customFormat="1">
      <c r="B3" s="63" t="s">
        <v>414</v>
      </c>
      <c r="C3" s="29" t="s">
        <v>415</v>
      </c>
      <c r="D3" s="29" t="s">
        <v>519</v>
      </c>
      <c r="E3" s="29" t="s">
        <v>518</v>
      </c>
      <c r="F3" s="29" t="s">
        <v>485</v>
      </c>
      <c r="G3" s="29" t="s">
        <v>416</v>
      </c>
      <c r="H3" s="29" t="s">
        <v>488</v>
      </c>
      <c r="I3" s="29" t="s">
        <v>417</v>
      </c>
      <c r="J3" s="63" t="s">
        <v>419</v>
      </c>
      <c r="K3" s="63" t="s">
        <v>418</v>
      </c>
      <c r="L3" s="29" t="s">
        <v>420</v>
      </c>
    </row>
    <row r="4" spans="2:12">
      <c r="B4" s="97" t="s">
        <v>19</v>
      </c>
      <c r="C4" s="79" t="s">
        <v>483</v>
      </c>
      <c r="D4" s="79" t="s">
        <v>484</v>
      </c>
      <c r="E4" s="108" t="s">
        <v>539</v>
      </c>
      <c r="F4" s="78">
        <v>85190</v>
      </c>
      <c r="G4" s="79" t="s">
        <v>486</v>
      </c>
      <c r="H4" s="108" t="s">
        <v>539</v>
      </c>
      <c r="I4" s="79" t="s">
        <v>487</v>
      </c>
      <c r="J4" s="96" t="s">
        <v>489</v>
      </c>
      <c r="K4" s="96" t="s">
        <v>490</v>
      </c>
      <c r="L4" s="79" t="s">
        <v>491</v>
      </c>
    </row>
    <row r="5" spans="2:12">
      <c r="B5" s="66" t="s">
        <v>390</v>
      </c>
      <c r="C5" s="105" t="s">
        <v>520</v>
      </c>
      <c r="D5" s="105" t="s">
        <v>521</v>
      </c>
      <c r="E5" s="105" t="s">
        <v>522</v>
      </c>
      <c r="F5" s="92">
        <v>13001</v>
      </c>
      <c r="G5" s="105" t="s">
        <v>523</v>
      </c>
      <c r="H5" s="108" t="s">
        <v>539</v>
      </c>
      <c r="I5" s="105" t="s">
        <v>487</v>
      </c>
      <c r="J5" s="173" t="s">
        <v>539</v>
      </c>
      <c r="K5" s="173" t="s">
        <v>539</v>
      </c>
      <c r="L5" s="174" t="s">
        <v>539</v>
      </c>
    </row>
    <row r="6" spans="2:12">
      <c r="B6" s="66" t="s">
        <v>391</v>
      </c>
      <c r="C6" s="105" t="s">
        <v>533</v>
      </c>
      <c r="D6" s="105" t="s">
        <v>534</v>
      </c>
      <c r="E6" s="105" t="s">
        <v>540</v>
      </c>
      <c r="F6" s="92">
        <v>12204</v>
      </c>
      <c r="G6" s="105" t="s">
        <v>535</v>
      </c>
      <c r="H6" s="108" t="s">
        <v>539</v>
      </c>
      <c r="I6" s="105" t="s">
        <v>536</v>
      </c>
      <c r="J6" s="172" t="s">
        <v>606</v>
      </c>
      <c r="K6" s="173" t="s">
        <v>539</v>
      </c>
      <c r="L6" s="174" t="s">
        <v>539</v>
      </c>
    </row>
    <row r="7" spans="2:12">
      <c r="B7" s="66" t="s">
        <v>392</v>
      </c>
      <c r="C7" s="105" t="s">
        <v>537</v>
      </c>
      <c r="D7" s="105" t="s">
        <v>538</v>
      </c>
      <c r="E7" s="108" t="s">
        <v>539</v>
      </c>
      <c r="F7" s="92">
        <v>1225</v>
      </c>
      <c r="G7" s="105" t="s">
        <v>541</v>
      </c>
      <c r="H7" s="108" t="s">
        <v>539</v>
      </c>
      <c r="I7" s="105" t="s">
        <v>542</v>
      </c>
      <c r="J7" s="173" t="s">
        <v>539</v>
      </c>
      <c r="K7" s="173" t="s">
        <v>539</v>
      </c>
      <c r="L7" s="174" t="s">
        <v>539</v>
      </c>
    </row>
    <row r="8" spans="2:12">
      <c r="B8" s="66" t="s">
        <v>393</v>
      </c>
      <c r="C8" s="105" t="s">
        <v>545</v>
      </c>
      <c r="D8" s="105" t="s">
        <v>543</v>
      </c>
      <c r="E8" s="108" t="s">
        <v>539</v>
      </c>
      <c r="F8" s="92">
        <v>85000</v>
      </c>
      <c r="G8" s="105" t="s">
        <v>544</v>
      </c>
      <c r="H8" s="108" t="s">
        <v>539</v>
      </c>
      <c r="I8" s="105" t="s">
        <v>487</v>
      </c>
      <c r="J8" s="173" t="s">
        <v>539</v>
      </c>
      <c r="K8" s="173" t="s">
        <v>539</v>
      </c>
      <c r="L8" s="174" t="s">
        <v>539</v>
      </c>
    </row>
    <row r="9" spans="2:12">
      <c r="B9" s="66" t="s">
        <v>394</v>
      </c>
      <c r="C9" s="105" t="s">
        <v>546</v>
      </c>
      <c r="D9" s="105" t="s">
        <v>547</v>
      </c>
      <c r="E9" s="105" t="s">
        <v>548</v>
      </c>
      <c r="F9" s="92">
        <v>12152</v>
      </c>
      <c r="G9" s="105" t="s">
        <v>535</v>
      </c>
      <c r="H9" s="108" t="s">
        <v>539</v>
      </c>
      <c r="I9" s="105" t="s">
        <v>536</v>
      </c>
      <c r="J9" s="173" t="s">
        <v>539</v>
      </c>
      <c r="K9" s="173" t="s">
        <v>539</v>
      </c>
      <c r="L9" s="174" t="s">
        <v>539</v>
      </c>
    </row>
    <row r="10" spans="2:12">
      <c r="B10" s="66" t="s">
        <v>395</v>
      </c>
      <c r="C10" s="93"/>
      <c r="D10" s="90"/>
      <c r="E10" s="90"/>
      <c r="F10" s="92"/>
      <c r="G10" s="90"/>
      <c r="H10" s="90"/>
      <c r="I10" s="90"/>
      <c r="J10" s="173" t="s">
        <v>539</v>
      </c>
      <c r="K10" s="94"/>
      <c r="L10" s="90"/>
    </row>
    <row r="11" spans="2:12">
      <c r="B11" s="66" t="s">
        <v>396</v>
      </c>
      <c r="C11" s="93"/>
      <c r="D11" s="90"/>
      <c r="E11" s="90"/>
      <c r="F11" s="92"/>
      <c r="G11" s="90"/>
      <c r="H11" s="90"/>
      <c r="I11" s="90"/>
      <c r="J11" s="173" t="s">
        <v>539</v>
      </c>
      <c r="K11" s="94"/>
      <c r="L11" s="90"/>
    </row>
    <row r="12" spans="2:12">
      <c r="B12" s="66" t="s">
        <v>409</v>
      </c>
      <c r="C12" s="93"/>
      <c r="D12" s="90"/>
      <c r="E12" s="90"/>
      <c r="F12" s="92"/>
      <c r="G12" s="90"/>
      <c r="H12" s="90"/>
      <c r="I12" s="90"/>
      <c r="J12" s="173" t="s">
        <v>539</v>
      </c>
      <c r="K12" s="94"/>
      <c r="L12" s="90"/>
    </row>
    <row r="13" spans="2:12">
      <c r="B13" s="66" t="s">
        <v>421</v>
      </c>
      <c r="C13" s="93"/>
      <c r="D13" s="90"/>
      <c r="E13" s="90"/>
      <c r="F13" s="92"/>
      <c r="G13" s="90"/>
      <c r="H13" s="90"/>
      <c r="I13" s="90"/>
      <c r="J13" s="173" t="s">
        <v>539</v>
      </c>
      <c r="K13" s="94"/>
      <c r="L13" s="90"/>
    </row>
    <row r="14" spans="2:12">
      <c r="B14" s="64" t="s">
        <v>422</v>
      </c>
      <c r="C14" s="93"/>
      <c r="D14" s="90"/>
      <c r="E14" s="90"/>
      <c r="F14" s="92"/>
      <c r="G14" s="90"/>
      <c r="H14" s="90"/>
      <c r="I14" s="90"/>
      <c r="J14" s="173" t="s">
        <v>539</v>
      </c>
      <c r="K14" s="94"/>
      <c r="L14" s="90"/>
    </row>
    <row r="15" spans="2:12">
      <c r="B15" s="64" t="s">
        <v>423</v>
      </c>
      <c r="C15" s="93"/>
      <c r="D15" s="90"/>
      <c r="E15" s="90"/>
      <c r="F15" s="92"/>
      <c r="G15" s="90"/>
      <c r="H15" s="90"/>
      <c r="I15" s="90"/>
      <c r="J15" s="173" t="s">
        <v>539</v>
      </c>
      <c r="K15" s="94"/>
      <c r="L15" s="90"/>
    </row>
    <row r="16" spans="2:12">
      <c r="B16" s="64" t="s">
        <v>424</v>
      </c>
      <c r="C16" s="93"/>
      <c r="D16" s="90"/>
      <c r="E16" s="90"/>
      <c r="F16" s="92"/>
      <c r="G16" s="90"/>
      <c r="H16" s="90"/>
      <c r="I16" s="90"/>
      <c r="J16" s="173" t="s">
        <v>539</v>
      </c>
      <c r="K16" s="94"/>
      <c r="L16" s="90"/>
    </row>
    <row r="17" spans="2:12">
      <c r="B17" s="64" t="s">
        <v>425</v>
      </c>
      <c r="C17" s="93"/>
      <c r="D17" s="90"/>
      <c r="E17" s="90"/>
      <c r="F17" s="92"/>
      <c r="G17" s="90"/>
      <c r="H17" s="90"/>
      <c r="I17" s="90"/>
      <c r="J17" s="173" t="s">
        <v>539</v>
      </c>
      <c r="K17" s="94"/>
      <c r="L17" s="90"/>
    </row>
    <row r="18" spans="2:12">
      <c r="B18" s="64" t="s">
        <v>426</v>
      </c>
      <c r="C18" s="93"/>
      <c r="D18" s="90"/>
      <c r="E18" s="90"/>
      <c r="F18" s="92"/>
      <c r="G18" s="90"/>
      <c r="H18" s="90"/>
      <c r="I18" s="90"/>
      <c r="J18" s="173" t="s">
        <v>539</v>
      </c>
      <c r="K18" s="94"/>
      <c r="L18" s="90"/>
    </row>
    <row r="19" spans="2:12">
      <c r="B19" s="64" t="s">
        <v>427</v>
      </c>
      <c r="C19" s="93"/>
      <c r="D19" s="90"/>
      <c r="E19" s="90"/>
      <c r="F19" s="92"/>
      <c r="G19" s="90"/>
      <c r="H19" s="90"/>
      <c r="I19" s="90"/>
      <c r="J19" s="173" t="s">
        <v>539</v>
      </c>
      <c r="K19" s="94"/>
      <c r="L19" s="90"/>
    </row>
    <row r="20" spans="2:12">
      <c r="B20" s="64" t="s">
        <v>428</v>
      </c>
      <c r="C20" s="93"/>
      <c r="D20" s="90"/>
      <c r="E20" s="90"/>
      <c r="F20" s="92"/>
      <c r="G20" s="90"/>
      <c r="H20" s="90"/>
      <c r="I20" s="90"/>
      <c r="J20" s="173" t="s">
        <v>539</v>
      </c>
      <c r="K20" s="94"/>
      <c r="L20" s="90"/>
    </row>
    <row r="21" spans="2:12" ht="14.4">
      <c r="B21" s="64" t="s">
        <v>429</v>
      </c>
      <c r="C21" s="93"/>
      <c r="D21" s="107"/>
      <c r="E21" s="90"/>
      <c r="F21" s="92"/>
      <c r="G21" s="90"/>
      <c r="H21" s="90"/>
      <c r="I21" s="90"/>
      <c r="J21" s="173" t="s">
        <v>539</v>
      </c>
      <c r="K21" s="94"/>
      <c r="L21" s="90"/>
    </row>
    <row r="22" spans="2:12">
      <c r="B22" s="64" t="s">
        <v>430</v>
      </c>
      <c r="C22" s="93"/>
      <c r="D22" s="90"/>
      <c r="E22" s="90"/>
      <c r="F22" s="92"/>
      <c r="G22" s="90"/>
      <c r="H22" s="90"/>
      <c r="I22" s="90"/>
      <c r="J22" s="173" t="s">
        <v>539</v>
      </c>
      <c r="K22" s="94"/>
      <c r="L22" s="90"/>
    </row>
    <row r="23" spans="2:12">
      <c r="B23" s="64" t="s">
        <v>431</v>
      </c>
      <c r="C23" s="93"/>
      <c r="D23" s="90"/>
      <c r="E23" s="90"/>
      <c r="F23" s="92"/>
      <c r="G23" s="90"/>
      <c r="H23" s="90"/>
      <c r="I23" s="90"/>
      <c r="J23" s="173" t="s">
        <v>539</v>
      </c>
      <c r="K23" s="94"/>
      <c r="L23" s="90"/>
    </row>
    <row r="24" spans="2:12">
      <c r="B24" s="64" t="s">
        <v>432</v>
      </c>
      <c r="C24" s="93"/>
      <c r="D24" s="90"/>
      <c r="E24" s="90"/>
      <c r="F24" s="92"/>
      <c r="G24" s="90"/>
      <c r="H24" s="90"/>
      <c r="I24" s="90"/>
      <c r="J24" s="173" t="s">
        <v>539</v>
      </c>
      <c r="K24" s="94"/>
      <c r="L24" s="90"/>
    </row>
    <row r="25" spans="2:12">
      <c r="B25" s="64" t="s">
        <v>433</v>
      </c>
      <c r="C25" s="93"/>
      <c r="D25" s="90"/>
      <c r="E25" s="90"/>
      <c r="F25" s="92"/>
      <c r="G25" s="90"/>
      <c r="H25" s="90"/>
      <c r="I25" s="90"/>
      <c r="J25" s="173" t="s">
        <v>539</v>
      </c>
      <c r="K25" s="94"/>
      <c r="L25" s="90"/>
    </row>
    <row r="26" spans="2:12">
      <c r="B26" s="64" t="s">
        <v>434</v>
      </c>
      <c r="C26" s="93"/>
      <c r="D26" s="90"/>
      <c r="E26" s="90"/>
      <c r="F26" s="92"/>
      <c r="G26" s="90"/>
      <c r="H26" s="90"/>
      <c r="I26" s="90"/>
      <c r="J26" s="173" t="s">
        <v>539</v>
      </c>
      <c r="K26" s="94"/>
      <c r="L26" s="90"/>
    </row>
    <row r="27" spans="2:12">
      <c r="B27" s="64" t="s">
        <v>435</v>
      </c>
      <c r="C27" s="93"/>
      <c r="D27" s="90"/>
      <c r="E27" s="90"/>
      <c r="F27" s="92"/>
      <c r="G27" s="90"/>
      <c r="H27" s="90"/>
      <c r="I27" s="90"/>
      <c r="J27" s="173" t="s">
        <v>539</v>
      </c>
      <c r="K27" s="94"/>
      <c r="L27" s="90"/>
    </row>
    <row r="28" spans="2:12">
      <c r="B28" s="64" t="s">
        <v>436</v>
      </c>
      <c r="C28" s="93"/>
      <c r="D28" s="90"/>
      <c r="E28" s="90"/>
      <c r="F28" s="92"/>
      <c r="G28" s="90"/>
      <c r="H28" s="90"/>
      <c r="I28" s="90"/>
      <c r="J28" s="173" t="s">
        <v>539</v>
      </c>
      <c r="K28" s="94"/>
      <c r="L28" s="90"/>
    </row>
    <row r="29" spans="2:12">
      <c r="B29" s="64" t="s">
        <v>438</v>
      </c>
      <c r="C29" s="90"/>
      <c r="D29" s="90"/>
      <c r="E29" s="90"/>
      <c r="F29" s="92"/>
      <c r="G29" s="90"/>
      <c r="H29" s="90"/>
      <c r="I29" s="90"/>
      <c r="J29" s="173" t="s">
        <v>539</v>
      </c>
      <c r="K29" s="94"/>
      <c r="L29" s="90"/>
    </row>
    <row r="30" spans="2:12">
      <c r="B30" s="64" t="s">
        <v>439</v>
      </c>
      <c r="C30" s="90"/>
      <c r="D30" s="90"/>
      <c r="E30" s="90"/>
      <c r="F30" s="92"/>
      <c r="G30" s="90"/>
      <c r="H30" s="90"/>
      <c r="I30" s="90"/>
      <c r="J30" s="173" t="s">
        <v>539</v>
      </c>
      <c r="K30" s="94"/>
      <c r="L30" s="90"/>
    </row>
    <row r="31" spans="2:12">
      <c r="B31" s="64" t="s">
        <v>440</v>
      </c>
      <c r="C31" s="90"/>
      <c r="D31" s="90"/>
      <c r="E31" s="90"/>
      <c r="F31" s="92"/>
      <c r="G31" s="90"/>
      <c r="H31" s="90"/>
      <c r="I31" s="90"/>
      <c r="J31" s="173" t="s">
        <v>539</v>
      </c>
      <c r="K31" s="94"/>
      <c r="L31" s="90"/>
    </row>
    <row r="32" spans="2:12">
      <c r="B32" s="64" t="s">
        <v>441</v>
      </c>
      <c r="C32" s="90"/>
      <c r="D32" s="90"/>
      <c r="E32" s="90"/>
      <c r="F32" s="92"/>
      <c r="G32" s="90"/>
      <c r="H32" s="90"/>
      <c r="I32" s="90"/>
      <c r="J32" s="173" t="s">
        <v>539</v>
      </c>
      <c r="K32" s="94"/>
      <c r="L32" s="90"/>
    </row>
    <row r="33" spans="2:12">
      <c r="B33" s="64" t="s">
        <v>442</v>
      </c>
      <c r="C33" s="90"/>
      <c r="D33" s="90"/>
      <c r="E33" s="90"/>
      <c r="F33" s="92"/>
      <c r="G33" s="90"/>
      <c r="H33" s="90"/>
      <c r="I33" s="90"/>
      <c r="J33" s="173" t="s">
        <v>539</v>
      </c>
      <c r="K33" s="94"/>
      <c r="L33" s="90"/>
    </row>
    <row r="34" spans="2:12">
      <c r="B34" s="64" t="s">
        <v>443</v>
      </c>
      <c r="C34" s="90"/>
      <c r="D34" s="90"/>
      <c r="E34" s="90"/>
      <c r="F34" s="92"/>
      <c r="G34" s="90"/>
      <c r="H34" s="90"/>
      <c r="I34" s="90"/>
      <c r="J34" s="94"/>
      <c r="K34" s="94"/>
      <c r="L34" s="90"/>
    </row>
    <row r="35" spans="2:12">
      <c r="B35" s="64" t="s">
        <v>444</v>
      </c>
      <c r="C35" s="90"/>
      <c r="D35" s="90"/>
      <c r="E35" s="90"/>
      <c r="F35" s="92"/>
      <c r="G35" s="90"/>
      <c r="H35" s="90"/>
      <c r="I35" s="90"/>
      <c r="J35" s="94"/>
      <c r="K35" s="94"/>
      <c r="L35" s="90"/>
    </row>
    <row r="36" spans="2:12">
      <c r="B36" s="64" t="s">
        <v>445</v>
      </c>
      <c r="C36" s="90"/>
      <c r="D36" s="90"/>
      <c r="E36" s="90"/>
      <c r="F36" s="92"/>
      <c r="G36" s="90"/>
      <c r="H36" s="90"/>
      <c r="I36" s="90"/>
      <c r="J36" s="94"/>
      <c r="K36" s="94"/>
      <c r="L36" s="90"/>
    </row>
    <row r="37" spans="2:12">
      <c r="B37" s="64" t="s">
        <v>446</v>
      </c>
      <c r="C37" s="90"/>
      <c r="D37" s="90"/>
      <c r="E37" s="90"/>
      <c r="F37" s="92"/>
      <c r="G37" s="90"/>
      <c r="H37" s="90"/>
      <c r="I37" s="90"/>
      <c r="J37" s="94"/>
      <c r="K37" s="94"/>
      <c r="L37" s="90"/>
    </row>
    <row r="38" spans="2:12">
      <c r="B38" s="64" t="s">
        <v>447</v>
      </c>
      <c r="C38" s="90"/>
      <c r="D38" s="90"/>
      <c r="E38" s="90"/>
      <c r="F38" s="92"/>
      <c r="G38" s="90"/>
      <c r="H38" s="90"/>
      <c r="I38" s="90"/>
      <c r="J38" s="94"/>
      <c r="K38" s="94"/>
      <c r="L38" s="90"/>
    </row>
    <row r="39" spans="2:12">
      <c r="B39" s="64" t="s">
        <v>448</v>
      </c>
      <c r="C39" s="90"/>
      <c r="D39" s="90"/>
      <c r="E39" s="90"/>
      <c r="F39" s="92"/>
      <c r="G39" s="90"/>
      <c r="H39" s="90"/>
      <c r="I39" s="90"/>
      <c r="J39" s="94"/>
      <c r="K39" s="94"/>
      <c r="L39" s="90"/>
    </row>
    <row r="40" spans="2:12">
      <c r="B40" s="64" t="s">
        <v>449</v>
      </c>
      <c r="C40" s="90"/>
      <c r="D40" s="90"/>
      <c r="E40" s="90"/>
      <c r="F40" s="92"/>
      <c r="G40" s="90"/>
      <c r="H40" s="90"/>
      <c r="I40" s="90"/>
      <c r="J40" s="94"/>
      <c r="K40" s="94"/>
      <c r="L40" s="90"/>
    </row>
    <row r="41" spans="2:12">
      <c r="B41" s="64" t="s">
        <v>450</v>
      </c>
      <c r="C41" s="90"/>
      <c r="D41" s="90"/>
      <c r="E41" s="90"/>
      <c r="F41" s="92"/>
      <c r="G41" s="90"/>
      <c r="H41" s="90"/>
      <c r="I41" s="90"/>
      <c r="J41" s="94"/>
      <c r="K41" s="94"/>
      <c r="L41" s="90"/>
    </row>
    <row r="42" spans="2:12">
      <c r="B42" s="64" t="s">
        <v>451</v>
      </c>
      <c r="C42" s="90"/>
      <c r="D42" s="90"/>
      <c r="E42" s="90"/>
      <c r="F42" s="92"/>
      <c r="G42" s="90"/>
      <c r="H42" s="90"/>
      <c r="I42" s="90"/>
      <c r="J42" s="94"/>
      <c r="K42" s="94"/>
      <c r="L42" s="90"/>
    </row>
    <row r="43" spans="2:12">
      <c r="B43" s="64" t="s">
        <v>452</v>
      </c>
      <c r="C43" s="90"/>
      <c r="D43" s="90"/>
      <c r="E43" s="90"/>
      <c r="F43" s="92"/>
      <c r="G43" s="90"/>
      <c r="H43" s="90"/>
      <c r="I43" s="90"/>
      <c r="J43" s="94"/>
      <c r="K43" s="94"/>
      <c r="L43" s="90"/>
    </row>
    <row r="44" spans="2:12">
      <c r="B44" s="64" t="s">
        <v>453</v>
      </c>
      <c r="C44" s="90"/>
      <c r="D44" s="90"/>
      <c r="E44" s="90"/>
      <c r="F44" s="92"/>
      <c r="G44" s="90"/>
      <c r="H44" s="90"/>
      <c r="I44" s="90"/>
      <c r="J44" s="94"/>
      <c r="K44" s="94"/>
      <c r="L44" s="90"/>
    </row>
    <row r="45" spans="2:12">
      <c r="B45" s="64" t="s">
        <v>454</v>
      </c>
      <c r="C45" s="90"/>
      <c r="D45" s="90"/>
      <c r="E45" s="90"/>
      <c r="F45" s="92"/>
      <c r="G45" s="90"/>
      <c r="H45" s="90"/>
      <c r="I45" s="90"/>
      <c r="J45" s="94"/>
      <c r="K45" s="94"/>
      <c r="L45" s="90"/>
    </row>
    <row r="46" spans="2:12">
      <c r="B46" s="64" t="s">
        <v>455</v>
      </c>
      <c r="C46" s="90"/>
      <c r="D46" s="90"/>
      <c r="E46" s="90"/>
      <c r="F46" s="92"/>
      <c r="G46" s="90"/>
      <c r="H46" s="90"/>
      <c r="I46" s="90"/>
      <c r="J46" s="94"/>
      <c r="K46" s="94"/>
      <c r="L46" s="90"/>
    </row>
    <row r="47" spans="2:12">
      <c r="B47" s="64" t="s">
        <v>456</v>
      </c>
      <c r="C47" s="90"/>
      <c r="D47" s="90"/>
      <c r="E47" s="90"/>
      <c r="F47" s="92"/>
      <c r="G47" s="90"/>
      <c r="H47" s="90"/>
      <c r="I47" s="90"/>
      <c r="J47" s="94"/>
      <c r="K47" s="94"/>
      <c r="L47" s="90"/>
    </row>
    <row r="48" spans="2:12">
      <c r="B48" s="64" t="s">
        <v>457</v>
      </c>
      <c r="C48" s="90"/>
      <c r="D48" s="90"/>
      <c r="E48" s="90"/>
      <c r="F48" s="92"/>
      <c r="G48" s="90"/>
      <c r="H48" s="90"/>
      <c r="I48" s="90"/>
      <c r="J48" s="94"/>
      <c r="K48" s="94"/>
      <c r="L48" s="90"/>
    </row>
    <row r="49" spans="2:12">
      <c r="B49" s="64" t="s">
        <v>458</v>
      </c>
      <c r="C49" s="90"/>
      <c r="D49" s="90"/>
      <c r="E49" s="90"/>
      <c r="F49" s="92"/>
      <c r="G49" s="90"/>
      <c r="H49" s="90"/>
      <c r="I49" s="90"/>
      <c r="J49" s="94"/>
      <c r="K49" s="94"/>
      <c r="L49" s="90"/>
    </row>
    <row r="50" spans="2:12">
      <c r="B50" s="64" t="s">
        <v>459</v>
      </c>
      <c r="C50" s="90"/>
      <c r="D50" s="90"/>
      <c r="E50" s="90"/>
      <c r="F50" s="92"/>
      <c r="G50" s="90"/>
      <c r="H50" s="90"/>
      <c r="I50" s="90"/>
      <c r="J50" s="94"/>
      <c r="K50" s="94"/>
      <c r="L50" s="90"/>
    </row>
    <row r="51" spans="2:12">
      <c r="B51" s="64" t="s">
        <v>460</v>
      </c>
      <c r="C51" s="90"/>
      <c r="D51" s="90"/>
      <c r="E51" s="90"/>
      <c r="F51" s="92"/>
      <c r="G51" s="90"/>
      <c r="H51" s="90"/>
      <c r="I51" s="90"/>
      <c r="J51" s="94"/>
      <c r="K51" s="94"/>
      <c r="L51" s="90"/>
    </row>
    <row r="52" spans="2:12">
      <c r="B52" s="64" t="s">
        <v>461</v>
      </c>
      <c r="C52" s="90"/>
      <c r="D52" s="90"/>
      <c r="E52" s="90"/>
      <c r="F52" s="92"/>
      <c r="G52" s="90"/>
      <c r="H52" s="90"/>
      <c r="I52" s="90"/>
      <c r="J52" s="94"/>
      <c r="K52" s="94"/>
      <c r="L52" s="90"/>
    </row>
    <row r="53" spans="2:12">
      <c r="B53" s="64" t="s">
        <v>462</v>
      </c>
      <c r="C53" s="90"/>
      <c r="D53" s="90"/>
      <c r="E53" s="90"/>
      <c r="F53" s="92"/>
      <c r="G53" s="90"/>
      <c r="H53" s="90"/>
      <c r="I53" s="90"/>
      <c r="J53" s="94"/>
      <c r="K53" s="94"/>
      <c r="L53" s="90"/>
    </row>
    <row r="54" spans="2:12">
      <c r="B54" s="61"/>
    </row>
    <row r="55" spans="2:12">
      <c r="B55" s="61"/>
    </row>
    <row r="56" spans="2:12">
      <c r="B56" s="61"/>
    </row>
    <row r="57" spans="2:12">
      <c r="B57" s="61"/>
    </row>
    <row r="58" spans="2:12">
      <c r="B58" s="61"/>
    </row>
    <row r="59" spans="2:12">
      <c r="B59" s="61"/>
    </row>
    <row r="60" spans="2:12">
      <c r="B60" s="61"/>
    </row>
    <row r="61" spans="2:12">
      <c r="B61" s="61"/>
    </row>
    <row r="62" spans="2:12">
      <c r="B62" s="61"/>
    </row>
    <row r="63" spans="2:12">
      <c r="B63" s="61"/>
    </row>
    <row r="64" spans="2:12">
      <c r="B64" s="61"/>
    </row>
    <row r="65" spans="2:2">
      <c r="B65" s="61"/>
    </row>
    <row r="66" spans="2:2">
      <c r="B66" s="61"/>
    </row>
    <row r="67" spans="2:2">
      <c r="B67" s="61"/>
    </row>
    <row r="68" spans="2:2">
      <c r="B68" s="61"/>
    </row>
    <row r="69" spans="2:2">
      <c r="B69" s="61"/>
    </row>
    <row r="70" spans="2:2">
      <c r="B70" s="61"/>
    </row>
    <row r="71" spans="2:2">
      <c r="B71" s="61"/>
    </row>
    <row r="72" spans="2:2">
      <c r="B72" s="61"/>
    </row>
    <row r="73" spans="2:2">
      <c r="B73" s="61"/>
    </row>
    <row r="74" spans="2:2">
      <c r="B74" s="61"/>
    </row>
    <row r="75" spans="2:2">
      <c r="B75" s="61"/>
    </row>
    <row r="76" spans="2:2">
      <c r="B76" s="61"/>
    </row>
    <row r="77" spans="2:2">
      <c r="B77" s="61"/>
    </row>
    <row r="78" spans="2:2">
      <c r="B78" s="61"/>
    </row>
    <row r="79" spans="2:2">
      <c r="B79" s="61"/>
    </row>
    <row r="80" spans="2:2">
      <c r="B80" s="61"/>
    </row>
    <row r="81" spans="2:2">
      <c r="B81" s="61"/>
    </row>
    <row r="82" spans="2:2">
      <c r="B82" s="61"/>
    </row>
  </sheetData>
  <sheetProtection sheet="1" objects="1" scenarios="1"/>
  <sortState ref="B4:L9">
    <sortCondition ref="C4:C28"/>
  </sortState>
  <pageMargins left="0.7" right="0.7" top="0.75" bottom="0.75" header="0.3" footer="0.3"/>
  <pageSetup paperSize="9" orientation="portrait" horizontalDpi="0" verticalDpi="0" r:id="rId1"/>
  <ignoredErrors>
    <ignoredError sqref="B10:B53" numberStoredAsText="1"/>
  </ignoredErrors>
</worksheet>
</file>

<file path=xl/worksheets/sheet7.xml><?xml version="1.0" encoding="utf-8"?>
<worksheet xmlns="http://schemas.openxmlformats.org/spreadsheetml/2006/main" xmlns:r="http://schemas.openxmlformats.org/officeDocument/2006/relationships">
  <sheetPr codeName="Feuil11">
    <tabColor theme="9"/>
  </sheetPr>
  <dimension ref="A1:G21"/>
  <sheetViews>
    <sheetView showGridLines="0" workbookViewId="0">
      <selection activeCell="A15" sqref="A15"/>
    </sheetView>
  </sheetViews>
  <sheetFormatPr baseColWidth="10" defaultColWidth="11.5546875" defaultRowHeight="13.2"/>
  <cols>
    <col min="1" max="1" width="32.109375" style="483" bestFit="1" customWidth="1"/>
    <col min="2" max="2" width="24.21875" style="483" bestFit="1" customWidth="1"/>
    <col min="3" max="3" width="27.88671875" style="483" customWidth="1"/>
    <col min="4" max="4" width="17.109375" style="483" customWidth="1"/>
    <col min="5" max="5" width="9" style="483" customWidth="1"/>
    <col min="6" max="6" width="10" style="483" customWidth="1"/>
    <col min="7" max="7" width="9" style="484" customWidth="1"/>
    <col min="8" max="9" width="9" style="483" customWidth="1"/>
    <col min="10" max="11" width="7.5546875" style="483" customWidth="1"/>
    <col min="12" max="12" width="5.88671875" style="483" customWidth="1"/>
    <col min="13" max="13" width="11.88671875" style="483" customWidth="1"/>
    <col min="14" max="14" width="7.6640625" style="483" customWidth="1"/>
    <col min="15" max="17" width="8" style="483" customWidth="1"/>
    <col min="18" max="18" width="7.6640625" style="483" customWidth="1"/>
    <col min="19" max="19" width="5" style="483" customWidth="1"/>
    <col min="20" max="20" width="7.6640625" style="483" customWidth="1"/>
    <col min="21" max="21" width="11.88671875" style="483" bestFit="1" customWidth="1"/>
    <col min="22" max="16384" width="11.5546875" style="483"/>
  </cols>
  <sheetData>
    <row r="1" spans="1:7">
      <c r="A1" s="602" t="s">
        <v>415</v>
      </c>
      <c r="B1" s="603" t="s">
        <v>665</v>
      </c>
    </row>
    <row r="2" spans="1:7">
      <c r="A2" s="602" t="s">
        <v>466</v>
      </c>
      <c r="B2" s="603" t="s">
        <v>665</v>
      </c>
    </row>
    <row r="3" spans="1:7">
      <c r="A3" s="602" t="s">
        <v>645</v>
      </c>
      <c r="B3" s="603" t="s">
        <v>665</v>
      </c>
    </row>
    <row r="4" spans="1:7">
      <c r="A4" s="602" t="s">
        <v>669</v>
      </c>
      <c r="B4" s="603" t="s">
        <v>665</v>
      </c>
    </row>
    <row r="5" spans="1:7">
      <c r="A5" s="602" t="s">
        <v>647</v>
      </c>
      <c r="B5" s="603" t="s">
        <v>665</v>
      </c>
    </row>
    <row r="6" spans="1:7" ht="14.4">
      <c r="A6" s="602" t="s">
        <v>646</v>
      </c>
      <c r="B6" s="603" t="s">
        <v>665</v>
      </c>
      <c r="C6"/>
      <c r="G6" s="485"/>
    </row>
    <row r="7" spans="1:7" ht="14.4">
      <c r="A7"/>
      <c r="B7"/>
      <c r="C7"/>
    </row>
    <row r="8" spans="1:7">
      <c r="A8" s="603"/>
      <c r="B8" s="602" t="s">
        <v>667</v>
      </c>
      <c r="C8" s="603"/>
    </row>
    <row r="9" spans="1:7">
      <c r="A9" s="602" t="s">
        <v>664</v>
      </c>
      <c r="B9" s="603" t="s">
        <v>666</v>
      </c>
      <c r="C9" s="603" t="s">
        <v>668</v>
      </c>
    </row>
    <row r="10" spans="1:7">
      <c r="A10" s="604" t="s">
        <v>12</v>
      </c>
      <c r="B10" s="605">
        <v>47988.960000000006</v>
      </c>
      <c r="C10" s="606">
        <v>35.286000000000001</v>
      </c>
    </row>
    <row r="11" spans="1:7">
      <c r="A11" s="604" t="s">
        <v>13</v>
      </c>
      <c r="B11" s="605">
        <v>58830.479999999996</v>
      </c>
      <c r="C11" s="606">
        <v>3.2359999999999998</v>
      </c>
    </row>
    <row r="12" spans="1:7">
      <c r="A12" s="604" t="s">
        <v>577</v>
      </c>
      <c r="B12" s="605">
        <v>96</v>
      </c>
      <c r="C12" s="606">
        <v>2.8</v>
      </c>
    </row>
    <row r="13" spans="1:7">
      <c r="A13" s="604" t="s">
        <v>576</v>
      </c>
      <c r="B13" s="605">
        <v>288</v>
      </c>
      <c r="C13" s="606">
        <v>7.6</v>
      </c>
    </row>
    <row r="14" spans="1:7">
      <c r="A14" s="604" t="s">
        <v>9</v>
      </c>
      <c r="B14" s="605">
        <v>38276.42</v>
      </c>
      <c r="C14" s="606">
        <v>42.061999999999998</v>
      </c>
    </row>
    <row r="15" spans="1:7">
      <c r="A15" s="604" t="s">
        <v>15</v>
      </c>
      <c r="B15" s="605">
        <v>33138.559999999998</v>
      </c>
      <c r="C15" s="606">
        <v>36.415999999999997</v>
      </c>
    </row>
    <row r="16" spans="1:7">
      <c r="A16" s="604" t="s">
        <v>14</v>
      </c>
      <c r="B16" s="605">
        <v>40303.589999999989</v>
      </c>
      <c r="C16" s="606">
        <v>58.410999999999994</v>
      </c>
    </row>
    <row r="17" spans="1:3">
      <c r="A17" s="604" t="s">
        <v>11</v>
      </c>
      <c r="B17" s="605">
        <v>237.072</v>
      </c>
      <c r="C17" s="606">
        <v>39.512</v>
      </c>
    </row>
    <row r="18" spans="1:3">
      <c r="A18" s="604" t="s">
        <v>675</v>
      </c>
      <c r="B18" s="605">
        <v>12735.119999999999</v>
      </c>
      <c r="C18" s="606">
        <v>25.54</v>
      </c>
    </row>
    <row r="19" spans="1:3">
      <c r="A19" s="604" t="s">
        <v>493</v>
      </c>
      <c r="B19" s="605">
        <v>30732.51</v>
      </c>
      <c r="C19" s="606">
        <v>57.23</v>
      </c>
    </row>
    <row r="20" spans="1:3">
      <c r="A20" s="604" t="s">
        <v>662</v>
      </c>
      <c r="B20" s="605">
        <v>0</v>
      </c>
      <c r="C20" s="606">
        <v>0</v>
      </c>
    </row>
    <row r="21" spans="1:3">
      <c r="A21" s="604" t="s">
        <v>663</v>
      </c>
      <c r="B21" s="605">
        <v>262626.71199999994</v>
      </c>
      <c r="C21" s="606">
        <v>308.09299999999996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9">
    <tabColor theme="9"/>
  </sheetPr>
  <dimension ref="B2:N52"/>
  <sheetViews>
    <sheetView showGridLines="0" workbookViewId="0">
      <selection activeCell="H29" sqref="H29"/>
    </sheetView>
  </sheetViews>
  <sheetFormatPr baseColWidth="10" defaultColWidth="11.5546875" defaultRowHeight="13.2"/>
  <cols>
    <col min="1" max="1" width="5" style="473" customWidth="1"/>
    <col min="2" max="2" width="38.109375" style="473" customWidth="1"/>
    <col min="3" max="3" width="8.44140625" style="470" customWidth="1"/>
    <col min="4" max="4" width="8.109375" style="470" customWidth="1"/>
    <col min="5" max="6" width="12.6640625" style="470" customWidth="1"/>
    <col min="7" max="8" width="16.6640625" style="470" customWidth="1"/>
    <col min="9" max="12" width="6.6640625" style="470" customWidth="1"/>
    <col min="13" max="13" width="20.44140625" style="470" customWidth="1"/>
    <col min="14" max="14" width="21.6640625" style="470" customWidth="1"/>
    <col min="15" max="16384" width="11.5546875" style="473"/>
  </cols>
  <sheetData>
    <row r="2" spans="2:14" s="486" customFormat="1" ht="26.4">
      <c r="B2" s="478" t="s">
        <v>20</v>
      </c>
      <c r="C2" s="479" t="s">
        <v>466</v>
      </c>
      <c r="D2" s="479" t="s">
        <v>614</v>
      </c>
      <c r="E2" s="479" t="s">
        <v>613</v>
      </c>
      <c r="F2" s="480" t="s">
        <v>617</v>
      </c>
      <c r="G2" s="479" t="s">
        <v>503</v>
      </c>
      <c r="H2" s="479" t="s">
        <v>497</v>
      </c>
      <c r="I2" s="479" t="s">
        <v>645</v>
      </c>
      <c r="J2" s="479" t="s">
        <v>646</v>
      </c>
      <c r="K2" s="479" t="s">
        <v>647</v>
      </c>
      <c r="L2" s="479" t="s">
        <v>415</v>
      </c>
      <c r="M2" s="481" t="s">
        <v>669</v>
      </c>
      <c r="N2" s="482" t="s">
        <v>644</v>
      </c>
    </row>
    <row r="3" spans="2:14">
      <c r="B3" s="473" t="s">
        <v>14</v>
      </c>
      <c r="C3" s="470" t="s">
        <v>467</v>
      </c>
      <c r="D3" s="470" t="s">
        <v>16</v>
      </c>
      <c r="E3" s="487">
        <v>4</v>
      </c>
      <c r="F3" s="488">
        <v>17.709</v>
      </c>
      <c r="G3" s="485">
        <v>0.69</v>
      </c>
      <c r="H3" s="485">
        <v>12219.21</v>
      </c>
      <c r="I3" s="485" t="s">
        <v>499</v>
      </c>
      <c r="J3" s="485" t="s">
        <v>396</v>
      </c>
      <c r="K3" s="485" t="s">
        <v>671</v>
      </c>
      <c r="L3" s="485" t="s">
        <v>394</v>
      </c>
      <c r="M3" s="470" t="s">
        <v>408</v>
      </c>
      <c r="N3" s="470" t="s">
        <v>670</v>
      </c>
    </row>
    <row r="4" spans="2:14">
      <c r="B4" s="473" t="s">
        <v>493</v>
      </c>
      <c r="C4" s="470" t="s">
        <v>473</v>
      </c>
      <c r="D4" s="470" t="s">
        <v>17</v>
      </c>
      <c r="E4" s="487">
        <v>1</v>
      </c>
      <c r="F4" s="488">
        <v>57.23</v>
      </c>
      <c r="G4" s="485">
        <v>537</v>
      </c>
      <c r="H4" s="485">
        <v>30732.51</v>
      </c>
      <c r="I4" s="485" t="s">
        <v>499</v>
      </c>
      <c r="J4" s="485" t="s">
        <v>396</v>
      </c>
      <c r="K4" s="485" t="s">
        <v>671</v>
      </c>
      <c r="L4" s="485" t="s">
        <v>394</v>
      </c>
      <c r="M4" s="470" t="s">
        <v>408</v>
      </c>
      <c r="N4" s="470" t="s">
        <v>670</v>
      </c>
    </row>
    <row r="5" spans="2:14">
      <c r="B5" s="473" t="s">
        <v>576</v>
      </c>
      <c r="C5" s="470" t="s">
        <v>658</v>
      </c>
      <c r="D5" s="470" t="s">
        <v>567</v>
      </c>
      <c r="E5" s="487">
        <v>8</v>
      </c>
      <c r="F5" s="488">
        <v>2</v>
      </c>
      <c r="G5" s="485">
        <v>12</v>
      </c>
      <c r="H5" s="485">
        <v>96</v>
      </c>
      <c r="I5" s="485" t="s">
        <v>499</v>
      </c>
      <c r="J5" s="485" t="s">
        <v>396</v>
      </c>
      <c r="K5" s="485" t="s">
        <v>671</v>
      </c>
      <c r="L5" s="485" t="s">
        <v>394</v>
      </c>
      <c r="M5" s="470" t="s">
        <v>408</v>
      </c>
      <c r="N5" s="470" t="s">
        <v>670</v>
      </c>
    </row>
    <row r="6" spans="2:14">
      <c r="B6" s="473" t="s">
        <v>12</v>
      </c>
      <c r="C6" s="470" t="s">
        <v>467</v>
      </c>
      <c r="D6" s="470" t="s">
        <v>16</v>
      </c>
      <c r="E6" s="487">
        <v>4</v>
      </c>
      <c r="F6" s="488">
        <v>17.643000000000001</v>
      </c>
      <c r="G6" s="485">
        <v>1.36</v>
      </c>
      <c r="H6" s="485">
        <v>23994.480000000003</v>
      </c>
      <c r="I6" s="485" t="s">
        <v>499</v>
      </c>
      <c r="J6" s="485" t="s">
        <v>396</v>
      </c>
      <c r="K6" s="485" t="s">
        <v>671</v>
      </c>
      <c r="L6" s="485" t="s">
        <v>391</v>
      </c>
      <c r="M6" s="470" t="s">
        <v>408</v>
      </c>
      <c r="N6" s="470" t="s">
        <v>672</v>
      </c>
    </row>
    <row r="7" spans="2:14">
      <c r="B7" s="473" t="s">
        <v>9</v>
      </c>
      <c r="C7" s="470" t="s">
        <v>467</v>
      </c>
      <c r="D7" s="470" t="s">
        <v>16</v>
      </c>
      <c r="E7" s="487">
        <v>4</v>
      </c>
      <c r="F7" s="488">
        <v>18.706</v>
      </c>
      <c r="G7" s="485">
        <v>0.91</v>
      </c>
      <c r="H7" s="485">
        <v>17022.46</v>
      </c>
      <c r="I7" s="485" t="s">
        <v>499</v>
      </c>
      <c r="J7" s="485" t="s">
        <v>396</v>
      </c>
      <c r="K7" s="485" t="s">
        <v>671</v>
      </c>
      <c r="L7" s="485" t="s">
        <v>391</v>
      </c>
      <c r="M7" s="470" t="s">
        <v>408</v>
      </c>
      <c r="N7" s="470" t="s">
        <v>672</v>
      </c>
    </row>
    <row r="8" spans="2:14">
      <c r="B8" s="473" t="s">
        <v>14</v>
      </c>
      <c r="C8" s="470" t="s">
        <v>467</v>
      </c>
      <c r="D8" s="470" t="s">
        <v>16</v>
      </c>
      <c r="E8" s="487">
        <v>4</v>
      </c>
      <c r="F8" s="488">
        <v>18.425999999999998</v>
      </c>
      <c r="G8" s="485">
        <v>0.69</v>
      </c>
      <c r="H8" s="485">
        <v>12713.939999999997</v>
      </c>
      <c r="I8" s="485" t="s">
        <v>499</v>
      </c>
      <c r="J8" s="485" t="s">
        <v>396</v>
      </c>
      <c r="K8" s="485" t="s">
        <v>671</v>
      </c>
      <c r="L8" s="485" t="s">
        <v>391</v>
      </c>
      <c r="M8" s="470" t="s">
        <v>408</v>
      </c>
      <c r="N8" s="470" t="s">
        <v>672</v>
      </c>
    </row>
    <row r="9" spans="2:14">
      <c r="B9" s="473" t="s">
        <v>11</v>
      </c>
      <c r="C9" s="470" t="s">
        <v>467</v>
      </c>
      <c r="D9" s="470" t="s">
        <v>17</v>
      </c>
      <c r="E9" s="487">
        <v>1</v>
      </c>
      <c r="F9" s="488">
        <v>19.756</v>
      </c>
      <c r="G9" s="485">
        <v>6</v>
      </c>
      <c r="H9" s="485">
        <v>118.536</v>
      </c>
      <c r="I9" s="485" t="s">
        <v>499</v>
      </c>
      <c r="J9" s="485" t="s">
        <v>396</v>
      </c>
      <c r="K9" s="485" t="s">
        <v>671</v>
      </c>
      <c r="L9" s="485" t="s">
        <v>391</v>
      </c>
      <c r="M9" s="470" t="s">
        <v>408</v>
      </c>
      <c r="N9" s="470" t="s">
        <v>672</v>
      </c>
    </row>
    <row r="10" spans="2:14">
      <c r="B10" s="473" t="s">
        <v>15</v>
      </c>
      <c r="C10" s="470" t="s">
        <v>467</v>
      </c>
      <c r="D10" s="470" t="s">
        <v>16</v>
      </c>
      <c r="E10" s="487">
        <v>4</v>
      </c>
      <c r="F10" s="488">
        <v>18.207999999999998</v>
      </c>
      <c r="G10" s="485">
        <v>0.91</v>
      </c>
      <c r="H10" s="485">
        <v>16569.28</v>
      </c>
      <c r="I10" s="485" t="s">
        <v>499</v>
      </c>
      <c r="J10" s="485" t="s">
        <v>396</v>
      </c>
      <c r="K10" s="485" t="s">
        <v>671</v>
      </c>
      <c r="L10" s="485" t="s">
        <v>391</v>
      </c>
      <c r="M10" s="470" t="s">
        <v>408</v>
      </c>
      <c r="N10" s="470" t="s">
        <v>672</v>
      </c>
    </row>
    <row r="11" spans="2:14">
      <c r="B11" s="473" t="s">
        <v>13</v>
      </c>
      <c r="C11" s="470" t="s">
        <v>467</v>
      </c>
      <c r="D11" s="470" t="s">
        <v>16</v>
      </c>
      <c r="E11" s="487">
        <v>1</v>
      </c>
      <c r="F11" s="488">
        <v>1.234</v>
      </c>
      <c r="G11" s="485">
        <v>18.18</v>
      </c>
      <c r="H11" s="485">
        <v>22434.12</v>
      </c>
      <c r="I11" s="485" t="s">
        <v>499</v>
      </c>
      <c r="J11" s="485" t="s">
        <v>396</v>
      </c>
      <c r="K11" s="485" t="s">
        <v>671</v>
      </c>
      <c r="L11" s="485" t="s">
        <v>391</v>
      </c>
      <c r="M11" s="470" t="s">
        <v>408</v>
      </c>
      <c r="N11" s="470" t="s">
        <v>672</v>
      </c>
    </row>
    <row r="12" spans="2:14">
      <c r="B12" s="473" t="s">
        <v>12</v>
      </c>
      <c r="C12" s="470" t="s">
        <v>467</v>
      </c>
      <c r="D12" s="470" t="s">
        <v>16</v>
      </c>
      <c r="E12" s="470">
        <v>4</v>
      </c>
      <c r="F12" s="470">
        <v>17.643000000000001</v>
      </c>
      <c r="G12" s="470">
        <v>1.36</v>
      </c>
      <c r="H12" s="470">
        <v>23994.480000000003</v>
      </c>
      <c r="I12" s="470" t="s">
        <v>499</v>
      </c>
      <c r="J12" s="470" t="s">
        <v>396</v>
      </c>
      <c r="K12" s="470" t="s">
        <v>671</v>
      </c>
      <c r="L12" s="470" t="s">
        <v>391</v>
      </c>
      <c r="M12" s="470" t="s">
        <v>408</v>
      </c>
      <c r="N12" s="470" t="s">
        <v>672</v>
      </c>
    </row>
    <row r="13" spans="2:14">
      <c r="B13" s="473" t="s">
        <v>9</v>
      </c>
      <c r="C13" s="470" t="s">
        <v>467</v>
      </c>
      <c r="D13" s="470" t="s">
        <v>16</v>
      </c>
      <c r="E13" s="470">
        <v>4</v>
      </c>
      <c r="F13" s="470">
        <v>18.706</v>
      </c>
      <c r="G13" s="470">
        <v>0.91</v>
      </c>
      <c r="H13" s="470">
        <v>17022.46</v>
      </c>
      <c r="I13" s="470" t="s">
        <v>499</v>
      </c>
      <c r="J13" s="470" t="s">
        <v>396</v>
      </c>
      <c r="K13" s="470" t="s">
        <v>671</v>
      </c>
      <c r="L13" s="470" t="s">
        <v>391</v>
      </c>
      <c r="M13" s="470" t="s">
        <v>408</v>
      </c>
      <c r="N13" s="470" t="s">
        <v>672</v>
      </c>
    </row>
    <row r="14" spans="2:14">
      <c r="B14" s="473" t="s">
        <v>14</v>
      </c>
      <c r="C14" s="470" t="s">
        <v>467</v>
      </c>
      <c r="D14" s="470" t="s">
        <v>16</v>
      </c>
      <c r="E14" s="470">
        <v>4</v>
      </c>
      <c r="F14" s="470">
        <v>18.425999999999998</v>
      </c>
      <c r="G14" s="470">
        <v>0.69</v>
      </c>
      <c r="H14" s="470">
        <v>12713.939999999997</v>
      </c>
      <c r="I14" s="470" t="s">
        <v>499</v>
      </c>
      <c r="J14" s="470" t="s">
        <v>396</v>
      </c>
      <c r="K14" s="470" t="s">
        <v>671</v>
      </c>
      <c r="L14" s="470" t="s">
        <v>391</v>
      </c>
      <c r="M14" s="470" t="s">
        <v>408</v>
      </c>
      <c r="N14" s="470" t="s">
        <v>672</v>
      </c>
    </row>
    <row r="15" spans="2:14">
      <c r="B15" s="473" t="s">
        <v>11</v>
      </c>
      <c r="C15" s="470" t="s">
        <v>467</v>
      </c>
      <c r="D15" s="470" t="s">
        <v>17</v>
      </c>
      <c r="E15" s="470">
        <v>1</v>
      </c>
      <c r="F15" s="470">
        <v>19.756</v>
      </c>
      <c r="G15" s="470">
        <v>6</v>
      </c>
      <c r="H15" s="470">
        <v>118.536</v>
      </c>
      <c r="I15" s="470" t="s">
        <v>499</v>
      </c>
      <c r="J15" s="470" t="s">
        <v>396</v>
      </c>
      <c r="K15" s="470" t="s">
        <v>671</v>
      </c>
      <c r="L15" s="470" t="s">
        <v>391</v>
      </c>
      <c r="M15" s="470" t="s">
        <v>408</v>
      </c>
      <c r="N15" s="470" t="s">
        <v>672</v>
      </c>
    </row>
    <row r="16" spans="2:14">
      <c r="B16" s="473" t="s">
        <v>15</v>
      </c>
      <c r="C16" s="470" t="s">
        <v>467</v>
      </c>
      <c r="D16" s="470" t="s">
        <v>16</v>
      </c>
      <c r="E16" s="470">
        <v>4</v>
      </c>
      <c r="F16" s="470">
        <v>18.207999999999998</v>
      </c>
      <c r="G16" s="470">
        <v>0.91</v>
      </c>
      <c r="H16" s="470">
        <v>16569.28</v>
      </c>
      <c r="I16" s="470" t="s">
        <v>499</v>
      </c>
      <c r="J16" s="470" t="s">
        <v>396</v>
      </c>
      <c r="K16" s="470" t="s">
        <v>671</v>
      </c>
      <c r="L16" s="470" t="s">
        <v>391</v>
      </c>
      <c r="M16" s="470" t="s">
        <v>408</v>
      </c>
      <c r="N16" s="470" t="s">
        <v>672</v>
      </c>
    </row>
    <row r="17" spans="2:14">
      <c r="B17" s="473" t="s">
        <v>13</v>
      </c>
      <c r="C17" s="470" t="s">
        <v>467</v>
      </c>
      <c r="D17" s="470" t="s">
        <v>16</v>
      </c>
      <c r="E17" s="470">
        <v>1</v>
      </c>
      <c r="F17" s="470">
        <v>1.234</v>
      </c>
      <c r="G17" s="470">
        <v>18.18</v>
      </c>
      <c r="H17" s="470">
        <v>22434.12</v>
      </c>
      <c r="I17" s="470" t="s">
        <v>499</v>
      </c>
      <c r="J17" s="470" t="s">
        <v>396</v>
      </c>
      <c r="K17" s="470" t="s">
        <v>671</v>
      </c>
      <c r="L17" s="470" t="s">
        <v>391</v>
      </c>
      <c r="M17" s="470" t="s">
        <v>408</v>
      </c>
      <c r="N17" s="470" t="s">
        <v>672</v>
      </c>
    </row>
    <row r="18" spans="2:14">
      <c r="B18" s="473" t="s">
        <v>13</v>
      </c>
      <c r="C18" s="470" t="s">
        <v>467</v>
      </c>
      <c r="D18" s="470" t="s">
        <v>16</v>
      </c>
      <c r="E18" s="470">
        <v>1</v>
      </c>
      <c r="F18" s="470">
        <v>0.76800000000000002</v>
      </c>
      <c r="G18" s="470">
        <v>18.18</v>
      </c>
      <c r="H18" s="470">
        <v>13962.24</v>
      </c>
      <c r="I18" s="470" t="s">
        <v>499</v>
      </c>
      <c r="J18" s="470" t="s">
        <v>396</v>
      </c>
      <c r="K18" s="470" t="s">
        <v>671</v>
      </c>
      <c r="L18" s="470" t="s">
        <v>390</v>
      </c>
      <c r="M18" s="470" t="s">
        <v>408</v>
      </c>
      <c r="N18" s="470" t="s">
        <v>686</v>
      </c>
    </row>
    <row r="19" spans="2:14">
      <c r="B19" s="473" t="s">
        <v>577</v>
      </c>
      <c r="C19" s="470" t="s">
        <v>658</v>
      </c>
      <c r="D19" s="470" t="s">
        <v>567</v>
      </c>
      <c r="E19" s="470">
        <v>8</v>
      </c>
      <c r="F19" s="470">
        <v>2.8</v>
      </c>
      <c r="G19" s="470">
        <v>12</v>
      </c>
      <c r="H19" s="470">
        <v>96</v>
      </c>
      <c r="I19" s="470" t="s">
        <v>499</v>
      </c>
      <c r="J19" s="470" t="s">
        <v>396</v>
      </c>
      <c r="K19" s="470" t="s">
        <v>671</v>
      </c>
      <c r="L19" s="470" t="s">
        <v>390</v>
      </c>
      <c r="M19" s="470" t="s">
        <v>408</v>
      </c>
      <c r="N19" s="470" t="s">
        <v>686</v>
      </c>
    </row>
    <row r="20" spans="2:14">
      <c r="B20" s="473" t="s">
        <v>14</v>
      </c>
      <c r="C20" s="470" t="s">
        <v>467</v>
      </c>
      <c r="D20" s="470" t="s">
        <v>16</v>
      </c>
      <c r="E20" s="470">
        <v>1</v>
      </c>
      <c r="F20" s="470">
        <v>3.85</v>
      </c>
      <c r="G20" s="470">
        <v>0.69</v>
      </c>
      <c r="H20" s="470">
        <v>2656.5</v>
      </c>
      <c r="I20" s="470" t="s">
        <v>499</v>
      </c>
      <c r="J20" s="470" t="s">
        <v>396</v>
      </c>
      <c r="K20" s="470" t="s">
        <v>671</v>
      </c>
      <c r="L20" s="470" t="s">
        <v>390</v>
      </c>
      <c r="M20" s="470" t="s">
        <v>408</v>
      </c>
      <c r="N20" s="470" t="s">
        <v>688</v>
      </c>
    </row>
    <row r="21" spans="2:14">
      <c r="B21" s="473" t="s">
        <v>675</v>
      </c>
      <c r="C21" s="470" t="s">
        <v>473</v>
      </c>
      <c r="D21" s="470" t="s">
        <v>17</v>
      </c>
      <c r="E21" s="470">
        <v>1</v>
      </c>
      <c r="F21" s="470">
        <v>10</v>
      </c>
      <c r="G21" s="470">
        <v>453</v>
      </c>
      <c r="H21" s="470">
        <v>4530</v>
      </c>
      <c r="I21" s="470" t="s">
        <v>499</v>
      </c>
      <c r="J21" s="470" t="s">
        <v>396</v>
      </c>
      <c r="K21" s="470" t="s">
        <v>671</v>
      </c>
      <c r="L21" s="470" t="s">
        <v>390</v>
      </c>
      <c r="M21" s="470" t="s">
        <v>408</v>
      </c>
      <c r="N21" s="470" t="s">
        <v>689</v>
      </c>
    </row>
    <row r="22" spans="2:14">
      <c r="B22" s="473" t="s">
        <v>9</v>
      </c>
      <c r="C22" s="470" t="s">
        <v>467</v>
      </c>
      <c r="D22" s="470" t="s">
        <v>16</v>
      </c>
      <c r="E22" s="470">
        <v>1</v>
      </c>
      <c r="F22" s="470">
        <v>4.6500000000000004</v>
      </c>
      <c r="G22" s="470">
        <v>0.91</v>
      </c>
      <c r="H22" s="470">
        <v>4231.5000000000009</v>
      </c>
      <c r="I22" s="470" t="s">
        <v>499</v>
      </c>
      <c r="J22" s="470" t="s">
        <v>396</v>
      </c>
      <c r="K22" s="470" t="s">
        <v>671</v>
      </c>
      <c r="L22" s="470" t="s">
        <v>394</v>
      </c>
      <c r="M22" s="470" t="s">
        <v>408</v>
      </c>
      <c r="N22" s="470" t="s">
        <v>690</v>
      </c>
    </row>
    <row r="23" spans="2:14">
      <c r="B23" s="473" t="s">
        <v>576</v>
      </c>
      <c r="C23" s="470" t="s">
        <v>658</v>
      </c>
      <c r="D23" s="470" t="s">
        <v>567</v>
      </c>
      <c r="E23" s="470">
        <v>8</v>
      </c>
      <c r="F23" s="470">
        <v>2.8</v>
      </c>
      <c r="G23" s="470">
        <v>12</v>
      </c>
      <c r="H23" s="470">
        <v>96</v>
      </c>
      <c r="I23" s="470" t="s">
        <v>499</v>
      </c>
      <c r="J23" s="470" t="s">
        <v>396</v>
      </c>
      <c r="K23" s="470" t="s">
        <v>671</v>
      </c>
      <c r="L23" s="470" t="s">
        <v>394</v>
      </c>
      <c r="M23" s="470" t="s">
        <v>408</v>
      </c>
      <c r="N23" s="470" t="s">
        <v>690</v>
      </c>
    </row>
    <row r="24" spans="2:14">
      <c r="B24" s="473" t="s">
        <v>675</v>
      </c>
      <c r="C24" s="470" t="s">
        <v>473</v>
      </c>
      <c r="D24" s="470" t="s">
        <v>17</v>
      </c>
      <c r="E24" s="470">
        <v>1</v>
      </c>
      <c r="F24" s="470">
        <v>15.54</v>
      </c>
      <c r="G24" s="470">
        <v>528</v>
      </c>
      <c r="H24" s="470">
        <v>8205.119999999999</v>
      </c>
      <c r="I24" s="470" t="s">
        <v>499</v>
      </c>
      <c r="J24" s="470" t="s">
        <v>396</v>
      </c>
      <c r="K24" s="470" t="s">
        <v>671</v>
      </c>
      <c r="L24" s="470" t="s">
        <v>391</v>
      </c>
      <c r="M24" s="470" t="s">
        <v>408</v>
      </c>
      <c r="N24" s="470" t="s">
        <v>691</v>
      </c>
    </row>
    <row r="25" spans="2:14">
      <c r="B25" s="473" t="s">
        <v>576</v>
      </c>
      <c r="C25" s="470" t="s">
        <v>658</v>
      </c>
      <c r="D25" s="470" t="s">
        <v>567</v>
      </c>
      <c r="E25" s="470">
        <v>8</v>
      </c>
      <c r="F25" s="470">
        <v>2.8</v>
      </c>
      <c r="G25" s="470">
        <v>12</v>
      </c>
      <c r="H25" s="470">
        <v>96</v>
      </c>
      <c r="I25" s="470" t="s">
        <v>499</v>
      </c>
      <c r="J25" s="470" t="s">
        <v>396</v>
      </c>
      <c r="K25" s="470" t="s">
        <v>671</v>
      </c>
      <c r="L25" s="470" t="s">
        <v>391</v>
      </c>
      <c r="M25" s="470" t="s">
        <v>408</v>
      </c>
      <c r="N25" s="470" t="s">
        <v>691</v>
      </c>
    </row>
    <row r="26" spans="2:14">
      <c r="B26" s="473" t="s">
        <v>676</v>
      </c>
      <c r="C26" s="470" t="s">
        <v>473</v>
      </c>
      <c r="D26" s="470" t="s">
        <v>17</v>
      </c>
      <c r="E26" s="470">
        <v>1</v>
      </c>
      <c r="F26" s="470">
        <v>13.76</v>
      </c>
      <c r="G26" s="470">
        <v>231</v>
      </c>
      <c r="H26" s="470">
        <v>3178.56</v>
      </c>
      <c r="I26" s="470" t="s">
        <v>499</v>
      </c>
      <c r="J26" s="470" t="s">
        <v>396</v>
      </c>
      <c r="K26" s="470" t="s">
        <v>671</v>
      </c>
      <c r="L26" s="470" t="s">
        <v>391</v>
      </c>
      <c r="M26" s="470" t="s">
        <v>408</v>
      </c>
      <c r="N26" s="470" t="s">
        <v>692</v>
      </c>
    </row>
    <row r="27" spans="2:14">
      <c r="C27" s="470" t="s">
        <v>687</v>
      </c>
      <c r="D27" s="470" t="s">
        <v>687</v>
      </c>
      <c r="E27" s="470" t="s">
        <v>687</v>
      </c>
      <c r="F27" s="470" t="s">
        <v>687</v>
      </c>
      <c r="H27" s="470" t="s">
        <v>687</v>
      </c>
      <c r="I27" s="470" t="s">
        <v>539</v>
      </c>
      <c r="J27" s="470" t="s">
        <v>539</v>
      </c>
      <c r="K27" s="470" t="s">
        <v>539</v>
      </c>
      <c r="L27" s="470" t="s">
        <v>539</v>
      </c>
      <c r="M27" s="470" t="s">
        <v>687</v>
      </c>
      <c r="N27" s="470" t="s">
        <v>687</v>
      </c>
    </row>
    <row r="28" spans="2:14">
      <c r="C28" s="470" t="s">
        <v>687</v>
      </c>
      <c r="D28" s="470" t="s">
        <v>687</v>
      </c>
      <c r="E28" s="470" t="s">
        <v>687</v>
      </c>
      <c r="F28" s="470" t="s">
        <v>687</v>
      </c>
      <c r="H28" s="470" t="s">
        <v>687</v>
      </c>
      <c r="I28" s="470" t="s">
        <v>539</v>
      </c>
      <c r="J28" s="470" t="s">
        <v>539</v>
      </c>
      <c r="K28" s="470" t="s">
        <v>539</v>
      </c>
      <c r="L28" s="470" t="s">
        <v>539</v>
      </c>
      <c r="M28" s="470" t="s">
        <v>687</v>
      </c>
      <c r="N28" s="470" t="s">
        <v>687</v>
      </c>
    </row>
    <row r="29" spans="2:14">
      <c r="C29" s="470" t="s">
        <v>687</v>
      </c>
      <c r="D29" s="470" t="s">
        <v>687</v>
      </c>
      <c r="E29" s="470" t="s">
        <v>687</v>
      </c>
      <c r="F29" s="470" t="s">
        <v>687</v>
      </c>
      <c r="H29" s="470" t="s">
        <v>687</v>
      </c>
      <c r="I29" s="470" t="s">
        <v>539</v>
      </c>
      <c r="J29" s="470" t="s">
        <v>539</v>
      </c>
      <c r="K29" s="470" t="s">
        <v>539</v>
      </c>
      <c r="L29" s="470" t="s">
        <v>539</v>
      </c>
      <c r="M29" s="470" t="s">
        <v>687</v>
      </c>
      <c r="N29" s="470" t="s">
        <v>687</v>
      </c>
    </row>
    <row r="30" spans="2:14">
      <c r="C30" s="470" t="s">
        <v>687</v>
      </c>
      <c r="D30" s="470" t="s">
        <v>687</v>
      </c>
      <c r="E30" s="470" t="s">
        <v>687</v>
      </c>
      <c r="F30" s="470" t="s">
        <v>687</v>
      </c>
      <c r="H30" s="470" t="s">
        <v>687</v>
      </c>
      <c r="I30" s="470" t="s">
        <v>539</v>
      </c>
      <c r="J30" s="470" t="s">
        <v>539</v>
      </c>
      <c r="K30" s="470" t="s">
        <v>539</v>
      </c>
      <c r="L30" s="470" t="s">
        <v>539</v>
      </c>
      <c r="M30" s="470" t="s">
        <v>687</v>
      </c>
      <c r="N30" s="470" t="s">
        <v>687</v>
      </c>
    </row>
    <row r="31" spans="2:14">
      <c r="C31" s="470" t="s">
        <v>687</v>
      </c>
      <c r="D31" s="470" t="s">
        <v>687</v>
      </c>
      <c r="E31" s="470" t="s">
        <v>687</v>
      </c>
      <c r="F31" s="470" t="s">
        <v>687</v>
      </c>
      <c r="H31" s="470" t="s">
        <v>687</v>
      </c>
      <c r="I31" s="470" t="s">
        <v>539</v>
      </c>
      <c r="J31" s="470" t="s">
        <v>539</v>
      </c>
      <c r="K31" s="470" t="s">
        <v>539</v>
      </c>
      <c r="L31" s="470" t="s">
        <v>539</v>
      </c>
      <c r="M31" s="470" t="s">
        <v>687</v>
      </c>
      <c r="N31" s="470" t="s">
        <v>687</v>
      </c>
    </row>
    <row r="32" spans="2:14">
      <c r="C32" s="470" t="s">
        <v>687</v>
      </c>
      <c r="D32" s="470" t="s">
        <v>687</v>
      </c>
      <c r="E32" s="470" t="s">
        <v>687</v>
      </c>
      <c r="F32" s="470" t="s">
        <v>687</v>
      </c>
      <c r="H32" s="470" t="s">
        <v>687</v>
      </c>
      <c r="I32" s="470" t="s">
        <v>539</v>
      </c>
      <c r="J32" s="470" t="s">
        <v>539</v>
      </c>
      <c r="K32" s="470" t="s">
        <v>539</v>
      </c>
      <c r="L32" s="470" t="s">
        <v>539</v>
      </c>
      <c r="M32" s="470" t="s">
        <v>687</v>
      </c>
      <c r="N32" s="470" t="s">
        <v>687</v>
      </c>
    </row>
    <row r="33" spans="3:14">
      <c r="C33" s="470" t="s">
        <v>687</v>
      </c>
      <c r="D33" s="470" t="s">
        <v>687</v>
      </c>
      <c r="E33" s="470" t="s">
        <v>687</v>
      </c>
      <c r="F33" s="470" t="s">
        <v>687</v>
      </c>
      <c r="H33" s="470" t="s">
        <v>687</v>
      </c>
      <c r="I33" s="470" t="s">
        <v>539</v>
      </c>
      <c r="J33" s="470" t="s">
        <v>539</v>
      </c>
      <c r="K33" s="470" t="s">
        <v>539</v>
      </c>
      <c r="L33" s="470" t="s">
        <v>539</v>
      </c>
      <c r="M33" s="470" t="s">
        <v>687</v>
      </c>
      <c r="N33" s="470" t="s">
        <v>687</v>
      </c>
    </row>
    <row r="34" spans="3:14">
      <c r="C34" s="470" t="s">
        <v>687</v>
      </c>
      <c r="D34" s="470" t="s">
        <v>687</v>
      </c>
      <c r="E34" s="470" t="s">
        <v>687</v>
      </c>
      <c r="F34" s="470" t="s">
        <v>687</v>
      </c>
      <c r="H34" s="470" t="s">
        <v>687</v>
      </c>
      <c r="I34" s="470" t="s">
        <v>539</v>
      </c>
      <c r="J34" s="470" t="s">
        <v>539</v>
      </c>
      <c r="K34" s="470" t="s">
        <v>539</v>
      </c>
      <c r="L34" s="470" t="s">
        <v>539</v>
      </c>
      <c r="M34" s="470" t="s">
        <v>687</v>
      </c>
      <c r="N34" s="470" t="s">
        <v>687</v>
      </c>
    </row>
    <row r="35" spans="3:14">
      <c r="C35" s="470" t="s">
        <v>687</v>
      </c>
      <c r="D35" s="470" t="s">
        <v>687</v>
      </c>
      <c r="E35" s="470" t="s">
        <v>687</v>
      </c>
      <c r="F35" s="470" t="s">
        <v>687</v>
      </c>
      <c r="H35" s="470" t="s">
        <v>687</v>
      </c>
      <c r="I35" s="470" t="s">
        <v>539</v>
      </c>
      <c r="J35" s="470" t="s">
        <v>539</v>
      </c>
      <c r="K35" s="470" t="s">
        <v>539</v>
      </c>
      <c r="L35" s="470" t="s">
        <v>539</v>
      </c>
      <c r="M35" s="470" t="s">
        <v>687</v>
      </c>
      <c r="N35" s="470" t="s">
        <v>687</v>
      </c>
    </row>
    <row r="36" spans="3:14">
      <c r="C36" s="470" t="s">
        <v>687</v>
      </c>
      <c r="D36" s="470" t="s">
        <v>687</v>
      </c>
      <c r="E36" s="470" t="s">
        <v>687</v>
      </c>
      <c r="F36" s="470" t="s">
        <v>687</v>
      </c>
      <c r="H36" s="470" t="s">
        <v>687</v>
      </c>
      <c r="I36" s="470" t="s">
        <v>539</v>
      </c>
      <c r="J36" s="470" t="s">
        <v>539</v>
      </c>
      <c r="K36" s="470" t="s">
        <v>539</v>
      </c>
      <c r="L36" s="470" t="s">
        <v>539</v>
      </c>
      <c r="M36" s="470" t="s">
        <v>687</v>
      </c>
      <c r="N36" s="470" t="s">
        <v>687</v>
      </c>
    </row>
    <row r="37" spans="3:14">
      <c r="C37" s="470" t="s">
        <v>687</v>
      </c>
      <c r="D37" s="470" t="s">
        <v>687</v>
      </c>
      <c r="E37" s="470" t="s">
        <v>687</v>
      </c>
      <c r="F37" s="470" t="s">
        <v>687</v>
      </c>
      <c r="H37" s="470" t="s">
        <v>687</v>
      </c>
      <c r="I37" s="470" t="s">
        <v>539</v>
      </c>
      <c r="J37" s="470" t="s">
        <v>539</v>
      </c>
      <c r="K37" s="470" t="s">
        <v>539</v>
      </c>
      <c r="L37" s="470" t="s">
        <v>539</v>
      </c>
      <c r="M37" s="470" t="s">
        <v>687</v>
      </c>
      <c r="N37" s="470" t="s">
        <v>687</v>
      </c>
    </row>
    <row r="38" spans="3:14">
      <c r="C38" s="470" t="s">
        <v>687</v>
      </c>
      <c r="D38" s="470" t="s">
        <v>687</v>
      </c>
      <c r="E38" s="470" t="s">
        <v>687</v>
      </c>
      <c r="F38" s="470" t="s">
        <v>687</v>
      </c>
      <c r="H38" s="470" t="s">
        <v>687</v>
      </c>
      <c r="I38" s="470" t="s">
        <v>539</v>
      </c>
      <c r="J38" s="470" t="s">
        <v>539</v>
      </c>
      <c r="K38" s="470" t="s">
        <v>539</v>
      </c>
      <c r="L38" s="470" t="s">
        <v>539</v>
      </c>
      <c r="M38" s="470" t="s">
        <v>687</v>
      </c>
      <c r="N38" s="470" t="s">
        <v>687</v>
      </c>
    </row>
    <row r="39" spans="3:14">
      <c r="C39" s="470" t="s">
        <v>687</v>
      </c>
      <c r="D39" s="470" t="s">
        <v>687</v>
      </c>
      <c r="E39" s="470" t="s">
        <v>687</v>
      </c>
      <c r="F39" s="470" t="s">
        <v>687</v>
      </c>
      <c r="H39" s="470" t="s">
        <v>687</v>
      </c>
      <c r="I39" s="470" t="s">
        <v>539</v>
      </c>
      <c r="J39" s="470" t="s">
        <v>539</v>
      </c>
      <c r="K39" s="470" t="s">
        <v>539</v>
      </c>
      <c r="L39" s="470" t="s">
        <v>539</v>
      </c>
      <c r="M39" s="470" t="s">
        <v>687</v>
      </c>
      <c r="N39" s="470" t="s">
        <v>687</v>
      </c>
    </row>
    <row r="40" spans="3:14">
      <c r="C40" s="470" t="s">
        <v>687</v>
      </c>
      <c r="D40" s="470" t="s">
        <v>687</v>
      </c>
      <c r="E40" s="470" t="s">
        <v>687</v>
      </c>
      <c r="F40" s="470" t="s">
        <v>687</v>
      </c>
      <c r="H40" s="470" t="s">
        <v>687</v>
      </c>
      <c r="I40" s="470" t="s">
        <v>539</v>
      </c>
      <c r="J40" s="470" t="s">
        <v>539</v>
      </c>
      <c r="K40" s="470" t="s">
        <v>539</v>
      </c>
      <c r="L40" s="470" t="s">
        <v>539</v>
      </c>
      <c r="M40" s="470" t="s">
        <v>687</v>
      </c>
      <c r="N40" s="470" t="s">
        <v>687</v>
      </c>
    </row>
    <row r="41" spans="3:14">
      <c r="C41" s="470" t="s">
        <v>687</v>
      </c>
      <c r="D41" s="470" t="s">
        <v>687</v>
      </c>
      <c r="E41" s="470" t="s">
        <v>687</v>
      </c>
      <c r="F41" s="470" t="s">
        <v>687</v>
      </c>
      <c r="H41" s="470" t="s">
        <v>687</v>
      </c>
      <c r="I41" s="470" t="s">
        <v>539</v>
      </c>
      <c r="J41" s="470" t="s">
        <v>539</v>
      </c>
      <c r="K41" s="470" t="s">
        <v>539</v>
      </c>
      <c r="L41" s="470" t="s">
        <v>539</v>
      </c>
      <c r="M41" s="470" t="s">
        <v>687</v>
      </c>
      <c r="N41" s="470" t="s">
        <v>687</v>
      </c>
    </row>
    <row r="42" spans="3:14">
      <c r="C42" s="470" t="s">
        <v>687</v>
      </c>
      <c r="D42" s="470" t="s">
        <v>687</v>
      </c>
      <c r="E42" s="470" t="s">
        <v>687</v>
      </c>
      <c r="F42" s="470" t="s">
        <v>687</v>
      </c>
      <c r="H42" s="470" t="s">
        <v>687</v>
      </c>
      <c r="I42" s="470" t="s">
        <v>539</v>
      </c>
      <c r="J42" s="470" t="s">
        <v>539</v>
      </c>
      <c r="K42" s="470" t="s">
        <v>539</v>
      </c>
      <c r="L42" s="470" t="s">
        <v>539</v>
      </c>
      <c r="M42" s="470" t="s">
        <v>687</v>
      </c>
      <c r="N42" s="470" t="s">
        <v>687</v>
      </c>
    </row>
    <row r="43" spans="3:14">
      <c r="C43" s="470" t="s">
        <v>687</v>
      </c>
      <c r="D43" s="470" t="s">
        <v>687</v>
      </c>
      <c r="E43" s="470" t="s">
        <v>687</v>
      </c>
      <c r="F43" s="470" t="s">
        <v>687</v>
      </c>
      <c r="H43" s="470" t="s">
        <v>687</v>
      </c>
      <c r="I43" s="470" t="s">
        <v>539</v>
      </c>
      <c r="J43" s="470" t="s">
        <v>539</v>
      </c>
      <c r="K43" s="470" t="s">
        <v>539</v>
      </c>
      <c r="L43" s="470" t="s">
        <v>539</v>
      </c>
      <c r="M43" s="470" t="s">
        <v>687</v>
      </c>
      <c r="N43" s="470" t="s">
        <v>687</v>
      </c>
    </row>
    <row r="44" spans="3:14">
      <c r="C44" s="470" t="s">
        <v>687</v>
      </c>
      <c r="D44" s="470" t="s">
        <v>687</v>
      </c>
      <c r="E44" s="470" t="s">
        <v>687</v>
      </c>
      <c r="F44" s="470" t="s">
        <v>687</v>
      </c>
      <c r="H44" s="470" t="s">
        <v>687</v>
      </c>
      <c r="I44" s="470" t="s">
        <v>539</v>
      </c>
      <c r="J44" s="470" t="s">
        <v>539</v>
      </c>
      <c r="K44" s="470" t="s">
        <v>539</v>
      </c>
      <c r="L44" s="470" t="s">
        <v>539</v>
      </c>
      <c r="M44" s="470" t="s">
        <v>687</v>
      </c>
      <c r="N44" s="470" t="s">
        <v>687</v>
      </c>
    </row>
    <row r="45" spans="3:14">
      <c r="C45" s="470" t="s">
        <v>687</v>
      </c>
      <c r="D45" s="470" t="s">
        <v>687</v>
      </c>
      <c r="E45" s="470" t="s">
        <v>687</v>
      </c>
      <c r="F45" s="470" t="s">
        <v>687</v>
      </c>
      <c r="H45" s="470" t="s">
        <v>687</v>
      </c>
      <c r="I45" s="470" t="s">
        <v>539</v>
      </c>
      <c r="J45" s="470" t="s">
        <v>539</v>
      </c>
      <c r="K45" s="470" t="s">
        <v>539</v>
      </c>
      <c r="L45" s="470" t="s">
        <v>539</v>
      </c>
      <c r="M45" s="470" t="s">
        <v>687</v>
      </c>
      <c r="N45" s="470" t="s">
        <v>687</v>
      </c>
    </row>
    <row r="46" spans="3:14">
      <c r="C46" s="470" t="s">
        <v>687</v>
      </c>
      <c r="D46" s="470" t="s">
        <v>687</v>
      </c>
      <c r="E46" s="470" t="s">
        <v>687</v>
      </c>
      <c r="F46" s="470" t="s">
        <v>687</v>
      </c>
      <c r="H46" s="470" t="s">
        <v>687</v>
      </c>
      <c r="I46" s="470" t="s">
        <v>539</v>
      </c>
      <c r="J46" s="470" t="s">
        <v>539</v>
      </c>
      <c r="K46" s="470" t="s">
        <v>539</v>
      </c>
      <c r="L46" s="470" t="s">
        <v>539</v>
      </c>
      <c r="M46" s="470" t="s">
        <v>687</v>
      </c>
      <c r="N46" s="470" t="s">
        <v>687</v>
      </c>
    </row>
    <row r="47" spans="3:14">
      <c r="C47" s="470" t="s">
        <v>687</v>
      </c>
      <c r="D47" s="470" t="s">
        <v>687</v>
      </c>
      <c r="E47" s="470" t="s">
        <v>687</v>
      </c>
      <c r="F47" s="470" t="s">
        <v>687</v>
      </c>
      <c r="H47" s="470" t="s">
        <v>687</v>
      </c>
      <c r="I47" s="470" t="s">
        <v>539</v>
      </c>
      <c r="J47" s="470" t="s">
        <v>539</v>
      </c>
      <c r="K47" s="470" t="s">
        <v>539</v>
      </c>
      <c r="L47" s="470" t="s">
        <v>539</v>
      </c>
      <c r="M47" s="470" t="s">
        <v>687</v>
      </c>
      <c r="N47" s="470" t="s">
        <v>687</v>
      </c>
    </row>
    <row r="48" spans="3:14">
      <c r="C48" s="470" t="s">
        <v>687</v>
      </c>
      <c r="D48" s="470" t="s">
        <v>687</v>
      </c>
      <c r="E48" s="470" t="s">
        <v>687</v>
      </c>
      <c r="F48" s="470" t="s">
        <v>687</v>
      </c>
      <c r="H48" s="470" t="s">
        <v>687</v>
      </c>
      <c r="I48" s="470" t="s">
        <v>539</v>
      </c>
      <c r="J48" s="470" t="s">
        <v>539</v>
      </c>
      <c r="K48" s="470" t="s">
        <v>539</v>
      </c>
      <c r="L48" s="470" t="s">
        <v>539</v>
      </c>
      <c r="M48" s="470" t="s">
        <v>687</v>
      </c>
      <c r="N48" s="470" t="s">
        <v>687</v>
      </c>
    </row>
    <row r="49" spans="3:14">
      <c r="C49" s="470" t="s">
        <v>687</v>
      </c>
      <c r="D49" s="470" t="s">
        <v>687</v>
      </c>
      <c r="E49" s="470" t="s">
        <v>687</v>
      </c>
      <c r="F49" s="470" t="s">
        <v>687</v>
      </c>
      <c r="H49" s="470" t="s">
        <v>687</v>
      </c>
      <c r="I49" s="470" t="s">
        <v>539</v>
      </c>
      <c r="J49" s="470" t="s">
        <v>539</v>
      </c>
      <c r="K49" s="470" t="s">
        <v>539</v>
      </c>
      <c r="L49" s="470" t="s">
        <v>539</v>
      </c>
      <c r="M49" s="470" t="s">
        <v>687</v>
      </c>
      <c r="N49" s="470" t="s">
        <v>687</v>
      </c>
    </row>
    <row r="50" spans="3:14">
      <c r="C50" s="470" t="s">
        <v>687</v>
      </c>
      <c r="D50" s="470" t="s">
        <v>687</v>
      </c>
      <c r="E50" s="470" t="s">
        <v>687</v>
      </c>
      <c r="F50" s="470" t="s">
        <v>687</v>
      </c>
      <c r="H50" s="470" t="s">
        <v>687</v>
      </c>
      <c r="I50" s="470" t="s">
        <v>539</v>
      </c>
      <c r="J50" s="470" t="s">
        <v>539</v>
      </c>
      <c r="K50" s="470" t="s">
        <v>539</v>
      </c>
      <c r="L50" s="470" t="s">
        <v>539</v>
      </c>
      <c r="M50" s="470" t="s">
        <v>687</v>
      </c>
      <c r="N50" s="470" t="s">
        <v>687</v>
      </c>
    </row>
    <row r="51" spans="3:14">
      <c r="C51" s="470" t="s">
        <v>687</v>
      </c>
      <c r="D51" s="470" t="s">
        <v>687</v>
      </c>
      <c r="E51" s="470" t="s">
        <v>687</v>
      </c>
      <c r="F51" s="470" t="s">
        <v>687</v>
      </c>
      <c r="H51" s="470" t="s">
        <v>687</v>
      </c>
      <c r="I51" s="470" t="s">
        <v>539</v>
      </c>
      <c r="J51" s="470" t="s">
        <v>539</v>
      </c>
      <c r="K51" s="470" t="s">
        <v>539</v>
      </c>
      <c r="L51" s="470" t="s">
        <v>539</v>
      </c>
      <c r="M51" s="470" t="s">
        <v>687</v>
      </c>
      <c r="N51" s="470" t="s">
        <v>687</v>
      </c>
    </row>
    <row r="52" spans="3:14">
      <c r="C52" s="470" t="s">
        <v>687</v>
      </c>
      <c r="D52" s="470" t="s">
        <v>687</v>
      </c>
      <c r="E52" s="470" t="s">
        <v>687</v>
      </c>
      <c r="F52" s="470" t="s">
        <v>687</v>
      </c>
      <c r="H52" s="470" t="s">
        <v>687</v>
      </c>
      <c r="I52" s="470" t="s">
        <v>539</v>
      </c>
      <c r="J52" s="470" t="s">
        <v>539</v>
      </c>
      <c r="K52" s="470" t="s">
        <v>539</v>
      </c>
      <c r="L52" s="470" t="s">
        <v>539</v>
      </c>
      <c r="M52" s="470" t="s">
        <v>687</v>
      </c>
      <c r="N52" s="470" t="s">
        <v>687</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sheetPr codeName="Feuil10">
    <tabColor theme="9"/>
  </sheetPr>
  <dimension ref="A1:Q31"/>
  <sheetViews>
    <sheetView showGridLines="0" workbookViewId="0">
      <selection activeCell="O16" sqref="O16"/>
    </sheetView>
  </sheetViews>
  <sheetFormatPr baseColWidth="10" defaultColWidth="11.5546875" defaultRowHeight="13.2"/>
  <cols>
    <col min="1" max="1" width="1.6640625" style="456" customWidth="1"/>
    <col min="2" max="2" width="30.5546875" style="456" hidden="1" customWidth="1"/>
    <col min="3" max="3" width="30.6640625" style="182" hidden="1" customWidth="1"/>
    <col min="4" max="4" width="43.5546875" style="456" customWidth="1"/>
    <col min="5" max="5" width="8.44140625" style="469" customWidth="1"/>
    <col min="6" max="6" width="8.44140625" style="470" bestFit="1" customWidth="1"/>
    <col min="7" max="7" width="5.6640625" style="182" customWidth="1"/>
    <col min="8" max="9" width="11.5546875" style="182"/>
    <col min="10" max="10" width="14.44140625" style="182" customWidth="1"/>
    <col min="11" max="11" width="8.109375" style="182" bestFit="1" customWidth="1"/>
    <col min="12" max="12" width="5.5546875" style="182" bestFit="1" customWidth="1"/>
    <col min="13" max="13" width="6.44140625" style="182" bestFit="1" customWidth="1"/>
    <col min="14" max="14" width="6" style="182" bestFit="1" customWidth="1"/>
    <col min="15" max="15" width="18.33203125" style="182" customWidth="1"/>
    <col min="16" max="16" width="19.44140625" style="182" bestFit="1" customWidth="1"/>
    <col min="17" max="16384" width="11.5546875" style="456"/>
  </cols>
  <sheetData>
    <row r="1" spans="1:17" ht="13.8" thickBot="1">
      <c r="O1" s="474"/>
    </row>
    <row r="2" spans="1:17" s="457" customFormat="1" ht="26.4">
      <c r="B2" s="426" t="s">
        <v>644</v>
      </c>
      <c r="C2" s="475" t="s">
        <v>669</v>
      </c>
      <c r="D2" s="476" t="s">
        <v>20</v>
      </c>
      <c r="E2" s="458" t="s">
        <v>466</v>
      </c>
      <c r="F2" s="186" t="s">
        <v>614</v>
      </c>
      <c r="G2" s="186" t="s">
        <v>613</v>
      </c>
      <c r="H2" s="187" t="s">
        <v>617</v>
      </c>
      <c r="I2" s="186" t="s">
        <v>503</v>
      </c>
      <c r="J2" s="186" t="s">
        <v>497</v>
      </c>
      <c r="K2" s="186" t="s">
        <v>645</v>
      </c>
      <c r="L2" s="186" t="s">
        <v>646</v>
      </c>
      <c r="M2" s="186" t="s">
        <v>647</v>
      </c>
      <c r="N2" s="186" t="s">
        <v>415</v>
      </c>
      <c r="O2" s="455" t="s">
        <v>669</v>
      </c>
      <c r="P2" s="477" t="s">
        <v>644</v>
      </c>
    </row>
    <row r="3" spans="1:17">
      <c r="A3" s="182"/>
      <c r="B3" s="466" t="s">
        <v>692</v>
      </c>
      <c r="C3" s="489" t="s">
        <v>408</v>
      </c>
      <c r="D3" s="490"/>
      <c r="E3" s="491"/>
      <c r="F3" s="492"/>
      <c r="G3" s="493"/>
      <c r="H3" s="494"/>
      <c r="I3" s="495"/>
      <c r="J3" s="496"/>
      <c r="K3" s="496" t="str">
        <f t="shared" ref="K3:K29" si="0">IF(ISBLANK(D3),"",MID(B3,1,2))</f>
        <v/>
      </c>
      <c r="L3" s="496" t="str">
        <f t="shared" ref="L3:L29" si="1">IF(ISBLANK(D3),"",MID(B3,9,2))</f>
        <v/>
      </c>
      <c r="M3" s="496" t="str">
        <f>IF(ISBLANK(D3),"",CONCATENATE("20",MID(B3,7,2)))</f>
        <v/>
      </c>
      <c r="N3" s="496" t="str">
        <f t="shared" ref="N3:N29" si="2">IF(ISBLANK(D3),"",MID(B3,4,2))</f>
        <v/>
      </c>
      <c r="O3" s="497" t="str">
        <f>IF(ISBLANK(D3)," ",IF(D3&lt;&gt;"",C3))</f>
        <v xml:space="preserve"> </v>
      </c>
      <c r="P3" s="497" t="str">
        <f>IF(ISBLANK(D3)," ",IF(E3&lt;&gt;"",B3))</f>
        <v xml:space="preserve"> </v>
      </c>
    </row>
    <row r="4" spans="1:17">
      <c r="A4" s="182"/>
      <c r="B4" s="466" t="s">
        <v>692</v>
      </c>
      <c r="C4" s="489" t="s">
        <v>408</v>
      </c>
      <c r="D4" s="490"/>
      <c r="E4" s="491"/>
      <c r="F4" s="492"/>
      <c r="G4" s="493"/>
      <c r="H4" s="494"/>
      <c r="I4" s="495"/>
      <c r="J4" s="496"/>
      <c r="K4" s="496" t="str">
        <f t="shared" si="0"/>
        <v/>
      </c>
      <c r="L4" s="496" t="str">
        <f t="shared" si="1"/>
        <v/>
      </c>
      <c r="M4" s="496" t="str">
        <f t="shared" ref="M4:M29" si="3">IF(ISBLANK(D4),"",CONCATENATE("20",MID(B4,7,2)))</f>
        <v/>
      </c>
      <c r="N4" s="496" t="str">
        <f t="shared" si="2"/>
        <v/>
      </c>
      <c r="O4" s="497" t="str">
        <f t="shared" ref="O4:O29" si="4">IF(ISBLANK(D4)," ",IF(D4&lt;&gt;"",C4))</f>
        <v xml:space="preserve"> </v>
      </c>
      <c r="P4" s="497" t="str">
        <f t="shared" ref="P4:P29" si="5">IF(ISBLANK(D4)," ",IF(E4&lt;&gt;"",B4))</f>
        <v xml:space="preserve"> </v>
      </c>
    </row>
    <row r="5" spans="1:17">
      <c r="A5" s="182"/>
      <c r="B5" s="466" t="s">
        <v>692</v>
      </c>
      <c r="C5" s="489" t="s">
        <v>408</v>
      </c>
      <c r="D5" s="490"/>
      <c r="E5" s="491"/>
      <c r="F5" s="492"/>
      <c r="G5" s="493"/>
      <c r="H5" s="494"/>
      <c r="I5" s="495"/>
      <c r="J5" s="496"/>
      <c r="K5" s="496" t="str">
        <f t="shared" si="0"/>
        <v/>
      </c>
      <c r="L5" s="496" t="str">
        <f t="shared" si="1"/>
        <v/>
      </c>
      <c r="M5" s="496" t="str">
        <f t="shared" si="3"/>
        <v/>
      </c>
      <c r="N5" s="496" t="str">
        <f t="shared" si="2"/>
        <v/>
      </c>
      <c r="O5" s="497" t="str">
        <f t="shared" si="4"/>
        <v xml:space="preserve"> </v>
      </c>
      <c r="P5" s="497" t="str">
        <f t="shared" si="5"/>
        <v xml:space="preserve"> </v>
      </c>
    </row>
    <row r="6" spans="1:17" ht="14.4">
      <c r="A6" s="182"/>
      <c r="B6" s="466" t="s">
        <v>692</v>
      </c>
      <c r="C6" s="489" t="s">
        <v>408</v>
      </c>
      <c r="D6" s="490"/>
      <c r="E6" s="491"/>
      <c r="F6" s="492"/>
      <c r="G6" s="493"/>
      <c r="H6" s="494"/>
      <c r="I6" s="495"/>
      <c r="J6" s="496"/>
      <c r="K6" s="496" t="str">
        <f t="shared" si="0"/>
        <v/>
      </c>
      <c r="L6" s="496" t="str">
        <f t="shared" si="1"/>
        <v/>
      </c>
      <c r="M6" s="496" t="str">
        <f t="shared" si="3"/>
        <v/>
      </c>
      <c r="N6" s="496" t="str">
        <f t="shared" si="2"/>
        <v/>
      </c>
      <c r="O6" s="497" t="str">
        <f t="shared" si="4"/>
        <v xml:space="preserve"> </v>
      </c>
      <c r="P6" s="497" t="str">
        <f t="shared" si="5"/>
        <v xml:space="preserve"> </v>
      </c>
      <c r="Q6"/>
    </row>
    <row r="7" spans="1:17">
      <c r="A7" s="182"/>
      <c r="B7" s="466" t="s">
        <v>692</v>
      </c>
      <c r="C7" s="489" t="s">
        <v>408</v>
      </c>
      <c r="D7" s="490"/>
      <c r="E7" s="491"/>
      <c r="F7" s="492"/>
      <c r="G7" s="493"/>
      <c r="H7" s="494"/>
      <c r="I7" s="495"/>
      <c r="J7" s="496"/>
      <c r="K7" s="496" t="str">
        <f t="shared" si="0"/>
        <v/>
      </c>
      <c r="L7" s="496" t="str">
        <f t="shared" si="1"/>
        <v/>
      </c>
      <c r="M7" s="496" t="str">
        <f t="shared" si="3"/>
        <v/>
      </c>
      <c r="N7" s="496" t="str">
        <f t="shared" si="2"/>
        <v/>
      </c>
      <c r="O7" s="497" t="str">
        <f t="shared" si="4"/>
        <v xml:space="preserve"> </v>
      </c>
      <c r="P7" s="497" t="str">
        <f t="shared" si="5"/>
        <v xml:space="preserve"> </v>
      </c>
    </row>
    <row r="8" spans="1:17">
      <c r="A8" s="182"/>
      <c r="B8" s="466" t="s">
        <v>692</v>
      </c>
      <c r="C8" s="489" t="s">
        <v>408</v>
      </c>
      <c r="D8" s="490"/>
      <c r="E8" s="491"/>
      <c r="F8" s="492"/>
      <c r="G8" s="493"/>
      <c r="H8" s="494"/>
      <c r="I8" s="495"/>
      <c r="J8" s="496"/>
      <c r="K8" s="496" t="str">
        <f t="shared" si="0"/>
        <v/>
      </c>
      <c r="L8" s="496" t="str">
        <f t="shared" si="1"/>
        <v/>
      </c>
      <c r="M8" s="496" t="str">
        <f t="shared" si="3"/>
        <v/>
      </c>
      <c r="N8" s="496" t="str">
        <f t="shared" si="2"/>
        <v/>
      </c>
      <c r="O8" s="497" t="str">
        <f t="shared" si="4"/>
        <v xml:space="preserve"> </v>
      </c>
      <c r="P8" s="497" t="str">
        <f t="shared" si="5"/>
        <v xml:space="preserve"> </v>
      </c>
    </row>
    <row r="9" spans="1:17">
      <c r="A9" s="182"/>
      <c r="B9" s="466" t="s">
        <v>692</v>
      </c>
      <c r="C9" s="489" t="s">
        <v>408</v>
      </c>
      <c r="D9" s="490"/>
      <c r="E9" s="491"/>
      <c r="F9" s="492"/>
      <c r="G9" s="493"/>
      <c r="H9" s="494"/>
      <c r="I9" s="495"/>
      <c r="J9" s="496"/>
      <c r="K9" s="496" t="str">
        <f>IF(ISBLANK(D9),"",MID(B9,1,2))</f>
        <v/>
      </c>
      <c r="L9" s="496" t="str">
        <f t="shared" si="1"/>
        <v/>
      </c>
      <c r="M9" s="496" t="str">
        <f t="shared" si="3"/>
        <v/>
      </c>
      <c r="N9" s="496" t="str">
        <f t="shared" si="2"/>
        <v/>
      </c>
      <c r="O9" s="497" t="str">
        <f t="shared" si="4"/>
        <v xml:space="preserve"> </v>
      </c>
      <c r="P9" s="497" t="str">
        <f t="shared" si="5"/>
        <v xml:space="preserve"> </v>
      </c>
    </row>
    <row r="10" spans="1:17">
      <c r="A10" s="182"/>
      <c r="B10" s="466" t="s">
        <v>692</v>
      </c>
      <c r="C10" s="489" t="s">
        <v>408</v>
      </c>
      <c r="D10" s="490"/>
      <c r="E10" s="491"/>
      <c r="F10" s="492"/>
      <c r="G10" s="493"/>
      <c r="H10" s="494"/>
      <c r="I10" s="495"/>
      <c r="J10" s="496"/>
      <c r="K10" s="496" t="str">
        <f t="shared" si="0"/>
        <v/>
      </c>
      <c r="L10" s="496" t="str">
        <f t="shared" si="1"/>
        <v/>
      </c>
      <c r="M10" s="496" t="str">
        <f t="shared" si="3"/>
        <v/>
      </c>
      <c r="N10" s="496" t="str">
        <f t="shared" si="2"/>
        <v/>
      </c>
      <c r="O10" s="497" t="str">
        <f t="shared" si="4"/>
        <v xml:space="preserve"> </v>
      </c>
      <c r="P10" s="497" t="str">
        <f t="shared" si="5"/>
        <v xml:space="preserve"> </v>
      </c>
    </row>
    <row r="11" spans="1:17">
      <c r="A11" s="182"/>
      <c r="B11" s="466" t="s">
        <v>692</v>
      </c>
      <c r="C11" s="489" t="s">
        <v>408</v>
      </c>
      <c r="D11" s="490"/>
      <c r="E11" s="491"/>
      <c r="F11" s="492"/>
      <c r="G11" s="493"/>
      <c r="H11" s="494"/>
      <c r="I11" s="495"/>
      <c r="J11" s="496"/>
      <c r="K11" s="496" t="str">
        <f t="shared" si="0"/>
        <v/>
      </c>
      <c r="L11" s="496" t="str">
        <f t="shared" si="1"/>
        <v/>
      </c>
      <c r="M11" s="496" t="str">
        <f t="shared" si="3"/>
        <v/>
      </c>
      <c r="N11" s="496" t="str">
        <f t="shared" si="2"/>
        <v/>
      </c>
      <c r="O11" s="497" t="str">
        <f t="shared" si="4"/>
        <v xml:space="preserve"> </v>
      </c>
      <c r="P11" s="497" t="str">
        <f t="shared" si="5"/>
        <v xml:space="preserve"> </v>
      </c>
    </row>
    <row r="12" spans="1:17">
      <c r="A12" s="182"/>
      <c r="B12" s="466" t="s">
        <v>692</v>
      </c>
      <c r="C12" s="489" t="s">
        <v>408</v>
      </c>
      <c r="D12" s="490"/>
      <c r="E12" s="491"/>
      <c r="F12" s="492"/>
      <c r="G12" s="493"/>
      <c r="H12" s="494"/>
      <c r="I12" s="498"/>
      <c r="J12" s="496"/>
      <c r="K12" s="496" t="str">
        <f t="shared" si="0"/>
        <v/>
      </c>
      <c r="L12" s="496" t="str">
        <f t="shared" si="1"/>
        <v/>
      </c>
      <c r="M12" s="496" t="str">
        <f t="shared" si="3"/>
        <v/>
      </c>
      <c r="N12" s="496" t="str">
        <f t="shared" si="2"/>
        <v/>
      </c>
      <c r="O12" s="497" t="str">
        <f t="shared" si="4"/>
        <v xml:space="preserve"> </v>
      </c>
      <c r="P12" s="497" t="str">
        <f t="shared" si="5"/>
        <v xml:space="preserve"> </v>
      </c>
    </row>
    <row r="13" spans="1:17">
      <c r="A13" s="182"/>
      <c r="B13" s="466" t="s">
        <v>692</v>
      </c>
      <c r="C13" s="489" t="s">
        <v>408</v>
      </c>
      <c r="D13" s="490"/>
      <c r="E13" s="491"/>
      <c r="F13" s="492"/>
      <c r="G13" s="493"/>
      <c r="H13" s="494"/>
      <c r="I13" s="495"/>
      <c r="J13" s="496"/>
      <c r="K13" s="496" t="str">
        <f t="shared" si="0"/>
        <v/>
      </c>
      <c r="L13" s="496" t="str">
        <f t="shared" si="1"/>
        <v/>
      </c>
      <c r="M13" s="496" t="str">
        <f t="shared" si="3"/>
        <v/>
      </c>
      <c r="N13" s="496" t="str">
        <f t="shared" si="2"/>
        <v/>
      </c>
      <c r="O13" s="497" t="str">
        <f t="shared" si="4"/>
        <v xml:space="preserve"> </v>
      </c>
      <c r="P13" s="497" t="str">
        <f t="shared" si="5"/>
        <v xml:space="preserve"> </v>
      </c>
    </row>
    <row r="14" spans="1:17">
      <c r="A14" s="182"/>
      <c r="B14" s="466" t="s">
        <v>692</v>
      </c>
      <c r="C14" s="489" t="s">
        <v>408</v>
      </c>
      <c r="D14" s="490"/>
      <c r="E14" s="491"/>
      <c r="F14" s="492"/>
      <c r="G14" s="493"/>
      <c r="H14" s="494"/>
      <c r="I14" s="495"/>
      <c r="J14" s="496"/>
      <c r="K14" s="496" t="str">
        <f t="shared" si="0"/>
        <v/>
      </c>
      <c r="L14" s="496" t="str">
        <f t="shared" si="1"/>
        <v/>
      </c>
      <c r="M14" s="496" t="str">
        <f t="shared" si="3"/>
        <v/>
      </c>
      <c r="N14" s="496" t="str">
        <f t="shared" si="2"/>
        <v/>
      </c>
      <c r="O14" s="497" t="str">
        <f t="shared" si="4"/>
        <v xml:space="preserve"> </v>
      </c>
      <c r="P14" s="497" t="str">
        <f t="shared" si="5"/>
        <v xml:space="preserve"> </v>
      </c>
    </row>
    <row r="15" spans="1:17">
      <c r="A15" s="182"/>
      <c r="B15" s="466" t="s">
        <v>692</v>
      </c>
      <c r="C15" s="489" t="s">
        <v>408</v>
      </c>
      <c r="D15" s="490"/>
      <c r="E15" s="491"/>
      <c r="F15" s="492"/>
      <c r="G15" s="493"/>
      <c r="H15" s="494"/>
      <c r="I15" s="495"/>
      <c r="J15" s="496"/>
      <c r="K15" s="496" t="str">
        <f t="shared" si="0"/>
        <v/>
      </c>
      <c r="L15" s="499" t="str">
        <f t="shared" si="1"/>
        <v/>
      </c>
      <c r="M15" s="496" t="str">
        <f t="shared" si="3"/>
        <v/>
      </c>
      <c r="N15" s="500" t="str">
        <f t="shared" si="2"/>
        <v/>
      </c>
      <c r="O15" s="497" t="str">
        <f t="shared" si="4"/>
        <v xml:space="preserve"> </v>
      </c>
      <c r="P15" s="497" t="str">
        <f t="shared" si="5"/>
        <v xml:space="preserve"> </v>
      </c>
    </row>
    <row r="16" spans="1:17">
      <c r="A16" s="182"/>
      <c r="B16" s="466" t="s">
        <v>692</v>
      </c>
      <c r="C16" s="489" t="s">
        <v>408</v>
      </c>
      <c r="D16" s="490"/>
      <c r="E16" s="491"/>
      <c r="F16" s="492"/>
      <c r="G16" s="493"/>
      <c r="H16" s="494"/>
      <c r="I16" s="495"/>
      <c r="J16" s="496"/>
      <c r="K16" s="496" t="str">
        <f t="shared" si="0"/>
        <v/>
      </c>
      <c r="L16" s="499" t="str">
        <f t="shared" si="1"/>
        <v/>
      </c>
      <c r="M16" s="496" t="str">
        <f t="shared" si="3"/>
        <v/>
      </c>
      <c r="N16" s="500" t="str">
        <f t="shared" si="2"/>
        <v/>
      </c>
      <c r="O16" s="497" t="str">
        <f t="shared" si="4"/>
        <v xml:space="preserve"> </v>
      </c>
      <c r="P16" s="497" t="str">
        <f t="shared" si="5"/>
        <v xml:space="preserve"> </v>
      </c>
    </row>
    <row r="17" spans="1:16">
      <c r="A17" s="182"/>
      <c r="B17" s="466" t="s">
        <v>692</v>
      </c>
      <c r="C17" s="489" t="s">
        <v>408</v>
      </c>
      <c r="D17" s="490"/>
      <c r="E17" s="491"/>
      <c r="F17" s="492"/>
      <c r="G17" s="493"/>
      <c r="H17" s="494"/>
      <c r="I17" s="495"/>
      <c r="J17" s="496"/>
      <c r="K17" s="496" t="str">
        <f t="shared" si="0"/>
        <v/>
      </c>
      <c r="L17" s="500" t="str">
        <f t="shared" si="1"/>
        <v/>
      </c>
      <c r="M17" s="496" t="str">
        <f t="shared" si="3"/>
        <v/>
      </c>
      <c r="N17" s="500" t="str">
        <f t="shared" si="2"/>
        <v/>
      </c>
      <c r="O17" s="497" t="str">
        <f t="shared" si="4"/>
        <v xml:space="preserve"> </v>
      </c>
      <c r="P17" s="497" t="str">
        <f t="shared" si="5"/>
        <v xml:space="preserve"> </v>
      </c>
    </row>
    <row r="18" spans="1:16">
      <c r="A18" s="182"/>
      <c r="B18" s="466" t="s">
        <v>692</v>
      </c>
      <c r="C18" s="489" t="s">
        <v>408</v>
      </c>
      <c r="D18" s="490"/>
      <c r="E18" s="491"/>
      <c r="F18" s="492"/>
      <c r="G18" s="493"/>
      <c r="H18" s="494"/>
      <c r="I18" s="495"/>
      <c r="J18" s="496"/>
      <c r="K18" s="496" t="str">
        <f t="shared" si="0"/>
        <v/>
      </c>
      <c r="L18" s="500" t="str">
        <f t="shared" si="1"/>
        <v/>
      </c>
      <c r="M18" s="496" t="str">
        <f t="shared" si="3"/>
        <v/>
      </c>
      <c r="N18" s="500" t="str">
        <f t="shared" si="2"/>
        <v/>
      </c>
      <c r="O18" s="497" t="str">
        <f t="shared" si="4"/>
        <v xml:space="preserve"> </v>
      </c>
      <c r="P18" s="497" t="str">
        <f t="shared" si="5"/>
        <v xml:space="preserve"> </v>
      </c>
    </row>
    <row r="19" spans="1:16">
      <c r="A19" s="182"/>
      <c r="B19" s="466" t="s">
        <v>692</v>
      </c>
      <c r="C19" s="489" t="s">
        <v>408</v>
      </c>
      <c r="D19" s="490"/>
      <c r="E19" s="491"/>
      <c r="F19" s="492"/>
      <c r="G19" s="493"/>
      <c r="H19" s="494"/>
      <c r="I19" s="495"/>
      <c r="J19" s="496"/>
      <c r="K19" s="496" t="str">
        <f t="shared" si="0"/>
        <v/>
      </c>
      <c r="L19" s="500" t="str">
        <f t="shared" si="1"/>
        <v/>
      </c>
      <c r="M19" s="496" t="str">
        <f t="shared" si="3"/>
        <v/>
      </c>
      <c r="N19" s="500" t="str">
        <f t="shared" si="2"/>
        <v/>
      </c>
      <c r="O19" s="497" t="str">
        <f t="shared" si="4"/>
        <v xml:space="preserve"> </v>
      </c>
      <c r="P19" s="497" t="str">
        <f t="shared" si="5"/>
        <v xml:space="preserve"> </v>
      </c>
    </row>
    <row r="20" spans="1:16">
      <c r="A20" s="182"/>
      <c r="B20" s="466" t="s">
        <v>692</v>
      </c>
      <c r="C20" s="489" t="s">
        <v>408</v>
      </c>
      <c r="D20" s="490"/>
      <c r="E20" s="491"/>
      <c r="F20" s="492"/>
      <c r="G20" s="493"/>
      <c r="H20" s="494"/>
      <c r="I20" s="495"/>
      <c r="J20" s="496"/>
      <c r="K20" s="496" t="str">
        <f t="shared" si="0"/>
        <v/>
      </c>
      <c r="L20" s="500" t="str">
        <f t="shared" si="1"/>
        <v/>
      </c>
      <c r="M20" s="496" t="str">
        <f t="shared" si="3"/>
        <v/>
      </c>
      <c r="N20" s="500" t="str">
        <f t="shared" si="2"/>
        <v/>
      </c>
      <c r="O20" s="497" t="str">
        <f t="shared" si="4"/>
        <v xml:space="preserve"> </v>
      </c>
      <c r="P20" s="497" t="str">
        <f t="shared" si="5"/>
        <v xml:space="preserve"> </v>
      </c>
    </row>
    <row r="21" spans="1:16">
      <c r="A21" s="182"/>
      <c r="B21" s="466" t="s">
        <v>692</v>
      </c>
      <c r="C21" s="489" t="s">
        <v>408</v>
      </c>
      <c r="D21" s="490"/>
      <c r="E21" s="491"/>
      <c r="F21" s="492"/>
      <c r="G21" s="493"/>
      <c r="H21" s="494"/>
      <c r="I21" s="495"/>
      <c r="J21" s="496"/>
      <c r="K21" s="496" t="str">
        <f t="shared" si="0"/>
        <v/>
      </c>
      <c r="L21" s="500" t="str">
        <f t="shared" si="1"/>
        <v/>
      </c>
      <c r="M21" s="496" t="str">
        <f t="shared" si="3"/>
        <v/>
      </c>
      <c r="N21" s="500" t="str">
        <f t="shared" si="2"/>
        <v/>
      </c>
      <c r="O21" s="497" t="str">
        <f t="shared" si="4"/>
        <v xml:space="preserve"> </v>
      </c>
      <c r="P21" s="497" t="str">
        <f t="shared" si="5"/>
        <v xml:space="preserve"> </v>
      </c>
    </row>
    <row r="22" spans="1:16">
      <c r="A22" s="182"/>
      <c r="B22" s="466" t="s">
        <v>692</v>
      </c>
      <c r="C22" s="489" t="s">
        <v>408</v>
      </c>
      <c r="D22" s="490"/>
      <c r="E22" s="491"/>
      <c r="F22" s="492"/>
      <c r="G22" s="493"/>
      <c r="H22" s="494"/>
      <c r="I22" s="495"/>
      <c r="J22" s="496"/>
      <c r="K22" s="496" t="str">
        <f t="shared" si="0"/>
        <v/>
      </c>
      <c r="L22" s="500" t="str">
        <f t="shared" si="1"/>
        <v/>
      </c>
      <c r="M22" s="496" t="str">
        <f t="shared" si="3"/>
        <v/>
      </c>
      <c r="N22" s="500" t="str">
        <f t="shared" si="2"/>
        <v/>
      </c>
      <c r="O22" s="497" t="str">
        <f t="shared" si="4"/>
        <v xml:space="preserve"> </v>
      </c>
      <c r="P22" s="497" t="str">
        <f t="shared" si="5"/>
        <v xml:space="preserve"> </v>
      </c>
    </row>
    <row r="23" spans="1:16">
      <c r="A23" s="182"/>
      <c r="B23" s="466" t="s">
        <v>692</v>
      </c>
      <c r="C23" s="489" t="s">
        <v>408</v>
      </c>
      <c r="D23" s="490"/>
      <c r="E23" s="491"/>
      <c r="F23" s="492"/>
      <c r="G23" s="493"/>
      <c r="H23" s="494"/>
      <c r="I23" s="495"/>
      <c r="J23" s="496"/>
      <c r="K23" s="496" t="str">
        <f t="shared" si="0"/>
        <v/>
      </c>
      <c r="L23" s="500" t="str">
        <f t="shared" si="1"/>
        <v/>
      </c>
      <c r="M23" s="496" t="str">
        <f t="shared" si="3"/>
        <v/>
      </c>
      <c r="N23" s="500" t="str">
        <f t="shared" si="2"/>
        <v/>
      </c>
      <c r="O23" s="497" t="str">
        <f t="shared" si="4"/>
        <v xml:space="preserve"> </v>
      </c>
      <c r="P23" s="497" t="str">
        <f t="shared" si="5"/>
        <v xml:space="preserve"> </v>
      </c>
    </row>
    <row r="24" spans="1:16">
      <c r="A24" s="182"/>
      <c r="B24" s="466" t="s">
        <v>692</v>
      </c>
      <c r="C24" s="489" t="s">
        <v>408</v>
      </c>
      <c r="D24" s="490"/>
      <c r="E24" s="491"/>
      <c r="F24" s="492"/>
      <c r="G24" s="493"/>
      <c r="H24" s="494"/>
      <c r="I24" s="495"/>
      <c r="J24" s="496"/>
      <c r="K24" s="496" t="str">
        <f t="shared" si="0"/>
        <v/>
      </c>
      <c r="L24" s="500" t="str">
        <f t="shared" si="1"/>
        <v/>
      </c>
      <c r="M24" s="496" t="str">
        <f t="shared" si="3"/>
        <v/>
      </c>
      <c r="N24" s="500" t="str">
        <f t="shared" si="2"/>
        <v/>
      </c>
      <c r="O24" s="497" t="str">
        <f t="shared" si="4"/>
        <v xml:space="preserve"> </v>
      </c>
      <c r="P24" s="497" t="str">
        <f t="shared" si="5"/>
        <v xml:space="preserve"> </v>
      </c>
    </row>
    <row r="25" spans="1:16">
      <c r="A25" s="182"/>
      <c r="B25" s="466" t="s">
        <v>692</v>
      </c>
      <c r="C25" s="489" t="s">
        <v>408</v>
      </c>
      <c r="D25" s="490"/>
      <c r="E25" s="491"/>
      <c r="F25" s="492"/>
      <c r="G25" s="493"/>
      <c r="H25" s="494"/>
      <c r="I25" s="495"/>
      <c r="J25" s="496"/>
      <c r="K25" s="496" t="str">
        <f t="shared" si="0"/>
        <v/>
      </c>
      <c r="L25" s="500" t="str">
        <f t="shared" si="1"/>
        <v/>
      </c>
      <c r="M25" s="496" t="str">
        <f t="shared" si="3"/>
        <v/>
      </c>
      <c r="N25" s="500" t="str">
        <f t="shared" si="2"/>
        <v/>
      </c>
      <c r="O25" s="497" t="str">
        <f t="shared" si="4"/>
        <v xml:space="preserve"> </v>
      </c>
      <c r="P25" s="497" t="str">
        <f t="shared" si="5"/>
        <v xml:space="preserve"> </v>
      </c>
    </row>
    <row r="26" spans="1:16">
      <c r="A26" s="182"/>
      <c r="B26" s="466" t="s">
        <v>692</v>
      </c>
      <c r="C26" s="489" t="s">
        <v>408</v>
      </c>
      <c r="D26" s="490"/>
      <c r="E26" s="491"/>
      <c r="F26" s="492"/>
      <c r="G26" s="493"/>
      <c r="H26" s="494"/>
      <c r="I26" s="495"/>
      <c r="J26" s="496"/>
      <c r="K26" s="496" t="str">
        <f t="shared" si="0"/>
        <v/>
      </c>
      <c r="L26" s="500" t="str">
        <f t="shared" si="1"/>
        <v/>
      </c>
      <c r="M26" s="496" t="str">
        <f t="shared" si="3"/>
        <v/>
      </c>
      <c r="N26" s="500" t="str">
        <f t="shared" si="2"/>
        <v/>
      </c>
      <c r="O26" s="497" t="str">
        <f t="shared" si="4"/>
        <v xml:space="preserve"> </v>
      </c>
      <c r="P26" s="497" t="str">
        <f t="shared" si="5"/>
        <v xml:space="preserve"> </v>
      </c>
    </row>
    <row r="27" spans="1:16">
      <c r="A27" s="182"/>
      <c r="B27" s="466" t="s">
        <v>692</v>
      </c>
      <c r="C27" s="489" t="s">
        <v>408</v>
      </c>
      <c r="D27" s="490"/>
      <c r="E27" s="491"/>
      <c r="F27" s="492"/>
      <c r="G27" s="493"/>
      <c r="H27" s="494"/>
      <c r="I27" s="495"/>
      <c r="J27" s="496"/>
      <c r="K27" s="496" t="str">
        <f t="shared" si="0"/>
        <v/>
      </c>
      <c r="L27" s="500" t="str">
        <f t="shared" si="1"/>
        <v/>
      </c>
      <c r="M27" s="496" t="str">
        <f t="shared" si="3"/>
        <v/>
      </c>
      <c r="N27" s="500" t="str">
        <f t="shared" si="2"/>
        <v/>
      </c>
      <c r="O27" s="497" t="str">
        <f t="shared" si="4"/>
        <v xml:space="preserve"> </v>
      </c>
      <c r="P27" s="497" t="str">
        <f t="shared" si="5"/>
        <v xml:space="preserve"> </v>
      </c>
    </row>
    <row r="28" spans="1:16">
      <c r="A28" s="182"/>
      <c r="B28" s="466" t="s">
        <v>692</v>
      </c>
      <c r="C28" s="489" t="s">
        <v>408</v>
      </c>
      <c r="D28" s="490"/>
      <c r="E28" s="491"/>
      <c r="F28" s="492"/>
      <c r="G28" s="493"/>
      <c r="H28" s="494"/>
      <c r="I28" s="495"/>
      <c r="J28" s="496"/>
      <c r="K28" s="496" t="str">
        <f t="shared" si="0"/>
        <v/>
      </c>
      <c r="L28" s="500" t="str">
        <f t="shared" si="1"/>
        <v/>
      </c>
      <c r="M28" s="496" t="str">
        <f t="shared" si="3"/>
        <v/>
      </c>
      <c r="N28" s="500" t="str">
        <f t="shared" si="2"/>
        <v/>
      </c>
      <c r="O28" s="497" t="str">
        <f t="shared" si="4"/>
        <v xml:space="preserve"> </v>
      </c>
      <c r="P28" s="497" t="str">
        <f t="shared" si="5"/>
        <v xml:space="preserve"> </v>
      </c>
    </row>
    <row r="29" spans="1:16">
      <c r="A29" s="183"/>
      <c r="B29" s="466" t="s">
        <v>692</v>
      </c>
      <c r="C29" s="489" t="s">
        <v>408</v>
      </c>
      <c r="D29" s="490"/>
      <c r="E29" s="491"/>
      <c r="F29" s="492"/>
      <c r="G29" s="493"/>
      <c r="H29" s="494"/>
      <c r="I29" s="495"/>
      <c r="J29" s="496"/>
      <c r="K29" s="496" t="str">
        <f t="shared" si="0"/>
        <v/>
      </c>
      <c r="L29" s="500" t="str">
        <f t="shared" si="1"/>
        <v/>
      </c>
      <c r="M29" s="496" t="str">
        <f t="shared" si="3"/>
        <v/>
      </c>
      <c r="N29" s="500" t="str">
        <f t="shared" si="2"/>
        <v/>
      </c>
      <c r="O29" s="497" t="str">
        <f t="shared" si="4"/>
        <v xml:space="preserve"> </v>
      </c>
      <c r="P29" s="497" t="str">
        <f t="shared" si="5"/>
        <v xml:space="preserve"> </v>
      </c>
    </row>
    <row r="31" spans="1:16">
      <c r="H31" s="470"/>
    </row>
  </sheetData>
  <conditionalFormatting sqref="G3:H29">
    <cfRule type="expression" dxfId="32" priority="17">
      <formula>"0"</formula>
    </cfRule>
  </conditionalFormatting>
  <conditionalFormatting sqref="I3:I29">
    <cfRule type="expression" dxfId="31" priority="10">
      <formula>AND(D3&lt;&gt;"",I3="")</formula>
    </cfRule>
  </conditionalFormatting>
  <conditionalFormatting sqref="I3:I29">
    <cfRule type="expression" dxfId="30" priority="8">
      <formula>AND(D3&lt;&gt;"",I3="")</formula>
    </cfRule>
  </conditionalFormatting>
  <pageMargins left="0.7" right="0.7" top="0.75" bottom="0.75" header="0.3" footer="0.3"/>
  <pageSetup paperSize="9" orientation="portrait" horizontalDpi="0" verticalDpi="0" r:id="rId1"/>
  <legacyDrawing r:id="rId2"/>
</worksheet>
</file>

<file path=xl/worksheets/sheet10.xml><?xml version="1.0" encoding="utf-8"?>
<worksheet xmlns="http://schemas.openxmlformats.org/spreadsheetml/2006/main" xmlns:r="http://schemas.openxmlformats.org/officeDocument/2006/relationships">
  <sheetPr codeName="Feuil1">
    <tabColor rgb="FF00B0F0"/>
  </sheetPr>
  <dimension ref="A1:T253"/>
  <sheetViews>
    <sheetView showGridLines="0" tabSelected="1" zoomScaleNormal="100" workbookViewId="0">
      <selection activeCell="J63" sqref="J63"/>
    </sheetView>
  </sheetViews>
  <sheetFormatPr baseColWidth="10" defaultColWidth="11.5546875" defaultRowHeight="13.2"/>
  <cols>
    <col min="1" max="1" width="3.6640625" style="191" bestFit="1" customWidth="1"/>
    <col min="2" max="2" width="38.6640625" style="189" bestFit="1" customWidth="1"/>
    <col min="3" max="3" width="7.5546875" style="191" bestFit="1" customWidth="1"/>
    <col min="4" max="4" width="5.88671875" style="189" customWidth="1"/>
    <col min="5" max="5" width="7" style="189" customWidth="1"/>
    <col min="6" max="6" width="10.109375" style="189" customWidth="1"/>
    <col min="7" max="7" width="9.6640625" style="279" bestFit="1" customWidth="1"/>
    <col min="8" max="8" width="16.109375" style="189" customWidth="1"/>
    <col min="9" max="9" width="2.33203125" style="189" customWidth="1"/>
    <col min="10" max="10" width="25.88671875" style="189" customWidth="1"/>
    <col min="11" max="11" width="40.5546875" style="191" bestFit="1" customWidth="1"/>
    <col min="12" max="12" width="6.109375" style="191" customWidth="1"/>
    <col min="13" max="13" width="22.5546875" style="191" bestFit="1" customWidth="1"/>
    <col min="14" max="15" width="10.33203125" style="191" bestFit="1" customWidth="1"/>
    <col min="16" max="17" width="22.5546875" style="191" bestFit="1" customWidth="1"/>
    <col min="18" max="18" width="9.33203125" style="193" bestFit="1" customWidth="1"/>
    <col min="19" max="16384" width="11.5546875" style="189"/>
  </cols>
  <sheetData>
    <row r="1" spans="1:20" ht="14.4" customHeight="1" thickTop="1" thickBot="1">
      <c r="A1" s="532" t="str">
        <f>+J3</f>
        <v>COMMERCIALE INVOICE</v>
      </c>
      <c r="B1" s="532"/>
      <c r="C1" s="532"/>
      <c r="D1" s="532"/>
      <c r="E1" s="533" t="s">
        <v>398</v>
      </c>
      <c r="F1" s="533"/>
      <c r="G1" s="537">
        <f ca="1">J2</f>
        <v>43313</v>
      </c>
      <c r="H1" s="537"/>
      <c r="J1" s="190">
        <f ca="1">NOW()</f>
        <v>43313.82659733796</v>
      </c>
      <c r="K1" s="453" t="str">
        <f>LEFT(J3,2)</f>
        <v>CO</v>
      </c>
      <c r="M1" s="535" t="s">
        <v>463</v>
      </c>
      <c r="N1" s="536"/>
      <c r="O1" s="192" t="s">
        <v>397</v>
      </c>
    </row>
    <row r="2" spans="1:20" ht="14.4" customHeight="1" thickTop="1" thickBot="1">
      <c r="A2" s="532"/>
      <c r="B2" s="532"/>
      <c r="C2" s="532"/>
      <c r="D2" s="532"/>
      <c r="G2" s="189"/>
      <c r="I2" s="184"/>
      <c r="J2" s="194">
        <f ca="1">TODAY()</f>
        <v>43313</v>
      </c>
      <c r="K2" s="468" t="str">
        <f ca="1">K1&amp;" "&amp;J4&amp;" "&amp;TEXT(G1,"aammjj")&amp;" "&amp;TEXT(J1,"hhmmss")</f>
        <v>CO 02 180801 195018</v>
      </c>
      <c r="M2" s="195" t="s">
        <v>437</v>
      </c>
      <c r="N2" s="196" t="s">
        <v>499</v>
      </c>
      <c r="O2" s="197" t="s">
        <v>0</v>
      </c>
    </row>
    <row r="3" spans="1:20" ht="13.8" thickTop="1">
      <c r="B3" s="198"/>
      <c r="C3" s="437"/>
      <c r="D3" s="198"/>
      <c r="E3" s="534" t="s">
        <v>569</v>
      </c>
      <c r="F3" s="534"/>
      <c r="G3" s="467" t="s">
        <v>694</v>
      </c>
      <c r="H3" s="467"/>
      <c r="J3" s="176" t="s">
        <v>437</v>
      </c>
      <c r="K3" s="199" t="s">
        <v>626</v>
      </c>
      <c r="M3" s="200" t="s">
        <v>498</v>
      </c>
      <c r="N3" s="201" t="s">
        <v>500</v>
      </c>
      <c r="O3" s="202" t="s">
        <v>4</v>
      </c>
    </row>
    <row r="4" spans="1:20">
      <c r="B4" s="198"/>
      <c r="C4" s="437"/>
      <c r="D4" s="198"/>
      <c r="E4" s="203"/>
      <c r="G4" s="189"/>
      <c r="I4" s="204"/>
      <c r="J4" s="177" t="s">
        <v>390</v>
      </c>
      <c r="K4" s="205" t="s">
        <v>629</v>
      </c>
      <c r="M4" s="200" t="s">
        <v>496</v>
      </c>
      <c r="N4" s="201" t="s">
        <v>501</v>
      </c>
      <c r="O4" s="202" t="s">
        <v>5</v>
      </c>
    </row>
    <row r="5" spans="1:20" ht="13.8">
      <c r="B5" s="203"/>
      <c r="C5" s="438"/>
      <c r="D5" s="203"/>
      <c r="E5" s="203"/>
      <c r="F5" s="540" t="str">
        <f>VLOOKUP($J$4,Clients!$B$4:$L$53,2)</f>
        <v>Durand Ets.</v>
      </c>
      <c r="G5" s="540"/>
      <c r="H5" s="540"/>
      <c r="I5" s="203"/>
      <c r="J5" s="178" t="s">
        <v>408</v>
      </c>
      <c r="K5" s="206" t="s">
        <v>628</v>
      </c>
      <c r="M5" s="207"/>
      <c r="N5" s="208"/>
      <c r="O5" s="209"/>
    </row>
    <row r="6" spans="1:20">
      <c r="B6" s="203"/>
      <c r="C6" s="438"/>
      <c r="D6" s="203"/>
      <c r="E6" s="203"/>
      <c r="F6" s="538" t="str">
        <f>VLOOKUP($J$4,Clients!$B$4:$L$53,3)</f>
        <v>1 Cours Lieutaud</v>
      </c>
      <c r="G6" s="538"/>
      <c r="H6" s="538"/>
      <c r="I6" s="203"/>
      <c r="J6" s="179" t="s">
        <v>0</v>
      </c>
      <c r="K6" s="206" t="s">
        <v>627</v>
      </c>
      <c r="M6" s="210"/>
      <c r="N6" s="211"/>
      <c r="O6" s="212"/>
    </row>
    <row r="7" spans="1:20" ht="13.8" thickBot="1">
      <c r="B7" s="203"/>
      <c r="C7" s="438"/>
      <c r="D7" s="203"/>
      <c r="E7" s="203"/>
      <c r="F7" s="538" t="str">
        <f>VLOOKUP($J$4,Clients!$B$4:$L$53,4)</f>
        <v>Bâtiment B</v>
      </c>
      <c r="G7" s="538"/>
      <c r="H7" s="538"/>
      <c r="I7" s="203"/>
      <c r="J7" s="607" t="s">
        <v>693</v>
      </c>
      <c r="K7" s="213" t="s">
        <v>630</v>
      </c>
      <c r="M7" s="214" t="s">
        <v>510</v>
      </c>
      <c r="N7" s="215" t="s">
        <v>511</v>
      </c>
      <c r="O7" s="192" t="s">
        <v>512</v>
      </c>
    </row>
    <row r="8" spans="1:20" ht="15" thickTop="1">
      <c r="B8" s="198"/>
      <c r="C8" s="437"/>
      <c r="D8" s="198"/>
      <c r="E8" s="203"/>
      <c r="F8" s="538">
        <f>VLOOKUP($J$4,Clients!$B$4:$L$53,5)</f>
        <v>13001</v>
      </c>
      <c r="G8" s="538"/>
      <c r="H8" s="538"/>
      <c r="I8" s="203"/>
      <c r="M8" s="216" t="s">
        <v>408</v>
      </c>
      <c r="N8" s="217" t="s">
        <v>517</v>
      </c>
      <c r="O8" s="218" t="s">
        <v>515</v>
      </c>
      <c r="P8" s="219"/>
    </row>
    <row r="9" spans="1:20" ht="13.2" customHeight="1">
      <c r="B9" s="203"/>
      <c r="C9" s="438"/>
      <c r="D9" s="203"/>
      <c r="E9" s="203"/>
      <c r="F9" s="538" t="str">
        <f>VLOOKUP($J$4,Clients!$B$4:$L$53,6)</f>
        <v>Marseille</v>
      </c>
      <c r="G9" s="538"/>
      <c r="H9" s="538"/>
      <c r="I9" s="203"/>
      <c r="J9" s="459"/>
      <c r="M9" s="220" t="s">
        <v>1</v>
      </c>
      <c r="N9" s="217" t="s">
        <v>517</v>
      </c>
      <c r="O9" s="221" t="s">
        <v>514</v>
      </c>
      <c r="P9" s="219"/>
      <c r="T9" s="222"/>
    </row>
    <row r="10" spans="1:20" ht="13.2" customHeight="1">
      <c r="B10" s="203"/>
      <c r="C10" s="438"/>
      <c r="D10" s="203"/>
      <c r="E10" s="203"/>
      <c r="F10" s="538" t="str">
        <f>VLOOKUP($J$4,Clients!$B$4:$L$53,7)</f>
        <v/>
      </c>
      <c r="G10" s="538"/>
      <c r="H10" s="538"/>
      <c r="I10" s="203"/>
      <c r="J10" s="223"/>
      <c r="K10" s="224"/>
      <c r="M10" s="225" t="s">
        <v>502</v>
      </c>
      <c r="N10" s="226" t="s">
        <v>504</v>
      </c>
      <c r="O10" s="227" t="s">
        <v>513</v>
      </c>
      <c r="T10" s="222"/>
    </row>
    <row r="11" spans="1:20" ht="13.2" customHeight="1">
      <c r="B11" s="203"/>
      <c r="C11" s="438"/>
      <c r="D11" s="203"/>
      <c r="E11" s="203"/>
      <c r="F11" s="539" t="str">
        <f>VLOOKUP($J$4,Clients!$B$4:$L$53,8)</f>
        <v>France</v>
      </c>
      <c r="G11" s="539"/>
      <c r="H11" s="539"/>
      <c r="I11" s="203"/>
      <c r="J11" s="228"/>
      <c r="K11" s="185"/>
      <c r="M11" s="220" t="s">
        <v>2</v>
      </c>
      <c r="N11" s="217" t="s">
        <v>517</v>
      </c>
      <c r="O11" s="229" t="s">
        <v>516</v>
      </c>
      <c r="P11" s="219"/>
      <c r="R11" s="189"/>
    </row>
    <row r="12" spans="1:20" ht="13.2" customHeight="1">
      <c r="B12" s="203"/>
      <c r="C12" s="438"/>
      <c r="D12" s="203"/>
      <c r="E12" s="203"/>
      <c r="F12" s="230"/>
      <c r="G12" s="198"/>
      <c r="H12" s="198"/>
      <c r="I12" s="203"/>
      <c r="J12" s="451"/>
      <c r="M12" s="231" t="s">
        <v>3</v>
      </c>
      <c r="N12" s="226" t="s">
        <v>506</v>
      </c>
      <c r="O12" s="227" t="s">
        <v>505</v>
      </c>
      <c r="R12" s="189"/>
    </row>
    <row r="13" spans="1:20" ht="14.4" customHeight="1">
      <c r="B13" s="232" t="s">
        <v>399</v>
      </c>
      <c r="C13" s="531" t="str">
        <f>+J5</f>
        <v>USD - US Dollar</v>
      </c>
      <c r="D13" s="531"/>
      <c r="E13" s="531"/>
      <c r="F13" s="534" t="s">
        <v>618</v>
      </c>
      <c r="G13" s="541"/>
      <c r="H13" s="233" t="str">
        <f>J7</f>
        <v>4693517GKFK</v>
      </c>
      <c r="J13" s="461"/>
      <c r="K13" s="185"/>
      <c r="M13" s="234" t="s">
        <v>508</v>
      </c>
      <c r="N13" s="235" t="s">
        <v>509</v>
      </c>
      <c r="O13" s="236" t="s">
        <v>507</v>
      </c>
      <c r="R13" s="237"/>
      <c r="S13" s="193"/>
    </row>
    <row r="14" spans="1:20" ht="6" customHeight="1" thickBot="1">
      <c r="B14" s="232"/>
      <c r="C14" s="439"/>
      <c r="D14" s="232"/>
      <c r="F14" s="238"/>
      <c r="G14" s="238"/>
      <c r="J14" s="239"/>
      <c r="K14" s="454"/>
      <c r="M14" s="240"/>
      <c r="N14" s="241"/>
      <c r="O14" s="242"/>
      <c r="Q14" s="237"/>
    </row>
    <row r="15" spans="1:20" ht="40.200000000000003" thickBot="1">
      <c r="B15" s="243" t="s">
        <v>20</v>
      </c>
      <c r="C15" s="447" t="s">
        <v>661</v>
      </c>
      <c r="D15" s="244" t="s">
        <v>674</v>
      </c>
      <c r="E15" s="245" t="s">
        <v>613</v>
      </c>
      <c r="F15" s="246" t="s">
        <v>617</v>
      </c>
      <c r="G15" s="247" t="s">
        <v>503</v>
      </c>
      <c r="H15" s="248" t="s">
        <v>497</v>
      </c>
      <c r="I15" s="249"/>
      <c r="J15" s="460"/>
      <c r="K15" s="250"/>
      <c r="N15" s="189"/>
      <c r="O15" s="189"/>
      <c r="P15" s="189"/>
      <c r="Q15" s="189"/>
      <c r="R15" s="189"/>
    </row>
    <row r="16" spans="1:20" ht="14.4" customHeight="1">
      <c r="A16" s="251">
        <v>1</v>
      </c>
      <c r="B16" s="252" t="s">
        <v>11</v>
      </c>
      <c r="C16" s="448" t="str">
        <f>IFERROR(VLOOKUP(B16,Produits!$B$3:$G$102,5,)," ")</f>
        <v>MIN</v>
      </c>
      <c r="D16" s="452" t="str">
        <f>IFERROR(VLOOKUP(B16,'Packing List'!$B$19:$F$79,2,)," ")</f>
        <v>Kg</v>
      </c>
      <c r="E16" s="253">
        <f>IF(ISBLANK(B16)," ",SUMIF('Packing List'!$B$19:$B$79,B16,'Packing List'!$D$19:$D$79))</f>
        <v>1</v>
      </c>
      <c r="F16" s="254">
        <f>IF(ISBLANK(B16)," ",SUMIF('Packing List'!$B$19:$B$79,B16,'Packing List'!$F$19:$F$79))</f>
        <v>19.760000000000002</v>
      </c>
      <c r="G16" s="509">
        <v>6</v>
      </c>
      <c r="H16" s="511">
        <f>IF(ISBLANK(B16)," ",IF(D16="Gr",F16*G16*1000,IF(D16="Kg",F16*G16,IF(D16="U",E16*G16," "))))</f>
        <v>118.56</v>
      </c>
      <c r="I16" s="104"/>
      <c r="J16" s="255"/>
      <c r="K16" s="436"/>
      <c r="M16" s="189"/>
      <c r="N16" s="189"/>
      <c r="O16" s="189"/>
      <c r="P16" s="189"/>
      <c r="Q16" s="189"/>
      <c r="R16" s="189"/>
    </row>
    <row r="17" spans="1:18" ht="14.4">
      <c r="A17" s="251">
        <v>2</v>
      </c>
      <c r="B17" s="252"/>
      <c r="C17" s="449" t="str">
        <f>IFERROR(VLOOKUP(B17,Produits!$B$3:$G$102,5,)," ")</f>
        <v xml:space="preserve"> </v>
      </c>
      <c r="D17" s="452" t="str">
        <f>IFERROR(VLOOKUP(B17,'Packing List'!$B$19:$F$79,2,)," ")</f>
        <v xml:space="preserve"> </v>
      </c>
      <c r="E17" s="253" t="str">
        <f>IF(ISBLANK(B17)," ",SUMIF('Packing List'!$B$19:$B$79,B17,'Packing List'!$D$19:$D$79))</f>
        <v xml:space="preserve"> </v>
      </c>
      <c r="F17" s="254" t="str">
        <f>IF(ISBLANK(B17)," ",SUMIF('Packing List'!$B$19:$B$79,B17,'Packing List'!$F$19:$F$79))</f>
        <v xml:space="preserve"> </v>
      </c>
      <c r="G17" s="510"/>
      <c r="H17" s="511" t="str">
        <f t="shared" ref="H17:H42" si="0">IF(ISBLANK(B17)," ",IF(D17="Gr",F17*G17*1000,IF(D17="Kg",F17*G17,IF(D17="U",E17*G17," "))))</f>
        <v xml:space="preserve"> </v>
      </c>
      <c r="I17" s="104"/>
      <c r="J17" s="255"/>
      <c r="K17" s="256"/>
      <c r="M17" s="189"/>
      <c r="N17" s="189"/>
      <c r="O17" s="189"/>
      <c r="P17" s="189"/>
      <c r="Q17" s="189"/>
      <c r="R17" s="189"/>
    </row>
    <row r="18" spans="1:18" ht="14.4" customHeight="1">
      <c r="A18" s="251">
        <v>3</v>
      </c>
      <c r="B18" s="252"/>
      <c r="C18" s="449" t="str">
        <f>IFERROR(VLOOKUP(B18,Produits!$B$3:$G$102,5,)," ")</f>
        <v xml:space="preserve"> </v>
      </c>
      <c r="D18" s="452" t="str">
        <f>IFERROR(VLOOKUP(B18,'Packing List'!$B$19:$F$79,2,)," ")</f>
        <v xml:space="preserve"> </v>
      </c>
      <c r="E18" s="253" t="str">
        <f>IF(ISBLANK(B18)," ",SUMIF('Packing List'!$B$19:$B$79,B18,'Packing List'!$D$19:$D$79))</f>
        <v xml:space="preserve"> </v>
      </c>
      <c r="F18" s="254" t="str">
        <f>IF(ISBLANK(B18)," ",SUMIF('Packing List'!$B$19:$B$79,B18,'Packing List'!$F$19:$F$79))</f>
        <v xml:space="preserve"> </v>
      </c>
      <c r="G18" s="510"/>
      <c r="H18" s="511" t="str">
        <f t="shared" si="0"/>
        <v xml:space="preserve"> </v>
      </c>
      <c r="I18" s="104"/>
      <c r="L18" s="257"/>
      <c r="M18" s="189"/>
      <c r="N18" s="189"/>
      <c r="O18" s="189"/>
      <c r="P18" s="189"/>
      <c r="Q18" s="189"/>
      <c r="R18" s="189"/>
    </row>
    <row r="19" spans="1:18" ht="14.4" customHeight="1">
      <c r="A19" s="251">
        <v>4</v>
      </c>
      <c r="B19" s="252"/>
      <c r="C19" s="449" t="str">
        <f>IFERROR(VLOOKUP(B19,Produits!$B$3:$G$102,5,)," ")</f>
        <v xml:space="preserve"> </v>
      </c>
      <c r="D19" s="452" t="str">
        <f>IFERROR(VLOOKUP(B19,'Packing List'!$B$19:$F$79,2,)," ")</f>
        <v xml:space="preserve"> </v>
      </c>
      <c r="E19" s="253" t="str">
        <f>IF(ISBLANK(B19)," ",SUMIF('Packing List'!$B$19:$B$79,B19,'Packing List'!$D$19:$D$79))</f>
        <v xml:space="preserve"> </v>
      </c>
      <c r="F19" s="254" t="str">
        <f>IF(ISBLANK(B19)," ",SUMIF('Packing List'!$B$19:$B$79,B19,'Packing List'!$F$19:$F$79))</f>
        <v xml:space="preserve"> </v>
      </c>
      <c r="G19" s="510"/>
      <c r="H19" s="511" t="str">
        <f t="shared" si="0"/>
        <v xml:space="preserve"> </v>
      </c>
      <c r="I19" s="104"/>
      <c r="J19" s="255"/>
      <c r="L19" s="257"/>
      <c r="M19" s="189"/>
      <c r="N19" s="189"/>
      <c r="O19" s="189"/>
      <c r="P19" s="189"/>
      <c r="Q19" s="189"/>
      <c r="R19" s="189"/>
    </row>
    <row r="20" spans="1:18" ht="14.4" customHeight="1">
      <c r="A20" s="251">
        <v>5</v>
      </c>
      <c r="B20" s="252"/>
      <c r="C20" s="449" t="str">
        <f>IFERROR(VLOOKUP(B20,Produits!$B$3:$G$102,5,)," ")</f>
        <v xml:space="preserve"> </v>
      </c>
      <c r="D20" s="452" t="str">
        <f>IFERROR(VLOOKUP(B20,'Packing List'!$B$19:$F$79,2,)," ")</f>
        <v xml:space="preserve"> </v>
      </c>
      <c r="E20" s="253" t="str">
        <f>IF(ISBLANK(B20)," ",SUMIF('Packing List'!$B$19:$B$79,B20,'Packing List'!$D$19:$D$79))</f>
        <v xml:space="preserve"> </v>
      </c>
      <c r="F20" s="254" t="str">
        <f>IF(ISBLANK(B20)," ",SUMIF('Packing List'!$B$19:$B$79,B20,'Packing List'!$F$19:$F$79))</f>
        <v xml:space="preserve"> </v>
      </c>
      <c r="G20" s="510"/>
      <c r="H20" s="511" t="str">
        <f t="shared" si="0"/>
        <v xml:space="preserve"> </v>
      </c>
      <c r="I20" s="104"/>
      <c r="J20" s="255"/>
      <c r="K20" s="258"/>
      <c r="L20" s="257"/>
      <c r="M20" s="189"/>
      <c r="N20" s="189"/>
      <c r="O20" s="189"/>
      <c r="P20" s="189"/>
      <c r="Q20" s="189"/>
      <c r="R20" s="189"/>
    </row>
    <row r="21" spans="1:18" ht="14.4" customHeight="1">
      <c r="A21" s="251">
        <v>6</v>
      </c>
      <c r="B21" s="252"/>
      <c r="C21" s="449" t="str">
        <f>IFERROR(VLOOKUP(B21,Produits!$B$3:$G$102,5,)," ")</f>
        <v xml:space="preserve"> </v>
      </c>
      <c r="D21" s="452" t="str">
        <f>IFERROR(VLOOKUP(B21,'Packing List'!$B$19:$F$79,2,)," ")</f>
        <v xml:space="preserve"> </v>
      </c>
      <c r="E21" s="253" t="str">
        <f>IF(ISBLANK(B21)," ",SUMIF('Packing List'!$B$19:$B$79,B21,'Packing List'!$D$19:$D$79))</f>
        <v xml:space="preserve"> </v>
      </c>
      <c r="F21" s="254" t="str">
        <f>IF(ISBLANK(B21)," ",SUMIF('Packing List'!$B$19:$B$79,B21,'Packing List'!$F$19:$F$79))</f>
        <v xml:space="preserve"> </v>
      </c>
      <c r="G21" s="510"/>
      <c r="H21" s="511" t="str">
        <f t="shared" si="0"/>
        <v xml:space="preserve"> </v>
      </c>
      <c r="I21" s="59"/>
      <c r="J21" s="255"/>
      <c r="L21" s="257"/>
      <c r="M21" s="189"/>
      <c r="N21" s="189"/>
      <c r="O21" s="189"/>
      <c r="P21" s="189"/>
      <c r="Q21" s="189"/>
      <c r="R21" s="189"/>
    </row>
    <row r="22" spans="1:18" ht="14.4" customHeight="1">
      <c r="A22" s="251">
        <v>7</v>
      </c>
      <c r="B22" s="252"/>
      <c r="C22" s="449" t="str">
        <f>IFERROR(VLOOKUP(B22,Produits!$B$3:$G$102,5,)," ")</f>
        <v xml:space="preserve"> </v>
      </c>
      <c r="D22" s="452" t="str">
        <f>IFERROR(VLOOKUP(B22,'Packing List'!$B$19:$F$79,2,)," ")</f>
        <v xml:space="preserve"> </v>
      </c>
      <c r="E22" s="253" t="str">
        <f>IF(ISBLANK(B22)," ",SUMIF('Packing List'!$B$19:$B$79,B22,'Packing List'!$D$19:$D$79))</f>
        <v xml:space="preserve"> </v>
      </c>
      <c r="F22" s="254" t="str">
        <f>IF(ISBLANK(B22)," ",SUMIF('Packing List'!$B$19:$B$79,B22,'Packing List'!$F$19:$F$79))</f>
        <v xml:space="preserve"> </v>
      </c>
      <c r="G22" s="510"/>
      <c r="H22" s="511" t="str">
        <f t="shared" si="0"/>
        <v xml:space="preserve"> </v>
      </c>
      <c r="I22" s="59"/>
      <c r="J22" s="191"/>
      <c r="K22" s="259"/>
      <c r="L22" s="257"/>
      <c r="M22" s="189"/>
      <c r="N22" s="189"/>
      <c r="O22" s="189"/>
      <c r="P22" s="189"/>
      <c r="Q22" s="189"/>
      <c r="R22" s="189"/>
    </row>
    <row r="23" spans="1:18" ht="14.4" customHeight="1">
      <c r="A23" s="251">
        <v>8</v>
      </c>
      <c r="B23" s="252"/>
      <c r="C23" s="449" t="str">
        <f>IFERROR(VLOOKUP(B23,Produits!$B$3:$G$102,5,)," ")</f>
        <v xml:space="preserve"> </v>
      </c>
      <c r="D23" s="452" t="str">
        <f>IFERROR(VLOOKUP(B23,'Packing List'!$B$19:$F$79,2,)," ")</f>
        <v xml:space="preserve"> </v>
      </c>
      <c r="E23" s="253" t="str">
        <f>IF(ISBLANK(B23)," ",SUMIF('Packing List'!$B$19:$B$79,B23,'Packing List'!$D$19:$D$79))</f>
        <v xml:space="preserve"> </v>
      </c>
      <c r="F23" s="254" t="str">
        <f>IF(ISBLANK(B23)," ",SUMIF('Packing List'!$B$19:$B$79,B23,'Packing List'!$F$19:$F$79))</f>
        <v xml:space="preserve"> </v>
      </c>
      <c r="G23" s="510"/>
      <c r="H23" s="511" t="str">
        <f t="shared" si="0"/>
        <v xml:space="preserve"> </v>
      </c>
      <c r="I23" s="59"/>
      <c r="J23" s="260" t="s">
        <v>654</v>
      </c>
      <c r="K23" s="261">
        <v>1.36</v>
      </c>
      <c r="L23" s="257"/>
      <c r="M23" s="189"/>
      <c r="N23" s="189"/>
      <c r="O23" s="189"/>
      <c r="P23" s="189"/>
      <c r="Q23" s="189"/>
      <c r="R23" s="189"/>
    </row>
    <row r="24" spans="1:18" ht="14.4" customHeight="1">
      <c r="A24" s="251">
        <v>9</v>
      </c>
      <c r="B24" s="252"/>
      <c r="C24" s="449" t="str">
        <f>IFERROR(VLOOKUP(B24,Produits!$B$3:$G$102,5,)," ")</f>
        <v xml:space="preserve"> </v>
      </c>
      <c r="D24" s="452" t="str">
        <f>IFERROR(VLOOKUP(B24,'Packing List'!$B$19:$F$79,2,)," ")</f>
        <v xml:space="preserve"> </v>
      </c>
      <c r="E24" s="253" t="str">
        <f>IF(ISBLANK(B24)," ",SUMIF('Packing List'!$B$19:$B$79,B24,'Packing List'!$D$19:$D$79))</f>
        <v xml:space="preserve"> </v>
      </c>
      <c r="F24" s="254" t="str">
        <f>IF(ISBLANK(B24)," ",SUMIF('Packing List'!$B$19:$B$79,B24,'Packing List'!$F$19:$F$79))</f>
        <v xml:space="preserve"> </v>
      </c>
      <c r="G24" s="510"/>
      <c r="H24" s="511" t="str">
        <f t="shared" si="0"/>
        <v xml:space="preserve"> </v>
      </c>
      <c r="I24" s="59"/>
      <c r="J24" s="262" t="s">
        <v>653</v>
      </c>
      <c r="K24" s="261">
        <v>0.69</v>
      </c>
      <c r="L24" s="257"/>
      <c r="M24" s="263"/>
      <c r="N24" s="189"/>
      <c r="O24" s="189"/>
      <c r="P24" s="189"/>
      <c r="Q24" s="189"/>
      <c r="R24" s="189"/>
    </row>
    <row r="25" spans="1:18" ht="14.4" customHeight="1">
      <c r="A25" s="251">
        <v>10</v>
      </c>
      <c r="B25" s="252"/>
      <c r="C25" s="449" t="str">
        <f>IFERROR(VLOOKUP(B25,Produits!$B$3:$G$102,5,)," ")</f>
        <v xml:space="preserve"> </v>
      </c>
      <c r="D25" s="452" t="str">
        <f>IFERROR(VLOOKUP(B25,'Packing List'!$B$19:$F$79,2,)," ")</f>
        <v xml:space="preserve"> </v>
      </c>
      <c r="E25" s="253" t="str">
        <f>IF(ISBLANK(B25)," ",SUMIF('Packing List'!$B$19:$B$79,B25,'Packing List'!$D$19:$D$79))</f>
        <v xml:space="preserve"> </v>
      </c>
      <c r="F25" s="254" t="str">
        <f>IF(ISBLANK(B25)," ",SUMIF('Packing List'!$B$19:$B$79,B25,'Packing List'!$F$19:$F$79))</f>
        <v xml:space="preserve"> </v>
      </c>
      <c r="G25" s="513"/>
      <c r="H25" s="511" t="str">
        <f t="shared" si="0"/>
        <v xml:space="preserve"> </v>
      </c>
      <c r="I25" s="59"/>
      <c r="J25" s="262" t="s">
        <v>652</v>
      </c>
      <c r="K25" s="261">
        <v>18.18</v>
      </c>
      <c r="L25" s="257"/>
      <c r="M25" s="263"/>
      <c r="N25" s="189"/>
      <c r="O25" s="189"/>
      <c r="P25" s="189"/>
      <c r="Q25" s="189"/>
      <c r="R25" s="189"/>
    </row>
    <row r="26" spans="1:18" ht="14.4" customHeight="1">
      <c r="A26" s="251">
        <v>11</v>
      </c>
      <c r="B26" s="252"/>
      <c r="C26" s="449" t="str">
        <f>IFERROR(VLOOKUP(B26,Produits!$B$3:$G$102,5,)," ")</f>
        <v xml:space="preserve"> </v>
      </c>
      <c r="D26" s="452" t="str">
        <f>IFERROR(VLOOKUP(B26,'Packing List'!$B$19:$F$79,2,)," ")</f>
        <v xml:space="preserve"> </v>
      </c>
      <c r="E26" s="253" t="str">
        <f>IF(ISBLANK(B26)," ",SUMIF('Packing List'!$B$19:$B$79,B26,'Packing List'!$D$19:$D$79))</f>
        <v xml:space="preserve"> </v>
      </c>
      <c r="F26" s="254" t="str">
        <f>IF(ISBLANK(B26)," ",SUMIF('Packing List'!$B$19:$B$79,B26,'Packing List'!$F$19:$F$79))</f>
        <v xml:space="preserve"> </v>
      </c>
      <c r="G26" s="510"/>
      <c r="H26" s="511" t="str">
        <f t="shared" si="0"/>
        <v xml:space="preserve"> </v>
      </c>
      <c r="I26" s="59"/>
      <c r="J26" s="262" t="s">
        <v>651</v>
      </c>
      <c r="K26" s="261">
        <v>0.91</v>
      </c>
      <c r="L26" s="257"/>
      <c r="M26" s="263"/>
      <c r="N26" s="189"/>
      <c r="O26" s="189"/>
      <c r="P26" s="189"/>
      <c r="Q26" s="189"/>
      <c r="R26" s="189"/>
    </row>
    <row r="27" spans="1:18">
      <c r="A27" s="251">
        <v>12</v>
      </c>
      <c r="B27" s="252"/>
      <c r="C27" s="449" t="str">
        <f>IFERROR(VLOOKUP(B27,Produits!$B$3:$G$102,5,)," ")</f>
        <v xml:space="preserve"> </v>
      </c>
      <c r="D27" s="452" t="str">
        <f>IFERROR(VLOOKUP(B27,'Packing List'!$B$19:$F$79,2,)," ")</f>
        <v xml:space="preserve"> </v>
      </c>
      <c r="E27" s="253" t="str">
        <f>IF(ISBLANK(B27)," ",SUMIF('Packing List'!$B$19:$B$79,B27,'Packing List'!$D$19:$D$79))</f>
        <v xml:space="preserve"> </v>
      </c>
      <c r="F27" s="254" t="str">
        <f>IF(ISBLANK(B27)," ",SUMIF('Packing List'!$B$19:$B$79,B27,'Packing List'!$F$19:$F$79))</f>
        <v xml:space="preserve"> </v>
      </c>
      <c r="G27" s="510"/>
      <c r="H27" s="511" t="str">
        <f t="shared" si="0"/>
        <v xml:space="preserve"> </v>
      </c>
      <c r="I27" s="59"/>
      <c r="J27" s="262" t="s">
        <v>650</v>
      </c>
      <c r="K27" s="261">
        <v>0.69</v>
      </c>
      <c r="L27" s="257"/>
      <c r="M27" s="263"/>
      <c r="N27" s="189"/>
      <c r="O27" s="189"/>
      <c r="P27" s="189"/>
      <c r="Q27" s="189"/>
      <c r="R27" s="189"/>
    </row>
    <row r="28" spans="1:18" ht="14.4" customHeight="1">
      <c r="A28" s="251">
        <v>13</v>
      </c>
      <c r="B28" s="252"/>
      <c r="C28" s="449" t="str">
        <f>IFERROR(VLOOKUP(B28,Produits!$B$3:$G$102,5,)," ")</f>
        <v xml:space="preserve"> </v>
      </c>
      <c r="D28" s="452" t="str">
        <f>IFERROR(VLOOKUP(B28,'Packing List'!$B$19:$F$79,2,)," ")</f>
        <v xml:space="preserve"> </v>
      </c>
      <c r="E28" s="253" t="str">
        <f>IF(ISBLANK(B28)," ",SUMIF('Packing List'!$B$19:$B$79,B28,'Packing List'!$D$19:$D$79))</f>
        <v xml:space="preserve"> </v>
      </c>
      <c r="F28" s="254" t="str">
        <f>IF(ISBLANK(B28)," ",SUMIF('Packing List'!$B$19:$B$79,B28,'Packing List'!$F$19:$F$79))</f>
        <v xml:space="preserve"> </v>
      </c>
      <c r="G28" s="510"/>
      <c r="H28" s="511" t="str">
        <f t="shared" si="0"/>
        <v xml:space="preserve"> </v>
      </c>
      <c r="I28" s="59"/>
      <c r="J28" s="262" t="s">
        <v>649</v>
      </c>
      <c r="K28" s="261">
        <v>0.91</v>
      </c>
      <c r="L28" s="257"/>
      <c r="M28" s="264"/>
      <c r="N28" s="189"/>
      <c r="O28" s="189"/>
      <c r="P28" s="189"/>
      <c r="Q28" s="189"/>
      <c r="R28" s="189"/>
    </row>
    <row r="29" spans="1:18" ht="14.4" customHeight="1">
      <c r="A29" s="251">
        <v>14</v>
      </c>
      <c r="B29" s="252"/>
      <c r="C29" s="449" t="str">
        <f>IFERROR(VLOOKUP(B29,Produits!$B$3:$G$102,5,)," ")</f>
        <v xml:space="preserve"> </v>
      </c>
      <c r="D29" s="452" t="str">
        <f>IFERROR(VLOOKUP(B29,'Packing List'!$B$19:$F$79,2,)," ")</f>
        <v xml:space="preserve"> </v>
      </c>
      <c r="E29" s="253" t="str">
        <f>IF(ISBLANK(B29)," ",SUMIF('Packing List'!$B$19:$B$79,B29,'Packing List'!$D$19:$D$79))</f>
        <v xml:space="preserve"> </v>
      </c>
      <c r="F29" s="254" t="str">
        <f>IF(ISBLANK(B29)," ",SUMIF('Packing List'!$B$19:$B$79,B29,'Packing List'!$F$19:$F$79))</f>
        <v xml:space="preserve"> </v>
      </c>
      <c r="G29" s="510"/>
      <c r="H29" s="511" t="str">
        <f t="shared" si="0"/>
        <v xml:space="preserve"> </v>
      </c>
      <c r="I29" s="59"/>
      <c r="J29" s="262" t="s">
        <v>648</v>
      </c>
      <c r="K29" s="261">
        <v>6</v>
      </c>
      <c r="M29" s="189"/>
      <c r="N29" s="189"/>
      <c r="O29" s="189"/>
      <c r="P29" s="189"/>
      <c r="Q29" s="189"/>
      <c r="R29" s="189"/>
    </row>
    <row r="30" spans="1:18" ht="14.4" customHeight="1">
      <c r="A30" s="251">
        <v>15</v>
      </c>
      <c r="B30" s="252"/>
      <c r="C30" s="449" t="str">
        <f>IFERROR(VLOOKUP(B30,Produits!$B$3:$G$102,5,)," ")</f>
        <v xml:space="preserve"> </v>
      </c>
      <c r="D30" s="452" t="str">
        <f>IFERROR(VLOOKUP(B30,'Packing List'!$B$19:$F$79,2,)," ")</f>
        <v xml:space="preserve"> </v>
      </c>
      <c r="E30" s="253" t="str">
        <f>IF(ISBLANK(B30)," ",SUMIF('Packing List'!$B$19:$B$79,B30,'Packing List'!$D$19:$D$79))</f>
        <v xml:space="preserve"> </v>
      </c>
      <c r="F30" s="254" t="str">
        <f>IF(ISBLANK(B30)," ",SUMIF('Packing List'!$B$19:$B$79,B30,'Packing List'!$F$19:$F$79))</f>
        <v xml:space="preserve"> </v>
      </c>
      <c r="G30" s="510"/>
      <c r="H30" s="511" t="str">
        <f t="shared" si="0"/>
        <v xml:space="preserve"> </v>
      </c>
      <c r="I30" s="59"/>
      <c r="K30" s="265"/>
      <c r="L30" s="189"/>
      <c r="M30" s="189"/>
      <c r="N30" s="189"/>
      <c r="O30" s="189"/>
      <c r="P30" s="189"/>
      <c r="Q30" s="189"/>
      <c r="R30" s="189"/>
    </row>
    <row r="31" spans="1:18" ht="14.4" customHeight="1">
      <c r="A31" s="251">
        <v>16</v>
      </c>
      <c r="B31" s="252"/>
      <c r="C31" s="449" t="str">
        <f>IFERROR(VLOOKUP(B31,Produits!$B$3:$G$102,5,)," ")</f>
        <v xml:space="preserve"> </v>
      </c>
      <c r="D31" s="452" t="str">
        <f>IFERROR(VLOOKUP(B31,'Packing List'!$B$19:$F$79,2,)," ")</f>
        <v xml:space="preserve"> </v>
      </c>
      <c r="E31" s="253" t="str">
        <f>IF(ISBLANK(B31)," ",SUMIF('Packing List'!$B$19:$B$79,B31,'Packing List'!$D$19:$D$79))</f>
        <v xml:space="preserve"> </v>
      </c>
      <c r="F31" s="254" t="str">
        <f>IF(ISBLANK(B31)," ",SUMIF('Packing List'!$B$19:$B$79,B31,'Packing List'!$F$19:$F$79))</f>
        <v xml:space="preserve"> </v>
      </c>
      <c r="G31" s="510"/>
      <c r="H31" s="511" t="str">
        <f t="shared" si="0"/>
        <v xml:space="preserve"> </v>
      </c>
      <c r="I31" s="59"/>
      <c r="L31" s="189"/>
      <c r="M31" s="189"/>
      <c r="N31" s="189"/>
      <c r="O31" s="189"/>
      <c r="P31" s="189"/>
      <c r="Q31" s="189"/>
      <c r="R31" s="189"/>
    </row>
    <row r="32" spans="1:18" ht="14.4" customHeight="1">
      <c r="A32" s="251">
        <v>17</v>
      </c>
      <c r="B32" s="252"/>
      <c r="C32" s="449" t="str">
        <f>IFERROR(VLOOKUP(B32,Produits!$B$3:$G$102,5,)," ")</f>
        <v xml:space="preserve"> </v>
      </c>
      <c r="D32" s="452" t="str">
        <f>IFERROR(VLOOKUP(B32,'Packing List'!$B$19:$F$79,2,)," ")</f>
        <v xml:space="preserve"> </v>
      </c>
      <c r="E32" s="253" t="str">
        <f>IF(ISBLANK(B32)," ",SUMIF('Packing List'!$B$19:$B$79,B32,'Packing List'!$D$19:$D$79))</f>
        <v xml:space="preserve"> </v>
      </c>
      <c r="F32" s="254" t="str">
        <f>IF(ISBLANK(B32)," ",SUMIF('Packing List'!$B$19:$B$79,B32,'Packing List'!$F$19:$F$79))</f>
        <v xml:space="preserve"> </v>
      </c>
      <c r="G32" s="510"/>
      <c r="H32" s="511" t="str">
        <f t="shared" si="0"/>
        <v xml:space="preserve"> </v>
      </c>
      <c r="I32" s="59"/>
      <c r="J32" s="451"/>
      <c r="L32" s="189"/>
      <c r="M32" s="189"/>
      <c r="N32" s="189"/>
      <c r="O32" s="189"/>
      <c r="P32" s="189"/>
      <c r="Q32" s="189"/>
      <c r="R32" s="189"/>
    </row>
    <row r="33" spans="1:18" ht="14.4" customHeight="1">
      <c r="A33" s="251">
        <v>18</v>
      </c>
      <c r="B33" s="252"/>
      <c r="C33" s="449" t="str">
        <f>IFERROR(VLOOKUP(B33,Produits!$B$3:$G$102,5,)," ")</f>
        <v xml:space="preserve"> </v>
      </c>
      <c r="D33" s="452" t="str">
        <f>IFERROR(VLOOKUP(B33,'Packing List'!$B$19:$F$79,2,)," ")</f>
        <v xml:space="preserve"> </v>
      </c>
      <c r="E33" s="253" t="str">
        <f>IF(ISBLANK(B33)," ",SUMIF('Packing List'!$B$19:$B$79,B33,'Packing List'!$D$19:$D$79))</f>
        <v xml:space="preserve"> </v>
      </c>
      <c r="F33" s="254" t="str">
        <f>IF(ISBLANK(B33)," ",SUMIF('Packing List'!$B$19:$B$79,B33,'Packing List'!$F$19:$F$79))</f>
        <v xml:space="preserve"> </v>
      </c>
      <c r="G33" s="510"/>
      <c r="H33" s="511" t="str">
        <f t="shared" si="0"/>
        <v xml:space="preserve"> </v>
      </c>
      <c r="I33" s="59"/>
      <c r="L33" s="189"/>
      <c r="M33" s="189"/>
      <c r="N33" s="189"/>
      <c r="O33" s="189"/>
      <c r="P33" s="189"/>
      <c r="Q33" s="189"/>
      <c r="R33" s="189"/>
    </row>
    <row r="34" spans="1:18" ht="14.4" customHeight="1">
      <c r="A34" s="251">
        <v>19</v>
      </c>
      <c r="B34" s="252"/>
      <c r="C34" s="449" t="str">
        <f>IFERROR(VLOOKUP(B34,Produits!$B$3:$G$102,5,)," ")</f>
        <v xml:space="preserve"> </v>
      </c>
      <c r="D34" s="452" t="str">
        <f>IFERROR(VLOOKUP(B34,'Packing List'!$B$19:$F$79,2,)," ")</f>
        <v xml:space="preserve"> </v>
      </c>
      <c r="E34" s="253" t="str">
        <f>IF(ISBLANK(B34)," ",SUMIF('Packing List'!$B$19:$B$79,B34,'Packing List'!$D$19:$D$79))</f>
        <v xml:space="preserve"> </v>
      </c>
      <c r="F34" s="254" t="str">
        <f>IF(ISBLANK(B34)," ",SUMIF('Packing List'!$B$19:$B$79,B34,'Packing List'!$F$19:$F$79))</f>
        <v xml:space="preserve"> </v>
      </c>
      <c r="G34" s="510"/>
      <c r="H34" s="511" t="str">
        <f t="shared" si="0"/>
        <v xml:space="preserve"> </v>
      </c>
      <c r="I34" s="59"/>
      <c r="L34" s="189"/>
      <c r="M34" s="189"/>
      <c r="N34" s="189"/>
      <c r="O34" s="189"/>
      <c r="P34" s="189"/>
      <c r="Q34" s="189"/>
      <c r="R34" s="189"/>
    </row>
    <row r="35" spans="1:18" ht="14.4" customHeight="1">
      <c r="A35" s="251">
        <v>20</v>
      </c>
      <c r="B35" s="252"/>
      <c r="C35" s="449" t="str">
        <f>IFERROR(VLOOKUP(B35,Produits!$B$3:$G$102,5,)," ")</f>
        <v xml:space="preserve"> </v>
      </c>
      <c r="D35" s="452" t="str">
        <f>IFERROR(VLOOKUP(B35,'Packing List'!$B$19:$F$79,2,)," ")</f>
        <v xml:space="preserve"> </v>
      </c>
      <c r="E35" s="253" t="str">
        <f>IF(ISBLANK(B35)," ",SUMIF('Packing List'!$B$19:$B$79,B35,'Packing List'!$D$19:$D$79))</f>
        <v xml:space="preserve"> </v>
      </c>
      <c r="F35" s="254" t="str">
        <f>IF(ISBLANK(B35)," ",SUMIF('Packing List'!$B$19:$B$79,B35,'Packing List'!$F$19:$F$79))</f>
        <v xml:space="preserve"> </v>
      </c>
      <c r="G35" s="510"/>
      <c r="H35" s="511" t="str">
        <f t="shared" si="0"/>
        <v xml:space="preserve"> </v>
      </c>
      <c r="I35" s="59"/>
      <c r="L35" s="266"/>
      <c r="M35" s="189"/>
      <c r="N35" s="189"/>
      <c r="O35" s="189"/>
      <c r="P35" s="189"/>
      <c r="Q35" s="189"/>
      <c r="R35" s="189"/>
    </row>
    <row r="36" spans="1:18" ht="14.4" customHeight="1">
      <c r="A36" s="251">
        <v>21</v>
      </c>
      <c r="B36" s="252"/>
      <c r="C36" s="449" t="str">
        <f>IFERROR(VLOOKUP(B36,Produits!$B$3:$G$102,5,)," ")</f>
        <v xml:space="preserve"> </v>
      </c>
      <c r="D36" s="452" t="str">
        <f>IFERROR(VLOOKUP(B36,'Packing List'!$B$19:$F$79,2,)," ")</f>
        <v xml:space="preserve"> </v>
      </c>
      <c r="E36" s="253" t="str">
        <f>IF(ISBLANK(B36)," ",SUMIF('Packing List'!$B$19:$B$79,B36,'Packing List'!$D$19:$D$79))</f>
        <v xml:space="preserve"> </v>
      </c>
      <c r="F36" s="254" t="str">
        <f>IF(ISBLANK(B36)," ",SUMIF('Packing List'!$B$19:$B$79,B36,'Packing List'!$F$19:$F$79))</f>
        <v xml:space="preserve"> </v>
      </c>
      <c r="G36" s="510"/>
      <c r="H36" s="511" t="str">
        <f t="shared" si="0"/>
        <v xml:space="preserve"> </v>
      </c>
      <c r="I36" s="59"/>
      <c r="J36" s="267"/>
      <c r="L36" s="189"/>
      <c r="M36" s="189"/>
      <c r="N36" s="189"/>
      <c r="O36" s="189"/>
      <c r="P36" s="189"/>
      <c r="Q36" s="189"/>
      <c r="R36" s="189"/>
    </row>
    <row r="37" spans="1:18" ht="14.4" customHeight="1">
      <c r="A37" s="251">
        <v>22</v>
      </c>
      <c r="B37" s="252"/>
      <c r="C37" s="449" t="str">
        <f>IFERROR(VLOOKUP(B37,Produits!$B$3:$G$102,5,)," ")</f>
        <v xml:space="preserve"> </v>
      </c>
      <c r="D37" s="452" t="str">
        <f>IFERROR(VLOOKUP(B37,'Packing List'!$B$19:$F$79,2,)," ")</f>
        <v xml:space="preserve"> </v>
      </c>
      <c r="E37" s="253" t="str">
        <f>IF(ISBLANK(B37)," ",SUMIF('Packing List'!$B$19:$B$79,B37,'Packing List'!$D$19:$D$79))</f>
        <v xml:space="preserve"> </v>
      </c>
      <c r="F37" s="254" t="str">
        <f>IF(ISBLANK(B37)," ",SUMIF('Packing List'!$B$19:$B$79,B37,'Packing List'!$F$19:$F$79))</f>
        <v xml:space="preserve"> </v>
      </c>
      <c r="G37" s="510"/>
      <c r="H37" s="511" t="str">
        <f t="shared" si="0"/>
        <v xml:space="preserve"> </v>
      </c>
      <c r="I37" s="59"/>
      <c r="K37" s="189"/>
      <c r="L37" s="189"/>
      <c r="M37" s="189"/>
      <c r="N37" s="189"/>
      <c r="O37" s="189"/>
      <c r="P37" s="189"/>
      <c r="Q37" s="189"/>
      <c r="R37" s="189"/>
    </row>
    <row r="38" spans="1:18">
      <c r="A38" s="251">
        <v>23</v>
      </c>
      <c r="B38" s="252"/>
      <c r="C38" s="449" t="str">
        <f>IFERROR(VLOOKUP(B38,Produits!$B$3:$G$102,5,)," ")</f>
        <v xml:space="preserve"> </v>
      </c>
      <c r="D38" s="452" t="str">
        <f>IFERROR(VLOOKUP(B38,'Packing List'!$B$19:$F$79,2,)," ")</f>
        <v xml:space="preserve"> </v>
      </c>
      <c r="E38" s="253" t="str">
        <f>IF(ISBLANK(B38)," ",SUMIF('Packing List'!$B$19:$B$79,B38,'Packing List'!$D$19:$D$79))</f>
        <v xml:space="preserve"> </v>
      </c>
      <c r="F38" s="254" t="str">
        <f>IF(ISBLANK(B38)," ",SUMIF('Packing List'!$B$19:$B$79,B38,'Packing List'!$F$19:$F$79))</f>
        <v xml:space="preserve"> </v>
      </c>
      <c r="G38" s="510"/>
      <c r="H38" s="511" t="str">
        <f t="shared" si="0"/>
        <v xml:space="preserve"> </v>
      </c>
      <c r="I38" s="59"/>
      <c r="K38" s="189"/>
      <c r="L38" s="189"/>
      <c r="M38" s="189"/>
      <c r="N38" s="189"/>
      <c r="O38" s="189"/>
      <c r="P38" s="189"/>
      <c r="Q38" s="189"/>
      <c r="R38" s="189"/>
    </row>
    <row r="39" spans="1:18">
      <c r="A39" s="251">
        <v>24</v>
      </c>
      <c r="B39" s="252"/>
      <c r="C39" s="449" t="str">
        <f>IFERROR(VLOOKUP(B39,Produits!$B$3:$G$102,5,)," ")</f>
        <v xml:space="preserve"> </v>
      </c>
      <c r="D39" s="452" t="str">
        <f>IFERROR(VLOOKUP(B39,'Packing List'!$B$19:$F$79,2,)," ")</f>
        <v xml:space="preserve"> </v>
      </c>
      <c r="E39" s="253" t="str">
        <f>IF(ISBLANK(B39)," ",SUMIF('Packing List'!$B$19:$B$79,B39,'Packing List'!$D$19:$D$79))</f>
        <v xml:space="preserve"> </v>
      </c>
      <c r="F39" s="254" t="str">
        <f>IF(ISBLANK(B39)," ",SUMIF('Packing List'!$B$19:$B$79,B39,'Packing List'!$F$19:$F$79))</f>
        <v xml:space="preserve"> </v>
      </c>
      <c r="G39" s="510"/>
      <c r="H39" s="511" t="str">
        <f t="shared" si="0"/>
        <v xml:space="preserve"> </v>
      </c>
      <c r="I39" s="59"/>
      <c r="K39" s="189"/>
      <c r="L39" s="189"/>
      <c r="M39" s="189"/>
      <c r="N39" s="189"/>
      <c r="O39" s="189"/>
      <c r="P39" s="189"/>
      <c r="Q39" s="189"/>
      <c r="R39" s="189"/>
    </row>
    <row r="40" spans="1:18">
      <c r="A40" s="251">
        <v>25</v>
      </c>
      <c r="B40" s="252"/>
      <c r="C40" s="449" t="str">
        <f>IFERROR(VLOOKUP(B40,Produits!$B$3:$G$102,5,)," ")</f>
        <v xml:space="preserve"> </v>
      </c>
      <c r="D40" s="452" t="str">
        <f>IFERROR(VLOOKUP(B40,'Packing List'!$B$19:$F$79,2,)," ")</f>
        <v xml:space="preserve"> </v>
      </c>
      <c r="E40" s="253" t="str">
        <f>IF(ISBLANK(B40)," ",SUMIF('Packing List'!$B$19:$B$79,B40,'Packing List'!$D$19:$D$79))</f>
        <v xml:space="preserve"> </v>
      </c>
      <c r="F40" s="254" t="str">
        <f>IF(ISBLANK(B40)," ",SUMIF('Packing List'!$B$19:$B$79,B40,'Packing List'!$F$19:$F$79))</f>
        <v xml:space="preserve"> </v>
      </c>
      <c r="G40" s="510"/>
      <c r="H40" s="511" t="str">
        <f t="shared" si="0"/>
        <v xml:space="preserve"> </v>
      </c>
      <c r="I40" s="59"/>
      <c r="J40" s="273">
        <f>+SUM(H16:H42)</f>
        <v>118.56</v>
      </c>
      <c r="K40" s="189"/>
      <c r="L40" s="189"/>
      <c r="M40" s="189"/>
      <c r="N40" s="189"/>
      <c r="O40" s="189"/>
      <c r="P40" s="189"/>
      <c r="Q40" s="189"/>
      <c r="R40" s="189"/>
    </row>
    <row r="41" spans="1:18">
      <c r="A41" s="251">
        <v>26</v>
      </c>
      <c r="B41" s="252"/>
      <c r="C41" s="449" t="str">
        <f>IFERROR(VLOOKUP(B41,Produits!$B$3:$G$102,5,)," ")</f>
        <v xml:space="preserve"> </v>
      </c>
      <c r="D41" s="452" t="str">
        <f>IFERROR(VLOOKUP(B41,'Packing List'!$B$19:$F$79,2,)," ")</f>
        <v xml:space="preserve"> </v>
      </c>
      <c r="E41" s="253" t="str">
        <f>IF(ISBLANK(B41)," ",SUMIF('Packing List'!$B$19:$B$79,B41,'Packing List'!$D$19:$D$79))</f>
        <v xml:space="preserve"> </v>
      </c>
      <c r="F41" s="254" t="str">
        <f>IF(ISBLANK(B41)," ",SUMIF('Packing List'!$B$19:$B$79,B41,'Packing List'!$F$19:$F$79))</f>
        <v xml:space="preserve"> </v>
      </c>
      <c r="G41" s="510"/>
      <c r="H41" s="511" t="str">
        <f t="shared" si="0"/>
        <v xml:space="preserve"> </v>
      </c>
      <c r="I41" s="59"/>
      <c r="J41" s="278">
        <f>+SUM(F16:F42)</f>
        <v>19.760000000000002</v>
      </c>
      <c r="K41" s="189"/>
      <c r="L41" s="189"/>
      <c r="M41" s="189"/>
      <c r="N41" s="189"/>
      <c r="O41" s="189"/>
      <c r="P41" s="189"/>
      <c r="Q41" s="189"/>
      <c r="R41" s="189"/>
    </row>
    <row r="42" spans="1:18" ht="13.8" thickBot="1">
      <c r="A42" s="251">
        <v>27</v>
      </c>
      <c r="B42" s="252"/>
      <c r="C42" s="450" t="str">
        <f>IFERROR(VLOOKUP(B42,Produits!$B$3:$G$102,5,)," ")</f>
        <v xml:space="preserve"> </v>
      </c>
      <c r="D42" s="452" t="str">
        <f>IFERROR(VLOOKUP(B42,'Packing List'!$B$19:$F$79,2,)," ")</f>
        <v xml:space="preserve"> </v>
      </c>
      <c r="E42" s="253" t="str">
        <f>IF(ISBLANK(B42)," ",SUMIF('Packing List'!$B$19:$B$79,B42,'Packing List'!$D$19:$D$79))</f>
        <v xml:space="preserve"> </v>
      </c>
      <c r="F42" s="254" t="str">
        <f>IF(ISBLANK(B42)," ",SUMIF('Packing List'!$B$19:$B$79,B42,'Packing List'!$F$19:$F$79))</f>
        <v xml:space="preserve"> </v>
      </c>
      <c r="G42" s="510"/>
      <c r="H42" s="511" t="str">
        <f t="shared" si="0"/>
        <v xml:space="preserve"> </v>
      </c>
      <c r="I42" s="59"/>
      <c r="K42" s="189"/>
      <c r="L42" s="189"/>
      <c r="M42" s="189"/>
      <c r="N42" s="189"/>
      <c r="O42" s="189"/>
      <c r="P42" s="189"/>
      <c r="Q42" s="189"/>
      <c r="R42" s="189"/>
    </row>
    <row r="43" spans="1:18" ht="15" customHeight="1" thickTop="1" thickBot="1">
      <c r="A43" s="251"/>
      <c r="B43" s="268"/>
      <c r="C43" s="440"/>
      <c r="D43" s="269"/>
      <c r="E43" s="270"/>
      <c r="F43" s="271" t="str">
        <f>+C13</f>
        <v>USD - US Dollar</v>
      </c>
      <c r="G43" s="514"/>
      <c r="H43" s="512">
        <f>+SUM(H16:H42)</f>
        <v>118.56</v>
      </c>
      <c r="I43" s="272"/>
      <c r="M43" s="189"/>
      <c r="N43" s="189"/>
      <c r="O43" s="189"/>
      <c r="P43" s="189"/>
      <c r="Q43" s="189"/>
      <c r="R43" s="189"/>
    </row>
    <row r="44" spans="1:18" ht="6" customHeight="1">
      <c r="B44" s="274"/>
      <c r="C44" s="441"/>
      <c r="D44" s="274"/>
      <c r="E44" s="275"/>
      <c r="F44" s="276"/>
      <c r="G44" s="515"/>
      <c r="H44" s="277"/>
      <c r="I44" s="272"/>
      <c r="M44" s="189"/>
      <c r="N44" s="189"/>
      <c r="O44" s="189"/>
      <c r="P44" s="189"/>
      <c r="Q44" s="189"/>
      <c r="R44" s="189"/>
    </row>
    <row r="45" spans="1:18" ht="15" customHeight="1">
      <c r="A45" s="219"/>
      <c r="B45" s="529" t="str">
        <f>_xll.NBTEXTE(H43,2,1,"US Dollar and","US Dollars and","Cent","Cents",0)</f>
        <v>One hundred eighteen US Dollars and fifty-six Cents</v>
      </c>
      <c r="C45" s="529"/>
      <c r="D45" s="529"/>
      <c r="E45" s="529"/>
      <c r="F45" s="529"/>
      <c r="G45" s="530"/>
      <c r="H45" s="529"/>
      <c r="I45" s="75"/>
      <c r="M45" s="189"/>
      <c r="N45" s="189"/>
      <c r="O45" s="189"/>
      <c r="P45" s="189"/>
      <c r="Q45" s="189"/>
      <c r="R45" s="189"/>
    </row>
    <row r="46" spans="1:18" ht="6" customHeight="1">
      <c r="A46" s="219"/>
      <c r="B46" s="264"/>
      <c r="C46" s="219"/>
      <c r="D46" s="264"/>
      <c r="E46" s="264"/>
      <c r="F46" s="264"/>
      <c r="G46" s="282"/>
      <c r="H46" s="264"/>
      <c r="J46" s="279"/>
      <c r="M46" s="189"/>
      <c r="N46" s="189"/>
      <c r="O46" s="189"/>
      <c r="P46" s="189"/>
      <c r="Q46" s="189"/>
      <c r="R46" s="189"/>
    </row>
    <row r="47" spans="1:18" ht="14.4">
      <c r="A47" s="219"/>
      <c r="B47" s="280" t="s">
        <v>619</v>
      </c>
      <c r="C47" s="281">
        <f>'Packing List'!C81</f>
        <v>19.760000000000002</v>
      </c>
      <c r="E47" s="264"/>
      <c r="F47" s="264"/>
      <c r="G47" s="516"/>
      <c r="H47" s="282"/>
      <c r="I47" s="279"/>
      <c r="J47" s="257"/>
      <c r="M47" s="189"/>
      <c r="N47" s="189"/>
      <c r="O47" s="189"/>
      <c r="P47" s="189"/>
      <c r="Q47" s="189"/>
      <c r="R47" s="189"/>
    </row>
    <row r="48" spans="1:18">
      <c r="A48" s="219"/>
      <c r="B48" s="280" t="s">
        <v>620</v>
      </c>
      <c r="C48" s="281">
        <f>'Packing List'!C82</f>
        <v>20.163</v>
      </c>
      <c r="E48" s="264"/>
      <c r="F48" s="264"/>
      <c r="G48" s="282"/>
      <c r="H48" s="264"/>
      <c r="M48" s="189"/>
      <c r="N48" s="189"/>
      <c r="O48" s="189"/>
      <c r="P48" s="189"/>
      <c r="Q48" s="189"/>
      <c r="R48" s="189"/>
    </row>
    <row r="49" spans="1:18" ht="13.8">
      <c r="A49" s="219"/>
      <c r="B49" s="283" t="s">
        <v>621</v>
      </c>
      <c r="C49" s="284">
        <f>'Packing List'!C83</f>
        <v>1</v>
      </c>
      <c r="E49" s="264"/>
      <c r="F49" s="264"/>
      <c r="G49" s="282"/>
      <c r="H49" s="264"/>
      <c r="J49" s="285"/>
      <c r="M49" s="189"/>
      <c r="N49" s="189"/>
      <c r="O49" s="189"/>
      <c r="P49" s="189"/>
      <c r="Q49" s="189"/>
      <c r="R49" s="189"/>
    </row>
    <row r="50" spans="1:18" ht="13.8">
      <c r="A50" s="219"/>
      <c r="B50" s="286" t="s">
        <v>622</v>
      </c>
      <c r="C50" s="281">
        <f>'Packing List'!C84</f>
        <v>1.4999999999999999E-2</v>
      </c>
      <c r="E50" s="264"/>
      <c r="F50" s="264"/>
      <c r="G50" s="282"/>
      <c r="H50" s="264"/>
      <c r="J50" s="285"/>
      <c r="M50" s="189"/>
      <c r="N50" s="189"/>
      <c r="O50" s="189"/>
      <c r="P50" s="189"/>
      <c r="Q50" s="189"/>
      <c r="R50" s="189"/>
    </row>
    <row r="51" spans="1:18" ht="13.8">
      <c r="A51" s="219"/>
      <c r="B51" s="287" t="s">
        <v>615</v>
      </c>
      <c r="C51" s="288" t="str">
        <f>J6</f>
        <v>FOB</v>
      </c>
      <c r="D51" s="289"/>
      <c r="E51" s="285"/>
      <c r="F51" s="285"/>
      <c r="G51" s="517"/>
      <c r="H51" s="285"/>
      <c r="I51" s="285"/>
      <c r="M51" s="189"/>
      <c r="N51" s="189"/>
      <c r="O51" s="189"/>
      <c r="P51" s="189"/>
      <c r="Q51" s="189"/>
      <c r="R51" s="189"/>
    </row>
    <row r="52" spans="1:18" ht="13.8">
      <c r="A52" s="219"/>
      <c r="B52" s="290"/>
      <c r="C52" s="442"/>
      <c r="D52" s="285"/>
      <c r="E52" s="285"/>
      <c r="F52" s="285"/>
      <c r="G52" s="517"/>
      <c r="H52" s="285"/>
      <c r="I52" s="285"/>
      <c r="J52" s="291"/>
      <c r="M52" s="189"/>
      <c r="N52" s="189"/>
      <c r="O52" s="189"/>
      <c r="P52" s="189"/>
      <c r="Q52" s="189"/>
      <c r="R52" s="189"/>
    </row>
    <row r="53" spans="1:18">
      <c r="A53" s="219"/>
      <c r="B53" s="526" t="s">
        <v>404</v>
      </c>
      <c r="C53" s="526"/>
      <c r="D53" s="526"/>
      <c r="E53" s="526"/>
      <c r="F53" s="526"/>
      <c r="G53" s="527"/>
      <c r="H53" s="526"/>
      <c r="I53" s="292"/>
      <c r="J53" s="292"/>
      <c r="M53" s="189"/>
      <c r="N53" s="189"/>
      <c r="O53" s="189"/>
      <c r="P53" s="189"/>
      <c r="Q53" s="189"/>
      <c r="R53" s="189"/>
    </row>
    <row r="54" spans="1:18">
      <c r="A54" s="219"/>
      <c r="B54" s="293"/>
      <c r="C54" s="443"/>
      <c r="D54" s="293"/>
      <c r="E54" s="293"/>
      <c r="F54" s="293"/>
      <c r="G54" s="518"/>
      <c r="H54" s="293"/>
      <c r="I54" s="291"/>
      <c r="J54" s="292"/>
      <c r="M54" s="189"/>
      <c r="N54" s="189"/>
      <c r="O54" s="189"/>
      <c r="P54" s="189"/>
      <c r="Q54" s="189"/>
      <c r="R54" s="189"/>
    </row>
    <row r="55" spans="1:18">
      <c r="A55" s="219"/>
      <c r="B55" s="528" t="s">
        <v>400</v>
      </c>
      <c r="C55" s="526"/>
      <c r="D55" s="526"/>
      <c r="E55" s="526"/>
      <c r="F55" s="526"/>
      <c r="G55" s="527"/>
      <c r="H55" s="526"/>
      <c r="I55" s="292"/>
      <c r="J55" s="292"/>
      <c r="M55" s="189"/>
      <c r="N55" s="189"/>
      <c r="O55" s="189"/>
      <c r="P55" s="189"/>
      <c r="Q55" s="189"/>
      <c r="R55" s="189"/>
    </row>
    <row r="56" spans="1:18">
      <c r="A56" s="219"/>
      <c r="B56" s="526" t="s">
        <v>401</v>
      </c>
      <c r="C56" s="526"/>
      <c r="D56" s="526"/>
      <c r="E56" s="526"/>
      <c r="F56" s="526"/>
      <c r="G56" s="527"/>
      <c r="H56" s="526"/>
      <c r="I56" s="292"/>
      <c r="J56" s="294"/>
      <c r="M56" s="189"/>
      <c r="N56" s="189"/>
      <c r="O56" s="189"/>
      <c r="P56" s="189"/>
      <c r="Q56" s="189"/>
      <c r="R56" s="189"/>
    </row>
    <row r="57" spans="1:18">
      <c r="A57" s="219"/>
      <c r="B57" s="526" t="s">
        <v>402</v>
      </c>
      <c r="C57" s="526"/>
      <c r="D57" s="526"/>
      <c r="E57" s="526"/>
      <c r="F57" s="526"/>
      <c r="G57" s="527"/>
      <c r="H57" s="526"/>
      <c r="I57" s="292"/>
      <c r="J57" s="291"/>
      <c r="M57" s="189"/>
      <c r="N57" s="189"/>
      <c r="O57" s="189"/>
      <c r="P57" s="189"/>
      <c r="Q57" s="189"/>
      <c r="R57" s="189"/>
    </row>
    <row r="58" spans="1:18">
      <c r="A58" s="219"/>
      <c r="B58" s="526" t="s">
        <v>403</v>
      </c>
      <c r="C58" s="526"/>
      <c r="D58" s="526"/>
      <c r="E58" s="526"/>
      <c r="F58" s="526"/>
      <c r="G58" s="527"/>
      <c r="H58" s="526"/>
      <c r="I58" s="292"/>
      <c r="M58" s="189"/>
      <c r="N58" s="189"/>
      <c r="O58" s="189"/>
      <c r="P58" s="189"/>
      <c r="Q58" s="189"/>
      <c r="R58" s="189"/>
    </row>
    <row r="59" spans="1:18">
      <c r="B59" s="291"/>
      <c r="C59" s="444"/>
      <c r="D59" s="291"/>
      <c r="E59" s="291"/>
      <c r="F59" s="291"/>
      <c r="G59" s="519"/>
      <c r="H59" s="291"/>
      <c r="I59" s="291"/>
      <c r="M59" s="189"/>
      <c r="N59" s="189"/>
      <c r="O59" s="189"/>
      <c r="P59" s="189"/>
      <c r="Q59" s="189"/>
      <c r="R59" s="189"/>
    </row>
    <row r="60" spans="1:18">
      <c r="J60" s="267"/>
      <c r="M60" s="189"/>
      <c r="N60" s="189"/>
      <c r="O60" s="189"/>
      <c r="P60" s="189"/>
      <c r="Q60" s="189"/>
      <c r="R60" s="189"/>
    </row>
    <row r="61" spans="1:18">
      <c r="M61" s="189"/>
      <c r="N61" s="189"/>
      <c r="O61" s="189"/>
      <c r="P61" s="189"/>
      <c r="Q61" s="189"/>
      <c r="R61" s="189"/>
    </row>
    <row r="62" spans="1:18">
      <c r="M62" s="189"/>
      <c r="N62" s="189"/>
      <c r="O62" s="189"/>
      <c r="P62" s="189"/>
      <c r="Q62" s="189"/>
      <c r="R62" s="189"/>
    </row>
    <row r="63" spans="1:18">
      <c r="M63" s="189"/>
      <c r="N63" s="189"/>
      <c r="O63" s="189"/>
      <c r="P63" s="189"/>
      <c r="Q63" s="189"/>
      <c r="R63" s="189"/>
    </row>
    <row r="64" spans="1:18" ht="14.4">
      <c r="B64" s="237"/>
      <c r="C64" s="445"/>
      <c r="M64" s="189"/>
      <c r="N64" s="189"/>
      <c r="O64" s="189"/>
      <c r="P64" s="189"/>
      <c r="Q64" s="189"/>
      <c r="R64" s="189"/>
    </row>
    <row r="65" spans="10:18">
      <c r="M65" s="189"/>
      <c r="N65" s="189"/>
      <c r="O65" s="189"/>
      <c r="P65" s="189"/>
      <c r="Q65" s="189"/>
      <c r="R65" s="189"/>
    </row>
    <row r="66" spans="10:18">
      <c r="M66" s="189"/>
      <c r="N66" s="189"/>
      <c r="O66" s="189"/>
      <c r="P66" s="189"/>
      <c r="Q66" s="189"/>
      <c r="R66" s="189"/>
    </row>
    <row r="67" spans="10:18">
      <c r="M67" s="189"/>
      <c r="N67" s="189"/>
      <c r="O67" s="189"/>
      <c r="P67" s="189"/>
      <c r="Q67" s="189"/>
      <c r="R67" s="189"/>
    </row>
    <row r="68" spans="10:18">
      <c r="M68" s="189"/>
      <c r="N68" s="189"/>
      <c r="O68" s="189"/>
      <c r="P68" s="189"/>
      <c r="Q68" s="189"/>
      <c r="R68" s="189"/>
    </row>
    <row r="69" spans="10:18">
      <c r="M69" s="189"/>
      <c r="N69" s="189"/>
      <c r="O69" s="189"/>
      <c r="P69" s="189"/>
      <c r="Q69" s="189"/>
      <c r="R69" s="189"/>
    </row>
    <row r="70" spans="10:18">
      <c r="M70" s="189"/>
      <c r="N70" s="189"/>
      <c r="O70" s="189"/>
      <c r="P70" s="189"/>
      <c r="Q70" s="189"/>
      <c r="R70" s="189"/>
    </row>
    <row r="71" spans="10:18">
      <c r="M71" s="189"/>
      <c r="N71" s="189"/>
      <c r="O71" s="189"/>
      <c r="P71" s="189"/>
      <c r="Q71" s="189"/>
      <c r="R71" s="189"/>
    </row>
    <row r="72" spans="10:18">
      <c r="M72" s="189"/>
      <c r="N72" s="189"/>
      <c r="O72" s="189"/>
      <c r="P72" s="189"/>
      <c r="Q72" s="189"/>
      <c r="R72" s="189"/>
    </row>
    <row r="73" spans="10:18">
      <c r="M73" s="189"/>
      <c r="N73" s="189"/>
      <c r="O73" s="189"/>
      <c r="P73" s="189"/>
      <c r="Q73" s="189"/>
      <c r="R73" s="189"/>
    </row>
    <row r="74" spans="10:18">
      <c r="M74" s="189"/>
      <c r="N74" s="189"/>
      <c r="O74" s="189"/>
      <c r="P74" s="189"/>
      <c r="Q74" s="189"/>
      <c r="R74" s="189"/>
    </row>
    <row r="75" spans="10:18">
      <c r="M75" s="189"/>
      <c r="N75" s="189"/>
      <c r="O75" s="189"/>
      <c r="P75" s="189"/>
      <c r="Q75" s="189"/>
      <c r="R75" s="189"/>
    </row>
    <row r="76" spans="10:18">
      <c r="M76" s="189"/>
      <c r="N76" s="189"/>
      <c r="O76" s="189"/>
      <c r="P76" s="189"/>
      <c r="Q76" s="189"/>
      <c r="R76" s="189"/>
    </row>
    <row r="77" spans="10:18">
      <c r="M77" s="189"/>
      <c r="N77" s="189"/>
      <c r="O77" s="189"/>
      <c r="P77" s="189"/>
      <c r="Q77" s="189"/>
      <c r="R77" s="189"/>
    </row>
    <row r="78" spans="10:18">
      <c r="J78" s="191"/>
      <c r="M78" s="189"/>
      <c r="N78" s="189"/>
      <c r="O78" s="189"/>
      <c r="P78" s="189"/>
      <c r="Q78" s="189"/>
      <c r="R78" s="189"/>
    </row>
    <row r="79" spans="10:18">
      <c r="J79" s="191"/>
      <c r="M79" s="189"/>
      <c r="N79" s="189"/>
      <c r="O79" s="189"/>
      <c r="P79" s="189"/>
      <c r="Q79" s="189"/>
      <c r="R79" s="189"/>
    </row>
    <row r="80" spans="10:18">
      <c r="J80" s="191"/>
      <c r="M80" s="189"/>
      <c r="N80" s="189"/>
      <c r="O80" s="189"/>
      <c r="P80" s="189"/>
      <c r="Q80" s="189"/>
      <c r="R80" s="189"/>
    </row>
    <row r="81" spans="10:18">
      <c r="J81" s="191"/>
      <c r="M81" s="189"/>
      <c r="N81" s="189"/>
      <c r="O81" s="189"/>
      <c r="P81" s="189"/>
      <c r="Q81" s="189"/>
      <c r="R81" s="189"/>
    </row>
    <row r="82" spans="10:18">
      <c r="J82" s="191"/>
      <c r="M82" s="189"/>
      <c r="N82" s="189"/>
      <c r="O82" s="189"/>
      <c r="P82" s="189"/>
      <c r="Q82" s="189"/>
      <c r="R82" s="189"/>
    </row>
    <row r="83" spans="10:18">
      <c r="J83" s="191"/>
      <c r="M83" s="189"/>
      <c r="N83" s="189"/>
      <c r="O83" s="189"/>
      <c r="P83" s="189"/>
      <c r="Q83" s="189"/>
      <c r="R83" s="189"/>
    </row>
    <row r="84" spans="10:18">
      <c r="J84" s="191"/>
      <c r="M84" s="189"/>
      <c r="N84" s="189"/>
      <c r="O84" s="189"/>
      <c r="P84" s="189"/>
      <c r="Q84" s="189"/>
      <c r="R84" s="189"/>
    </row>
    <row r="85" spans="10:18">
      <c r="J85" s="191"/>
      <c r="M85" s="189"/>
      <c r="N85" s="189"/>
      <c r="O85" s="189"/>
      <c r="P85" s="189"/>
      <c r="Q85" s="189"/>
      <c r="R85" s="189"/>
    </row>
    <row r="86" spans="10:18">
      <c r="J86" s="191"/>
      <c r="M86" s="189"/>
      <c r="N86" s="189"/>
      <c r="O86" s="189"/>
      <c r="P86" s="189"/>
      <c r="Q86" s="189"/>
      <c r="R86" s="189"/>
    </row>
    <row r="87" spans="10:18">
      <c r="J87" s="191"/>
      <c r="M87" s="189"/>
      <c r="N87" s="189"/>
      <c r="O87" s="189"/>
      <c r="P87" s="189"/>
      <c r="Q87" s="189"/>
      <c r="R87" s="189"/>
    </row>
    <row r="88" spans="10:18">
      <c r="J88" s="191"/>
      <c r="M88" s="189"/>
      <c r="N88" s="189"/>
      <c r="O88" s="189"/>
      <c r="P88" s="189"/>
      <c r="Q88" s="189"/>
      <c r="R88" s="189"/>
    </row>
    <row r="89" spans="10:18">
      <c r="J89" s="191"/>
      <c r="M89" s="189"/>
      <c r="N89" s="189"/>
      <c r="O89" s="189"/>
      <c r="P89" s="189"/>
      <c r="Q89" s="189"/>
      <c r="R89" s="189"/>
    </row>
    <row r="90" spans="10:18">
      <c r="J90" s="191"/>
      <c r="M90" s="189"/>
      <c r="N90" s="189"/>
      <c r="O90" s="189"/>
      <c r="P90" s="189"/>
      <c r="Q90" s="189"/>
      <c r="R90" s="189"/>
    </row>
    <row r="91" spans="10:18">
      <c r="J91" s="191"/>
      <c r="M91" s="189"/>
      <c r="N91" s="189"/>
      <c r="O91" s="189"/>
      <c r="P91" s="189"/>
      <c r="Q91" s="189"/>
      <c r="R91" s="189"/>
    </row>
    <row r="92" spans="10:18">
      <c r="J92" s="191"/>
      <c r="M92" s="189"/>
      <c r="N92" s="189"/>
      <c r="O92" s="189"/>
      <c r="P92" s="189"/>
      <c r="Q92" s="189"/>
      <c r="R92" s="189"/>
    </row>
    <row r="93" spans="10:18">
      <c r="J93" s="191"/>
      <c r="M93" s="189"/>
      <c r="N93" s="189"/>
      <c r="O93" s="189"/>
      <c r="P93" s="189"/>
      <c r="Q93" s="189"/>
      <c r="R93" s="189"/>
    </row>
    <row r="94" spans="10:18">
      <c r="J94" s="191"/>
      <c r="M94" s="189"/>
      <c r="N94" s="189"/>
      <c r="O94" s="189"/>
      <c r="P94" s="189"/>
      <c r="Q94" s="189"/>
      <c r="R94" s="189"/>
    </row>
    <row r="95" spans="10:18">
      <c r="J95" s="191"/>
      <c r="M95" s="189"/>
      <c r="N95" s="189"/>
      <c r="O95" s="189"/>
      <c r="P95" s="189"/>
      <c r="Q95" s="189"/>
      <c r="R95" s="189"/>
    </row>
    <row r="96" spans="10:18">
      <c r="J96" s="191"/>
      <c r="M96" s="189"/>
      <c r="N96" s="189"/>
      <c r="O96" s="189"/>
      <c r="P96" s="189"/>
      <c r="Q96" s="189"/>
      <c r="R96" s="189"/>
    </row>
    <row r="97" spans="10:18">
      <c r="J97" s="191"/>
      <c r="M97" s="189"/>
      <c r="N97" s="189"/>
      <c r="O97" s="189"/>
      <c r="P97" s="189"/>
      <c r="Q97" s="189"/>
      <c r="R97" s="189"/>
    </row>
    <row r="98" spans="10:18">
      <c r="J98" s="191"/>
      <c r="M98" s="189"/>
      <c r="N98" s="189"/>
      <c r="O98" s="189"/>
      <c r="P98" s="189"/>
      <c r="Q98" s="189"/>
      <c r="R98" s="189"/>
    </row>
    <row r="99" spans="10:18">
      <c r="J99" s="191"/>
      <c r="M99" s="189"/>
      <c r="N99" s="189"/>
      <c r="O99" s="189"/>
      <c r="P99" s="189"/>
      <c r="Q99" s="189"/>
      <c r="R99" s="189"/>
    </row>
    <row r="100" spans="10:18">
      <c r="J100" s="191"/>
      <c r="M100" s="189"/>
      <c r="N100" s="189"/>
      <c r="O100" s="189"/>
      <c r="P100" s="189"/>
      <c r="Q100" s="189"/>
      <c r="R100" s="189"/>
    </row>
    <row r="101" spans="10:18">
      <c r="J101" s="191"/>
      <c r="M101" s="189"/>
      <c r="N101" s="189"/>
      <c r="O101" s="189"/>
      <c r="P101" s="189"/>
      <c r="Q101" s="189"/>
      <c r="R101" s="189"/>
    </row>
    <row r="102" spans="10:18">
      <c r="J102" s="191"/>
      <c r="M102" s="189"/>
      <c r="N102" s="189"/>
      <c r="O102" s="189"/>
      <c r="P102" s="189"/>
      <c r="Q102" s="189"/>
      <c r="R102" s="189"/>
    </row>
    <row r="103" spans="10:18">
      <c r="J103" s="191"/>
      <c r="M103" s="189"/>
      <c r="N103" s="189"/>
      <c r="O103" s="189"/>
      <c r="P103" s="189"/>
      <c r="Q103" s="189"/>
      <c r="R103" s="189"/>
    </row>
    <row r="104" spans="10:18">
      <c r="J104" s="191"/>
      <c r="M104" s="189"/>
      <c r="N104" s="189"/>
      <c r="O104" s="189"/>
      <c r="P104" s="189"/>
      <c r="Q104" s="189"/>
      <c r="R104" s="189"/>
    </row>
    <row r="105" spans="10:18">
      <c r="J105" s="191"/>
      <c r="M105" s="189"/>
      <c r="N105" s="189"/>
      <c r="O105" s="189"/>
      <c r="P105" s="189"/>
      <c r="Q105" s="189"/>
      <c r="R105" s="189"/>
    </row>
    <row r="106" spans="10:18">
      <c r="J106" s="191"/>
      <c r="M106" s="189"/>
      <c r="N106" s="189"/>
      <c r="O106" s="189"/>
      <c r="P106" s="189"/>
      <c r="Q106" s="189"/>
      <c r="R106" s="189"/>
    </row>
    <row r="107" spans="10:18">
      <c r="J107" s="191"/>
      <c r="M107" s="189"/>
      <c r="N107" s="189"/>
      <c r="O107" s="189"/>
      <c r="P107" s="189"/>
      <c r="Q107" s="189"/>
      <c r="R107" s="189"/>
    </row>
    <row r="108" spans="10:18">
      <c r="J108" s="191"/>
      <c r="M108" s="189"/>
      <c r="N108" s="189"/>
      <c r="O108" s="189"/>
      <c r="P108" s="189"/>
      <c r="Q108" s="189"/>
      <c r="R108" s="189"/>
    </row>
    <row r="109" spans="10:18">
      <c r="J109" s="191"/>
      <c r="M109" s="189"/>
      <c r="N109" s="189"/>
      <c r="O109" s="189"/>
      <c r="P109" s="189"/>
      <c r="Q109" s="189"/>
      <c r="R109" s="189"/>
    </row>
    <row r="110" spans="10:18">
      <c r="J110" s="191"/>
      <c r="M110" s="189"/>
      <c r="N110" s="189"/>
      <c r="O110" s="189"/>
      <c r="P110" s="189"/>
      <c r="Q110" s="189"/>
      <c r="R110" s="189"/>
    </row>
    <row r="111" spans="10:18">
      <c r="J111" s="191"/>
      <c r="M111" s="189"/>
      <c r="N111" s="189"/>
      <c r="O111" s="189"/>
      <c r="P111" s="189"/>
      <c r="Q111" s="189"/>
      <c r="R111" s="189"/>
    </row>
    <row r="112" spans="10:18">
      <c r="J112" s="191"/>
      <c r="M112" s="189"/>
      <c r="N112" s="189"/>
      <c r="O112" s="189"/>
      <c r="P112" s="189"/>
      <c r="Q112" s="189"/>
      <c r="R112" s="189"/>
    </row>
    <row r="113" spans="10:18">
      <c r="J113" s="191"/>
      <c r="M113" s="189"/>
      <c r="N113" s="189"/>
      <c r="O113" s="189"/>
      <c r="P113" s="189"/>
      <c r="Q113" s="189"/>
      <c r="R113" s="189"/>
    </row>
    <row r="114" spans="10:18">
      <c r="J114" s="191"/>
      <c r="M114" s="189"/>
      <c r="N114" s="189"/>
      <c r="O114" s="189"/>
      <c r="P114" s="189"/>
      <c r="Q114" s="189"/>
      <c r="R114" s="189"/>
    </row>
    <row r="115" spans="10:18">
      <c r="J115" s="191"/>
      <c r="M115" s="189"/>
      <c r="N115" s="189"/>
      <c r="O115" s="189"/>
      <c r="P115" s="189"/>
      <c r="Q115" s="189"/>
      <c r="R115" s="189"/>
    </row>
    <row r="116" spans="10:18">
      <c r="J116" s="191"/>
      <c r="M116" s="189"/>
      <c r="N116" s="189"/>
      <c r="O116" s="189"/>
      <c r="P116" s="189"/>
      <c r="Q116" s="189"/>
      <c r="R116" s="189"/>
    </row>
    <row r="117" spans="10:18">
      <c r="J117" s="191"/>
      <c r="M117" s="189"/>
      <c r="N117" s="189"/>
      <c r="O117" s="189"/>
      <c r="P117" s="189"/>
      <c r="Q117" s="189"/>
      <c r="R117" s="189"/>
    </row>
    <row r="118" spans="10:18">
      <c r="J118" s="191"/>
      <c r="M118" s="189"/>
      <c r="N118" s="189"/>
      <c r="O118" s="189"/>
      <c r="P118" s="189"/>
      <c r="Q118" s="189"/>
      <c r="R118" s="189"/>
    </row>
    <row r="119" spans="10:18">
      <c r="J119" s="191"/>
      <c r="M119" s="189"/>
      <c r="N119" s="189"/>
      <c r="O119" s="189"/>
      <c r="P119" s="189"/>
      <c r="Q119" s="189"/>
      <c r="R119" s="189"/>
    </row>
    <row r="120" spans="10:18">
      <c r="J120" s="191"/>
      <c r="M120" s="189"/>
      <c r="N120" s="189"/>
      <c r="O120" s="189"/>
      <c r="P120" s="189"/>
      <c r="Q120" s="189"/>
      <c r="R120" s="189"/>
    </row>
    <row r="121" spans="10:18">
      <c r="J121" s="191"/>
      <c r="M121" s="189"/>
      <c r="N121" s="189"/>
      <c r="O121" s="189"/>
      <c r="P121" s="189"/>
      <c r="Q121" s="189"/>
      <c r="R121" s="189"/>
    </row>
    <row r="122" spans="10:18">
      <c r="J122" s="191"/>
      <c r="M122" s="189"/>
      <c r="N122" s="189"/>
      <c r="O122" s="189"/>
      <c r="P122" s="189"/>
      <c r="Q122" s="189"/>
      <c r="R122" s="189"/>
    </row>
    <row r="123" spans="10:18">
      <c r="J123" s="191"/>
      <c r="M123" s="189"/>
      <c r="N123" s="189"/>
      <c r="O123" s="189"/>
      <c r="P123" s="189"/>
      <c r="Q123" s="189"/>
      <c r="R123" s="189"/>
    </row>
    <row r="124" spans="10:18">
      <c r="J124" s="191"/>
      <c r="M124" s="189"/>
      <c r="N124" s="189"/>
      <c r="O124" s="189"/>
      <c r="Q124" s="189"/>
      <c r="R124" s="189"/>
    </row>
    <row r="125" spans="10:18">
      <c r="J125" s="191"/>
      <c r="M125" s="189"/>
      <c r="N125" s="189"/>
      <c r="O125" s="189"/>
      <c r="Q125" s="189"/>
      <c r="R125" s="189"/>
    </row>
    <row r="126" spans="10:18">
      <c r="J126" s="191"/>
      <c r="M126" s="189"/>
      <c r="N126" s="189"/>
      <c r="O126" s="189"/>
      <c r="Q126" s="189"/>
      <c r="R126" s="189"/>
    </row>
    <row r="127" spans="10:18">
      <c r="J127" s="191"/>
      <c r="M127" s="189"/>
      <c r="N127" s="189"/>
      <c r="O127" s="189"/>
      <c r="Q127" s="189"/>
      <c r="R127" s="189"/>
    </row>
    <row r="128" spans="10:18">
      <c r="J128" s="191"/>
      <c r="M128" s="189"/>
      <c r="N128" s="189"/>
      <c r="O128" s="189"/>
      <c r="Q128" s="189"/>
      <c r="R128" s="189"/>
    </row>
    <row r="129" spans="10:18">
      <c r="J129" s="191"/>
      <c r="M129" s="189"/>
      <c r="N129" s="189"/>
      <c r="O129" s="189"/>
      <c r="Q129" s="189"/>
      <c r="R129" s="189"/>
    </row>
    <row r="130" spans="10:18">
      <c r="J130" s="191"/>
      <c r="M130" s="189"/>
      <c r="N130" s="189"/>
      <c r="O130" s="189"/>
      <c r="Q130" s="189"/>
      <c r="R130" s="189"/>
    </row>
    <row r="131" spans="10:18">
      <c r="J131" s="191"/>
      <c r="M131" s="189"/>
      <c r="N131" s="189"/>
      <c r="O131" s="189"/>
      <c r="Q131" s="189"/>
      <c r="R131" s="189"/>
    </row>
    <row r="132" spans="10:18">
      <c r="J132" s="191"/>
      <c r="M132" s="189"/>
      <c r="N132" s="189"/>
      <c r="O132" s="189"/>
      <c r="Q132" s="189"/>
      <c r="R132" s="189"/>
    </row>
    <row r="133" spans="10:18">
      <c r="J133" s="191"/>
      <c r="M133" s="189"/>
      <c r="N133" s="189"/>
      <c r="O133" s="189"/>
      <c r="Q133" s="189"/>
      <c r="R133" s="189"/>
    </row>
    <row r="134" spans="10:18">
      <c r="J134" s="191"/>
      <c r="M134" s="189"/>
      <c r="N134" s="189"/>
      <c r="O134" s="189"/>
      <c r="Q134" s="189"/>
      <c r="R134" s="189"/>
    </row>
    <row r="135" spans="10:18">
      <c r="J135" s="191"/>
      <c r="M135" s="189"/>
      <c r="N135" s="189"/>
      <c r="O135" s="189"/>
      <c r="Q135" s="189"/>
      <c r="R135" s="189"/>
    </row>
    <row r="136" spans="10:18">
      <c r="J136" s="191"/>
      <c r="M136" s="189"/>
      <c r="N136" s="189"/>
      <c r="O136" s="189"/>
      <c r="Q136" s="189"/>
      <c r="R136" s="189"/>
    </row>
    <row r="137" spans="10:18">
      <c r="J137" s="191"/>
      <c r="M137" s="189"/>
      <c r="N137" s="189"/>
      <c r="O137" s="189"/>
      <c r="Q137" s="189"/>
      <c r="R137" s="189"/>
    </row>
    <row r="138" spans="10:18">
      <c r="J138" s="191"/>
      <c r="M138" s="189"/>
      <c r="N138" s="189"/>
      <c r="O138" s="189"/>
      <c r="Q138" s="189"/>
      <c r="R138" s="189"/>
    </row>
    <row r="139" spans="10:18">
      <c r="J139" s="191"/>
      <c r="M139" s="189"/>
      <c r="N139" s="189"/>
      <c r="O139" s="189"/>
      <c r="Q139" s="189"/>
      <c r="R139" s="189"/>
    </row>
    <row r="140" spans="10:18">
      <c r="J140" s="191"/>
      <c r="M140" s="189"/>
      <c r="N140" s="189"/>
      <c r="O140" s="189"/>
      <c r="Q140" s="189"/>
      <c r="R140" s="189"/>
    </row>
    <row r="141" spans="10:18">
      <c r="J141" s="191"/>
      <c r="M141" s="189"/>
      <c r="N141" s="189"/>
      <c r="O141" s="189"/>
      <c r="Q141" s="189"/>
      <c r="R141" s="189"/>
    </row>
    <row r="142" spans="10:18">
      <c r="J142" s="191"/>
      <c r="M142" s="189"/>
      <c r="N142" s="189"/>
      <c r="O142" s="189"/>
      <c r="Q142" s="189"/>
      <c r="R142" s="189"/>
    </row>
    <row r="143" spans="10:18">
      <c r="J143" s="191"/>
      <c r="M143" s="189"/>
      <c r="N143" s="189"/>
      <c r="O143" s="189"/>
      <c r="Q143" s="189"/>
      <c r="R143" s="189"/>
    </row>
    <row r="144" spans="10:18">
      <c r="J144" s="191"/>
      <c r="M144" s="189"/>
      <c r="N144" s="189"/>
      <c r="O144" s="189"/>
      <c r="Q144" s="189"/>
      <c r="R144" s="189"/>
    </row>
    <row r="145" spans="10:18">
      <c r="J145" s="191"/>
      <c r="M145" s="189"/>
      <c r="N145" s="189"/>
      <c r="O145" s="189"/>
      <c r="Q145" s="189"/>
      <c r="R145" s="189"/>
    </row>
    <row r="146" spans="10:18">
      <c r="J146" s="191"/>
      <c r="M146" s="189"/>
      <c r="N146" s="189"/>
      <c r="O146" s="189"/>
      <c r="Q146" s="189"/>
      <c r="R146" s="189"/>
    </row>
    <row r="147" spans="10:18">
      <c r="J147" s="191"/>
      <c r="M147" s="189"/>
      <c r="N147" s="189"/>
      <c r="O147" s="189"/>
      <c r="Q147" s="189"/>
      <c r="R147" s="189"/>
    </row>
    <row r="148" spans="10:18">
      <c r="J148" s="191"/>
      <c r="M148" s="189"/>
      <c r="N148" s="189"/>
      <c r="O148" s="189"/>
      <c r="Q148" s="189"/>
      <c r="R148" s="189"/>
    </row>
    <row r="149" spans="10:18">
      <c r="J149" s="191"/>
      <c r="M149" s="189"/>
      <c r="N149" s="189"/>
      <c r="O149" s="189"/>
      <c r="Q149" s="189"/>
      <c r="R149" s="189"/>
    </row>
    <row r="150" spans="10:18">
      <c r="J150" s="191"/>
      <c r="M150" s="189"/>
      <c r="N150" s="189"/>
      <c r="O150" s="189"/>
      <c r="Q150" s="189"/>
      <c r="R150" s="189"/>
    </row>
    <row r="151" spans="10:18">
      <c r="J151" s="191"/>
      <c r="M151" s="189"/>
      <c r="N151" s="189"/>
      <c r="O151" s="189"/>
      <c r="Q151" s="189"/>
      <c r="R151" s="189"/>
    </row>
    <row r="152" spans="10:18">
      <c r="J152" s="191"/>
      <c r="M152" s="189"/>
      <c r="N152" s="189"/>
      <c r="O152" s="189"/>
      <c r="Q152" s="189"/>
      <c r="R152" s="189"/>
    </row>
    <row r="153" spans="10:18">
      <c r="J153" s="191"/>
      <c r="M153" s="189"/>
      <c r="N153" s="189"/>
      <c r="O153" s="189"/>
      <c r="Q153" s="189"/>
      <c r="R153" s="189"/>
    </row>
    <row r="154" spans="10:18">
      <c r="J154" s="191"/>
      <c r="M154" s="189"/>
      <c r="N154" s="189"/>
      <c r="O154" s="189"/>
      <c r="Q154" s="189"/>
      <c r="R154" s="189"/>
    </row>
    <row r="155" spans="10:18">
      <c r="J155" s="191"/>
      <c r="M155" s="189"/>
      <c r="N155" s="189"/>
      <c r="O155" s="189"/>
      <c r="Q155" s="189"/>
      <c r="R155" s="189"/>
    </row>
    <row r="156" spans="10:18">
      <c r="J156" s="191"/>
      <c r="M156" s="189"/>
      <c r="N156" s="189"/>
      <c r="O156" s="189"/>
      <c r="Q156" s="189"/>
      <c r="R156" s="189"/>
    </row>
    <row r="157" spans="10:18">
      <c r="J157" s="191"/>
      <c r="M157" s="189"/>
      <c r="N157" s="189"/>
      <c r="O157" s="189"/>
      <c r="Q157" s="189"/>
      <c r="R157" s="189"/>
    </row>
    <row r="158" spans="10:18">
      <c r="J158" s="191"/>
      <c r="M158" s="189"/>
      <c r="N158" s="189"/>
      <c r="O158" s="189"/>
      <c r="Q158" s="189"/>
      <c r="R158" s="189"/>
    </row>
    <row r="159" spans="10:18">
      <c r="J159" s="191"/>
      <c r="M159" s="189"/>
      <c r="N159" s="189"/>
      <c r="O159" s="189"/>
      <c r="Q159" s="189"/>
      <c r="R159" s="189"/>
    </row>
    <row r="160" spans="10:18">
      <c r="J160" s="191"/>
      <c r="M160" s="189"/>
      <c r="N160" s="189"/>
      <c r="O160" s="189"/>
      <c r="Q160" s="189"/>
      <c r="R160" s="189"/>
    </row>
    <row r="161" spans="10:18">
      <c r="J161" s="191"/>
      <c r="M161" s="189"/>
      <c r="N161" s="189"/>
      <c r="O161" s="189"/>
      <c r="Q161" s="189"/>
      <c r="R161" s="189"/>
    </row>
    <row r="162" spans="10:18">
      <c r="J162" s="191"/>
      <c r="M162" s="189"/>
      <c r="N162" s="189"/>
      <c r="O162" s="189"/>
      <c r="Q162" s="189"/>
      <c r="R162" s="189"/>
    </row>
    <row r="163" spans="10:18">
      <c r="J163" s="191"/>
      <c r="M163" s="189"/>
      <c r="N163" s="189"/>
      <c r="O163" s="189"/>
      <c r="Q163" s="189"/>
      <c r="R163" s="189"/>
    </row>
    <row r="164" spans="10:18">
      <c r="J164" s="191"/>
      <c r="M164" s="189"/>
      <c r="N164" s="189"/>
      <c r="O164" s="189"/>
      <c r="Q164" s="189"/>
      <c r="R164" s="189"/>
    </row>
    <row r="165" spans="10:18">
      <c r="J165" s="191"/>
      <c r="M165" s="189"/>
      <c r="N165" s="189"/>
      <c r="O165" s="189"/>
      <c r="Q165" s="189"/>
      <c r="R165" s="189"/>
    </row>
    <row r="166" spans="10:18">
      <c r="J166" s="191"/>
      <c r="M166" s="189"/>
      <c r="N166" s="189"/>
      <c r="O166" s="189"/>
      <c r="Q166" s="189"/>
      <c r="R166" s="189"/>
    </row>
    <row r="167" spans="10:18">
      <c r="J167" s="191"/>
      <c r="M167" s="189"/>
      <c r="N167" s="189"/>
      <c r="O167" s="189"/>
      <c r="Q167" s="189"/>
      <c r="R167" s="189"/>
    </row>
    <row r="168" spans="10:18">
      <c r="J168" s="191"/>
      <c r="M168" s="189"/>
      <c r="N168" s="189"/>
      <c r="O168" s="189"/>
      <c r="Q168" s="189"/>
      <c r="R168" s="189"/>
    </row>
    <row r="169" spans="10:18">
      <c r="J169" s="191"/>
      <c r="M169" s="189"/>
      <c r="N169" s="189"/>
      <c r="O169" s="189"/>
      <c r="Q169" s="189"/>
      <c r="R169" s="189"/>
    </row>
    <row r="170" spans="10:18">
      <c r="J170" s="191"/>
      <c r="M170" s="189"/>
      <c r="N170" s="189"/>
      <c r="O170" s="189"/>
      <c r="Q170" s="189"/>
      <c r="R170" s="189"/>
    </row>
    <row r="171" spans="10:18">
      <c r="J171" s="191"/>
      <c r="M171" s="189"/>
      <c r="N171" s="189"/>
      <c r="O171" s="189"/>
      <c r="Q171" s="189"/>
      <c r="R171" s="189"/>
    </row>
    <row r="172" spans="10:18">
      <c r="J172" s="191"/>
      <c r="M172" s="189"/>
      <c r="N172" s="189"/>
      <c r="O172" s="189"/>
      <c r="Q172" s="189"/>
      <c r="R172" s="189"/>
    </row>
    <row r="173" spans="10:18">
      <c r="J173" s="191"/>
      <c r="M173" s="189"/>
      <c r="N173" s="189"/>
      <c r="O173" s="189"/>
      <c r="Q173" s="189"/>
      <c r="R173" s="189"/>
    </row>
    <row r="174" spans="10:18">
      <c r="J174" s="191"/>
      <c r="M174" s="189"/>
      <c r="N174" s="189"/>
      <c r="O174" s="189"/>
      <c r="Q174" s="189"/>
      <c r="R174" s="189"/>
    </row>
    <row r="175" spans="10:18">
      <c r="J175" s="191"/>
      <c r="M175" s="189"/>
      <c r="N175" s="189"/>
      <c r="O175" s="189"/>
      <c r="Q175" s="189"/>
      <c r="R175" s="189"/>
    </row>
    <row r="176" spans="10:18">
      <c r="J176" s="191"/>
      <c r="M176" s="189"/>
      <c r="N176" s="189"/>
      <c r="O176" s="189"/>
      <c r="Q176" s="189"/>
      <c r="R176" s="189"/>
    </row>
    <row r="177" spans="10:18">
      <c r="J177" s="191"/>
      <c r="M177" s="189"/>
      <c r="N177" s="189"/>
      <c r="O177" s="189"/>
      <c r="Q177" s="189"/>
      <c r="R177" s="189"/>
    </row>
    <row r="178" spans="10:18">
      <c r="J178" s="191"/>
      <c r="M178" s="189"/>
      <c r="N178" s="189"/>
      <c r="O178" s="189"/>
      <c r="Q178" s="189"/>
      <c r="R178" s="189"/>
    </row>
    <row r="179" spans="10:18">
      <c r="J179" s="191"/>
      <c r="M179" s="189"/>
      <c r="N179" s="189"/>
      <c r="O179" s="189"/>
      <c r="Q179" s="189"/>
      <c r="R179" s="189"/>
    </row>
    <row r="180" spans="10:18">
      <c r="J180" s="191"/>
      <c r="M180" s="189"/>
      <c r="N180" s="189"/>
      <c r="O180" s="189"/>
      <c r="Q180" s="189"/>
      <c r="R180" s="189"/>
    </row>
    <row r="181" spans="10:18">
      <c r="J181" s="191"/>
      <c r="M181" s="189"/>
      <c r="N181" s="189"/>
      <c r="O181" s="189"/>
      <c r="Q181" s="189"/>
      <c r="R181" s="189"/>
    </row>
    <row r="182" spans="10:18">
      <c r="J182" s="191"/>
      <c r="M182" s="189"/>
      <c r="N182" s="189"/>
      <c r="O182" s="189"/>
      <c r="Q182" s="189"/>
      <c r="R182" s="189"/>
    </row>
    <row r="183" spans="10:18">
      <c r="J183" s="191"/>
      <c r="M183" s="189"/>
      <c r="N183" s="189"/>
      <c r="O183" s="189"/>
      <c r="Q183" s="189"/>
      <c r="R183" s="189"/>
    </row>
    <row r="184" spans="10:18">
      <c r="J184" s="191"/>
      <c r="M184" s="189"/>
      <c r="N184" s="189"/>
      <c r="O184" s="189"/>
      <c r="Q184" s="189"/>
      <c r="R184" s="189"/>
    </row>
    <row r="185" spans="10:18">
      <c r="J185" s="191"/>
      <c r="M185" s="189"/>
      <c r="N185" s="189"/>
      <c r="O185" s="189"/>
      <c r="Q185" s="189"/>
      <c r="R185" s="189"/>
    </row>
    <row r="186" spans="10:18">
      <c r="J186" s="191"/>
      <c r="M186" s="189"/>
      <c r="N186" s="189"/>
      <c r="O186" s="189"/>
      <c r="Q186" s="189"/>
      <c r="R186" s="189"/>
    </row>
    <row r="187" spans="10:18">
      <c r="J187" s="191"/>
      <c r="M187" s="189"/>
      <c r="N187" s="189"/>
      <c r="O187" s="189"/>
      <c r="Q187" s="189"/>
      <c r="R187" s="189"/>
    </row>
    <row r="188" spans="10:18">
      <c r="J188" s="191"/>
      <c r="M188" s="189"/>
      <c r="N188" s="189"/>
      <c r="O188" s="189"/>
      <c r="Q188" s="189"/>
      <c r="R188" s="189"/>
    </row>
    <row r="189" spans="10:18">
      <c r="J189" s="191"/>
      <c r="M189" s="189"/>
      <c r="N189" s="189"/>
      <c r="O189" s="189"/>
      <c r="Q189" s="189"/>
      <c r="R189" s="189"/>
    </row>
    <row r="190" spans="10:18">
      <c r="J190" s="191"/>
      <c r="M190" s="189"/>
      <c r="N190" s="189"/>
      <c r="O190" s="189"/>
      <c r="Q190" s="189"/>
      <c r="R190" s="189"/>
    </row>
    <row r="191" spans="10:18">
      <c r="J191" s="191"/>
      <c r="M191" s="189"/>
      <c r="N191" s="189"/>
      <c r="O191" s="189"/>
      <c r="Q191" s="189"/>
      <c r="R191" s="189"/>
    </row>
    <row r="192" spans="10:18">
      <c r="J192" s="191"/>
      <c r="M192" s="189"/>
      <c r="N192" s="189"/>
      <c r="O192" s="189"/>
      <c r="Q192" s="189"/>
      <c r="R192" s="189"/>
    </row>
    <row r="193" spans="10:18">
      <c r="J193" s="191"/>
      <c r="M193" s="189"/>
      <c r="N193" s="189"/>
      <c r="O193" s="189"/>
      <c r="Q193" s="189"/>
      <c r="R193" s="189"/>
    </row>
    <row r="194" spans="10:18">
      <c r="J194" s="191"/>
      <c r="M194" s="189"/>
      <c r="N194" s="189"/>
      <c r="O194" s="189"/>
      <c r="Q194" s="189"/>
      <c r="R194" s="189"/>
    </row>
    <row r="195" spans="10:18">
      <c r="J195" s="191"/>
      <c r="M195" s="189"/>
      <c r="N195" s="189"/>
      <c r="O195" s="189"/>
      <c r="Q195" s="189"/>
      <c r="R195" s="189"/>
    </row>
    <row r="196" spans="10:18">
      <c r="J196" s="191"/>
      <c r="M196" s="189"/>
      <c r="N196" s="189"/>
      <c r="O196" s="189"/>
      <c r="Q196" s="189"/>
      <c r="R196" s="189"/>
    </row>
    <row r="197" spans="10:18">
      <c r="J197" s="191"/>
      <c r="M197" s="189"/>
      <c r="N197" s="189"/>
      <c r="O197" s="189"/>
      <c r="Q197" s="189"/>
      <c r="R197" s="189"/>
    </row>
    <row r="198" spans="10:18">
      <c r="J198" s="191"/>
      <c r="M198" s="189"/>
      <c r="N198" s="189"/>
      <c r="O198" s="189"/>
      <c r="Q198" s="189"/>
      <c r="R198" s="189"/>
    </row>
    <row r="199" spans="10:18">
      <c r="J199" s="191"/>
      <c r="M199" s="189"/>
      <c r="N199" s="189"/>
      <c r="O199" s="189"/>
      <c r="Q199" s="189"/>
      <c r="R199" s="189"/>
    </row>
    <row r="200" spans="10:18">
      <c r="J200" s="191"/>
      <c r="M200" s="189"/>
      <c r="N200" s="189"/>
      <c r="O200" s="189"/>
      <c r="Q200" s="189"/>
      <c r="R200" s="189"/>
    </row>
    <row r="201" spans="10:18">
      <c r="J201" s="191"/>
      <c r="M201" s="189"/>
      <c r="N201" s="189"/>
      <c r="O201" s="189"/>
      <c r="Q201" s="189"/>
      <c r="R201" s="189"/>
    </row>
    <row r="202" spans="10:18">
      <c r="J202" s="191"/>
      <c r="M202" s="189"/>
      <c r="N202" s="189"/>
      <c r="O202" s="189"/>
      <c r="Q202" s="189"/>
      <c r="R202" s="189"/>
    </row>
    <row r="203" spans="10:18">
      <c r="J203" s="191"/>
      <c r="M203" s="189"/>
      <c r="N203" s="189"/>
      <c r="O203" s="189"/>
      <c r="Q203" s="189"/>
      <c r="R203" s="189"/>
    </row>
    <row r="204" spans="10:18">
      <c r="J204" s="191"/>
      <c r="M204" s="189"/>
      <c r="N204" s="189"/>
      <c r="O204" s="189"/>
      <c r="Q204" s="189"/>
      <c r="R204" s="189"/>
    </row>
    <row r="205" spans="10:18">
      <c r="J205" s="191"/>
      <c r="M205" s="189"/>
      <c r="N205" s="189"/>
      <c r="O205" s="189"/>
      <c r="Q205" s="189"/>
      <c r="R205" s="189"/>
    </row>
    <row r="206" spans="10:18">
      <c r="J206" s="191"/>
      <c r="M206" s="189"/>
      <c r="N206" s="189"/>
      <c r="O206" s="189"/>
      <c r="Q206" s="189"/>
      <c r="R206" s="189"/>
    </row>
    <row r="207" spans="10:18">
      <c r="J207" s="191"/>
      <c r="M207" s="189"/>
      <c r="N207" s="189"/>
      <c r="O207" s="189"/>
      <c r="Q207" s="189"/>
      <c r="R207" s="189"/>
    </row>
    <row r="208" spans="10:18">
      <c r="J208" s="191"/>
      <c r="M208" s="189"/>
      <c r="N208" s="189"/>
      <c r="O208" s="189"/>
      <c r="Q208" s="189"/>
      <c r="R208" s="189"/>
    </row>
    <row r="209" spans="10:18">
      <c r="J209" s="191"/>
      <c r="M209" s="189"/>
      <c r="N209" s="189"/>
      <c r="O209" s="189"/>
      <c r="Q209" s="189"/>
      <c r="R209" s="189"/>
    </row>
    <row r="210" spans="10:18">
      <c r="J210" s="191"/>
      <c r="M210" s="189"/>
      <c r="N210" s="189"/>
      <c r="O210" s="189"/>
      <c r="Q210" s="189"/>
      <c r="R210" s="189"/>
    </row>
    <row r="211" spans="10:18">
      <c r="J211" s="191"/>
      <c r="M211" s="189"/>
      <c r="N211" s="189"/>
      <c r="O211" s="189"/>
      <c r="Q211" s="189"/>
      <c r="R211" s="189"/>
    </row>
    <row r="212" spans="10:18">
      <c r="J212" s="191"/>
      <c r="M212" s="189"/>
      <c r="N212" s="189"/>
      <c r="O212" s="189"/>
      <c r="Q212" s="189"/>
      <c r="R212" s="189"/>
    </row>
    <row r="213" spans="10:18">
      <c r="J213" s="191"/>
      <c r="M213" s="189"/>
      <c r="N213" s="189"/>
      <c r="O213" s="189"/>
      <c r="Q213" s="189"/>
      <c r="R213" s="189"/>
    </row>
    <row r="214" spans="10:18">
      <c r="J214" s="191"/>
      <c r="M214" s="189"/>
      <c r="N214" s="189"/>
      <c r="O214" s="189"/>
      <c r="Q214" s="189"/>
      <c r="R214" s="189"/>
    </row>
    <row r="215" spans="10:18">
      <c r="J215" s="191"/>
      <c r="M215" s="189"/>
      <c r="N215" s="189"/>
      <c r="O215" s="189"/>
      <c r="Q215" s="189"/>
      <c r="R215" s="189"/>
    </row>
    <row r="216" spans="10:18">
      <c r="J216" s="191"/>
      <c r="M216" s="189"/>
      <c r="N216" s="189"/>
      <c r="O216" s="189"/>
      <c r="Q216" s="189"/>
      <c r="R216" s="189"/>
    </row>
    <row r="217" spans="10:18">
      <c r="J217" s="191"/>
      <c r="M217" s="189"/>
      <c r="N217" s="189"/>
      <c r="O217" s="189"/>
      <c r="Q217" s="189"/>
      <c r="R217" s="189"/>
    </row>
    <row r="218" spans="10:18">
      <c r="J218" s="191"/>
      <c r="M218" s="189"/>
      <c r="N218" s="189"/>
      <c r="O218" s="189"/>
      <c r="Q218" s="189"/>
      <c r="R218" s="189"/>
    </row>
    <row r="219" spans="10:18">
      <c r="J219" s="191"/>
      <c r="M219" s="189"/>
      <c r="N219" s="189"/>
      <c r="O219" s="189"/>
      <c r="Q219" s="189"/>
      <c r="R219" s="189"/>
    </row>
    <row r="220" spans="10:18">
      <c r="J220" s="191"/>
      <c r="M220" s="189"/>
      <c r="N220" s="189"/>
      <c r="O220" s="189"/>
      <c r="Q220" s="189"/>
      <c r="R220" s="189"/>
    </row>
    <row r="221" spans="10:18">
      <c r="J221" s="191"/>
      <c r="M221" s="189"/>
      <c r="N221" s="189"/>
      <c r="O221" s="189"/>
      <c r="Q221" s="189"/>
      <c r="R221" s="189"/>
    </row>
    <row r="222" spans="10:18">
      <c r="J222" s="191"/>
      <c r="M222" s="189"/>
      <c r="N222" s="189"/>
      <c r="O222" s="189"/>
      <c r="Q222" s="189"/>
      <c r="R222" s="189"/>
    </row>
    <row r="223" spans="10:18">
      <c r="J223" s="191"/>
      <c r="M223" s="189"/>
      <c r="N223" s="189"/>
      <c r="O223" s="189"/>
      <c r="Q223" s="189"/>
      <c r="R223" s="189"/>
    </row>
    <row r="224" spans="10:18">
      <c r="J224" s="191"/>
      <c r="M224" s="189"/>
      <c r="N224" s="189"/>
      <c r="O224" s="189"/>
      <c r="Q224" s="189"/>
      <c r="R224" s="189"/>
    </row>
    <row r="225" spans="10:18">
      <c r="J225" s="191"/>
      <c r="M225" s="189"/>
      <c r="N225" s="189"/>
      <c r="O225" s="189"/>
      <c r="Q225" s="189"/>
      <c r="R225" s="189"/>
    </row>
    <row r="226" spans="10:18">
      <c r="J226" s="191"/>
      <c r="M226" s="189"/>
      <c r="N226" s="189"/>
      <c r="O226" s="189"/>
      <c r="Q226" s="189"/>
      <c r="R226" s="189"/>
    </row>
    <row r="227" spans="10:18">
      <c r="J227" s="191"/>
      <c r="M227" s="189"/>
      <c r="N227" s="189"/>
      <c r="O227" s="189"/>
      <c r="Q227" s="189"/>
      <c r="R227" s="189"/>
    </row>
    <row r="228" spans="10:18">
      <c r="J228" s="191"/>
      <c r="M228" s="189"/>
      <c r="N228" s="189"/>
      <c r="O228" s="189"/>
      <c r="Q228" s="189"/>
      <c r="R228" s="189"/>
    </row>
    <row r="229" spans="10:18">
      <c r="J229" s="191"/>
      <c r="M229" s="189"/>
      <c r="N229" s="189"/>
      <c r="O229" s="189"/>
      <c r="Q229" s="189"/>
      <c r="R229" s="189"/>
    </row>
    <row r="230" spans="10:18">
      <c r="J230" s="191"/>
      <c r="M230" s="189"/>
      <c r="N230" s="189"/>
      <c r="O230" s="189"/>
      <c r="Q230" s="189"/>
      <c r="R230" s="189"/>
    </row>
    <row r="231" spans="10:18">
      <c r="J231" s="191"/>
      <c r="M231" s="189"/>
      <c r="N231" s="189"/>
      <c r="O231" s="189"/>
      <c r="Q231" s="189"/>
      <c r="R231" s="189"/>
    </row>
    <row r="232" spans="10:18">
      <c r="J232" s="191"/>
      <c r="M232" s="189"/>
      <c r="N232" s="189"/>
      <c r="O232" s="189"/>
      <c r="Q232" s="189"/>
      <c r="R232" s="189"/>
    </row>
    <row r="233" spans="10:18">
      <c r="J233" s="191"/>
      <c r="M233" s="189"/>
      <c r="N233" s="189"/>
      <c r="O233" s="189"/>
      <c r="Q233" s="189"/>
      <c r="R233" s="189"/>
    </row>
    <row r="234" spans="10:18">
      <c r="J234" s="191"/>
      <c r="M234" s="189"/>
      <c r="N234" s="189"/>
      <c r="O234" s="189"/>
      <c r="Q234" s="189"/>
      <c r="R234" s="189"/>
    </row>
    <row r="235" spans="10:18">
      <c r="J235" s="191"/>
      <c r="M235" s="189"/>
      <c r="N235" s="189"/>
      <c r="O235" s="189"/>
      <c r="Q235" s="189"/>
      <c r="R235" s="189"/>
    </row>
    <row r="236" spans="10:18">
      <c r="J236" s="191"/>
      <c r="M236" s="189"/>
      <c r="N236" s="189"/>
      <c r="O236" s="189"/>
      <c r="Q236" s="189"/>
      <c r="R236" s="189"/>
    </row>
    <row r="237" spans="10:18">
      <c r="J237" s="191"/>
      <c r="M237" s="189"/>
      <c r="N237" s="189"/>
      <c r="O237" s="189"/>
      <c r="Q237" s="189"/>
      <c r="R237" s="189"/>
    </row>
    <row r="238" spans="10:18">
      <c r="J238" s="191"/>
      <c r="M238" s="189"/>
      <c r="N238" s="189"/>
      <c r="O238" s="189"/>
      <c r="Q238" s="189"/>
      <c r="R238" s="189"/>
    </row>
    <row r="239" spans="10:18">
      <c r="J239" s="191"/>
      <c r="M239" s="189"/>
      <c r="N239" s="189"/>
      <c r="O239" s="189"/>
      <c r="Q239" s="189"/>
      <c r="R239" s="189"/>
    </row>
    <row r="240" spans="10:18">
      <c r="J240" s="191"/>
      <c r="M240" s="189"/>
      <c r="N240" s="189"/>
      <c r="O240" s="189"/>
      <c r="Q240" s="189"/>
      <c r="R240" s="189"/>
    </row>
    <row r="241" spans="10:18">
      <c r="J241" s="191"/>
      <c r="M241" s="189"/>
      <c r="N241" s="189"/>
      <c r="O241" s="189"/>
      <c r="Q241" s="189"/>
      <c r="R241" s="189"/>
    </row>
    <row r="242" spans="10:18">
      <c r="J242" s="191"/>
      <c r="M242" s="189"/>
      <c r="N242" s="189"/>
      <c r="O242" s="189"/>
      <c r="Q242" s="189"/>
      <c r="R242" s="189"/>
    </row>
    <row r="243" spans="10:18">
      <c r="J243" s="191"/>
      <c r="M243" s="189"/>
      <c r="N243" s="189"/>
      <c r="O243" s="189"/>
      <c r="Q243" s="189"/>
      <c r="R243" s="189"/>
    </row>
    <row r="244" spans="10:18">
      <c r="J244" s="191"/>
      <c r="M244" s="189"/>
      <c r="N244" s="189"/>
      <c r="O244" s="189"/>
      <c r="Q244" s="189"/>
      <c r="R244" s="189"/>
    </row>
    <row r="245" spans="10:18">
      <c r="J245" s="191"/>
      <c r="M245" s="189"/>
      <c r="N245" s="189"/>
      <c r="O245" s="189"/>
      <c r="Q245" s="189"/>
      <c r="R245" s="189"/>
    </row>
    <row r="246" spans="10:18">
      <c r="J246" s="191"/>
      <c r="M246" s="189"/>
      <c r="N246" s="189"/>
      <c r="O246" s="189"/>
      <c r="Q246" s="189"/>
      <c r="R246" s="189"/>
    </row>
    <row r="247" spans="10:18">
      <c r="J247" s="191"/>
      <c r="M247" s="189"/>
      <c r="N247" s="189"/>
      <c r="O247" s="189"/>
      <c r="Q247" s="189"/>
      <c r="R247" s="189"/>
    </row>
    <row r="248" spans="10:18">
      <c r="J248" s="191"/>
      <c r="M248" s="189"/>
      <c r="N248" s="189"/>
      <c r="O248" s="189"/>
      <c r="Q248" s="189"/>
      <c r="R248" s="189"/>
    </row>
    <row r="249" spans="10:18">
      <c r="J249" s="191"/>
      <c r="M249" s="189"/>
      <c r="N249" s="189"/>
      <c r="O249" s="189"/>
      <c r="Q249" s="189"/>
      <c r="R249" s="189"/>
    </row>
    <row r="250" spans="10:18">
      <c r="J250" s="191"/>
      <c r="M250" s="189"/>
      <c r="N250" s="189"/>
      <c r="O250" s="189"/>
      <c r="Q250" s="189"/>
      <c r="R250" s="189"/>
    </row>
    <row r="251" spans="10:18">
      <c r="J251" s="191"/>
      <c r="M251" s="189"/>
      <c r="N251" s="189"/>
      <c r="O251" s="189"/>
      <c r="Q251" s="189"/>
      <c r="R251" s="189"/>
    </row>
    <row r="252" spans="10:18">
      <c r="J252" s="191"/>
      <c r="M252" s="189"/>
      <c r="N252" s="189"/>
      <c r="O252" s="189"/>
      <c r="Q252" s="189"/>
      <c r="R252" s="189"/>
    </row>
    <row r="253" spans="10:18">
      <c r="J253" s="191"/>
      <c r="M253" s="189"/>
      <c r="N253" s="189"/>
      <c r="O253" s="189"/>
      <c r="Q253" s="189"/>
      <c r="R253" s="189"/>
    </row>
  </sheetData>
  <dataConsolidate/>
  <mergeCells count="20">
    <mergeCell ref="C13:E13"/>
    <mergeCell ref="A1:D2"/>
    <mergeCell ref="E1:F1"/>
    <mergeCell ref="E3:F3"/>
    <mergeCell ref="M1:N1"/>
    <mergeCell ref="G1:H1"/>
    <mergeCell ref="F10:H10"/>
    <mergeCell ref="F11:H11"/>
    <mergeCell ref="F5:H5"/>
    <mergeCell ref="F6:H6"/>
    <mergeCell ref="F7:H7"/>
    <mergeCell ref="F8:H8"/>
    <mergeCell ref="F9:H9"/>
    <mergeCell ref="F13:G13"/>
    <mergeCell ref="B58:H58"/>
    <mergeCell ref="B56:H56"/>
    <mergeCell ref="B55:H55"/>
    <mergeCell ref="B53:H53"/>
    <mergeCell ref="B45:H45"/>
    <mergeCell ref="B57:H57"/>
  </mergeCells>
  <conditionalFormatting sqref="E16:F42">
    <cfRule type="expression" dxfId="9" priority="18">
      <formula>"0"</formula>
    </cfRule>
  </conditionalFormatting>
  <conditionalFormatting sqref="C13:E13">
    <cfRule type="expression" dxfId="8" priority="16">
      <formula>$J$5=""</formula>
    </cfRule>
  </conditionalFormatting>
  <conditionalFormatting sqref="A1:D2">
    <cfRule type="expression" dxfId="7" priority="15">
      <formula>$J$3=""</formula>
    </cfRule>
  </conditionalFormatting>
  <conditionalFormatting sqref="F5:H11">
    <cfRule type="expression" dxfId="6" priority="14">
      <formula>$J$4=""</formula>
    </cfRule>
  </conditionalFormatting>
  <conditionalFormatting sqref="C51">
    <cfRule type="expression" dxfId="5" priority="13">
      <formula>$J$6=""</formula>
    </cfRule>
  </conditionalFormatting>
  <conditionalFormatting sqref="H13">
    <cfRule type="expression" dxfId="4" priority="32">
      <formula>$J$7=""</formula>
    </cfRule>
  </conditionalFormatting>
  <conditionalFormatting sqref="J3:J7">
    <cfRule type="expression" dxfId="3" priority="5">
      <formula>AND(J3="")</formula>
    </cfRule>
  </conditionalFormatting>
  <conditionalFormatting sqref="G16:G42">
    <cfRule type="expression" dxfId="2" priority="4">
      <formula>AND(B16&lt;&gt;"",G16="")</formula>
    </cfRule>
  </conditionalFormatting>
  <conditionalFormatting sqref="G3">
    <cfRule type="expression" dxfId="1" priority="1">
      <formula>$G$3=""</formula>
    </cfRule>
  </conditionalFormatting>
  <conditionalFormatting sqref="C47">
    <cfRule type="expression" dxfId="0" priority="47">
      <formula>$J$41&lt;&gt;$C$47</formula>
    </cfRule>
  </conditionalFormatting>
  <dataValidations count="4">
    <dataValidation type="list" allowBlank="1" showInputMessage="1" showErrorMessage="1" sqref="J4">
      <formula1>Clients</formula1>
    </dataValidation>
    <dataValidation type="list" allowBlank="1" showInputMessage="1" showErrorMessage="1" sqref="J5">
      <formula1>$M$8:$M$14</formula1>
    </dataValidation>
    <dataValidation type="list" allowBlank="1" showInputMessage="1" showErrorMessage="1" sqref="J3">
      <formula1>$M$2:$M$5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worksheet>
</file>

<file path=xl/worksheets/sheet11.xml><?xml version="1.0" encoding="utf-8"?>
<worksheet xmlns="http://schemas.openxmlformats.org/spreadsheetml/2006/main" xmlns:r="http://schemas.openxmlformats.org/officeDocument/2006/relationships">
  <sheetPr codeName="Feuil8">
    <tabColor rgb="FF00B0F0"/>
  </sheetPr>
  <dimension ref="A1:AD186"/>
  <sheetViews>
    <sheetView showGridLines="0" topLeftCell="A70" zoomScaleNormal="100" workbookViewId="0">
      <selection activeCell="O22" sqref="O22"/>
    </sheetView>
  </sheetViews>
  <sheetFormatPr baseColWidth="10" defaultRowHeight="13.8"/>
  <cols>
    <col min="1" max="1" width="4.44140625" style="298" customWidth="1"/>
    <col min="2" max="2" width="38.6640625" style="299" customWidth="1"/>
    <col min="3" max="3" width="8.109375" style="299" customWidth="1"/>
    <col min="4" max="4" width="5.109375" style="300" customWidth="1"/>
    <col min="5" max="5" width="10.109375" style="332" customWidth="1"/>
    <col min="6" max="6" width="10.109375" style="295" customWidth="1"/>
    <col min="7" max="7" width="1.6640625" style="295" customWidth="1"/>
    <col min="8" max="8" width="8.33203125" style="299" customWidth="1"/>
    <col min="9" max="9" width="13.21875" style="299" customWidth="1"/>
    <col min="10" max="10" width="9.6640625" style="503" customWidth="1"/>
    <col min="11" max="11" width="6.33203125" style="295" bestFit="1" customWidth="1"/>
    <col min="12" max="12" width="20.6640625" style="302" customWidth="1"/>
    <col min="13" max="13" width="5.5546875" style="295" bestFit="1" customWidth="1"/>
    <col min="14" max="14" width="7" style="295" bestFit="1" customWidth="1"/>
    <col min="15" max="15" width="8.33203125" style="296" customWidth="1"/>
    <col min="16" max="16" width="18.109375" style="298" customWidth="1"/>
    <col min="17" max="17" width="7.44140625" style="298" customWidth="1"/>
    <col min="18" max="18" width="18.88671875" style="298" bestFit="1" customWidth="1"/>
    <col min="19" max="19" width="8" style="295" bestFit="1" customWidth="1"/>
    <col min="20" max="20" width="6.33203125" style="295" bestFit="1" customWidth="1"/>
    <col min="21" max="21" width="14.44140625" style="295" bestFit="1" customWidth="1"/>
    <col min="22" max="22" width="7" style="295" bestFit="1" customWidth="1"/>
    <col min="23" max="23" width="20.5546875" style="295" customWidth="1"/>
    <col min="24" max="24" width="5.5546875" style="295" bestFit="1" customWidth="1"/>
    <col min="25" max="25" width="11.33203125" style="295" customWidth="1"/>
    <col min="26" max="26" width="26.6640625" style="299" bestFit="1" customWidth="1"/>
    <col min="27" max="27" width="11.33203125" style="295" customWidth="1"/>
    <col min="28" max="30" width="26.6640625" style="299" bestFit="1" customWidth="1"/>
    <col min="31" max="31" width="24.88671875" style="299" bestFit="1" customWidth="1"/>
    <col min="32" max="32" width="31" style="299" bestFit="1" customWidth="1"/>
    <col min="33" max="261" width="11.5546875" style="299"/>
    <col min="262" max="262" width="3.44140625" style="299" bestFit="1" customWidth="1"/>
    <col min="263" max="263" width="28" style="299" customWidth="1"/>
    <col min="264" max="264" width="11.33203125" style="299" customWidth="1"/>
    <col min="265" max="265" width="7.44140625" style="299" customWidth="1"/>
    <col min="266" max="266" width="13.6640625" style="299" customWidth="1"/>
    <col min="267" max="267" width="8.109375" style="299" customWidth="1"/>
    <col min="268" max="268" width="1.88671875" style="299" customWidth="1"/>
    <col min="269" max="269" width="8.109375" style="299" customWidth="1"/>
    <col min="270" max="270" width="13.44140625" style="299" bestFit="1" customWidth="1"/>
    <col min="271" max="271" width="4.5546875" style="299" bestFit="1" customWidth="1"/>
    <col min="272" max="272" width="26.6640625" style="299" customWidth="1"/>
    <col min="273" max="273" width="14.6640625" style="299" bestFit="1" customWidth="1"/>
    <col min="274" max="274" width="7" style="299" bestFit="1" customWidth="1"/>
    <col min="275" max="275" width="10.6640625" style="299" bestFit="1" customWidth="1"/>
    <col min="276" max="276" width="6.33203125" style="299" bestFit="1" customWidth="1"/>
    <col min="277" max="277" width="14.44140625" style="299" bestFit="1" customWidth="1"/>
    <col min="278" max="278" width="7" style="299" bestFit="1" customWidth="1"/>
    <col min="279" max="279" width="20.5546875" style="299" customWidth="1"/>
    <col min="280" max="280" width="5.5546875" style="299" bestFit="1" customWidth="1"/>
    <col min="281" max="281" width="11.33203125" style="299" customWidth="1"/>
    <col min="282" max="286" width="26.6640625" style="299" bestFit="1" customWidth="1"/>
    <col min="287" max="287" width="24.88671875" style="299" bestFit="1" customWidth="1"/>
    <col min="288" max="288" width="31" style="299" bestFit="1" customWidth="1"/>
    <col min="289" max="517" width="11.5546875" style="299"/>
    <col min="518" max="518" width="3.44140625" style="299" bestFit="1" customWidth="1"/>
    <col min="519" max="519" width="28" style="299" customWidth="1"/>
    <col min="520" max="520" width="11.33203125" style="299" customWidth="1"/>
    <col min="521" max="521" width="7.44140625" style="299" customWidth="1"/>
    <col min="522" max="522" width="13.6640625" style="299" customWidth="1"/>
    <col min="523" max="523" width="8.109375" style="299" customWidth="1"/>
    <col min="524" max="524" width="1.88671875" style="299" customWidth="1"/>
    <col min="525" max="525" width="8.109375" style="299" customWidth="1"/>
    <col min="526" max="526" width="13.44140625" style="299" bestFit="1" customWidth="1"/>
    <col min="527" max="527" width="4.5546875" style="299" bestFit="1" customWidth="1"/>
    <col min="528" max="528" width="26.6640625" style="299" customWidth="1"/>
    <col min="529" max="529" width="14.6640625" style="299" bestFit="1" customWidth="1"/>
    <col min="530" max="530" width="7" style="299" bestFit="1" customWidth="1"/>
    <col min="531" max="531" width="10.6640625" style="299" bestFit="1" customWidth="1"/>
    <col min="532" max="532" width="6.33203125" style="299" bestFit="1" customWidth="1"/>
    <col min="533" max="533" width="14.44140625" style="299" bestFit="1" customWidth="1"/>
    <col min="534" max="534" width="7" style="299" bestFit="1" customWidth="1"/>
    <col min="535" max="535" width="20.5546875" style="299" customWidth="1"/>
    <col min="536" max="536" width="5.5546875" style="299" bestFit="1" customWidth="1"/>
    <col min="537" max="537" width="11.33203125" style="299" customWidth="1"/>
    <col min="538" max="542" width="26.6640625" style="299" bestFit="1" customWidth="1"/>
    <col min="543" max="543" width="24.88671875" style="299" bestFit="1" customWidth="1"/>
    <col min="544" max="544" width="31" style="299" bestFit="1" customWidth="1"/>
    <col min="545" max="773" width="11.5546875" style="299"/>
    <col min="774" max="774" width="3.44140625" style="299" bestFit="1" customWidth="1"/>
    <col min="775" max="775" width="28" style="299" customWidth="1"/>
    <col min="776" max="776" width="11.33203125" style="299" customWidth="1"/>
    <col min="777" max="777" width="7.44140625" style="299" customWidth="1"/>
    <col min="778" max="778" width="13.6640625" style="299" customWidth="1"/>
    <col min="779" max="779" width="8.109375" style="299" customWidth="1"/>
    <col min="780" max="780" width="1.88671875" style="299" customWidth="1"/>
    <col min="781" max="781" width="8.109375" style="299" customWidth="1"/>
    <col min="782" max="782" width="13.44140625" style="299" bestFit="1" customWidth="1"/>
    <col min="783" max="783" width="4.5546875" style="299" bestFit="1" customWidth="1"/>
    <col min="784" max="784" width="26.6640625" style="299" customWidth="1"/>
    <col min="785" max="785" width="14.6640625" style="299" bestFit="1" customWidth="1"/>
    <col min="786" max="786" width="7" style="299" bestFit="1" customWidth="1"/>
    <col min="787" max="787" width="10.6640625" style="299" bestFit="1" customWidth="1"/>
    <col min="788" max="788" width="6.33203125" style="299" bestFit="1" customWidth="1"/>
    <col min="789" max="789" width="14.44140625" style="299" bestFit="1" customWidth="1"/>
    <col min="790" max="790" width="7" style="299" bestFit="1" customWidth="1"/>
    <col min="791" max="791" width="20.5546875" style="299" customWidth="1"/>
    <col min="792" max="792" width="5.5546875" style="299" bestFit="1" customWidth="1"/>
    <col min="793" max="793" width="11.33203125" style="299" customWidth="1"/>
    <col min="794" max="798" width="26.6640625" style="299" bestFit="1" customWidth="1"/>
    <col min="799" max="799" width="24.88671875" style="299" bestFit="1" customWidth="1"/>
    <col min="800" max="800" width="31" style="299" bestFit="1" customWidth="1"/>
    <col min="801" max="1029" width="11.5546875" style="299"/>
    <col min="1030" max="1030" width="3.44140625" style="299" bestFit="1" customWidth="1"/>
    <col min="1031" max="1031" width="28" style="299" customWidth="1"/>
    <col min="1032" max="1032" width="11.33203125" style="299" customWidth="1"/>
    <col min="1033" max="1033" width="7.44140625" style="299" customWidth="1"/>
    <col min="1034" max="1034" width="13.6640625" style="299" customWidth="1"/>
    <col min="1035" max="1035" width="8.109375" style="299" customWidth="1"/>
    <col min="1036" max="1036" width="1.88671875" style="299" customWidth="1"/>
    <col min="1037" max="1037" width="8.109375" style="299" customWidth="1"/>
    <col min="1038" max="1038" width="13.44140625" style="299" bestFit="1" customWidth="1"/>
    <col min="1039" max="1039" width="4.5546875" style="299" bestFit="1" customWidth="1"/>
    <col min="1040" max="1040" width="26.6640625" style="299" customWidth="1"/>
    <col min="1041" max="1041" width="14.6640625" style="299" bestFit="1" customWidth="1"/>
    <col min="1042" max="1042" width="7" style="299" bestFit="1" customWidth="1"/>
    <col min="1043" max="1043" width="10.6640625" style="299" bestFit="1" customWidth="1"/>
    <col min="1044" max="1044" width="6.33203125" style="299" bestFit="1" customWidth="1"/>
    <col min="1045" max="1045" width="14.44140625" style="299" bestFit="1" customWidth="1"/>
    <col min="1046" max="1046" width="7" style="299" bestFit="1" customWidth="1"/>
    <col min="1047" max="1047" width="20.5546875" style="299" customWidth="1"/>
    <col min="1048" max="1048" width="5.5546875" style="299" bestFit="1" customWidth="1"/>
    <col min="1049" max="1049" width="11.33203125" style="299" customWidth="1"/>
    <col min="1050" max="1054" width="26.6640625" style="299" bestFit="1" customWidth="1"/>
    <col min="1055" max="1055" width="24.88671875" style="299" bestFit="1" customWidth="1"/>
    <col min="1056" max="1056" width="31" style="299" bestFit="1" customWidth="1"/>
    <col min="1057" max="1285" width="11.5546875" style="299"/>
    <col min="1286" max="1286" width="3.44140625" style="299" bestFit="1" customWidth="1"/>
    <col min="1287" max="1287" width="28" style="299" customWidth="1"/>
    <col min="1288" max="1288" width="11.33203125" style="299" customWidth="1"/>
    <col min="1289" max="1289" width="7.44140625" style="299" customWidth="1"/>
    <col min="1290" max="1290" width="13.6640625" style="299" customWidth="1"/>
    <col min="1291" max="1291" width="8.109375" style="299" customWidth="1"/>
    <col min="1292" max="1292" width="1.88671875" style="299" customWidth="1"/>
    <col min="1293" max="1293" width="8.109375" style="299" customWidth="1"/>
    <col min="1294" max="1294" width="13.44140625" style="299" bestFit="1" customWidth="1"/>
    <col min="1295" max="1295" width="4.5546875" style="299" bestFit="1" customWidth="1"/>
    <col min="1296" max="1296" width="26.6640625" style="299" customWidth="1"/>
    <col min="1297" max="1297" width="14.6640625" style="299" bestFit="1" customWidth="1"/>
    <col min="1298" max="1298" width="7" style="299" bestFit="1" customWidth="1"/>
    <col min="1299" max="1299" width="10.6640625" style="299" bestFit="1" customWidth="1"/>
    <col min="1300" max="1300" width="6.33203125" style="299" bestFit="1" customWidth="1"/>
    <col min="1301" max="1301" width="14.44140625" style="299" bestFit="1" customWidth="1"/>
    <col min="1302" max="1302" width="7" style="299" bestFit="1" customWidth="1"/>
    <col min="1303" max="1303" width="20.5546875" style="299" customWidth="1"/>
    <col min="1304" max="1304" width="5.5546875" style="299" bestFit="1" customWidth="1"/>
    <col min="1305" max="1305" width="11.33203125" style="299" customWidth="1"/>
    <col min="1306" max="1310" width="26.6640625" style="299" bestFit="1" customWidth="1"/>
    <col min="1311" max="1311" width="24.88671875" style="299" bestFit="1" customWidth="1"/>
    <col min="1312" max="1312" width="31" style="299" bestFit="1" customWidth="1"/>
    <col min="1313" max="1541" width="11.5546875" style="299"/>
    <col min="1542" max="1542" width="3.44140625" style="299" bestFit="1" customWidth="1"/>
    <col min="1543" max="1543" width="28" style="299" customWidth="1"/>
    <col min="1544" max="1544" width="11.33203125" style="299" customWidth="1"/>
    <col min="1545" max="1545" width="7.44140625" style="299" customWidth="1"/>
    <col min="1546" max="1546" width="13.6640625" style="299" customWidth="1"/>
    <col min="1547" max="1547" width="8.109375" style="299" customWidth="1"/>
    <col min="1548" max="1548" width="1.88671875" style="299" customWidth="1"/>
    <col min="1549" max="1549" width="8.109375" style="299" customWidth="1"/>
    <col min="1550" max="1550" width="13.44140625" style="299" bestFit="1" customWidth="1"/>
    <col min="1551" max="1551" width="4.5546875" style="299" bestFit="1" customWidth="1"/>
    <col min="1552" max="1552" width="26.6640625" style="299" customWidth="1"/>
    <col min="1553" max="1553" width="14.6640625" style="299" bestFit="1" customWidth="1"/>
    <col min="1554" max="1554" width="7" style="299" bestFit="1" customWidth="1"/>
    <col min="1555" max="1555" width="10.6640625" style="299" bestFit="1" customWidth="1"/>
    <col min="1556" max="1556" width="6.33203125" style="299" bestFit="1" customWidth="1"/>
    <col min="1557" max="1557" width="14.44140625" style="299" bestFit="1" customWidth="1"/>
    <col min="1558" max="1558" width="7" style="299" bestFit="1" customWidth="1"/>
    <col min="1559" max="1559" width="20.5546875" style="299" customWidth="1"/>
    <col min="1560" max="1560" width="5.5546875" style="299" bestFit="1" customWidth="1"/>
    <col min="1561" max="1561" width="11.33203125" style="299" customWidth="1"/>
    <col min="1562" max="1566" width="26.6640625" style="299" bestFit="1" customWidth="1"/>
    <col min="1567" max="1567" width="24.88671875" style="299" bestFit="1" customWidth="1"/>
    <col min="1568" max="1568" width="31" style="299" bestFit="1" customWidth="1"/>
    <col min="1569" max="1797" width="11.5546875" style="299"/>
    <col min="1798" max="1798" width="3.44140625" style="299" bestFit="1" customWidth="1"/>
    <col min="1799" max="1799" width="28" style="299" customWidth="1"/>
    <col min="1800" max="1800" width="11.33203125" style="299" customWidth="1"/>
    <col min="1801" max="1801" width="7.44140625" style="299" customWidth="1"/>
    <col min="1802" max="1802" width="13.6640625" style="299" customWidth="1"/>
    <col min="1803" max="1803" width="8.109375" style="299" customWidth="1"/>
    <col min="1804" max="1804" width="1.88671875" style="299" customWidth="1"/>
    <col min="1805" max="1805" width="8.109375" style="299" customWidth="1"/>
    <col min="1806" max="1806" width="13.44140625" style="299" bestFit="1" customWidth="1"/>
    <col min="1807" max="1807" width="4.5546875" style="299" bestFit="1" customWidth="1"/>
    <col min="1808" max="1808" width="26.6640625" style="299" customWidth="1"/>
    <col min="1809" max="1809" width="14.6640625" style="299" bestFit="1" customWidth="1"/>
    <col min="1810" max="1810" width="7" style="299" bestFit="1" customWidth="1"/>
    <col min="1811" max="1811" width="10.6640625" style="299" bestFit="1" customWidth="1"/>
    <col min="1812" max="1812" width="6.33203125" style="299" bestFit="1" customWidth="1"/>
    <col min="1813" max="1813" width="14.44140625" style="299" bestFit="1" customWidth="1"/>
    <col min="1814" max="1814" width="7" style="299" bestFit="1" customWidth="1"/>
    <col min="1815" max="1815" width="20.5546875" style="299" customWidth="1"/>
    <col min="1816" max="1816" width="5.5546875" style="299" bestFit="1" customWidth="1"/>
    <col min="1817" max="1817" width="11.33203125" style="299" customWidth="1"/>
    <col min="1818" max="1822" width="26.6640625" style="299" bestFit="1" customWidth="1"/>
    <col min="1823" max="1823" width="24.88671875" style="299" bestFit="1" customWidth="1"/>
    <col min="1824" max="1824" width="31" style="299" bestFit="1" customWidth="1"/>
    <col min="1825" max="2053" width="11.5546875" style="299"/>
    <col min="2054" max="2054" width="3.44140625" style="299" bestFit="1" customWidth="1"/>
    <col min="2055" max="2055" width="28" style="299" customWidth="1"/>
    <col min="2056" max="2056" width="11.33203125" style="299" customWidth="1"/>
    <col min="2057" max="2057" width="7.44140625" style="299" customWidth="1"/>
    <col min="2058" max="2058" width="13.6640625" style="299" customWidth="1"/>
    <col min="2059" max="2059" width="8.109375" style="299" customWidth="1"/>
    <col min="2060" max="2060" width="1.88671875" style="299" customWidth="1"/>
    <col min="2061" max="2061" width="8.109375" style="299" customWidth="1"/>
    <col min="2062" max="2062" width="13.44140625" style="299" bestFit="1" customWidth="1"/>
    <col min="2063" max="2063" width="4.5546875" style="299" bestFit="1" customWidth="1"/>
    <col min="2064" max="2064" width="26.6640625" style="299" customWidth="1"/>
    <col min="2065" max="2065" width="14.6640625" style="299" bestFit="1" customWidth="1"/>
    <col min="2066" max="2066" width="7" style="299" bestFit="1" customWidth="1"/>
    <col min="2067" max="2067" width="10.6640625" style="299" bestFit="1" customWidth="1"/>
    <col min="2068" max="2068" width="6.33203125" style="299" bestFit="1" customWidth="1"/>
    <col min="2069" max="2069" width="14.44140625" style="299" bestFit="1" customWidth="1"/>
    <col min="2070" max="2070" width="7" style="299" bestFit="1" customWidth="1"/>
    <col min="2071" max="2071" width="20.5546875" style="299" customWidth="1"/>
    <col min="2072" max="2072" width="5.5546875" style="299" bestFit="1" customWidth="1"/>
    <col min="2073" max="2073" width="11.33203125" style="299" customWidth="1"/>
    <col min="2074" max="2078" width="26.6640625" style="299" bestFit="1" customWidth="1"/>
    <col min="2079" max="2079" width="24.88671875" style="299" bestFit="1" customWidth="1"/>
    <col min="2080" max="2080" width="31" style="299" bestFit="1" customWidth="1"/>
    <col min="2081" max="2309" width="11.5546875" style="299"/>
    <col min="2310" max="2310" width="3.44140625" style="299" bestFit="1" customWidth="1"/>
    <col min="2311" max="2311" width="28" style="299" customWidth="1"/>
    <col min="2312" max="2312" width="11.33203125" style="299" customWidth="1"/>
    <col min="2313" max="2313" width="7.44140625" style="299" customWidth="1"/>
    <col min="2314" max="2314" width="13.6640625" style="299" customWidth="1"/>
    <col min="2315" max="2315" width="8.109375" style="299" customWidth="1"/>
    <col min="2316" max="2316" width="1.88671875" style="299" customWidth="1"/>
    <col min="2317" max="2317" width="8.109375" style="299" customWidth="1"/>
    <col min="2318" max="2318" width="13.44140625" style="299" bestFit="1" customWidth="1"/>
    <col min="2319" max="2319" width="4.5546875" style="299" bestFit="1" customWidth="1"/>
    <col min="2320" max="2320" width="26.6640625" style="299" customWidth="1"/>
    <col min="2321" max="2321" width="14.6640625" style="299" bestFit="1" customWidth="1"/>
    <col min="2322" max="2322" width="7" style="299" bestFit="1" customWidth="1"/>
    <col min="2323" max="2323" width="10.6640625" style="299" bestFit="1" customWidth="1"/>
    <col min="2324" max="2324" width="6.33203125" style="299" bestFit="1" customWidth="1"/>
    <col min="2325" max="2325" width="14.44140625" style="299" bestFit="1" customWidth="1"/>
    <col min="2326" max="2326" width="7" style="299" bestFit="1" customWidth="1"/>
    <col min="2327" max="2327" width="20.5546875" style="299" customWidth="1"/>
    <col min="2328" max="2328" width="5.5546875" style="299" bestFit="1" customWidth="1"/>
    <col min="2329" max="2329" width="11.33203125" style="299" customWidth="1"/>
    <col min="2330" max="2334" width="26.6640625" style="299" bestFit="1" customWidth="1"/>
    <col min="2335" max="2335" width="24.88671875" style="299" bestFit="1" customWidth="1"/>
    <col min="2336" max="2336" width="31" style="299" bestFit="1" customWidth="1"/>
    <col min="2337" max="2565" width="11.5546875" style="299"/>
    <col min="2566" max="2566" width="3.44140625" style="299" bestFit="1" customWidth="1"/>
    <col min="2567" max="2567" width="28" style="299" customWidth="1"/>
    <col min="2568" max="2568" width="11.33203125" style="299" customWidth="1"/>
    <col min="2569" max="2569" width="7.44140625" style="299" customWidth="1"/>
    <col min="2570" max="2570" width="13.6640625" style="299" customWidth="1"/>
    <col min="2571" max="2571" width="8.109375" style="299" customWidth="1"/>
    <col min="2572" max="2572" width="1.88671875" style="299" customWidth="1"/>
    <col min="2573" max="2573" width="8.109375" style="299" customWidth="1"/>
    <col min="2574" max="2574" width="13.44140625" style="299" bestFit="1" customWidth="1"/>
    <col min="2575" max="2575" width="4.5546875" style="299" bestFit="1" customWidth="1"/>
    <col min="2576" max="2576" width="26.6640625" style="299" customWidth="1"/>
    <col min="2577" max="2577" width="14.6640625" style="299" bestFit="1" customWidth="1"/>
    <col min="2578" max="2578" width="7" style="299" bestFit="1" customWidth="1"/>
    <col min="2579" max="2579" width="10.6640625" style="299" bestFit="1" customWidth="1"/>
    <col min="2580" max="2580" width="6.33203125" style="299" bestFit="1" customWidth="1"/>
    <col min="2581" max="2581" width="14.44140625" style="299" bestFit="1" customWidth="1"/>
    <col min="2582" max="2582" width="7" style="299" bestFit="1" customWidth="1"/>
    <col min="2583" max="2583" width="20.5546875" style="299" customWidth="1"/>
    <col min="2584" max="2584" width="5.5546875" style="299" bestFit="1" customWidth="1"/>
    <col min="2585" max="2585" width="11.33203125" style="299" customWidth="1"/>
    <col min="2586" max="2590" width="26.6640625" style="299" bestFit="1" customWidth="1"/>
    <col min="2591" max="2591" width="24.88671875" style="299" bestFit="1" customWidth="1"/>
    <col min="2592" max="2592" width="31" style="299" bestFit="1" customWidth="1"/>
    <col min="2593" max="2821" width="11.5546875" style="299"/>
    <col min="2822" max="2822" width="3.44140625" style="299" bestFit="1" customWidth="1"/>
    <col min="2823" max="2823" width="28" style="299" customWidth="1"/>
    <col min="2824" max="2824" width="11.33203125" style="299" customWidth="1"/>
    <col min="2825" max="2825" width="7.44140625" style="299" customWidth="1"/>
    <col min="2826" max="2826" width="13.6640625" style="299" customWidth="1"/>
    <col min="2827" max="2827" width="8.109375" style="299" customWidth="1"/>
    <col min="2828" max="2828" width="1.88671875" style="299" customWidth="1"/>
    <col min="2829" max="2829" width="8.109375" style="299" customWidth="1"/>
    <col min="2830" max="2830" width="13.44140625" style="299" bestFit="1" customWidth="1"/>
    <col min="2831" max="2831" width="4.5546875" style="299" bestFit="1" customWidth="1"/>
    <col min="2832" max="2832" width="26.6640625" style="299" customWidth="1"/>
    <col min="2833" max="2833" width="14.6640625" style="299" bestFit="1" customWidth="1"/>
    <col min="2834" max="2834" width="7" style="299" bestFit="1" customWidth="1"/>
    <col min="2835" max="2835" width="10.6640625" style="299" bestFit="1" customWidth="1"/>
    <col min="2836" max="2836" width="6.33203125" style="299" bestFit="1" customWidth="1"/>
    <col min="2837" max="2837" width="14.44140625" style="299" bestFit="1" customWidth="1"/>
    <col min="2838" max="2838" width="7" style="299" bestFit="1" customWidth="1"/>
    <col min="2839" max="2839" width="20.5546875" style="299" customWidth="1"/>
    <col min="2840" max="2840" width="5.5546875" style="299" bestFit="1" customWidth="1"/>
    <col min="2841" max="2841" width="11.33203125" style="299" customWidth="1"/>
    <col min="2842" max="2846" width="26.6640625" style="299" bestFit="1" customWidth="1"/>
    <col min="2847" max="2847" width="24.88671875" style="299" bestFit="1" customWidth="1"/>
    <col min="2848" max="2848" width="31" style="299" bestFit="1" customWidth="1"/>
    <col min="2849" max="3077" width="11.5546875" style="299"/>
    <col min="3078" max="3078" width="3.44140625" style="299" bestFit="1" customWidth="1"/>
    <col min="3079" max="3079" width="28" style="299" customWidth="1"/>
    <col min="3080" max="3080" width="11.33203125" style="299" customWidth="1"/>
    <col min="3081" max="3081" width="7.44140625" style="299" customWidth="1"/>
    <col min="3082" max="3082" width="13.6640625" style="299" customWidth="1"/>
    <col min="3083" max="3083" width="8.109375" style="299" customWidth="1"/>
    <col min="3084" max="3084" width="1.88671875" style="299" customWidth="1"/>
    <col min="3085" max="3085" width="8.109375" style="299" customWidth="1"/>
    <col min="3086" max="3086" width="13.44140625" style="299" bestFit="1" customWidth="1"/>
    <col min="3087" max="3087" width="4.5546875" style="299" bestFit="1" customWidth="1"/>
    <col min="3088" max="3088" width="26.6640625" style="299" customWidth="1"/>
    <col min="3089" max="3089" width="14.6640625" style="299" bestFit="1" customWidth="1"/>
    <col min="3090" max="3090" width="7" style="299" bestFit="1" customWidth="1"/>
    <col min="3091" max="3091" width="10.6640625" style="299" bestFit="1" customWidth="1"/>
    <col min="3092" max="3092" width="6.33203125" style="299" bestFit="1" customWidth="1"/>
    <col min="3093" max="3093" width="14.44140625" style="299" bestFit="1" customWidth="1"/>
    <col min="3094" max="3094" width="7" style="299" bestFit="1" customWidth="1"/>
    <col min="3095" max="3095" width="20.5546875" style="299" customWidth="1"/>
    <col min="3096" max="3096" width="5.5546875" style="299" bestFit="1" customWidth="1"/>
    <col min="3097" max="3097" width="11.33203125" style="299" customWidth="1"/>
    <col min="3098" max="3102" width="26.6640625" style="299" bestFit="1" customWidth="1"/>
    <col min="3103" max="3103" width="24.88671875" style="299" bestFit="1" customWidth="1"/>
    <col min="3104" max="3104" width="31" style="299" bestFit="1" customWidth="1"/>
    <col min="3105" max="3333" width="11.5546875" style="299"/>
    <col min="3334" max="3334" width="3.44140625" style="299" bestFit="1" customWidth="1"/>
    <col min="3335" max="3335" width="28" style="299" customWidth="1"/>
    <col min="3336" max="3336" width="11.33203125" style="299" customWidth="1"/>
    <col min="3337" max="3337" width="7.44140625" style="299" customWidth="1"/>
    <col min="3338" max="3338" width="13.6640625" style="299" customWidth="1"/>
    <col min="3339" max="3339" width="8.109375" style="299" customWidth="1"/>
    <col min="3340" max="3340" width="1.88671875" style="299" customWidth="1"/>
    <col min="3341" max="3341" width="8.109375" style="299" customWidth="1"/>
    <col min="3342" max="3342" width="13.44140625" style="299" bestFit="1" customWidth="1"/>
    <col min="3343" max="3343" width="4.5546875" style="299" bestFit="1" customWidth="1"/>
    <col min="3344" max="3344" width="26.6640625" style="299" customWidth="1"/>
    <col min="3345" max="3345" width="14.6640625" style="299" bestFit="1" customWidth="1"/>
    <col min="3346" max="3346" width="7" style="299" bestFit="1" customWidth="1"/>
    <col min="3347" max="3347" width="10.6640625" style="299" bestFit="1" customWidth="1"/>
    <col min="3348" max="3348" width="6.33203125" style="299" bestFit="1" customWidth="1"/>
    <col min="3349" max="3349" width="14.44140625" style="299" bestFit="1" customWidth="1"/>
    <col min="3350" max="3350" width="7" style="299" bestFit="1" customWidth="1"/>
    <col min="3351" max="3351" width="20.5546875" style="299" customWidth="1"/>
    <col min="3352" max="3352" width="5.5546875" style="299" bestFit="1" customWidth="1"/>
    <col min="3353" max="3353" width="11.33203125" style="299" customWidth="1"/>
    <col min="3354" max="3358" width="26.6640625" style="299" bestFit="1" customWidth="1"/>
    <col min="3359" max="3359" width="24.88671875" style="299" bestFit="1" customWidth="1"/>
    <col min="3360" max="3360" width="31" style="299" bestFit="1" customWidth="1"/>
    <col min="3361" max="3589" width="11.5546875" style="299"/>
    <col min="3590" max="3590" width="3.44140625" style="299" bestFit="1" customWidth="1"/>
    <col min="3591" max="3591" width="28" style="299" customWidth="1"/>
    <col min="3592" max="3592" width="11.33203125" style="299" customWidth="1"/>
    <col min="3593" max="3593" width="7.44140625" style="299" customWidth="1"/>
    <col min="3594" max="3594" width="13.6640625" style="299" customWidth="1"/>
    <col min="3595" max="3595" width="8.109375" style="299" customWidth="1"/>
    <col min="3596" max="3596" width="1.88671875" style="299" customWidth="1"/>
    <col min="3597" max="3597" width="8.109375" style="299" customWidth="1"/>
    <col min="3598" max="3598" width="13.44140625" style="299" bestFit="1" customWidth="1"/>
    <col min="3599" max="3599" width="4.5546875" style="299" bestFit="1" customWidth="1"/>
    <col min="3600" max="3600" width="26.6640625" style="299" customWidth="1"/>
    <col min="3601" max="3601" width="14.6640625" style="299" bestFit="1" customWidth="1"/>
    <col min="3602" max="3602" width="7" style="299" bestFit="1" customWidth="1"/>
    <col min="3603" max="3603" width="10.6640625" style="299" bestFit="1" customWidth="1"/>
    <col min="3604" max="3604" width="6.33203125" style="299" bestFit="1" customWidth="1"/>
    <col min="3605" max="3605" width="14.44140625" style="299" bestFit="1" customWidth="1"/>
    <col min="3606" max="3606" width="7" style="299" bestFit="1" customWidth="1"/>
    <col min="3607" max="3607" width="20.5546875" style="299" customWidth="1"/>
    <col min="3608" max="3608" width="5.5546875" style="299" bestFit="1" customWidth="1"/>
    <col min="3609" max="3609" width="11.33203125" style="299" customWidth="1"/>
    <col min="3610" max="3614" width="26.6640625" style="299" bestFit="1" customWidth="1"/>
    <col min="3615" max="3615" width="24.88671875" style="299" bestFit="1" customWidth="1"/>
    <col min="3616" max="3616" width="31" style="299" bestFit="1" customWidth="1"/>
    <col min="3617" max="3845" width="11.5546875" style="299"/>
    <col min="3846" max="3846" width="3.44140625" style="299" bestFit="1" customWidth="1"/>
    <col min="3847" max="3847" width="28" style="299" customWidth="1"/>
    <col min="3848" max="3848" width="11.33203125" style="299" customWidth="1"/>
    <col min="3849" max="3849" width="7.44140625" style="299" customWidth="1"/>
    <col min="3850" max="3850" width="13.6640625" style="299" customWidth="1"/>
    <col min="3851" max="3851" width="8.109375" style="299" customWidth="1"/>
    <col min="3852" max="3852" width="1.88671875" style="299" customWidth="1"/>
    <col min="3853" max="3853" width="8.109375" style="299" customWidth="1"/>
    <col min="3854" max="3854" width="13.44140625" style="299" bestFit="1" customWidth="1"/>
    <col min="3855" max="3855" width="4.5546875" style="299" bestFit="1" customWidth="1"/>
    <col min="3856" max="3856" width="26.6640625" style="299" customWidth="1"/>
    <col min="3857" max="3857" width="14.6640625" style="299" bestFit="1" customWidth="1"/>
    <col min="3858" max="3858" width="7" style="299" bestFit="1" customWidth="1"/>
    <col min="3859" max="3859" width="10.6640625" style="299" bestFit="1" customWidth="1"/>
    <col min="3860" max="3860" width="6.33203125" style="299" bestFit="1" customWidth="1"/>
    <col min="3861" max="3861" width="14.44140625" style="299" bestFit="1" customWidth="1"/>
    <col min="3862" max="3862" width="7" style="299" bestFit="1" customWidth="1"/>
    <col min="3863" max="3863" width="20.5546875" style="299" customWidth="1"/>
    <col min="3864" max="3864" width="5.5546875" style="299" bestFit="1" customWidth="1"/>
    <col min="3865" max="3865" width="11.33203125" style="299" customWidth="1"/>
    <col min="3866" max="3870" width="26.6640625" style="299" bestFit="1" customWidth="1"/>
    <col min="3871" max="3871" width="24.88671875" style="299" bestFit="1" customWidth="1"/>
    <col min="3872" max="3872" width="31" style="299" bestFit="1" customWidth="1"/>
    <col min="3873" max="4101" width="11.5546875" style="299"/>
    <col min="4102" max="4102" width="3.44140625" style="299" bestFit="1" customWidth="1"/>
    <col min="4103" max="4103" width="28" style="299" customWidth="1"/>
    <col min="4104" max="4104" width="11.33203125" style="299" customWidth="1"/>
    <col min="4105" max="4105" width="7.44140625" style="299" customWidth="1"/>
    <col min="4106" max="4106" width="13.6640625" style="299" customWidth="1"/>
    <col min="4107" max="4107" width="8.109375" style="299" customWidth="1"/>
    <col min="4108" max="4108" width="1.88671875" style="299" customWidth="1"/>
    <col min="4109" max="4109" width="8.109375" style="299" customWidth="1"/>
    <col min="4110" max="4110" width="13.44140625" style="299" bestFit="1" customWidth="1"/>
    <col min="4111" max="4111" width="4.5546875" style="299" bestFit="1" customWidth="1"/>
    <col min="4112" max="4112" width="26.6640625" style="299" customWidth="1"/>
    <col min="4113" max="4113" width="14.6640625" style="299" bestFit="1" customWidth="1"/>
    <col min="4114" max="4114" width="7" style="299" bestFit="1" customWidth="1"/>
    <col min="4115" max="4115" width="10.6640625" style="299" bestFit="1" customWidth="1"/>
    <col min="4116" max="4116" width="6.33203125" style="299" bestFit="1" customWidth="1"/>
    <col min="4117" max="4117" width="14.44140625" style="299" bestFit="1" customWidth="1"/>
    <col min="4118" max="4118" width="7" style="299" bestFit="1" customWidth="1"/>
    <col min="4119" max="4119" width="20.5546875" style="299" customWidth="1"/>
    <col min="4120" max="4120" width="5.5546875" style="299" bestFit="1" customWidth="1"/>
    <col min="4121" max="4121" width="11.33203125" style="299" customWidth="1"/>
    <col min="4122" max="4126" width="26.6640625" style="299" bestFit="1" customWidth="1"/>
    <col min="4127" max="4127" width="24.88671875" style="299" bestFit="1" customWidth="1"/>
    <col min="4128" max="4128" width="31" style="299" bestFit="1" customWidth="1"/>
    <col min="4129" max="4357" width="11.5546875" style="299"/>
    <col min="4358" max="4358" width="3.44140625" style="299" bestFit="1" customWidth="1"/>
    <col min="4359" max="4359" width="28" style="299" customWidth="1"/>
    <col min="4360" max="4360" width="11.33203125" style="299" customWidth="1"/>
    <col min="4361" max="4361" width="7.44140625" style="299" customWidth="1"/>
    <col min="4362" max="4362" width="13.6640625" style="299" customWidth="1"/>
    <col min="4363" max="4363" width="8.109375" style="299" customWidth="1"/>
    <col min="4364" max="4364" width="1.88671875" style="299" customWidth="1"/>
    <col min="4365" max="4365" width="8.109375" style="299" customWidth="1"/>
    <col min="4366" max="4366" width="13.44140625" style="299" bestFit="1" customWidth="1"/>
    <col min="4367" max="4367" width="4.5546875" style="299" bestFit="1" customWidth="1"/>
    <col min="4368" max="4368" width="26.6640625" style="299" customWidth="1"/>
    <col min="4369" max="4369" width="14.6640625" style="299" bestFit="1" customWidth="1"/>
    <col min="4370" max="4370" width="7" style="299" bestFit="1" customWidth="1"/>
    <col min="4371" max="4371" width="10.6640625" style="299" bestFit="1" customWidth="1"/>
    <col min="4372" max="4372" width="6.33203125" style="299" bestFit="1" customWidth="1"/>
    <col min="4373" max="4373" width="14.44140625" style="299" bestFit="1" customWidth="1"/>
    <col min="4374" max="4374" width="7" style="299" bestFit="1" customWidth="1"/>
    <col min="4375" max="4375" width="20.5546875" style="299" customWidth="1"/>
    <col min="4376" max="4376" width="5.5546875" style="299" bestFit="1" customWidth="1"/>
    <col min="4377" max="4377" width="11.33203125" style="299" customWidth="1"/>
    <col min="4378" max="4382" width="26.6640625" style="299" bestFit="1" customWidth="1"/>
    <col min="4383" max="4383" width="24.88671875" style="299" bestFit="1" customWidth="1"/>
    <col min="4384" max="4384" width="31" style="299" bestFit="1" customWidth="1"/>
    <col min="4385" max="4613" width="11.5546875" style="299"/>
    <col min="4614" max="4614" width="3.44140625" style="299" bestFit="1" customWidth="1"/>
    <col min="4615" max="4615" width="28" style="299" customWidth="1"/>
    <col min="4616" max="4616" width="11.33203125" style="299" customWidth="1"/>
    <col min="4617" max="4617" width="7.44140625" style="299" customWidth="1"/>
    <col min="4618" max="4618" width="13.6640625" style="299" customWidth="1"/>
    <col min="4619" max="4619" width="8.109375" style="299" customWidth="1"/>
    <col min="4620" max="4620" width="1.88671875" style="299" customWidth="1"/>
    <col min="4621" max="4621" width="8.109375" style="299" customWidth="1"/>
    <col min="4622" max="4622" width="13.44140625" style="299" bestFit="1" customWidth="1"/>
    <col min="4623" max="4623" width="4.5546875" style="299" bestFit="1" customWidth="1"/>
    <col min="4624" max="4624" width="26.6640625" style="299" customWidth="1"/>
    <col min="4625" max="4625" width="14.6640625" style="299" bestFit="1" customWidth="1"/>
    <col min="4626" max="4626" width="7" style="299" bestFit="1" customWidth="1"/>
    <col min="4627" max="4627" width="10.6640625" style="299" bestFit="1" customWidth="1"/>
    <col min="4628" max="4628" width="6.33203125" style="299" bestFit="1" customWidth="1"/>
    <col min="4629" max="4629" width="14.44140625" style="299" bestFit="1" customWidth="1"/>
    <col min="4630" max="4630" width="7" style="299" bestFit="1" customWidth="1"/>
    <col min="4631" max="4631" width="20.5546875" style="299" customWidth="1"/>
    <col min="4632" max="4632" width="5.5546875" style="299" bestFit="1" customWidth="1"/>
    <col min="4633" max="4633" width="11.33203125" style="299" customWidth="1"/>
    <col min="4634" max="4638" width="26.6640625" style="299" bestFit="1" customWidth="1"/>
    <col min="4639" max="4639" width="24.88671875" style="299" bestFit="1" customWidth="1"/>
    <col min="4640" max="4640" width="31" style="299" bestFit="1" customWidth="1"/>
    <col min="4641" max="4869" width="11.5546875" style="299"/>
    <col min="4870" max="4870" width="3.44140625" style="299" bestFit="1" customWidth="1"/>
    <col min="4871" max="4871" width="28" style="299" customWidth="1"/>
    <col min="4872" max="4872" width="11.33203125" style="299" customWidth="1"/>
    <col min="4873" max="4873" width="7.44140625" style="299" customWidth="1"/>
    <col min="4874" max="4874" width="13.6640625" style="299" customWidth="1"/>
    <col min="4875" max="4875" width="8.109375" style="299" customWidth="1"/>
    <col min="4876" max="4876" width="1.88671875" style="299" customWidth="1"/>
    <col min="4877" max="4877" width="8.109375" style="299" customWidth="1"/>
    <col min="4878" max="4878" width="13.44140625" style="299" bestFit="1" customWidth="1"/>
    <col min="4879" max="4879" width="4.5546875" style="299" bestFit="1" customWidth="1"/>
    <col min="4880" max="4880" width="26.6640625" style="299" customWidth="1"/>
    <col min="4881" max="4881" width="14.6640625" style="299" bestFit="1" customWidth="1"/>
    <col min="4882" max="4882" width="7" style="299" bestFit="1" customWidth="1"/>
    <col min="4883" max="4883" width="10.6640625" style="299" bestFit="1" customWidth="1"/>
    <col min="4884" max="4884" width="6.33203125" style="299" bestFit="1" customWidth="1"/>
    <col min="4885" max="4885" width="14.44140625" style="299" bestFit="1" customWidth="1"/>
    <col min="4886" max="4886" width="7" style="299" bestFit="1" customWidth="1"/>
    <col min="4887" max="4887" width="20.5546875" style="299" customWidth="1"/>
    <col min="4888" max="4888" width="5.5546875" style="299" bestFit="1" customWidth="1"/>
    <col min="4889" max="4889" width="11.33203125" style="299" customWidth="1"/>
    <col min="4890" max="4894" width="26.6640625" style="299" bestFit="1" customWidth="1"/>
    <col min="4895" max="4895" width="24.88671875" style="299" bestFit="1" customWidth="1"/>
    <col min="4896" max="4896" width="31" style="299" bestFit="1" customWidth="1"/>
    <col min="4897" max="5125" width="11.5546875" style="299"/>
    <col min="5126" max="5126" width="3.44140625" style="299" bestFit="1" customWidth="1"/>
    <col min="5127" max="5127" width="28" style="299" customWidth="1"/>
    <col min="5128" max="5128" width="11.33203125" style="299" customWidth="1"/>
    <col min="5129" max="5129" width="7.44140625" style="299" customWidth="1"/>
    <col min="5130" max="5130" width="13.6640625" style="299" customWidth="1"/>
    <col min="5131" max="5131" width="8.109375" style="299" customWidth="1"/>
    <col min="5132" max="5132" width="1.88671875" style="299" customWidth="1"/>
    <col min="5133" max="5133" width="8.109375" style="299" customWidth="1"/>
    <col min="5134" max="5134" width="13.44140625" style="299" bestFit="1" customWidth="1"/>
    <col min="5135" max="5135" width="4.5546875" style="299" bestFit="1" customWidth="1"/>
    <col min="5136" max="5136" width="26.6640625" style="299" customWidth="1"/>
    <col min="5137" max="5137" width="14.6640625" style="299" bestFit="1" customWidth="1"/>
    <col min="5138" max="5138" width="7" style="299" bestFit="1" customWidth="1"/>
    <col min="5139" max="5139" width="10.6640625" style="299" bestFit="1" customWidth="1"/>
    <col min="5140" max="5140" width="6.33203125" style="299" bestFit="1" customWidth="1"/>
    <col min="5141" max="5141" width="14.44140625" style="299" bestFit="1" customWidth="1"/>
    <col min="5142" max="5142" width="7" style="299" bestFit="1" customWidth="1"/>
    <col min="5143" max="5143" width="20.5546875" style="299" customWidth="1"/>
    <col min="5144" max="5144" width="5.5546875" style="299" bestFit="1" customWidth="1"/>
    <col min="5145" max="5145" width="11.33203125" style="299" customWidth="1"/>
    <col min="5146" max="5150" width="26.6640625" style="299" bestFit="1" customWidth="1"/>
    <col min="5151" max="5151" width="24.88671875" style="299" bestFit="1" customWidth="1"/>
    <col min="5152" max="5152" width="31" style="299" bestFit="1" customWidth="1"/>
    <col min="5153" max="5381" width="11.5546875" style="299"/>
    <col min="5382" max="5382" width="3.44140625" style="299" bestFit="1" customWidth="1"/>
    <col min="5383" max="5383" width="28" style="299" customWidth="1"/>
    <col min="5384" max="5384" width="11.33203125" style="299" customWidth="1"/>
    <col min="5385" max="5385" width="7.44140625" style="299" customWidth="1"/>
    <col min="5386" max="5386" width="13.6640625" style="299" customWidth="1"/>
    <col min="5387" max="5387" width="8.109375" style="299" customWidth="1"/>
    <col min="5388" max="5388" width="1.88671875" style="299" customWidth="1"/>
    <col min="5389" max="5389" width="8.109375" style="299" customWidth="1"/>
    <col min="5390" max="5390" width="13.44140625" style="299" bestFit="1" customWidth="1"/>
    <col min="5391" max="5391" width="4.5546875" style="299" bestFit="1" customWidth="1"/>
    <col min="5392" max="5392" width="26.6640625" style="299" customWidth="1"/>
    <col min="5393" max="5393" width="14.6640625" style="299" bestFit="1" customWidth="1"/>
    <col min="5394" max="5394" width="7" style="299" bestFit="1" customWidth="1"/>
    <col min="5395" max="5395" width="10.6640625" style="299" bestFit="1" customWidth="1"/>
    <col min="5396" max="5396" width="6.33203125" style="299" bestFit="1" customWidth="1"/>
    <col min="5397" max="5397" width="14.44140625" style="299" bestFit="1" customWidth="1"/>
    <col min="5398" max="5398" width="7" style="299" bestFit="1" customWidth="1"/>
    <col min="5399" max="5399" width="20.5546875" style="299" customWidth="1"/>
    <col min="5400" max="5400" width="5.5546875" style="299" bestFit="1" customWidth="1"/>
    <col min="5401" max="5401" width="11.33203125" style="299" customWidth="1"/>
    <col min="5402" max="5406" width="26.6640625" style="299" bestFit="1" customWidth="1"/>
    <col min="5407" max="5407" width="24.88671875" style="299" bestFit="1" customWidth="1"/>
    <col min="5408" max="5408" width="31" style="299" bestFit="1" customWidth="1"/>
    <col min="5409" max="5637" width="11.5546875" style="299"/>
    <col min="5638" max="5638" width="3.44140625" style="299" bestFit="1" customWidth="1"/>
    <col min="5639" max="5639" width="28" style="299" customWidth="1"/>
    <col min="5640" max="5640" width="11.33203125" style="299" customWidth="1"/>
    <col min="5641" max="5641" width="7.44140625" style="299" customWidth="1"/>
    <col min="5642" max="5642" width="13.6640625" style="299" customWidth="1"/>
    <col min="5643" max="5643" width="8.109375" style="299" customWidth="1"/>
    <col min="5644" max="5644" width="1.88671875" style="299" customWidth="1"/>
    <col min="5645" max="5645" width="8.109375" style="299" customWidth="1"/>
    <col min="5646" max="5646" width="13.44140625" style="299" bestFit="1" customWidth="1"/>
    <col min="5647" max="5647" width="4.5546875" style="299" bestFit="1" customWidth="1"/>
    <col min="5648" max="5648" width="26.6640625" style="299" customWidth="1"/>
    <col min="5649" max="5649" width="14.6640625" style="299" bestFit="1" customWidth="1"/>
    <col min="5650" max="5650" width="7" style="299" bestFit="1" customWidth="1"/>
    <col min="5651" max="5651" width="10.6640625" style="299" bestFit="1" customWidth="1"/>
    <col min="5652" max="5652" width="6.33203125" style="299" bestFit="1" customWidth="1"/>
    <col min="5653" max="5653" width="14.44140625" style="299" bestFit="1" customWidth="1"/>
    <col min="5654" max="5654" width="7" style="299" bestFit="1" customWidth="1"/>
    <col min="5655" max="5655" width="20.5546875" style="299" customWidth="1"/>
    <col min="5656" max="5656" width="5.5546875" style="299" bestFit="1" customWidth="1"/>
    <col min="5657" max="5657" width="11.33203125" style="299" customWidth="1"/>
    <col min="5658" max="5662" width="26.6640625" style="299" bestFit="1" customWidth="1"/>
    <col min="5663" max="5663" width="24.88671875" style="299" bestFit="1" customWidth="1"/>
    <col min="5664" max="5664" width="31" style="299" bestFit="1" customWidth="1"/>
    <col min="5665" max="5893" width="11.5546875" style="299"/>
    <col min="5894" max="5894" width="3.44140625" style="299" bestFit="1" customWidth="1"/>
    <col min="5895" max="5895" width="28" style="299" customWidth="1"/>
    <col min="5896" max="5896" width="11.33203125" style="299" customWidth="1"/>
    <col min="5897" max="5897" width="7.44140625" style="299" customWidth="1"/>
    <col min="5898" max="5898" width="13.6640625" style="299" customWidth="1"/>
    <col min="5899" max="5899" width="8.109375" style="299" customWidth="1"/>
    <col min="5900" max="5900" width="1.88671875" style="299" customWidth="1"/>
    <col min="5901" max="5901" width="8.109375" style="299" customWidth="1"/>
    <col min="5902" max="5902" width="13.44140625" style="299" bestFit="1" customWidth="1"/>
    <col min="5903" max="5903" width="4.5546875" style="299" bestFit="1" customWidth="1"/>
    <col min="5904" max="5904" width="26.6640625" style="299" customWidth="1"/>
    <col min="5905" max="5905" width="14.6640625" style="299" bestFit="1" customWidth="1"/>
    <col min="5906" max="5906" width="7" style="299" bestFit="1" customWidth="1"/>
    <col min="5907" max="5907" width="10.6640625" style="299" bestFit="1" customWidth="1"/>
    <col min="5908" max="5908" width="6.33203125" style="299" bestFit="1" customWidth="1"/>
    <col min="5909" max="5909" width="14.44140625" style="299" bestFit="1" customWidth="1"/>
    <col min="5910" max="5910" width="7" style="299" bestFit="1" customWidth="1"/>
    <col min="5911" max="5911" width="20.5546875" style="299" customWidth="1"/>
    <col min="5912" max="5912" width="5.5546875" style="299" bestFit="1" customWidth="1"/>
    <col min="5913" max="5913" width="11.33203125" style="299" customWidth="1"/>
    <col min="5914" max="5918" width="26.6640625" style="299" bestFit="1" customWidth="1"/>
    <col min="5919" max="5919" width="24.88671875" style="299" bestFit="1" customWidth="1"/>
    <col min="5920" max="5920" width="31" style="299" bestFit="1" customWidth="1"/>
    <col min="5921" max="6149" width="11.5546875" style="299"/>
    <col min="6150" max="6150" width="3.44140625" style="299" bestFit="1" customWidth="1"/>
    <col min="6151" max="6151" width="28" style="299" customWidth="1"/>
    <col min="6152" max="6152" width="11.33203125" style="299" customWidth="1"/>
    <col min="6153" max="6153" width="7.44140625" style="299" customWidth="1"/>
    <col min="6154" max="6154" width="13.6640625" style="299" customWidth="1"/>
    <col min="6155" max="6155" width="8.109375" style="299" customWidth="1"/>
    <col min="6156" max="6156" width="1.88671875" style="299" customWidth="1"/>
    <col min="6157" max="6157" width="8.109375" style="299" customWidth="1"/>
    <col min="6158" max="6158" width="13.44140625" style="299" bestFit="1" customWidth="1"/>
    <col min="6159" max="6159" width="4.5546875" style="299" bestFit="1" customWidth="1"/>
    <col min="6160" max="6160" width="26.6640625" style="299" customWidth="1"/>
    <col min="6161" max="6161" width="14.6640625" style="299" bestFit="1" customWidth="1"/>
    <col min="6162" max="6162" width="7" style="299" bestFit="1" customWidth="1"/>
    <col min="6163" max="6163" width="10.6640625" style="299" bestFit="1" customWidth="1"/>
    <col min="6164" max="6164" width="6.33203125" style="299" bestFit="1" customWidth="1"/>
    <col min="6165" max="6165" width="14.44140625" style="299" bestFit="1" customWidth="1"/>
    <col min="6166" max="6166" width="7" style="299" bestFit="1" customWidth="1"/>
    <col min="6167" max="6167" width="20.5546875" style="299" customWidth="1"/>
    <col min="6168" max="6168" width="5.5546875" style="299" bestFit="1" customWidth="1"/>
    <col min="6169" max="6169" width="11.33203125" style="299" customWidth="1"/>
    <col min="6170" max="6174" width="26.6640625" style="299" bestFit="1" customWidth="1"/>
    <col min="6175" max="6175" width="24.88671875" style="299" bestFit="1" customWidth="1"/>
    <col min="6176" max="6176" width="31" style="299" bestFit="1" customWidth="1"/>
    <col min="6177" max="6405" width="11.5546875" style="299"/>
    <col min="6406" max="6406" width="3.44140625" style="299" bestFit="1" customWidth="1"/>
    <col min="6407" max="6407" width="28" style="299" customWidth="1"/>
    <col min="6408" max="6408" width="11.33203125" style="299" customWidth="1"/>
    <col min="6409" max="6409" width="7.44140625" style="299" customWidth="1"/>
    <col min="6410" max="6410" width="13.6640625" style="299" customWidth="1"/>
    <col min="6411" max="6411" width="8.109375" style="299" customWidth="1"/>
    <col min="6412" max="6412" width="1.88671875" style="299" customWidth="1"/>
    <col min="6413" max="6413" width="8.109375" style="299" customWidth="1"/>
    <col min="6414" max="6414" width="13.44140625" style="299" bestFit="1" customWidth="1"/>
    <col min="6415" max="6415" width="4.5546875" style="299" bestFit="1" customWidth="1"/>
    <col min="6416" max="6416" width="26.6640625" style="299" customWidth="1"/>
    <col min="6417" max="6417" width="14.6640625" style="299" bestFit="1" customWidth="1"/>
    <col min="6418" max="6418" width="7" style="299" bestFit="1" customWidth="1"/>
    <col min="6419" max="6419" width="10.6640625" style="299" bestFit="1" customWidth="1"/>
    <col min="6420" max="6420" width="6.33203125" style="299" bestFit="1" customWidth="1"/>
    <col min="6421" max="6421" width="14.44140625" style="299" bestFit="1" customWidth="1"/>
    <col min="6422" max="6422" width="7" style="299" bestFit="1" customWidth="1"/>
    <col min="6423" max="6423" width="20.5546875" style="299" customWidth="1"/>
    <col min="6424" max="6424" width="5.5546875" style="299" bestFit="1" customWidth="1"/>
    <col min="6425" max="6425" width="11.33203125" style="299" customWidth="1"/>
    <col min="6426" max="6430" width="26.6640625" style="299" bestFit="1" customWidth="1"/>
    <col min="6431" max="6431" width="24.88671875" style="299" bestFit="1" customWidth="1"/>
    <col min="6432" max="6432" width="31" style="299" bestFit="1" customWidth="1"/>
    <col min="6433" max="6661" width="11.5546875" style="299"/>
    <col min="6662" max="6662" width="3.44140625" style="299" bestFit="1" customWidth="1"/>
    <col min="6663" max="6663" width="28" style="299" customWidth="1"/>
    <col min="6664" max="6664" width="11.33203125" style="299" customWidth="1"/>
    <col min="6665" max="6665" width="7.44140625" style="299" customWidth="1"/>
    <col min="6666" max="6666" width="13.6640625" style="299" customWidth="1"/>
    <col min="6667" max="6667" width="8.109375" style="299" customWidth="1"/>
    <col min="6668" max="6668" width="1.88671875" style="299" customWidth="1"/>
    <col min="6669" max="6669" width="8.109375" style="299" customWidth="1"/>
    <col min="6670" max="6670" width="13.44140625" style="299" bestFit="1" customWidth="1"/>
    <col min="6671" max="6671" width="4.5546875" style="299" bestFit="1" customWidth="1"/>
    <col min="6672" max="6672" width="26.6640625" style="299" customWidth="1"/>
    <col min="6673" max="6673" width="14.6640625" style="299" bestFit="1" customWidth="1"/>
    <col min="6674" max="6674" width="7" style="299" bestFit="1" customWidth="1"/>
    <col min="6675" max="6675" width="10.6640625" style="299" bestFit="1" customWidth="1"/>
    <col min="6676" max="6676" width="6.33203125" style="299" bestFit="1" customWidth="1"/>
    <col min="6677" max="6677" width="14.44140625" style="299" bestFit="1" customWidth="1"/>
    <col min="6678" max="6678" width="7" style="299" bestFit="1" customWidth="1"/>
    <col min="6679" max="6679" width="20.5546875" style="299" customWidth="1"/>
    <col min="6680" max="6680" width="5.5546875" style="299" bestFit="1" customWidth="1"/>
    <col min="6681" max="6681" width="11.33203125" style="299" customWidth="1"/>
    <col min="6682" max="6686" width="26.6640625" style="299" bestFit="1" customWidth="1"/>
    <col min="6687" max="6687" width="24.88671875" style="299" bestFit="1" customWidth="1"/>
    <col min="6688" max="6688" width="31" style="299" bestFit="1" customWidth="1"/>
    <col min="6689" max="6917" width="11.5546875" style="299"/>
    <col min="6918" max="6918" width="3.44140625" style="299" bestFit="1" customWidth="1"/>
    <col min="6919" max="6919" width="28" style="299" customWidth="1"/>
    <col min="6920" max="6920" width="11.33203125" style="299" customWidth="1"/>
    <col min="6921" max="6921" width="7.44140625" style="299" customWidth="1"/>
    <col min="6922" max="6922" width="13.6640625" style="299" customWidth="1"/>
    <col min="6923" max="6923" width="8.109375" style="299" customWidth="1"/>
    <col min="6924" max="6924" width="1.88671875" style="299" customWidth="1"/>
    <col min="6925" max="6925" width="8.109375" style="299" customWidth="1"/>
    <col min="6926" max="6926" width="13.44140625" style="299" bestFit="1" customWidth="1"/>
    <col min="6927" max="6927" width="4.5546875" style="299" bestFit="1" customWidth="1"/>
    <col min="6928" max="6928" width="26.6640625" style="299" customWidth="1"/>
    <col min="6929" max="6929" width="14.6640625" style="299" bestFit="1" customWidth="1"/>
    <col min="6930" max="6930" width="7" style="299" bestFit="1" customWidth="1"/>
    <col min="6931" max="6931" width="10.6640625" style="299" bestFit="1" customWidth="1"/>
    <col min="6932" max="6932" width="6.33203125" style="299" bestFit="1" customWidth="1"/>
    <col min="6933" max="6933" width="14.44140625" style="299" bestFit="1" customWidth="1"/>
    <col min="6934" max="6934" width="7" style="299" bestFit="1" customWidth="1"/>
    <col min="6935" max="6935" width="20.5546875" style="299" customWidth="1"/>
    <col min="6936" max="6936" width="5.5546875" style="299" bestFit="1" customWidth="1"/>
    <col min="6937" max="6937" width="11.33203125" style="299" customWidth="1"/>
    <col min="6938" max="6942" width="26.6640625" style="299" bestFit="1" customWidth="1"/>
    <col min="6943" max="6943" width="24.88671875" style="299" bestFit="1" customWidth="1"/>
    <col min="6944" max="6944" width="31" style="299" bestFit="1" customWidth="1"/>
    <col min="6945" max="7173" width="11.5546875" style="299"/>
    <col min="7174" max="7174" width="3.44140625" style="299" bestFit="1" customWidth="1"/>
    <col min="7175" max="7175" width="28" style="299" customWidth="1"/>
    <col min="7176" max="7176" width="11.33203125" style="299" customWidth="1"/>
    <col min="7177" max="7177" width="7.44140625" style="299" customWidth="1"/>
    <col min="7178" max="7178" width="13.6640625" style="299" customWidth="1"/>
    <col min="7179" max="7179" width="8.109375" style="299" customWidth="1"/>
    <col min="7180" max="7180" width="1.88671875" style="299" customWidth="1"/>
    <col min="7181" max="7181" width="8.109375" style="299" customWidth="1"/>
    <col min="7182" max="7182" width="13.44140625" style="299" bestFit="1" customWidth="1"/>
    <col min="7183" max="7183" width="4.5546875" style="299" bestFit="1" customWidth="1"/>
    <col min="7184" max="7184" width="26.6640625" style="299" customWidth="1"/>
    <col min="7185" max="7185" width="14.6640625" style="299" bestFit="1" customWidth="1"/>
    <col min="7186" max="7186" width="7" style="299" bestFit="1" customWidth="1"/>
    <col min="7187" max="7187" width="10.6640625" style="299" bestFit="1" customWidth="1"/>
    <col min="7188" max="7188" width="6.33203125" style="299" bestFit="1" customWidth="1"/>
    <col min="7189" max="7189" width="14.44140625" style="299" bestFit="1" customWidth="1"/>
    <col min="7190" max="7190" width="7" style="299" bestFit="1" customWidth="1"/>
    <col min="7191" max="7191" width="20.5546875" style="299" customWidth="1"/>
    <col min="7192" max="7192" width="5.5546875" style="299" bestFit="1" customWidth="1"/>
    <col min="7193" max="7193" width="11.33203125" style="299" customWidth="1"/>
    <col min="7194" max="7198" width="26.6640625" style="299" bestFit="1" customWidth="1"/>
    <col min="7199" max="7199" width="24.88671875" style="299" bestFit="1" customWidth="1"/>
    <col min="7200" max="7200" width="31" style="299" bestFit="1" customWidth="1"/>
    <col min="7201" max="7429" width="11.5546875" style="299"/>
    <col min="7430" max="7430" width="3.44140625" style="299" bestFit="1" customWidth="1"/>
    <col min="7431" max="7431" width="28" style="299" customWidth="1"/>
    <col min="7432" max="7432" width="11.33203125" style="299" customWidth="1"/>
    <col min="7433" max="7433" width="7.44140625" style="299" customWidth="1"/>
    <col min="7434" max="7434" width="13.6640625" style="299" customWidth="1"/>
    <col min="7435" max="7435" width="8.109375" style="299" customWidth="1"/>
    <col min="7436" max="7436" width="1.88671875" style="299" customWidth="1"/>
    <col min="7437" max="7437" width="8.109375" style="299" customWidth="1"/>
    <col min="7438" max="7438" width="13.44140625" style="299" bestFit="1" customWidth="1"/>
    <col min="7439" max="7439" width="4.5546875" style="299" bestFit="1" customWidth="1"/>
    <col min="7440" max="7440" width="26.6640625" style="299" customWidth="1"/>
    <col min="7441" max="7441" width="14.6640625" style="299" bestFit="1" customWidth="1"/>
    <col min="7442" max="7442" width="7" style="299" bestFit="1" customWidth="1"/>
    <col min="7443" max="7443" width="10.6640625" style="299" bestFit="1" customWidth="1"/>
    <col min="7444" max="7444" width="6.33203125" style="299" bestFit="1" customWidth="1"/>
    <col min="7445" max="7445" width="14.44140625" style="299" bestFit="1" customWidth="1"/>
    <col min="7446" max="7446" width="7" style="299" bestFit="1" customWidth="1"/>
    <col min="7447" max="7447" width="20.5546875" style="299" customWidth="1"/>
    <col min="7448" max="7448" width="5.5546875" style="299" bestFit="1" customWidth="1"/>
    <col min="7449" max="7449" width="11.33203125" style="299" customWidth="1"/>
    <col min="7450" max="7454" width="26.6640625" style="299" bestFit="1" customWidth="1"/>
    <col min="7455" max="7455" width="24.88671875" style="299" bestFit="1" customWidth="1"/>
    <col min="7456" max="7456" width="31" style="299" bestFit="1" customWidth="1"/>
    <col min="7457" max="7685" width="11.5546875" style="299"/>
    <col min="7686" max="7686" width="3.44140625" style="299" bestFit="1" customWidth="1"/>
    <col min="7687" max="7687" width="28" style="299" customWidth="1"/>
    <col min="7688" max="7688" width="11.33203125" style="299" customWidth="1"/>
    <col min="7689" max="7689" width="7.44140625" style="299" customWidth="1"/>
    <col min="7690" max="7690" width="13.6640625" style="299" customWidth="1"/>
    <col min="7691" max="7691" width="8.109375" style="299" customWidth="1"/>
    <col min="7692" max="7692" width="1.88671875" style="299" customWidth="1"/>
    <col min="7693" max="7693" width="8.109375" style="299" customWidth="1"/>
    <col min="7694" max="7694" width="13.44140625" style="299" bestFit="1" customWidth="1"/>
    <col min="7695" max="7695" width="4.5546875" style="299" bestFit="1" customWidth="1"/>
    <col min="7696" max="7696" width="26.6640625" style="299" customWidth="1"/>
    <col min="7697" max="7697" width="14.6640625" style="299" bestFit="1" customWidth="1"/>
    <col min="7698" max="7698" width="7" style="299" bestFit="1" customWidth="1"/>
    <col min="7699" max="7699" width="10.6640625" style="299" bestFit="1" customWidth="1"/>
    <col min="7700" max="7700" width="6.33203125" style="299" bestFit="1" customWidth="1"/>
    <col min="7701" max="7701" width="14.44140625" style="299" bestFit="1" customWidth="1"/>
    <col min="7702" max="7702" width="7" style="299" bestFit="1" customWidth="1"/>
    <col min="7703" max="7703" width="20.5546875" style="299" customWidth="1"/>
    <col min="7704" max="7704" width="5.5546875" style="299" bestFit="1" customWidth="1"/>
    <col min="7705" max="7705" width="11.33203125" style="299" customWidth="1"/>
    <col min="7706" max="7710" width="26.6640625" style="299" bestFit="1" customWidth="1"/>
    <col min="7711" max="7711" width="24.88671875" style="299" bestFit="1" customWidth="1"/>
    <col min="7712" max="7712" width="31" style="299" bestFit="1" customWidth="1"/>
    <col min="7713" max="7941" width="11.5546875" style="299"/>
    <col min="7942" max="7942" width="3.44140625" style="299" bestFit="1" customWidth="1"/>
    <col min="7943" max="7943" width="28" style="299" customWidth="1"/>
    <col min="7944" max="7944" width="11.33203125" style="299" customWidth="1"/>
    <col min="7945" max="7945" width="7.44140625" style="299" customWidth="1"/>
    <col min="7946" max="7946" width="13.6640625" style="299" customWidth="1"/>
    <col min="7947" max="7947" width="8.109375" style="299" customWidth="1"/>
    <col min="7948" max="7948" width="1.88671875" style="299" customWidth="1"/>
    <col min="7949" max="7949" width="8.109375" style="299" customWidth="1"/>
    <col min="7950" max="7950" width="13.44140625" style="299" bestFit="1" customWidth="1"/>
    <col min="7951" max="7951" width="4.5546875" style="299" bestFit="1" customWidth="1"/>
    <col min="7952" max="7952" width="26.6640625" style="299" customWidth="1"/>
    <col min="7953" max="7953" width="14.6640625" style="299" bestFit="1" customWidth="1"/>
    <col min="7954" max="7954" width="7" style="299" bestFit="1" customWidth="1"/>
    <col min="7955" max="7955" width="10.6640625" style="299" bestFit="1" customWidth="1"/>
    <col min="7956" max="7956" width="6.33203125" style="299" bestFit="1" customWidth="1"/>
    <col min="7957" max="7957" width="14.44140625" style="299" bestFit="1" customWidth="1"/>
    <col min="7958" max="7958" width="7" style="299" bestFit="1" customWidth="1"/>
    <col min="7959" max="7959" width="20.5546875" style="299" customWidth="1"/>
    <col min="7960" max="7960" width="5.5546875" style="299" bestFit="1" customWidth="1"/>
    <col min="7961" max="7961" width="11.33203125" style="299" customWidth="1"/>
    <col min="7962" max="7966" width="26.6640625" style="299" bestFit="1" customWidth="1"/>
    <col min="7967" max="7967" width="24.88671875" style="299" bestFit="1" customWidth="1"/>
    <col min="7968" max="7968" width="31" style="299" bestFit="1" customWidth="1"/>
    <col min="7969" max="8197" width="11.5546875" style="299"/>
    <col min="8198" max="8198" width="3.44140625" style="299" bestFit="1" customWidth="1"/>
    <col min="8199" max="8199" width="28" style="299" customWidth="1"/>
    <col min="8200" max="8200" width="11.33203125" style="299" customWidth="1"/>
    <col min="8201" max="8201" width="7.44140625" style="299" customWidth="1"/>
    <col min="8202" max="8202" width="13.6640625" style="299" customWidth="1"/>
    <col min="8203" max="8203" width="8.109375" style="299" customWidth="1"/>
    <col min="8204" max="8204" width="1.88671875" style="299" customWidth="1"/>
    <col min="8205" max="8205" width="8.109375" style="299" customWidth="1"/>
    <col min="8206" max="8206" width="13.44140625" style="299" bestFit="1" customWidth="1"/>
    <col min="8207" max="8207" width="4.5546875" style="299" bestFit="1" customWidth="1"/>
    <col min="8208" max="8208" width="26.6640625" style="299" customWidth="1"/>
    <col min="8209" max="8209" width="14.6640625" style="299" bestFit="1" customWidth="1"/>
    <col min="8210" max="8210" width="7" style="299" bestFit="1" customWidth="1"/>
    <col min="8211" max="8211" width="10.6640625" style="299" bestFit="1" customWidth="1"/>
    <col min="8212" max="8212" width="6.33203125" style="299" bestFit="1" customWidth="1"/>
    <col min="8213" max="8213" width="14.44140625" style="299" bestFit="1" customWidth="1"/>
    <col min="8214" max="8214" width="7" style="299" bestFit="1" customWidth="1"/>
    <col min="8215" max="8215" width="20.5546875" style="299" customWidth="1"/>
    <col min="8216" max="8216" width="5.5546875" style="299" bestFit="1" customWidth="1"/>
    <col min="8217" max="8217" width="11.33203125" style="299" customWidth="1"/>
    <col min="8218" max="8222" width="26.6640625" style="299" bestFit="1" customWidth="1"/>
    <col min="8223" max="8223" width="24.88671875" style="299" bestFit="1" customWidth="1"/>
    <col min="8224" max="8224" width="31" style="299" bestFit="1" customWidth="1"/>
    <col min="8225" max="8453" width="11.5546875" style="299"/>
    <col min="8454" max="8454" width="3.44140625" style="299" bestFit="1" customWidth="1"/>
    <col min="8455" max="8455" width="28" style="299" customWidth="1"/>
    <col min="8456" max="8456" width="11.33203125" style="299" customWidth="1"/>
    <col min="8457" max="8457" width="7.44140625" style="299" customWidth="1"/>
    <col min="8458" max="8458" width="13.6640625" style="299" customWidth="1"/>
    <col min="8459" max="8459" width="8.109375" style="299" customWidth="1"/>
    <col min="8460" max="8460" width="1.88671875" style="299" customWidth="1"/>
    <col min="8461" max="8461" width="8.109375" style="299" customWidth="1"/>
    <col min="8462" max="8462" width="13.44140625" style="299" bestFit="1" customWidth="1"/>
    <col min="8463" max="8463" width="4.5546875" style="299" bestFit="1" customWidth="1"/>
    <col min="8464" max="8464" width="26.6640625" style="299" customWidth="1"/>
    <col min="8465" max="8465" width="14.6640625" style="299" bestFit="1" customWidth="1"/>
    <col min="8466" max="8466" width="7" style="299" bestFit="1" customWidth="1"/>
    <col min="8467" max="8467" width="10.6640625" style="299" bestFit="1" customWidth="1"/>
    <col min="8468" max="8468" width="6.33203125" style="299" bestFit="1" customWidth="1"/>
    <col min="8469" max="8469" width="14.44140625" style="299" bestFit="1" customWidth="1"/>
    <col min="8470" max="8470" width="7" style="299" bestFit="1" customWidth="1"/>
    <col min="8471" max="8471" width="20.5546875" style="299" customWidth="1"/>
    <col min="8472" max="8472" width="5.5546875" style="299" bestFit="1" customWidth="1"/>
    <col min="8473" max="8473" width="11.33203125" style="299" customWidth="1"/>
    <col min="8474" max="8478" width="26.6640625" style="299" bestFit="1" customWidth="1"/>
    <col min="8479" max="8479" width="24.88671875" style="299" bestFit="1" customWidth="1"/>
    <col min="8480" max="8480" width="31" style="299" bestFit="1" customWidth="1"/>
    <col min="8481" max="8709" width="11.5546875" style="299"/>
    <col min="8710" max="8710" width="3.44140625" style="299" bestFit="1" customWidth="1"/>
    <col min="8711" max="8711" width="28" style="299" customWidth="1"/>
    <col min="8712" max="8712" width="11.33203125" style="299" customWidth="1"/>
    <col min="8713" max="8713" width="7.44140625" style="299" customWidth="1"/>
    <col min="8714" max="8714" width="13.6640625" style="299" customWidth="1"/>
    <col min="8715" max="8715" width="8.109375" style="299" customWidth="1"/>
    <col min="8716" max="8716" width="1.88671875" style="299" customWidth="1"/>
    <col min="8717" max="8717" width="8.109375" style="299" customWidth="1"/>
    <col min="8718" max="8718" width="13.44140625" style="299" bestFit="1" customWidth="1"/>
    <col min="8719" max="8719" width="4.5546875" style="299" bestFit="1" customWidth="1"/>
    <col min="8720" max="8720" width="26.6640625" style="299" customWidth="1"/>
    <col min="8721" max="8721" width="14.6640625" style="299" bestFit="1" customWidth="1"/>
    <col min="8722" max="8722" width="7" style="299" bestFit="1" customWidth="1"/>
    <col min="8723" max="8723" width="10.6640625" style="299" bestFit="1" customWidth="1"/>
    <col min="8724" max="8724" width="6.33203125" style="299" bestFit="1" customWidth="1"/>
    <col min="8725" max="8725" width="14.44140625" style="299" bestFit="1" customWidth="1"/>
    <col min="8726" max="8726" width="7" style="299" bestFit="1" customWidth="1"/>
    <col min="8727" max="8727" width="20.5546875" style="299" customWidth="1"/>
    <col min="8728" max="8728" width="5.5546875" style="299" bestFit="1" customWidth="1"/>
    <col min="8729" max="8729" width="11.33203125" style="299" customWidth="1"/>
    <col min="8730" max="8734" width="26.6640625" style="299" bestFit="1" customWidth="1"/>
    <col min="8735" max="8735" width="24.88671875" style="299" bestFit="1" customWidth="1"/>
    <col min="8736" max="8736" width="31" style="299" bestFit="1" customWidth="1"/>
    <col min="8737" max="8965" width="11.5546875" style="299"/>
    <col min="8966" max="8966" width="3.44140625" style="299" bestFit="1" customWidth="1"/>
    <col min="8967" max="8967" width="28" style="299" customWidth="1"/>
    <col min="8968" max="8968" width="11.33203125" style="299" customWidth="1"/>
    <col min="8969" max="8969" width="7.44140625" style="299" customWidth="1"/>
    <col min="8970" max="8970" width="13.6640625" style="299" customWidth="1"/>
    <col min="8971" max="8971" width="8.109375" style="299" customWidth="1"/>
    <col min="8972" max="8972" width="1.88671875" style="299" customWidth="1"/>
    <col min="8973" max="8973" width="8.109375" style="299" customWidth="1"/>
    <col min="8974" max="8974" width="13.44140625" style="299" bestFit="1" customWidth="1"/>
    <col min="8975" max="8975" width="4.5546875" style="299" bestFit="1" customWidth="1"/>
    <col min="8976" max="8976" width="26.6640625" style="299" customWidth="1"/>
    <col min="8977" max="8977" width="14.6640625" style="299" bestFit="1" customWidth="1"/>
    <col min="8978" max="8978" width="7" style="299" bestFit="1" customWidth="1"/>
    <col min="8979" max="8979" width="10.6640625" style="299" bestFit="1" customWidth="1"/>
    <col min="8980" max="8980" width="6.33203125" style="299" bestFit="1" customWidth="1"/>
    <col min="8981" max="8981" width="14.44140625" style="299" bestFit="1" customWidth="1"/>
    <col min="8982" max="8982" width="7" style="299" bestFit="1" customWidth="1"/>
    <col min="8983" max="8983" width="20.5546875" style="299" customWidth="1"/>
    <col min="8984" max="8984" width="5.5546875" style="299" bestFit="1" customWidth="1"/>
    <col min="8985" max="8985" width="11.33203125" style="299" customWidth="1"/>
    <col min="8986" max="8990" width="26.6640625" style="299" bestFit="1" customWidth="1"/>
    <col min="8991" max="8991" width="24.88671875" style="299" bestFit="1" customWidth="1"/>
    <col min="8992" max="8992" width="31" style="299" bestFit="1" customWidth="1"/>
    <col min="8993" max="9221" width="11.5546875" style="299"/>
    <col min="9222" max="9222" width="3.44140625" style="299" bestFit="1" customWidth="1"/>
    <col min="9223" max="9223" width="28" style="299" customWidth="1"/>
    <col min="9224" max="9224" width="11.33203125" style="299" customWidth="1"/>
    <col min="9225" max="9225" width="7.44140625" style="299" customWidth="1"/>
    <col min="9226" max="9226" width="13.6640625" style="299" customWidth="1"/>
    <col min="9227" max="9227" width="8.109375" style="299" customWidth="1"/>
    <col min="9228" max="9228" width="1.88671875" style="299" customWidth="1"/>
    <col min="9229" max="9229" width="8.109375" style="299" customWidth="1"/>
    <col min="9230" max="9230" width="13.44140625" style="299" bestFit="1" customWidth="1"/>
    <col min="9231" max="9231" width="4.5546875" style="299" bestFit="1" customWidth="1"/>
    <col min="9232" max="9232" width="26.6640625" style="299" customWidth="1"/>
    <col min="9233" max="9233" width="14.6640625" style="299" bestFit="1" customWidth="1"/>
    <col min="9234" max="9234" width="7" style="299" bestFit="1" customWidth="1"/>
    <col min="9235" max="9235" width="10.6640625" style="299" bestFit="1" customWidth="1"/>
    <col min="9236" max="9236" width="6.33203125" style="299" bestFit="1" customWidth="1"/>
    <col min="9237" max="9237" width="14.44140625" style="299" bestFit="1" customWidth="1"/>
    <col min="9238" max="9238" width="7" style="299" bestFit="1" customWidth="1"/>
    <col min="9239" max="9239" width="20.5546875" style="299" customWidth="1"/>
    <col min="9240" max="9240" width="5.5546875" style="299" bestFit="1" customWidth="1"/>
    <col min="9241" max="9241" width="11.33203125" style="299" customWidth="1"/>
    <col min="9242" max="9246" width="26.6640625" style="299" bestFit="1" customWidth="1"/>
    <col min="9247" max="9247" width="24.88671875" style="299" bestFit="1" customWidth="1"/>
    <col min="9248" max="9248" width="31" style="299" bestFit="1" customWidth="1"/>
    <col min="9249" max="9477" width="11.5546875" style="299"/>
    <col min="9478" max="9478" width="3.44140625" style="299" bestFit="1" customWidth="1"/>
    <col min="9479" max="9479" width="28" style="299" customWidth="1"/>
    <col min="9480" max="9480" width="11.33203125" style="299" customWidth="1"/>
    <col min="9481" max="9481" width="7.44140625" style="299" customWidth="1"/>
    <col min="9482" max="9482" width="13.6640625" style="299" customWidth="1"/>
    <col min="9483" max="9483" width="8.109375" style="299" customWidth="1"/>
    <col min="9484" max="9484" width="1.88671875" style="299" customWidth="1"/>
    <col min="9485" max="9485" width="8.109375" style="299" customWidth="1"/>
    <col min="9486" max="9486" width="13.44140625" style="299" bestFit="1" customWidth="1"/>
    <col min="9487" max="9487" width="4.5546875" style="299" bestFit="1" customWidth="1"/>
    <col min="9488" max="9488" width="26.6640625" style="299" customWidth="1"/>
    <col min="9489" max="9489" width="14.6640625" style="299" bestFit="1" customWidth="1"/>
    <col min="9490" max="9490" width="7" style="299" bestFit="1" customWidth="1"/>
    <col min="9491" max="9491" width="10.6640625" style="299" bestFit="1" customWidth="1"/>
    <col min="9492" max="9492" width="6.33203125" style="299" bestFit="1" customWidth="1"/>
    <col min="9493" max="9493" width="14.44140625" style="299" bestFit="1" customWidth="1"/>
    <col min="9494" max="9494" width="7" style="299" bestFit="1" customWidth="1"/>
    <col min="9495" max="9495" width="20.5546875" style="299" customWidth="1"/>
    <col min="9496" max="9496" width="5.5546875" style="299" bestFit="1" customWidth="1"/>
    <col min="9497" max="9497" width="11.33203125" style="299" customWidth="1"/>
    <col min="9498" max="9502" width="26.6640625" style="299" bestFit="1" customWidth="1"/>
    <col min="9503" max="9503" width="24.88671875" style="299" bestFit="1" customWidth="1"/>
    <col min="9504" max="9504" width="31" style="299" bestFit="1" customWidth="1"/>
    <col min="9505" max="9733" width="11.5546875" style="299"/>
    <col min="9734" max="9734" width="3.44140625" style="299" bestFit="1" customWidth="1"/>
    <col min="9735" max="9735" width="28" style="299" customWidth="1"/>
    <col min="9736" max="9736" width="11.33203125" style="299" customWidth="1"/>
    <col min="9737" max="9737" width="7.44140625" style="299" customWidth="1"/>
    <col min="9738" max="9738" width="13.6640625" style="299" customWidth="1"/>
    <col min="9739" max="9739" width="8.109375" style="299" customWidth="1"/>
    <col min="9740" max="9740" width="1.88671875" style="299" customWidth="1"/>
    <col min="9741" max="9741" width="8.109375" style="299" customWidth="1"/>
    <col min="9742" max="9742" width="13.44140625" style="299" bestFit="1" customWidth="1"/>
    <col min="9743" max="9743" width="4.5546875" style="299" bestFit="1" customWidth="1"/>
    <col min="9744" max="9744" width="26.6640625" style="299" customWidth="1"/>
    <col min="9745" max="9745" width="14.6640625" style="299" bestFit="1" customWidth="1"/>
    <col min="9746" max="9746" width="7" style="299" bestFit="1" customWidth="1"/>
    <col min="9747" max="9747" width="10.6640625" style="299" bestFit="1" customWidth="1"/>
    <col min="9748" max="9748" width="6.33203125" style="299" bestFit="1" customWidth="1"/>
    <col min="9749" max="9749" width="14.44140625" style="299" bestFit="1" customWidth="1"/>
    <col min="9750" max="9750" width="7" style="299" bestFit="1" customWidth="1"/>
    <col min="9751" max="9751" width="20.5546875" style="299" customWidth="1"/>
    <col min="9752" max="9752" width="5.5546875" style="299" bestFit="1" customWidth="1"/>
    <col min="9753" max="9753" width="11.33203125" style="299" customWidth="1"/>
    <col min="9754" max="9758" width="26.6640625" style="299" bestFit="1" customWidth="1"/>
    <col min="9759" max="9759" width="24.88671875" style="299" bestFit="1" customWidth="1"/>
    <col min="9760" max="9760" width="31" style="299" bestFit="1" customWidth="1"/>
    <col min="9761" max="9989" width="11.5546875" style="299"/>
    <col min="9990" max="9990" width="3.44140625" style="299" bestFit="1" customWidth="1"/>
    <col min="9991" max="9991" width="28" style="299" customWidth="1"/>
    <col min="9992" max="9992" width="11.33203125" style="299" customWidth="1"/>
    <col min="9993" max="9993" width="7.44140625" style="299" customWidth="1"/>
    <col min="9994" max="9994" width="13.6640625" style="299" customWidth="1"/>
    <col min="9995" max="9995" width="8.109375" style="299" customWidth="1"/>
    <col min="9996" max="9996" width="1.88671875" style="299" customWidth="1"/>
    <col min="9997" max="9997" width="8.109375" style="299" customWidth="1"/>
    <col min="9998" max="9998" width="13.44140625" style="299" bestFit="1" customWidth="1"/>
    <col min="9999" max="9999" width="4.5546875" style="299" bestFit="1" customWidth="1"/>
    <col min="10000" max="10000" width="26.6640625" style="299" customWidth="1"/>
    <col min="10001" max="10001" width="14.6640625" style="299" bestFit="1" customWidth="1"/>
    <col min="10002" max="10002" width="7" style="299" bestFit="1" customWidth="1"/>
    <col min="10003" max="10003" width="10.6640625" style="299" bestFit="1" customWidth="1"/>
    <col min="10004" max="10004" width="6.33203125" style="299" bestFit="1" customWidth="1"/>
    <col min="10005" max="10005" width="14.44140625" style="299" bestFit="1" customWidth="1"/>
    <col min="10006" max="10006" width="7" style="299" bestFit="1" customWidth="1"/>
    <col min="10007" max="10007" width="20.5546875" style="299" customWidth="1"/>
    <col min="10008" max="10008" width="5.5546875" style="299" bestFit="1" customWidth="1"/>
    <col min="10009" max="10009" width="11.33203125" style="299" customWidth="1"/>
    <col min="10010" max="10014" width="26.6640625" style="299" bestFit="1" customWidth="1"/>
    <col min="10015" max="10015" width="24.88671875" style="299" bestFit="1" customWidth="1"/>
    <col min="10016" max="10016" width="31" style="299" bestFit="1" customWidth="1"/>
    <col min="10017" max="10245" width="11.5546875" style="299"/>
    <col min="10246" max="10246" width="3.44140625" style="299" bestFit="1" customWidth="1"/>
    <col min="10247" max="10247" width="28" style="299" customWidth="1"/>
    <col min="10248" max="10248" width="11.33203125" style="299" customWidth="1"/>
    <col min="10249" max="10249" width="7.44140625" style="299" customWidth="1"/>
    <col min="10250" max="10250" width="13.6640625" style="299" customWidth="1"/>
    <col min="10251" max="10251" width="8.109375" style="299" customWidth="1"/>
    <col min="10252" max="10252" width="1.88671875" style="299" customWidth="1"/>
    <col min="10253" max="10253" width="8.109375" style="299" customWidth="1"/>
    <col min="10254" max="10254" width="13.44140625" style="299" bestFit="1" customWidth="1"/>
    <col min="10255" max="10255" width="4.5546875" style="299" bestFit="1" customWidth="1"/>
    <col min="10256" max="10256" width="26.6640625" style="299" customWidth="1"/>
    <col min="10257" max="10257" width="14.6640625" style="299" bestFit="1" customWidth="1"/>
    <col min="10258" max="10258" width="7" style="299" bestFit="1" customWidth="1"/>
    <col min="10259" max="10259" width="10.6640625" style="299" bestFit="1" customWidth="1"/>
    <col min="10260" max="10260" width="6.33203125" style="299" bestFit="1" customWidth="1"/>
    <col min="10261" max="10261" width="14.44140625" style="299" bestFit="1" customWidth="1"/>
    <col min="10262" max="10262" width="7" style="299" bestFit="1" customWidth="1"/>
    <col min="10263" max="10263" width="20.5546875" style="299" customWidth="1"/>
    <col min="10264" max="10264" width="5.5546875" style="299" bestFit="1" customWidth="1"/>
    <col min="10265" max="10265" width="11.33203125" style="299" customWidth="1"/>
    <col min="10266" max="10270" width="26.6640625" style="299" bestFit="1" customWidth="1"/>
    <col min="10271" max="10271" width="24.88671875" style="299" bestFit="1" customWidth="1"/>
    <col min="10272" max="10272" width="31" style="299" bestFit="1" customWidth="1"/>
    <col min="10273" max="10501" width="11.5546875" style="299"/>
    <col min="10502" max="10502" width="3.44140625" style="299" bestFit="1" customWidth="1"/>
    <col min="10503" max="10503" width="28" style="299" customWidth="1"/>
    <col min="10504" max="10504" width="11.33203125" style="299" customWidth="1"/>
    <col min="10505" max="10505" width="7.44140625" style="299" customWidth="1"/>
    <col min="10506" max="10506" width="13.6640625" style="299" customWidth="1"/>
    <col min="10507" max="10507" width="8.109375" style="299" customWidth="1"/>
    <col min="10508" max="10508" width="1.88671875" style="299" customWidth="1"/>
    <col min="10509" max="10509" width="8.109375" style="299" customWidth="1"/>
    <col min="10510" max="10510" width="13.44140625" style="299" bestFit="1" customWidth="1"/>
    <col min="10511" max="10511" width="4.5546875" style="299" bestFit="1" customWidth="1"/>
    <col min="10512" max="10512" width="26.6640625" style="299" customWidth="1"/>
    <col min="10513" max="10513" width="14.6640625" style="299" bestFit="1" customWidth="1"/>
    <col min="10514" max="10514" width="7" style="299" bestFit="1" customWidth="1"/>
    <col min="10515" max="10515" width="10.6640625" style="299" bestFit="1" customWidth="1"/>
    <col min="10516" max="10516" width="6.33203125" style="299" bestFit="1" customWidth="1"/>
    <col min="10517" max="10517" width="14.44140625" style="299" bestFit="1" customWidth="1"/>
    <col min="10518" max="10518" width="7" style="299" bestFit="1" customWidth="1"/>
    <col min="10519" max="10519" width="20.5546875" style="299" customWidth="1"/>
    <col min="10520" max="10520" width="5.5546875" style="299" bestFit="1" customWidth="1"/>
    <col min="10521" max="10521" width="11.33203125" style="299" customWidth="1"/>
    <col min="10522" max="10526" width="26.6640625" style="299" bestFit="1" customWidth="1"/>
    <col min="10527" max="10527" width="24.88671875" style="299" bestFit="1" customWidth="1"/>
    <col min="10528" max="10528" width="31" style="299" bestFit="1" customWidth="1"/>
    <col min="10529" max="10757" width="11.5546875" style="299"/>
    <col min="10758" max="10758" width="3.44140625" style="299" bestFit="1" customWidth="1"/>
    <col min="10759" max="10759" width="28" style="299" customWidth="1"/>
    <col min="10760" max="10760" width="11.33203125" style="299" customWidth="1"/>
    <col min="10761" max="10761" width="7.44140625" style="299" customWidth="1"/>
    <col min="10762" max="10762" width="13.6640625" style="299" customWidth="1"/>
    <col min="10763" max="10763" width="8.109375" style="299" customWidth="1"/>
    <col min="10764" max="10764" width="1.88671875" style="299" customWidth="1"/>
    <col min="10765" max="10765" width="8.109375" style="299" customWidth="1"/>
    <col min="10766" max="10766" width="13.44140625" style="299" bestFit="1" customWidth="1"/>
    <col min="10767" max="10767" width="4.5546875" style="299" bestFit="1" customWidth="1"/>
    <col min="10768" max="10768" width="26.6640625" style="299" customWidth="1"/>
    <col min="10769" max="10769" width="14.6640625" style="299" bestFit="1" customWidth="1"/>
    <col min="10770" max="10770" width="7" style="299" bestFit="1" customWidth="1"/>
    <col min="10771" max="10771" width="10.6640625" style="299" bestFit="1" customWidth="1"/>
    <col min="10772" max="10772" width="6.33203125" style="299" bestFit="1" customWidth="1"/>
    <col min="10773" max="10773" width="14.44140625" style="299" bestFit="1" customWidth="1"/>
    <col min="10774" max="10774" width="7" style="299" bestFit="1" customWidth="1"/>
    <col min="10775" max="10775" width="20.5546875" style="299" customWidth="1"/>
    <col min="10776" max="10776" width="5.5546875" style="299" bestFit="1" customWidth="1"/>
    <col min="10777" max="10777" width="11.33203125" style="299" customWidth="1"/>
    <col min="10778" max="10782" width="26.6640625" style="299" bestFit="1" customWidth="1"/>
    <col min="10783" max="10783" width="24.88671875" style="299" bestFit="1" customWidth="1"/>
    <col min="10784" max="10784" width="31" style="299" bestFit="1" customWidth="1"/>
    <col min="10785" max="11013" width="11.5546875" style="299"/>
    <col min="11014" max="11014" width="3.44140625" style="299" bestFit="1" customWidth="1"/>
    <col min="11015" max="11015" width="28" style="299" customWidth="1"/>
    <col min="11016" max="11016" width="11.33203125" style="299" customWidth="1"/>
    <col min="11017" max="11017" width="7.44140625" style="299" customWidth="1"/>
    <col min="11018" max="11018" width="13.6640625" style="299" customWidth="1"/>
    <col min="11019" max="11019" width="8.109375" style="299" customWidth="1"/>
    <col min="11020" max="11020" width="1.88671875" style="299" customWidth="1"/>
    <col min="11021" max="11021" width="8.109375" style="299" customWidth="1"/>
    <col min="11022" max="11022" width="13.44140625" style="299" bestFit="1" customWidth="1"/>
    <col min="11023" max="11023" width="4.5546875" style="299" bestFit="1" customWidth="1"/>
    <col min="11024" max="11024" width="26.6640625" style="299" customWidth="1"/>
    <col min="11025" max="11025" width="14.6640625" style="299" bestFit="1" customWidth="1"/>
    <col min="11026" max="11026" width="7" style="299" bestFit="1" customWidth="1"/>
    <col min="11027" max="11027" width="10.6640625" style="299" bestFit="1" customWidth="1"/>
    <col min="11028" max="11028" width="6.33203125" style="299" bestFit="1" customWidth="1"/>
    <col min="11029" max="11029" width="14.44140625" style="299" bestFit="1" customWidth="1"/>
    <col min="11030" max="11030" width="7" style="299" bestFit="1" customWidth="1"/>
    <col min="11031" max="11031" width="20.5546875" style="299" customWidth="1"/>
    <col min="11032" max="11032" width="5.5546875" style="299" bestFit="1" customWidth="1"/>
    <col min="11033" max="11033" width="11.33203125" style="299" customWidth="1"/>
    <col min="11034" max="11038" width="26.6640625" style="299" bestFit="1" customWidth="1"/>
    <col min="11039" max="11039" width="24.88671875" style="299" bestFit="1" customWidth="1"/>
    <col min="11040" max="11040" width="31" style="299" bestFit="1" customWidth="1"/>
    <col min="11041" max="11269" width="11.5546875" style="299"/>
    <col min="11270" max="11270" width="3.44140625" style="299" bestFit="1" customWidth="1"/>
    <col min="11271" max="11271" width="28" style="299" customWidth="1"/>
    <col min="11272" max="11272" width="11.33203125" style="299" customWidth="1"/>
    <col min="11273" max="11273" width="7.44140625" style="299" customWidth="1"/>
    <col min="11274" max="11274" width="13.6640625" style="299" customWidth="1"/>
    <col min="11275" max="11275" width="8.109375" style="299" customWidth="1"/>
    <col min="11276" max="11276" width="1.88671875" style="299" customWidth="1"/>
    <col min="11277" max="11277" width="8.109375" style="299" customWidth="1"/>
    <col min="11278" max="11278" width="13.44140625" style="299" bestFit="1" customWidth="1"/>
    <col min="11279" max="11279" width="4.5546875" style="299" bestFit="1" customWidth="1"/>
    <col min="11280" max="11280" width="26.6640625" style="299" customWidth="1"/>
    <col min="11281" max="11281" width="14.6640625" style="299" bestFit="1" customWidth="1"/>
    <col min="11282" max="11282" width="7" style="299" bestFit="1" customWidth="1"/>
    <col min="11283" max="11283" width="10.6640625" style="299" bestFit="1" customWidth="1"/>
    <col min="11284" max="11284" width="6.33203125" style="299" bestFit="1" customWidth="1"/>
    <col min="11285" max="11285" width="14.44140625" style="299" bestFit="1" customWidth="1"/>
    <col min="11286" max="11286" width="7" style="299" bestFit="1" customWidth="1"/>
    <col min="11287" max="11287" width="20.5546875" style="299" customWidth="1"/>
    <col min="11288" max="11288" width="5.5546875" style="299" bestFit="1" customWidth="1"/>
    <col min="11289" max="11289" width="11.33203125" style="299" customWidth="1"/>
    <col min="11290" max="11294" width="26.6640625" style="299" bestFit="1" customWidth="1"/>
    <col min="11295" max="11295" width="24.88671875" style="299" bestFit="1" customWidth="1"/>
    <col min="11296" max="11296" width="31" style="299" bestFit="1" customWidth="1"/>
    <col min="11297" max="11525" width="11.5546875" style="299"/>
    <col min="11526" max="11526" width="3.44140625" style="299" bestFit="1" customWidth="1"/>
    <col min="11527" max="11527" width="28" style="299" customWidth="1"/>
    <col min="11528" max="11528" width="11.33203125" style="299" customWidth="1"/>
    <col min="11529" max="11529" width="7.44140625" style="299" customWidth="1"/>
    <col min="11530" max="11530" width="13.6640625" style="299" customWidth="1"/>
    <col min="11531" max="11531" width="8.109375" style="299" customWidth="1"/>
    <col min="11532" max="11532" width="1.88671875" style="299" customWidth="1"/>
    <col min="11533" max="11533" width="8.109375" style="299" customWidth="1"/>
    <col min="11534" max="11534" width="13.44140625" style="299" bestFit="1" customWidth="1"/>
    <col min="11535" max="11535" width="4.5546875" style="299" bestFit="1" customWidth="1"/>
    <col min="11536" max="11536" width="26.6640625" style="299" customWidth="1"/>
    <col min="11537" max="11537" width="14.6640625" style="299" bestFit="1" customWidth="1"/>
    <col min="11538" max="11538" width="7" style="299" bestFit="1" customWidth="1"/>
    <col min="11539" max="11539" width="10.6640625" style="299" bestFit="1" customWidth="1"/>
    <col min="11540" max="11540" width="6.33203125" style="299" bestFit="1" customWidth="1"/>
    <col min="11541" max="11541" width="14.44140625" style="299" bestFit="1" customWidth="1"/>
    <col min="11542" max="11542" width="7" style="299" bestFit="1" customWidth="1"/>
    <col min="11543" max="11543" width="20.5546875" style="299" customWidth="1"/>
    <col min="11544" max="11544" width="5.5546875" style="299" bestFit="1" customWidth="1"/>
    <col min="11545" max="11545" width="11.33203125" style="299" customWidth="1"/>
    <col min="11546" max="11550" width="26.6640625" style="299" bestFit="1" customWidth="1"/>
    <col min="11551" max="11551" width="24.88671875" style="299" bestFit="1" customWidth="1"/>
    <col min="11552" max="11552" width="31" style="299" bestFit="1" customWidth="1"/>
    <col min="11553" max="11781" width="11.5546875" style="299"/>
    <col min="11782" max="11782" width="3.44140625" style="299" bestFit="1" customWidth="1"/>
    <col min="11783" max="11783" width="28" style="299" customWidth="1"/>
    <col min="11784" max="11784" width="11.33203125" style="299" customWidth="1"/>
    <col min="11785" max="11785" width="7.44140625" style="299" customWidth="1"/>
    <col min="11786" max="11786" width="13.6640625" style="299" customWidth="1"/>
    <col min="11787" max="11787" width="8.109375" style="299" customWidth="1"/>
    <col min="11788" max="11788" width="1.88671875" style="299" customWidth="1"/>
    <col min="11789" max="11789" width="8.109375" style="299" customWidth="1"/>
    <col min="11790" max="11790" width="13.44140625" style="299" bestFit="1" customWidth="1"/>
    <col min="11791" max="11791" width="4.5546875" style="299" bestFit="1" customWidth="1"/>
    <col min="11792" max="11792" width="26.6640625" style="299" customWidth="1"/>
    <col min="11793" max="11793" width="14.6640625" style="299" bestFit="1" customWidth="1"/>
    <col min="11794" max="11794" width="7" style="299" bestFit="1" customWidth="1"/>
    <col min="11795" max="11795" width="10.6640625" style="299" bestFit="1" customWidth="1"/>
    <col min="11796" max="11796" width="6.33203125" style="299" bestFit="1" customWidth="1"/>
    <col min="11797" max="11797" width="14.44140625" style="299" bestFit="1" customWidth="1"/>
    <col min="11798" max="11798" width="7" style="299" bestFit="1" customWidth="1"/>
    <col min="11799" max="11799" width="20.5546875" style="299" customWidth="1"/>
    <col min="11800" max="11800" width="5.5546875" style="299" bestFit="1" customWidth="1"/>
    <col min="11801" max="11801" width="11.33203125" style="299" customWidth="1"/>
    <col min="11802" max="11806" width="26.6640625" style="299" bestFit="1" customWidth="1"/>
    <col min="11807" max="11807" width="24.88671875" style="299" bestFit="1" customWidth="1"/>
    <col min="11808" max="11808" width="31" style="299" bestFit="1" customWidth="1"/>
    <col min="11809" max="12037" width="11.5546875" style="299"/>
    <col min="12038" max="12038" width="3.44140625" style="299" bestFit="1" customWidth="1"/>
    <col min="12039" max="12039" width="28" style="299" customWidth="1"/>
    <col min="12040" max="12040" width="11.33203125" style="299" customWidth="1"/>
    <col min="12041" max="12041" width="7.44140625" style="299" customWidth="1"/>
    <col min="12042" max="12042" width="13.6640625" style="299" customWidth="1"/>
    <col min="12043" max="12043" width="8.109375" style="299" customWidth="1"/>
    <col min="12044" max="12044" width="1.88671875" style="299" customWidth="1"/>
    <col min="12045" max="12045" width="8.109375" style="299" customWidth="1"/>
    <col min="12046" max="12046" width="13.44140625" style="299" bestFit="1" customWidth="1"/>
    <col min="12047" max="12047" width="4.5546875" style="299" bestFit="1" customWidth="1"/>
    <col min="12048" max="12048" width="26.6640625" style="299" customWidth="1"/>
    <col min="12049" max="12049" width="14.6640625" style="299" bestFit="1" customWidth="1"/>
    <col min="12050" max="12050" width="7" style="299" bestFit="1" customWidth="1"/>
    <col min="12051" max="12051" width="10.6640625" style="299" bestFit="1" customWidth="1"/>
    <col min="12052" max="12052" width="6.33203125" style="299" bestFit="1" customWidth="1"/>
    <col min="12053" max="12053" width="14.44140625" style="299" bestFit="1" customWidth="1"/>
    <col min="12054" max="12054" width="7" style="299" bestFit="1" customWidth="1"/>
    <col min="12055" max="12055" width="20.5546875" style="299" customWidth="1"/>
    <col min="12056" max="12056" width="5.5546875" style="299" bestFit="1" customWidth="1"/>
    <col min="12057" max="12057" width="11.33203125" style="299" customWidth="1"/>
    <col min="12058" max="12062" width="26.6640625" style="299" bestFit="1" customWidth="1"/>
    <col min="12063" max="12063" width="24.88671875" style="299" bestFit="1" customWidth="1"/>
    <col min="12064" max="12064" width="31" style="299" bestFit="1" customWidth="1"/>
    <col min="12065" max="12293" width="11.5546875" style="299"/>
    <col min="12294" max="12294" width="3.44140625" style="299" bestFit="1" customWidth="1"/>
    <col min="12295" max="12295" width="28" style="299" customWidth="1"/>
    <col min="12296" max="12296" width="11.33203125" style="299" customWidth="1"/>
    <col min="12297" max="12297" width="7.44140625" style="299" customWidth="1"/>
    <col min="12298" max="12298" width="13.6640625" style="299" customWidth="1"/>
    <col min="12299" max="12299" width="8.109375" style="299" customWidth="1"/>
    <col min="12300" max="12300" width="1.88671875" style="299" customWidth="1"/>
    <col min="12301" max="12301" width="8.109375" style="299" customWidth="1"/>
    <col min="12302" max="12302" width="13.44140625" style="299" bestFit="1" customWidth="1"/>
    <col min="12303" max="12303" width="4.5546875" style="299" bestFit="1" customWidth="1"/>
    <col min="12304" max="12304" width="26.6640625" style="299" customWidth="1"/>
    <col min="12305" max="12305" width="14.6640625" style="299" bestFit="1" customWidth="1"/>
    <col min="12306" max="12306" width="7" style="299" bestFit="1" customWidth="1"/>
    <col min="12307" max="12307" width="10.6640625" style="299" bestFit="1" customWidth="1"/>
    <col min="12308" max="12308" width="6.33203125" style="299" bestFit="1" customWidth="1"/>
    <col min="12309" max="12309" width="14.44140625" style="299" bestFit="1" customWidth="1"/>
    <col min="12310" max="12310" width="7" style="299" bestFit="1" customWidth="1"/>
    <col min="12311" max="12311" width="20.5546875" style="299" customWidth="1"/>
    <col min="12312" max="12312" width="5.5546875" style="299" bestFit="1" customWidth="1"/>
    <col min="12313" max="12313" width="11.33203125" style="299" customWidth="1"/>
    <col min="12314" max="12318" width="26.6640625" style="299" bestFit="1" customWidth="1"/>
    <col min="12319" max="12319" width="24.88671875" style="299" bestFit="1" customWidth="1"/>
    <col min="12320" max="12320" width="31" style="299" bestFit="1" customWidth="1"/>
    <col min="12321" max="12549" width="11.5546875" style="299"/>
    <col min="12550" max="12550" width="3.44140625" style="299" bestFit="1" customWidth="1"/>
    <col min="12551" max="12551" width="28" style="299" customWidth="1"/>
    <col min="12552" max="12552" width="11.33203125" style="299" customWidth="1"/>
    <col min="12553" max="12553" width="7.44140625" style="299" customWidth="1"/>
    <col min="12554" max="12554" width="13.6640625" style="299" customWidth="1"/>
    <col min="12555" max="12555" width="8.109375" style="299" customWidth="1"/>
    <col min="12556" max="12556" width="1.88671875" style="299" customWidth="1"/>
    <col min="12557" max="12557" width="8.109375" style="299" customWidth="1"/>
    <col min="12558" max="12558" width="13.44140625" style="299" bestFit="1" customWidth="1"/>
    <col min="12559" max="12559" width="4.5546875" style="299" bestFit="1" customWidth="1"/>
    <col min="12560" max="12560" width="26.6640625" style="299" customWidth="1"/>
    <col min="12561" max="12561" width="14.6640625" style="299" bestFit="1" customWidth="1"/>
    <col min="12562" max="12562" width="7" style="299" bestFit="1" customWidth="1"/>
    <col min="12563" max="12563" width="10.6640625" style="299" bestFit="1" customWidth="1"/>
    <col min="12564" max="12564" width="6.33203125" style="299" bestFit="1" customWidth="1"/>
    <col min="12565" max="12565" width="14.44140625" style="299" bestFit="1" customWidth="1"/>
    <col min="12566" max="12566" width="7" style="299" bestFit="1" customWidth="1"/>
    <col min="12567" max="12567" width="20.5546875" style="299" customWidth="1"/>
    <col min="12568" max="12568" width="5.5546875" style="299" bestFit="1" customWidth="1"/>
    <col min="12569" max="12569" width="11.33203125" style="299" customWidth="1"/>
    <col min="12570" max="12574" width="26.6640625" style="299" bestFit="1" customWidth="1"/>
    <col min="12575" max="12575" width="24.88671875" style="299" bestFit="1" customWidth="1"/>
    <col min="12576" max="12576" width="31" style="299" bestFit="1" customWidth="1"/>
    <col min="12577" max="12805" width="11.5546875" style="299"/>
    <col min="12806" max="12806" width="3.44140625" style="299" bestFit="1" customWidth="1"/>
    <col min="12807" max="12807" width="28" style="299" customWidth="1"/>
    <col min="12808" max="12808" width="11.33203125" style="299" customWidth="1"/>
    <col min="12809" max="12809" width="7.44140625" style="299" customWidth="1"/>
    <col min="12810" max="12810" width="13.6640625" style="299" customWidth="1"/>
    <col min="12811" max="12811" width="8.109375" style="299" customWidth="1"/>
    <col min="12812" max="12812" width="1.88671875" style="299" customWidth="1"/>
    <col min="12813" max="12813" width="8.109375" style="299" customWidth="1"/>
    <col min="12814" max="12814" width="13.44140625" style="299" bestFit="1" customWidth="1"/>
    <col min="12815" max="12815" width="4.5546875" style="299" bestFit="1" customWidth="1"/>
    <col min="12816" max="12816" width="26.6640625" style="299" customWidth="1"/>
    <col min="12817" max="12817" width="14.6640625" style="299" bestFit="1" customWidth="1"/>
    <col min="12818" max="12818" width="7" style="299" bestFit="1" customWidth="1"/>
    <col min="12819" max="12819" width="10.6640625" style="299" bestFit="1" customWidth="1"/>
    <col min="12820" max="12820" width="6.33203125" style="299" bestFit="1" customWidth="1"/>
    <col min="12821" max="12821" width="14.44140625" style="299" bestFit="1" customWidth="1"/>
    <col min="12822" max="12822" width="7" style="299" bestFit="1" customWidth="1"/>
    <col min="12823" max="12823" width="20.5546875" style="299" customWidth="1"/>
    <col min="12824" max="12824" width="5.5546875" style="299" bestFit="1" customWidth="1"/>
    <col min="12825" max="12825" width="11.33203125" style="299" customWidth="1"/>
    <col min="12826" max="12830" width="26.6640625" style="299" bestFit="1" customWidth="1"/>
    <col min="12831" max="12831" width="24.88671875" style="299" bestFit="1" customWidth="1"/>
    <col min="12832" max="12832" width="31" style="299" bestFit="1" customWidth="1"/>
    <col min="12833" max="13061" width="11.5546875" style="299"/>
    <col min="13062" max="13062" width="3.44140625" style="299" bestFit="1" customWidth="1"/>
    <col min="13063" max="13063" width="28" style="299" customWidth="1"/>
    <col min="13064" max="13064" width="11.33203125" style="299" customWidth="1"/>
    <col min="13065" max="13065" width="7.44140625" style="299" customWidth="1"/>
    <col min="13066" max="13066" width="13.6640625" style="299" customWidth="1"/>
    <col min="13067" max="13067" width="8.109375" style="299" customWidth="1"/>
    <col min="13068" max="13068" width="1.88671875" style="299" customWidth="1"/>
    <col min="13069" max="13069" width="8.109375" style="299" customWidth="1"/>
    <col min="13070" max="13070" width="13.44140625" style="299" bestFit="1" customWidth="1"/>
    <col min="13071" max="13071" width="4.5546875" style="299" bestFit="1" customWidth="1"/>
    <col min="13072" max="13072" width="26.6640625" style="299" customWidth="1"/>
    <col min="13073" max="13073" width="14.6640625" style="299" bestFit="1" customWidth="1"/>
    <col min="13074" max="13074" width="7" style="299" bestFit="1" customWidth="1"/>
    <col min="13075" max="13075" width="10.6640625" style="299" bestFit="1" customWidth="1"/>
    <col min="13076" max="13076" width="6.33203125" style="299" bestFit="1" customWidth="1"/>
    <col min="13077" max="13077" width="14.44140625" style="299" bestFit="1" customWidth="1"/>
    <col min="13078" max="13078" width="7" style="299" bestFit="1" customWidth="1"/>
    <col min="13079" max="13079" width="20.5546875" style="299" customWidth="1"/>
    <col min="13080" max="13080" width="5.5546875" style="299" bestFit="1" customWidth="1"/>
    <col min="13081" max="13081" width="11.33203125" style="299" customWidth="1"/>
    <col min="13082" max="13086" width="26.6640625" style="299" bestFit="1" customWidth="1"/>
    <col min="13087" max="13087" width="24.88671875" style="299" bestFit="1" customWidth="1"/>
    <col min="13088" max="13088" width="31" style="299" bestFit="1" customWidth="1"/>
    <col min="13089" max="13317" width="11.5546875" style="299"/>
    <col min="13318" max="13318" width="3.44140625" style="299" bestFit="1" customWidth="1"/>
    <col min="13319" max="13319" width="28" style="299" customWidth="1"/>
    <col min="13320" max="13320" width="11.33203125" style="299" customWidth="1"/>
    <col min="13321" max="13321" width="7.44140625" style="299" customWidth="1"/>
    <col min="13322" max="13322" width="13.6640625" style="299" customWidth="1"/>
    <col min="13323" max="13323" width="8.109375" style="299" customWidth="1"/>
    <col min="13324" max="13324" width="1.88671875" style="299" customWidth="1"/>
    <col min="13325" max="13325" width="8.109375" style="299" customWidth="1"/>
    <col min="13326" max="13326" width="13.44140625" style="299" bestFit="1" customWidth="1"/>
    <col min="13327" max="13327" width="4.5546875" style="299" bestFit="1" customWidth="1"/>
    <col min="13328" max="13328" width="26.6640625" style="299" customWidth="1"/>
    <col min="13329" max="13329" width="14.6640625" style="299" bestFit="1" customWidth="1"/>
    <col min="13330" max="13330" width="7" style="299" bestFit="1" customWidth="1"/>
    <col min="13331" max="13331" width="10.6640625" style="299" bestFit="1" customWidth="1"/>
    <col min="13332" max="13332" width="6.33203125" style="299" bestFit="1" customWidth="1"/>
    <col min="13333" max="13333" width="14.44140625" style="299" bestFit="1" customWidth="1"/>
    <col min="13334" max="13334" width="7" style="299" bestFit="1" customWidth="1"/>
    <col min="13335" max="13335" width="20.5546875" style="299" customWidth="1"/>
    <col min="13336" max="13336" width="5.5546875" style="299" bestFit="1" customWidth="1"/>
    <col min="13337" max="13337" width="11.33203125" style="299" customWidth="1"/>
    <col min="13338" max="13342" width="26.6640625" style="299" bestFit="1" customWidth="1"/>
    <col min="13343" max="13343" width="24.88671875" style="299" bestFit="1" customWidth="1"/>
    <col min="13344" max="13344" width="31" style="299" bestFit="1" customWidth="1"/>
    <col min="13345" max="13573" width="11.5546875" style="299"/>
    <col min="13574" max="13574" width="3.44140625" style="299" bestFit="1" customWidth="1"/>
    <col min="13575" max="13575" width="28" style="299" customWidth="1"/>
    <col min="13576" max="13576" width="11.33203125" style="299" customWidth="1"/>
    <col min="13577" max="13577" width="7.44140625" style="299" customWidth="1"/>
    <col min="13578" max="13578" width="13.6640625" style="299" customWidth="1"/>
    <col min="13579" max="13579" width="8.109375" style="299" customWidth="1"/>
    <col min="13580" max="13580" width="1.88671875" style="299" customWidth="1"/>
    <col min="13581" max="13581" width="8.109375" style="299" customWidth="1"/>
    <col min="13582" max="13582" width="13.44140625" style="299" bestFit="1" customWidth="1"/>
    <col min="13583" max="13583" width="4.5546875" style="299" bestFit="1" customWidth="1"/>
    <col min="13584" max="13584" width="26.6640625" style="299" customWidth="1"/>
    <col min="13585" max="13585" width="14.6640625" style="299" bestFit="1" customWidth="1"/>
    <col min="13586" max="13586" width="7" style="299" bestFit="1" customWidth="1"/>
    <col min="13587" max="13587" width="10.6640625" style="299" bestFit="1" customWidth="1"/>
    <col min="13588" max="13588" width="6.33203125" style="299" bestFit="1" customWidth="1"/>
    <col min="13589" max="13589" width="14.44140625" style="299" bestFit="1" customWidth="1"/>
    <col min="13590" max="13590" width="7" style="299" bestFit="1" customWidth="1"/>
    <col min="13591" max="13591" width="20.5546875" style="299" customWidth="1"/>
    <col min="13592" max="13592" width="5.5546875" style="299" bestFit="1" customWidth="1"/>
    <col min="13593" max="13593" width="11.33203125" style="299" customWidth="1"/>
    <col min="13594" max="13598" width="26.6640625" style="299" bestFit="1" customWidth="1"/>
    <col min="13599" max="13599" width="24.88671875" style="299" bestFit="1" customWidth="1"/>
    <col min="13600" max="13600" width="31" style="299" bestFit="1" customWidth="1"/>
    <col min="13601" max="13829" width="11.5546875" style="299"/>
    <col min="13830" max="13830" width="3.44140625" style="299" bestFit="1" customWidth="1"/>
    <col min="13831" max="13831" width="28" style="299" customWidth="1"/>
    <col min="13832" max="13832" width="11.33203125" style="299" customWidth="1"/>
    <col min="13833" max="13833" width="7.44140625" style="299" customWidth="1"/>
    <col min="13834" max="13834" width="13.6640625" style="299" customWidth="1"/>
    <col min="13835" max="13835" width="8.109375" style="299" customWidth="1"/>
    <col min="13836" max="13836" width="1.88671875" style="299" customWidth="1"/>
    <col min="13837" max="13837" width="8.109375" style="299" customWidth="1"/>
    <col min="13838" max="13838" width="13.44140625" style="299" bestFit="1" customWidth="1"/>
    <col min="13839" max="13839" width="4.5546875" style="299" bestFit="1" customWidth="1"/>
    <col min="13840" max="13840" width="26.6640625" style="299" customWidth="1"/>
    <col min="13841" max="13841" width="14.6640625" style="299" bestFit="1" customWidth="1"/>
    <col min="13842" max="13842" width="7" style="299" bestFit="1" customWidth="1"/>
    <col min="13843" max="13843" width="10.6640625" style="299" bestFit="1" customWidth="1"/>
    <col min="13844" max="13844" width="6.33203125" style="299" bestFit="1" customWidth="1"/>
    <col min="13845" max="13845" width="14.44140625" style="299" bestFit="1" customWidth="1"/>
    <col min="13846" max="13846" width="7" style="299" bestFit="1" customWidth="1"/>
    <col min="13847" max="13847" width="20.5546875" style="299" customWidth="1"/>
    <col min="13848" max="13848" width="5.5546875" style="299" bestFit="1" customWidth="1"/>
    <col min="13849" max="13849" width="11.33203125" style="299" customWidth="1"/>
    <col min="13850" max="13854" width="26.6640625" style="299" bestFit="1" customWidth="1"/>
    <col min="13855" max="13855" width="24.88671875" style="299" bestFit="1" customWidth="1"/>
    <col min="13856" max="13856" width="31" style="299" bestFit="1" customWidth="1"/>
    <col min="13857" max="14085" width="11.5546875" style="299"/>
    <col min="14086" max="14086" width="3.44140625" style="299" bestFit="1" customWidth="1"/>
    <col min="14087" max="14087" width="28" style="299" customWidth="1"/>
    <col min="14088" max="14088" width="11.33203125" style="299" customWidth="1"/>
    <col min="14089" max="14089" width="7.44140625" style="299" customWidth="1"/>
    <col min="14090" max="14090" width="13.6640625" style="299" customWidth="1"/>
    <col min="14091" max="14091" width="8.109375" style="299" customWidth="1"/>
    <col min="14092" max="14092" width="1.88671875" style="299" customWidth="1"/>
    <col min="14093" max="14093" width="8.109375" style="299" customWidth="1"/>
    <col min="14094" max="14094" width="13.44140625" style="299" bestFit="1" customWidth="1"/>
    <col min="14095" max="14095" width="4.5546875" style="299" bestFit="1" customWidth="1"/>
    <col min="14096" max="14096" width="26.6640625" style="299" customWidth="1"/>
    <col min="14097" max="14097" width="14.6640625" style="299" bestFit="1" customWidth="1"/>
    <col min="14098" max="14098" width="7" style="299" bestFit="1" customWidth="1"/>
    <col min="14099" max="14099" width="10.6640625" style="299" bestFit="1" customWidth="1"/>
    <col min="14100" max="14100" width="6.33203125" style="299" bestFit="1" customWidth="1"/>
    <col min="14101" max="14101" width="14.44140625" style="299" bestFit="1" customWidth="1"/>
    <col min="14102" max="14102" width="7" style="299" bestFit="1" customWidth="1"/>
    <col min="14103" max="14103" width="20.5546875" style="299" customWidth="1"/>
    <col min="14104" max="14104" width="5.5546875" style="299" bestFit="1" customWidth="1"/>
    <col min="14105" max="14105" width="11.33203125" style="299" customWidth="1"/>
    <col min="14106" max="14110" width="26.6640625" style="299" bestFit="1" customWidth="1"/>
    <col min="14111" max="14111" width="24.88671875" style="299" bestFit="1" customWidth="1"/>
    <col min="14112" max="14112" width="31" style="299" bestFit="1" customWidth="1"/>
    <col min="14113" max="14341" width="11.5546875" style="299"/>
    <col min="14342" max="14342" width="3.44140625" style="299" bestFit="1" customWidth="1"/>
    <col min="14343" max="14343" width="28" style="299" customWidth="1"/>
    <col min="14344" max="14344" width="11.33203125" style="299" customWidth="1"/>
    <col min="14345" max="14345" width="7.44140625" style="299" customWidth="1"/>
    <col min="14346" max="14346" width="13.6640625" style="299" customWidth="1"/>
    <col min="14347" max="14347" width="8.109375" style="299" customWidth="1"/>
    <col min="14348" max="14348" width="1.88671875" style="299" customWidth="1"/>
    <col min="14349" max="14349" width="8.109375" style="299" customWidth="1"/>
    <col min="14350" max="14350" width="13.44140625" style="299" bestFit="1" customWidth="1"/>
    <col min="14351" max="14351" width="4.5546875" style="299" bestFit="1" customWidth="1"/>
    <col min="14352" max="14352" width="26.6640625" style="299" customWidth="1"/>
    <col min="14353" max="14353" width="14.6640625" style="299" bestFit="1" customWidth="1"/>
    <col min="14354" max="14354" width="7" style="299" bestFit="1" customWidth="1"/>
    <col min="14355" max="14355" width="10.6640625" style="299" bestFit="1" customWidth="1"/>
    <col min="14356" max="14356" width="6.33203125" style="299" bestFit="1" customWidth="1"/>
    <col min="14357" max="14357" width="14.44140625" style="299" bestFit="1" customWidth="1"/>
    <col min="14358" max="14358" width="7" style="299" bestFit="1" customWidth="1"/>
    <col min="14359" max="14359" width="20.5546875" style="299" customWidth="1"/>
    <col min="14360" max="14360" width="5.5546875" style="299" bestFit="1" customWidth="1"/>
    <col min="14361" max="14361" width="11.33203125" style="299" customWidth="1"/>
    <col min="14362" max="14366" width="26.6640625" style="299" bestFit="1" customWidth="1"/>
    <col min="14367" max="14367" width="24.88671875" style="299" bestFit="1" customWidth="1"/>
    <col min="14368" max="14368" width="31" style="299" bestFit="1" customWidth="1"/>
    <col min="14369" max="14597" width="11.5546875" style="299"/>
    <col min="14598" max="14598" width="3.44140625" style="299" bestFit="1" customWidth="1"/>
    <col min="14599" max="14599" width="28" style="299" customWidth="1"/>
    <col min="14600" max="14600" width="11.33203125" style="299" customWidth="1"/>
    <col min="14601" max="14601" width="7.44140625" style="299" customWidth="1"/>
    <col min="14602" max="14602" width="13.6640625" style="299" customWidth="1"/>
    <col min="14603" max="14603" width="8.109375" style="299" customWidth="1"/>
    <col min="14604" max="14604" width="1.88671875" style="299" customWidth="1"/>
    <col min="14605" max="14605" width="8.109375" style="299" customWidth="1"/>
    <col min="14606" max="14606" width="13.44140625" style="299" bestFit="1" customWidth="1"/>
    <col min="14607" max="14607" width="4.5546875" style="299" bestFit="1" customWidth="1"/>
    <col min="14608" max="14608" width="26.6640625" style="299" customWidth="1"/>
    <col min="14609" max="14609" width="14.6640625" style="299" bestFit="1" customWidth="1"/>
    <col min="14610" max="14610" width="7" style="299" bestFit="1" customWidth="1"/>
    <col min="14611" max="14611" width="10.6640625" style="299" bestFit="1" customWidth="1"/>
    <col min="14612" max="14612" width="6.33203125" style="299" bestFit="1" customWidth="1"/>
    <col min="14613" max="14613" width="14.44140625" style="299" bestFit="1" customWidth="1"/>
    <col min="14614" max="14614" width="7" style="299" bestFit="1" customWidth="1"/>
    <col min="14615" max="14615" width="20.5546875" style="299" customWidth="1"/>
    <col min="14616" max="14616" width="5.5546875" style="299" bestFit="1" customWidth="1"/>
    <col min="14617" max="14617" width="11.33203125" style="299" customWidth="1"/>
    <col min="14618" max="14622" width="26.6640625" style="299" bestFit="1" customWidth="1"/>
    <col min="14623" max="14623" width="24.88671875" style="299" bestFit="1" customWidth="1"/>
    <col min="14624" max="14624" width="31" style="299" bestFit="1" customWidth="1"/>
    <col min="14625" max="14853" width="11.5546875" style="299"/>
    <col min="14854" max="14854" width="3.44140625" style="299" bestFit="1" customWidth="1"/>
    <col min="14855" max="14855" width="28" style="299" customWidth="1"/>
    <col min="14856" max="14856" width="11.33203125" style="299" customWidth="1"/>
    <col min="14857" max="14857" width="7.44140625" style="299" customWidth="1"/>
    <col min="14858" max="14858" width="13.6640625" style="299" customWidth="1"/>
    <col min="14859" max="14859" width="8.109375" style="299" customWidth="1"/>
    <col min="14860" max="14860" width="1.88671875" style="299" customWidth="1"/>
    <col min="14861" max="14861" width="8.109375" style="299" customWidth="1"/>
    <col min="14862" max="14862" width="13.44140625" style="299" bestFit="1" customWidth="1"/>
    <col min="14863" max="14863" width="4.5546875" style="299" bestFit="1" customWidth="1"/>
    <col min="14864" max="14864" width="26.6640625" style="299" customWidth="1"/>
    <col min="14865" max="14865" width="14.6640625" style="299" bestFit="1" customWidth="1"/>
    <col min="14866" max="14866" width="7" style="299" bestFit="1" customWidth="1"/>
    <col min="14867" max="14867" width="10.6640625" style="299" bestFit="1" customWidth="1"/>
    <col min="14868" max="14868" width="6.33203125" style="299" bestFit="1" customWidth="1"/>
    <col min="14869" max="14869" width="14.44140625" style="299" bestFit="1" customWidth="1"/>
    <col min="14870" max="14870" width="7" style="299" bestFit="1" customWidth="1"/>
    <col min="14871" max="14871" width="20.5546875" style="299" customWidth="1"/>
    <col min="14872" max="14872" width="5.5546875" style="299" bestFit="1" customWidth="1"/>
    <col min="14873" max="14873" width="11.33203125" style="299" customWidth="1"/>
    <col min="14874" max="14878" width="26.6640625" style="299" bestFit="1" customWidth="1"/>
    <col min="14879" max="14879" width="24.88671875" style="299" bestFit="1" customWidth="1"/>
    <col min="14880" max="14880" width="31" style="299" bestFit="1" customWidth="1"/>
    <col min="14881" max="15109" width="11.5546875" style="299"/>
    <col min="15110" max="15110" width="3.44140625" style="299" bestFit="1" customWidth="1"/>
    <col min="15111" max="15111" width="28" style="299" customWidth="1"/>
    <col min="15112" max="15112" width="11.33203125" style="299" customWidth="1"/>
    <col min="15113" max="15113" width="7.44140625" style="299" customWidth="1"/>
    <col min="15114" max="15114" width="13.6640625" style="299" customWidth="1"/>
    <col min="15115" max="15115" width="8.109375" style="299" customWidth="1"/>
    <col min="15116" max="15116" width="1.88671875" style="299" customWidth="1"/>
    <col min="15117" max="15117" width="8.109375" style="299" customWidth="1"/>
    <col min="15118" max="15118" width="13.44140625" style="299" bestFit="1" customWidth="1"/>
    <col min="15119" max="15119" width="4.5546875" style="299" bestFit="1" customWidth="1"/>
    <col min="15120" max="15120" width="26.6640625" style="299" customWidth="1"/>
    <col min="15121" max="15121" width="14.6640625" style="299" bestFit="1" customWidth="1"/>
    <col min="15122" max="15122" width="7" style="299" bestFit="1" customWidth="1"/>
    <col min="15123" max="15123" width="10.6640625" style="299" bestFit="1" customWidth="1"/>
    <col min="15124" max="15124" width="6.33203125" style="299" bestFit="1" customWidth="1"/>
    <col min="15125" max="15125" width="14.44140625" style="299" bestFit="1" customWidth="1"/>
    <col min="15126" max="15126" width="7" style="299" bestFit="1" customWidth="1"/>
    <col min="15127" max="15127" width="20.5546875" style="299" customWidth="1"/>
    <col min="15128" max="15128" width="5.5546875" style="299" bestFit="1" customWidth="1"/>
    <col min="15129" max="15129" width="11.33203125" style="299" customWidth="1"/>
    <col min="15130" max="15134" width="26.6640625" style="299" bestFit="1" customWidth="1"/>
    <col min="15135" max="15135" width="24.88671875" style="299" bestFit="1" customWidth="1"/>
    <col min="15136" max="15136" width="31" style="299" bestFit="1" customWidth="1"/>
    <col min="15137" max="15365" width="11.5546875" style="299"/>
    <col min="15366" max="15366" width="3.44140625" style="299" bestFit="1" customWidth="1"/>
    <col min="15367" max="15367" width="28" style="299" customWidth="1"/>
    <col min="15368" max="15368" width="11.33203125" style="299" customWidth="1"/>
    <col min="15369" max="15369" width="7.44140625" style="299" customWidth="1"/>
    <col min="15370" max="15370" width="13.6640625" style="299" customWidth="1"/>
    <col min="15371" max="15371" width="8.109375" style="299" customWidth="1"/>
    <col min="15372" max="15372" width="1.88671875" style="299" customWidth="1"/>
    <col min="15373" max="15373" width="8.109375" style="299" customWidth="1"/>
    <col min="15374" max="15374" width="13.44140625" style="299" bestFit="1" customWidth="1"/>
    <col min="15375" max="15375" width="4.5546875" style="299" bestFit="1" customWidth="1"/>
    <col min="15376" max="15376" width="26.6640625" style="299" customWidth="1"/>
    <col min="15377" max="15377" width="14.6640625" style="299" bestFit="1" customWidth="1"/>
    <col min="15378" max="15378" width="7" style="299" bestFit="1" customWidth="1"/>
    <col min="15379" max="15379" width="10.6640625" style="299" bestFit="1" customWidth="1"/>
    <col min="15380" max="15380" width="6.33203125" style="299" bestFit="1" customWidth="1"/>
    <col min="15381" max="15381" width="14.44140625" style="299" bestFit="1" customWidth="1"/>
    <col min="15382" max="15382" width="7" style="299" bestFit="1" customWidth="1"/>
    <col min="15383" max="15383" width="20.5546875" style="299" customWidth="1"/>
    <col min="15384" max="15384" width="5.5546875" style="299" bestFit="1" customWidth="1"/>
    <col min="15385" max="15385" width="11.33203125" style="299" customWidth="1"/>
    <col min="15386" max="15390" width="26.6640625" style="299" bestFit="1" customWidth="1"/>
    <col min="15391" max="15391" width="24.88671875" style="299" bestFit="1" customWidth="1"/>
    <col min="15392" max="15392" width="31" style="299" bestFit="1" customWidth="1"/>
    <col min="15393" max="15621" width="11.5546875" style="299"/>
    <col min="15622" max="15622" width="3.44140625" style="299" bestFit="1" customWidth="1"/>
    <col min="15623" max="15623" width="28" style="299" customWidth="1"/>
    <col min="15624" max="15624" width="11.33203125" style="299" customWidth="1"/>
    <col min="15625" max="15625" width="7.44140625" style="299" customWidth="1"/>
    <col min="15626" max="15626" width="13.6640625" style="299" customWidth="1"/>
    <col min="15627" max="15627" width="8.109375" style="299" customWidth="1"/>
    <col min="15628" max="15628" width="1.88671875" style="299" customWidth="1"/>
    <col min="15629" max="15629" width="8.109375" style="299" customWidth="1"/>
    <col min="15630" max="15630" width="13.44140625" style="299" bestFit="1" customWidth="1"/>
    <col min="15631" max="15631" width="4.5546875" style="299" bestFit="1" customWidth="1"/>
    <col min="15632" max="15632" width="26.6640625" style="299" customWidth="1"/>
    <col min="15633" max="15633" width="14.6640625" style="299" bestFit="1" customWidth="1"/>
    <col min="15634" max="15634" width="7" style="299" bestFit="1" customWidth="1"/>
    <col min="15635" max="15635" width="10.6640625" style="299" bestFit="1" customWidth="1"/>
    <col min="15636" max="15636" width="6.33203125" style="299" bestFit="1" customWidth="1"/>
    <col min="15637" max="15637" width="14.44140625" style="299" bestFit="1" customWidth="1"/>
    <col min="15638" max="15638" width="7" style="299" bestFit="1" customWidth="1"/>
    <col min="15639" max="15639" width="20.5546875" style="299" customWidth="1"/>
    <col min="15640" max="15640" width="5.5546875" style="299" bestFit="1" customWidth="1"/>
    <col min="15641" max="15641" width="11.33203125" style="299" customWidth="1"/>
    <col min="15642" max="15646" width="26.6640625" style="299" bestFit="1" customWidth="1"/>
    <col min="15647" max="15647" width="24.88671875" style="299" bestFit="1" customWidth="1"/>
    <col min="15648" max="15648" width="31" style="299" bestFit="1" customWidth="1"/>
    <col min="15649" max="15877" width="11.5546875" style="299"/>
    <col min="15878" max="15878" width="3.44140625" style="299" bestFit="1" customWidth="1"/>
    <col min="15879" max="15879" width="28" style="299" customWidth="1"/>
    <col min="15880" max="15880" width="11.33203125" style="299" customWidth="1"/>
    <col min="15881" max="15881" width="7.44140625" style="299" customWidth="1"/>
    <col min="15882" max="15882" width="13.6640625" style="299" customWidth="1"/>
    <col min="15883" max="15883" width="8.109375" style="299" customWidth="1"/>
    <col min="15884" max="15884" width="1.88671875" style="299" customWidth="1"/>
    <col min="15885" max="15885" width="8.109375" style="299" customWidth="1"/>
    <col min="15886" max="15886" width="13.44140625" style="299" bestFit="1" customWidth="1"/>
    <col min="15887" max="15887" width="4.5546875" style="299" bestFit="1" customWidth="1"/>
    <col min="15888" max="15888" width="26.6640625" style="299" customWidth="1"/>
    <col min="15889" max="15889" width="14.6640625" style="299" bestFit="1" customWidth="1"/>
    <col min="15890" max="15890" width="7" style="299" bestFit="1" customWidth="1"/>
    <col min="15891" max="15891" width="10.6640625" style="299" bestFit="1" customWidth="1"/>
    <col min="15892" max="15892" width="6.33203125" style="299" bestFit="1" customWidth="1"/>
    <col min="15893" max="15893" width="14.44140625" style="299" bestFit="1" customWidth="1"/>
    <col min="15894" max="15894" width="7" style="299" bestFit="1" customWidth="1"/>
    <col min="15895" max="15895" width="20.5546875" style="299" customWidth="1"/>
    <col min="15896" max="15896" width="5.5546875" style="299" bestFit="1" customWidth="1"/>
    <col min="15897" max="15897" width="11.33203125" style="299" customWidth="1"/>
    <col min="15898" max="15902" width="26.6640625" style="299" bestFit="1" customWidth="1"/>
    <col min="15903" max="15903" width="24.88671875" style="299" bestFit="1" customWidth="1"/>
    <col min="15904" max="15904" width="31" style="299" bestFit="1" customWidth="1"/>
    <col min="15905" max="16133" width="11.5546875" style="299"/>
    <col min="16134" max="16134" width="3.44140625" style="299" bestFit="1" customWidth="1"/>
    <col min="16135" max="16135" width="28" style="299" customWidth="1"/>
    <col min="16136" max="16136" width="11.33203125" style="299" customWidth="1"/>
    <col min="16137" max="16137" width="7.44140625" style="299" customWidth="1"/>
    <col min="16138" max="16138" width="13.6640625" style="299" customWidth="1"/>
    <col min="16139" max="16139" width="8.109375" style="299" customWidth="1"/>
    <col min="16140" max="16140" width="1.88671875" style="299" customWidth="1"/>
    <col min="16141" max="16141" width="8.109375" style="299" customWidth="1"/>
    <col min="16142" max="16142" width="13.44140625" style="299" bestFit="1" customWidth="1"/>
    <col min="16143" max="16143" width="4.5546875" style="299" bestFit="1" customWidth="1"/>
    <col min="16144" max="16144" width="26.6640625" style="299" customWidth="1"/>
    <col min="16145" max="16145" width="14.6640625" style="299" bestFit="1" customWidth="1"/>
    <col min="16146" max="16146" width="7" style="299" bestFit="1" customWidth="1"/>
    <col min="16147" max="16147" width="10.6640625" style="299" bestFit="1" customWidth="1"/>
    <col min="16148" max="16148" width="6.33203125" style="299" bestFit="1" customWidth="1"/>
    <col min="16149" max="16149" width="14.44140625" style="299" bestFit="1" customWidth="1"/>
    <col min="16150" max="16150" width="7" style="299" bestFit="1" customWidth="1"/>
    <col min="16151" max="16151" width="20.5546875" style="299" customWidth="1"/>
    <col min="16152" max="16152" width="5.5546875" style="299" bestFit="1" customWidth="1"/>
    <col min="16153" max="16153" width="11.33203125" style="299" customWidth="1"/>
    <col min="16154" max="16158" width="26.6640625" style="299" bestFit="1" customWidth="1"/>
    <col min="16159" max="16159" width="24.88671875" style="299" bestFit="1" customWidth="1"/>
    <col min="16160" max="16160" width="31" style="299" bestFit="1" customWidth="1"/>
    <col min="16161" max="16384" width="11.5546875" style="299"/>
  </cols>
  <sheetData>
    <row r="1" spans="1:30" ht="21">
      <c r="A1" s="576" t="s">
        <v>549</v>
      </c>
      <c r="B1" s="576"/>
      <c r="C1" s="576"/>
      <c r="D1" s="576"/>
      <c r="E1" s="576"/>
      <c r="F1" s="576"/>
      <c r="G1" s="576"/>
      <c r="H1" s="576"/>
      <c r="I1" s="576"/>
      <c r="K1" s="463" t="str">
        <f>+Facture!J4</f>
        <v>02</v>
      </c>
      <c r="L1" s="464" t="str">
        <f>+Facture!J6</f>
        <v>FOB</v>
      </c>
      <c r="M1" s="465" t="str">
        <f>MID(G8,4,2)</f>
        <v>02</v>
      </c>
      <c r="N1" s="465" t="str">
        <f>MID(G8,7,6)</f>
        <v>180801</v>
      </c>
      <c r="O1" s="465" t="str">
        <f>MID(G8,14,6)</f>
        <v>194430</v>
      </c>
      <c r="P1" s="297" t="s">
        <v>623</v>
      </c>
      <c r="Q1" s="295"/>
      <c r="AA1" s="298"/>
    </row>
    <row r="2" spans="1:30" ht="6" customHeight="1" thickBot="1">
      <c r="A2" s="299"/>
      <c r="B2" s="300"/>
      <c r="D2" s="295"/>
      <c r="E2" s="301"/>
      <c r="F2" s="299"/>
      <c r="G2" s="299"/>
      <c r="O2" s="298"/>
      <c r="P2" s="295"/>
      <c r="Q2" s="295"/>
    </row>
    <row r="3" spans="1:30" ht="13.95" customHeight="1">
      <c r="A3" s="303" t="s">
        <v>550</v>
      </c>
      <c r="B3" s="304"/>
      <c r="C3" s="304"/>
      <c r="D3" s="304"/>
      <c r="E3" s="304"/>
      <c r="F3" s="305"/>
      <c r="G3" s="306" t="s">
        <v>551</v>
      </c>
      <c r="H3" s="307"/>
      <c r="I3" s="308"/>
      <c r="L3" s="295"/>
      <c r="O3" s="295"/>
      <c r="P3" s="309" t="s">
        <v>624</v>
      </c>
      <c r="Q3" s="295"/>
      <c r="Z3" s="310"/>
      <c r="AA3" s="299"/>
    </row>
    <row r="4" spans="1:30" ht="13.2" customHeight="1">
      <c r="A4" s="311" t="s">
        <v>552</v>
      </c>
      <c r="B4" s="312"/>
      <c r="C4" s="312"/>
      <c r="D4" s="312"/>
      <c r="E4" s="312"/>
      <c r="F4" s="313"/>
      <c r="G4" s="577">
        <f ca="1">Facture!J2</f>
        <v>43313</v>
      </c>
      <c r="H4" s="578"/>
      <c r="I4" s="579"/>
      <c r="O4" s="295"/>
      <c r="P4" s="314"/>
      <c r="Q4" s="295"/>
      <c r="Z4" s="310"/>
      <c r="AA4" s="299"/>
    </row>
    <row r="5" spans="1:30">
      <c r="A5" s="311" t="s">
        <v>553</v>
      </c>
      <c r="B5" s="312"/>
      <c r="C5" s="312"/>
      <c r="D5" s="312"/>
      <c r="E5" s="312"/>
      <c r="F5" s="313"/>
      <c r="G5" s="315" t="s">
        <v>554</v>
      </c>
      <c r="H5" s="316"/>
      <c r="I5" s="317"/>
      <c r="L5" s="295"/>
      <c r="O5" s="295"/>
      <c r="P5" s="314"/>
      <c r="Q5" s="295"/>
      <c r="Z5" s="310"/>
      <c r="AA5" s="299"/>
    </row>
    <row r="6" spans="1:30" ht="13.2" customHeight="1">
      <c r="A6" s="311" t="s">
        <v>555</v>
      </c>
      <c r="B6" s="312"/>
      <c r="C6" s="312"/>
      <c r="D6" s="312"/>
      <c r="E6" s="312"/>
      <c r="F6" s="313"/>
      <c r="G6" s="596" t="str">
        <f>"PL"&amp;" "&amp;M1&amp;" "&amp;N1&amp;" "&amp;O1</f>
        <v>PL 02 180801 194430</v>
      </c>
      <c r="H6" s="597"/>
      <c r="I6" s="598"/>
      <c r="L6" s="295"/>
      <c r="O6" s="295"/>
      <c r="P6" s="314"/>
      <c r="Q6" s="295"/>
      <c r="Z6" s="310"/>
      <c r="AA6" s="299"/>
    </row>
    <row r="7" spans="1:30" ht="13.2" customHeight="1">
      <c r="A7" s="311" t="s">
        <v>604</v>
      </c>
      <c r="B7" s="312"/>
      <c r="C7" s="312"/>
      <c r="D7" s="312"/>
      <c r="E7" s="312"/>
      <c r="F7" s="313"/>
      <c r="G7" s="580" t="s">
        <v>566</v>
      </c>
      <c r="H7" s="581"/>
      <c r="I7" s="582"/>
      <c r="L7" s="295"/>
      <c r="O7" s="298"/>
      <c r="P7" s="314"/>
      <c r="Q7" s="295"/>
      <c r="Z7" s="310"/>
      <c r="AA7" s="299"/>
    </row>
    <row r="8" spans="1:30" ht="13.2" customHeight="1">
      <c r="A8" s="318" t="s">
        <v>556</v>
      </c>
      <c r="B8" s="319"/>
      <c r="C8" s="320"/>
      <c r="D8" s="586" t="s">
        <v>557</v>
      </c>
      <c r="E8" s="587"/>
      <c r="F8" s="588"/>
      <c r="G8" s="583" t="str">
        <f>Facture!G3</f>
        <v>CO 02 180801 194430</v>
      </c>
      <c r="H8" s="584"/>
      <c r="I8" s="585"/>
      <c r="J8" s="504"/>
      <c r="L8" s="295"/>
      <c r="O8" s="295"/>
      <c r="P8" s="321"/>
      <c r="Q8" s="295"/>
      <c r="R8" s="462"/>
      <c r="AA8" s="310"/>
    </row>
    <row r="9" spans="1:30">
      <c r="A9" s="556" t="str">
        <f>Facture!F5</f>
        <v>Durand Ets.</v>
      </c>
      <c r="B9" s="557"/>
      <c r="C9" s="558"/>
      <c r="D9" s="589" t="s">
        <v>552</v>
      </c>
      <c r="E9" s="554"/>
      <c r="F9" s="555"/>
      <c r="G9" s="599" t="s">
        <v>560</v>
      </c>
      <c r="H9" s="600"/>
      <c r="I9" s="601"/>
      <c r="L9" s="295"/>
      <c r="O9" s="322"/>
      <c r="P9" s="322"/>
      <c r="Q9" s="322"/>
      <c r="R9" s="462"/>
      <c r="S9" s="322"/>
      <c r="AA9" s="310"/>
    </row>
    <row r="10" spans="1:30">
      <c r="A10" s="553" t="str">
        <f>Facture!F6</f>
        <v>1 Cours Lieutaud</v>
      </c>
      <c r="B10" s="554"/>
      <c r="C10" s="555"/>
      <c r="D10" s="589" t="s">
        <v>559</v>
      </c>
      <c r="E10" s="554"/>
      <c r="F10" s="555"/>
      <c r="G10" s="593" t="str">
        <f>+L1</f>
        <v>FOB</v>
      </c>
      <c r="H10" s="594"/>
      <c r="I10" s="595"/>
      <c r="L10" s="295"/>
      <c r="O10" s="322"/>
      <c r="P10" s="322"/>
      <c r="Q10" s="295"/>
      <c r="R10" s="322"/>
      <c r="S10" s="322"/>
      <c r="AA10" s="310"/>
    </row>
    <row r="11" spans="1:30">
      <c r="A11" s="553" t="str">
        <f>Facture!F7</f>
        <v>Bâtiment B</v>
      </c>
      <c r="B11" s="554"/>
      <c r="C11" s="555"/>
      <c r="D11" s="589" t="s">
        <v>561</v>
      </c>
      <c r="E11" s="554"/>
      <c r="F11" s="555"/>
      <c r="G11" s="599" t="s">
        <v>558</v>
      </c>
      <c r="H11" s="600"/>
      <c r="I11" s="601"/>
      <c r="L11" s="295"/>
      <c r="O11" s="322"/>
      <c r="P11" s="322"/>
      <c r="Q11" s="295"/>
      <c r="R11" s="322"/>
      <c r="S11" s="322"/>
      <c r="AA11" s="310"/>
    </row>
    <row r="12" spans="1:30">
      <c r="A12" s="553">
        <f>Facture!F8</f>
        <v>13001</v>
      </c>
      <c r="B12" s="554"/>
      <c r="C12" s="555"/>
      <c r="D12" s="589" t="s">
        <v>562</v>
      </c>
      <c r="E12" s="554"/>
      <c r="F12" s="555"/>
      <c r="G12" s="590" t="s">
        <v>624</v>
      </c>
      <c r="H12" s="591"/>
      <c r="I12" s="592"/>
      <c r="L12" s="295"/>
      <c r="O12" s="322"/>
      <c r="P12" s="322"/>
      <c r="Q12" s="295"/>
      <c r="R12" s="322"/>
      <c r="S12" s="322"/>
      <c r="AA12" s="310"/>
    </row>
    <row r="13" spans="1:30">
      <c r="A13" s="553" t="str">
        <f>Facture!F9</f>
        <v>Marseille</v>
      </c>
      <c r="B13" s="554"/>
      <c r="C13" s="555"/>
      <c r="D13" s="589" t="s">
        <v>564</v>
      </c>
      <c r="E13" s="554"/>
      <c r="F13" s="555"/>
      <c r="G13" s="599" t="s">
        <v>563</v>
      </c>
      <c r="H13" s="600"/>
      <c r="I13" s="601"/>
      <c r="L13" s="295"/>
      <c r="O13" s="322"/>
      <c r="P13" s="322"/>
      <c r="Q13" s="295"/>
      <c r="R13" s="322"/>
      <c r="S13" s="322"/>
      <c r="AA13" s="310"/>
    </row>
    <row r="14" spans="1:30">
      <c r="A14" s="553" t="str">
        <f>Facture!F10</f>
        <v/>
      </c>
      <c r="B14" s="554"/>
      <c r="C14" s="555"/>
      <c r="D14" s="323"/>
      <c r="E14" s="324"/>
      <c r="F14" s="325"/>
      <c r="G14" s="593"/>
      <c r="H14" s="594"/>
      <c r="I14" s="595"/>
      <c r="M14" s="322"/>
      <c r="O14" s="322"/>
      <c r="P14" s="322"/>
      <c r="Q14" s="322"/>
      <c r="R14" s="322"/>
      <c r="S14" s="322"/>
      <c r="AA14" s="310"/>
    </row>
    <row r="15" spans="1:30">
      <c r="A15" s="556" t="str">
        <f>Facture!F11</f>
        <v>France</v>
      </c>
      <c r="B15" s="557"/>
      <c r="C15" s="558"/>
      <c r="D15" s="323"/>
      <c r="E15" s="324"/>
      <c r="F15" s="325"/>
      <c r="G15" s="573" t="s">
        <v>607</v>
      </c>
      <c r="H15" s="574"/>
      <c r="I15" s="575"/>
      <c r="L15" s="326"/>
      <c r="M15" s="322"/>
      <c r="O15" s="295"/>
      <c r="P15" s="295"/>
      <c r="Q15" s="295"/>
      <c r="R15" s="295"/>
      <c r="Y15" s="322"/>
      <c r="Z15" s="327"/>
      <c r="AA15" s="310"/>
      <c r="AB15" s="327"/>
      <c r="AC15" s="327"/>
      <c r="AD15" s="327"/>
    </row>
    <row r="16" spans="1:30" ht="14.4" thickBot="1">
      <c r="A16" s="559" t="str">
        <f>VLOOKUP(Facture!J4,Clients!$B$4:$L$53,9)</f>
        <v/>
      </c>
      <c r="B16" s="560"/>
      <c r="C16" s="561"/>
      <c r="D16" s="328"/>
      <c r="E16" s="329"/>
      <c r="F16" s="330"/>
      <c r="G16" s="570"/>
      <c r="H16" s="571"/>
      <c r="I16" s="572"/>
      <c r="L16" s="331"/>
      <c r="Q16" s="295"/>
      <c r="R16" s="295"/>
      <c r="Y16" s="322"/>
      <c r="Z16" s="327"/>
      <c r="AA16" s="310"/>
      <c r="AB16" s="327"/>
      <c r="AC16" s="327"/>
      <c r="AD16" s="327"/>
    </row>
    <row r="17" spans="1:30" ht="6" customHeight="1" thickBot="1">
      <c r="A17" s="569"/>
      <c r="B17" s="569"/>
      <c r="C17" s="569"/>
      <c r="K17" s="333"/>
      <c r="L17" s="326"/>
      <c r="M17" s="334"/>
      <c r="N17" s="335"/>
      <c r="O17" s="295"/>
      <c r="P17" s="295"/>
      <c r="Q17" s="295"/>
      <c r="R17" s="295"/>
      <c r="Y17" s="322"/>
      <c r="Z17" s="327"/>
      <c r="AA17" s="310"/>
      <c r="AB17" s="327"/>
      <c r="AC17" s="327"/>
      <c r="AD17" s="327"/>
    </row>
    <row r="18" spans="1:30" ht="40.200000000000003" thickBot="1">
      <c r="A18" s="336" t="s">
        <v>631</v>
      </c>
      <c r="B18" s="337" t="s">
        <v>20</v>
      </c>
      <c r="C18" s="471"/>
      <c r="D18" s="338" t="s">
        <v>406</v>
      </c>
      <c r="E18" s="246" t="s">
        <v>616</v>
      </c>
      <c r="F18" s="339" t="s">
        <v>603</v>
      </c>
      <c r="G18" s="340"/>
      <c r="H18" s="341" t="s">
        <v>389</v>
      </c>
      <c r="I18" s="339" t="s">
        <v>605</v>
      </c>
      <c r="J18" s="508" t="s">
        <v>685</v>
      </c>
      <c r="K18" s="335" t="s">
        <v>578</v>
      </c>
      <c r="L18" s="342" t="s">
        <v>625</v>
      </c>
      <c r="M18" s="343" t="s">
        <v>185</v>
      </c>
      <c r="N18" s="343" t="s">
        <v>17</v>
      </c>
      <c r="O18" s="295"/>
      <c r="P18" s="295"/>
      <c r="Q18" s="295"/>
      <c r="R18" s="295"/>
      <c r="X18" s="299"/>
      <c r="Y18" s="310"/>
      <c r="Z18" s="327"/>
      <c r="AA18" s="327"/>
      <c r="AB18" s="327"/>
      <c r="AC18" s="327"/>
      <c r="AD18" s="327"/>
    </row>
    <row r="19" spans="1:30" s="350" customFormat="1" ht="15" thickTop="1" thickBot="1">
      <c r="A19" s="390" t="s">
        <v>19</v>
      </c>
      <c r="B19" s="175" t="s">
        <v>11</v>
      </c>
      <c r="C19" s="472" t="str">
        <f>IF(ISBLANK(B19)," ",VLOOKUP(B19,Produits!$B$3:$C$102,2,))</f>
        <v>Kg</v>
      </c>
      <c r="D19" s="402">
        <v>1</v>
      </c>
      <c r="E19" s="403">
        <v>19.760000000000002</v>
      </c>
      <c r="F19" s="254">
        <f>IF(ISBLANK(D19)," ",D19*E19)</f>
        <v>19.760000000000002</v>
      </c>
      <c r="G19" s="345"/>
      <c r="H19" s="346" t="s">
        <v>19</v>
      </c>
      <c r="I19" s="347">
        <f t="shared" ref="I19:I79" si="0">IF(ISBLANK(K19),"",IFERROR(SUMIF($A$19:$A$79,H19,$F$19:$F$79)+N19," "))</f>
        <v>20.163</v>
      </c>
      <c r="J19" s="505">
        <f>IF(ISBLANK(B19)," ",VLOOKUP(B19,[2]Produits!B2:G101,3,))</f>
        <v>0</v>
      </c>
      <c r="K19" s="419" t="s">
        <v>19</v>
      </c>
      <c r="L19" s="424" t="s">
        <v>673</v>
      </c>
      <c r="M19" s="348">
        <f>IFERROR(VLOOKUP(L19,Carton!$B$5:$J$61,7,),"-")</f>
        <v>1.4999999999999999E-2</v>
      </c>
      <c r="N19" s="349">
        <f>IFERROR(VLOOKUP(L19,Carton!$B$5:$J$61,9,),"-")</f>
        <v>0.40300000000000002</v>
      </c>
      <c r="O19" s="295"/>
      <c r="P19" s="295"/>
      <c r="Q19" s="295"/>
      <c r="R19" s="295"/>
      <c r="S19" s="322"/>
      <c r="T19" s="310"/>
      <c r="U19" s="327"/>
      <c r="V19" s="327"/>
      <c r="W19" s="327"/>
      <c r="X19" s="327"/>
    </row>
    <row r="20" spans="1:30" ht="14.4" thickBot="1">
      <c r="A20" s="390"/>
      <c r="B20" s="175"/>
      <c r="C20" s="472" t="str">
        <f>IF(ISBLANK(B20)," ",VLOOKUP(B20,Produits!$B$3:$C$102,2,))</f>
        <v xml:space="preserve"> </v>
      </c>
      <c r="D20" s="402"/>
      <c r="E20" s="403"/>
      <c r="F20" s="254" t="str">
        <f t="shared" ref="F20:F51" si="1">IF(ISBLANK(D20)," ",D20*E20)</f>
        <v xml:space="preserve"> </v>
      </c>
      <c r="G20" s="351"/>
      <c r="H20" s="352" t="s">
        <v>390</v>
      </c>
      <c r="I20" s="347" t="str">
        <f>IF(ISBLANK(K20),"",IFERROR(SUMIF($A$19:$A$79,H20,$F$19:$F$79)+N20," "))</f>
        <v/>
      </c>
      <c r="J20" s="505" t="str">
        <f>IF(ISBLANK(B20)," ",VLOOKUP(B20,[2]Produits!B3:G102,3,))</f>
        <v xml:space="preserve"> </v>
      </c>
      <c r="K20" s="420"/>
      <c r="L20" s="425"/>
      <c r="M20" s="348" t="str">
        <f>IFERROR(VLOOKUP(L20,Carton!$B$5:$J$61,7,),"-")</f>
        <v>-</v>
      </c>
      <c r="N20" s="349" t="str">
        <f>IFERROR(VLOOKUP(L20,Carton!$B$5:$J$61,9,),"-")</f>
        <v>-</v>
      </c>
      <c r="O20" s="295"/>
      <c r="P20" s="322"/>
      <c r="Q20" s="310"/>
      <c r="R20" s="322"/>
      <c r="S20" s="322"/>
      <c r="T20" s="327"/>
      <c r="U20" s="327"/>
      <c r="V20" s="299"/>
      <c r="W20" s="299"/>
      <c r="X20" s="299"/>
      <c r="Y20" s="299"/>
      <c r="AA20" s="299"/>
    </row>
    <row r="21" spans="1:30" ht="14.4" thickBot="1">
      <c r="A21" s="390"/>
      <c r="B21" s="175"/>
      <c r="C21" s="472" t="str">
        <f>IF(ISBLANK(B21)," ",VLOOKUP(B21,Produits!$B$3:$C$102,2,))</f>
        <v xml:space="preserve"> </v>
      </c>
      <c r="D21" s="402"/>
      <c r="E21" s="403"/>
      <c r="F21" s="254" t="str">
        <f t="shared" si="1"/>
        <v xml:space="preserve"> </v>
      </c>
      <c r="G21" s="353"/>
      <c r="H21" s="352" t="s">
        <v>391</v>
      </c>
      <c r="I21" s="347" t="str">
        <f t="shared" si="0"/>
        <v/>
      </c>
      <c r="J21" s="505" t="str">
        <f>IF(ISBLANK(B21)," ",VLOOKUP(B21,[2]Produits!B4:G103,3,))</f>
        <v xml:space="preserve"> </v>
      </c>
      <c r="K21" s="420"/>
      <c r="L21" s="425"/>
      <c r="M21" s="348" t="str">
        <f>IFERROR(VLOOKUP(L21,Carton!$B$5:$J$61,7,),"-")</f>
        <v>-</v>
      </c>
      <c r="N21" s="349" t="str">
        <f>IFERROR(VLOOKUP(L21,Carton!$B$5:$J$61,9,),"-")</f>
        <v>-</v>
      </c>
      <c r="O21" s="295"/>
      <c r="P21" s="322"/>
      <c r="Q21" s="310"/>
      <c r="R21" s="322"/>
      <c r="S21" s="322"/>
      <c r="T21" s="327"/>
      <c r="U21" s="327"/>
      <c r="V21" s="299"/>
      <c r="W21" s="299"/>
      <c r="X21" s="299"/>
      <c r="Y21" s="299"/>
      <c r="AA21" s="299"/>
    </row>
    <row r="22" spans="1:30" ht="14.4" thickBot="1">
      <c r="A22" s="390"/>
      <c r="B22" s="391"/>
      <c r="C22" s="472" t="str">
        <f>IF(ISBLANK(B22)," ",VLOOKUP(B22,Produits!$B$3:$C$102,2,))</f>
        <v xml:space="preserve"> </v>
      </c>
      <c r="D22" s="402"/>
      <c r="E22" s="403"/>
      <c r="F22" s="254" t="str">
        <f>IF(ISBLANK(D22)," ",D22*E22)</f>
        <v xml:space="preserve"> </v>
      </c>
      <c r="G22" s="353"/>
      <c r="H22" s="352" t="s">
        <v>392</v>
      </c>
      <c r="I22" s="347" t="str">
        <f t="shared" si="0"/>
        <v/>
      </c>
      <c r="J22" s="505" t="str">
        <f>IF(ISBLANK(B22)," ",VLOOKUP(B22,[2]Produits!B5:G104,3,))</f>
        <v xml:space="preserve"> </v>
      </c>
      <c r="K22" s="420"/>
      <c r="L22" s="425"/>
      <c r="M22" s="348" t="str">
        <f>IFERROR(VLOOKUP(L22,Carton!$B$5:$J$61,7,),"-")</f>
        <v>-</v>
      </c>
      <c r="N22" s="349" t="str">
        <f>IFERROR(VLOOKUP(L22,Carton!$B$5:$J$61,9,),"-")</f>
        <v>-</v>
      </c>
      <c r="O22" s="295"/>
      <c r="P22" s="295"/>
      <c r="Q22" s="310"/>
      <c r="R22" s="295"/>
      <c r="T22" s="299"/>
      <c r="U22" s="299"/>
      <c r="V22" s="299"/>
      <c r="W22" s="299"/>
      <c r="X22" s="299"/>
      <c r="Y22" s="299"/>
      <c r="AA22" s="299"/>
    </row>
    <row r="23" spans="1:30" ht="14.4" thickBot="1">
      <c r="A23" s="390"/>
      <c r="B23" s="175"/>
      <c r="C23" s="472" t="str">
        <f>IF(ISBLANK(B23)," ",VLOOKUP(B23,Produits!$B$3:$C$102,2,))</f>
        <v xml:space="preserve"> </v>
      </c>
      <c r="D23" s="402"/>
      <c r="E23" s="403"/>
      <c r="F23" s="254" t="str">
        <f t="shared" si="1"/>
        <v xml:space="preserve"> </v>
      </c>
      <c r="G23" s="353"/>
      <c r="H23" s="352" t="s">
        <v>393</v>
      </c>
      <c r="I23" s="347" t="str">
        <f t="shared" si="0"/>
        <v/>
      </c>
      <c r="J23" s="505" t="str">
        <f>IF(ISBLANK(B23)," ",VLOOKUP(B23,[2]Produits!B6:G105,3,))</f>
        <v xml:space="preserve"> </v>
      </c>
      <c r="K23" s="420"/>
      <c r="L23" s="425"/>
      <c r="M23" s="348" t="str">
        <f>IFERROR(VLOOKUP(L23,Carton!$B$5:$J$61,7,),"-")</f>
        <v>-</v>
      </c>
      <c r="N23" s="349" t="str">
        <f>IFERROR(VLOOKUP(L23,Carton!$B$5:$J$61,9,),"-")</f>
        <v>-</v>
      </c>
      <c r="O23" s="295"/>
      <c r="P23" s="295"/>
      <c r="Q23" s="310"/>
      <c r="R23" s="295"/>
      <c r="T23" s="299"/>
      <c r="U23" s="299"/>
      <c r="V23" s="299"/>
      <c r="W23" s="299"/>
      <c r="X23" s="299"/>
      <c r="Y23" s="299"/>
      <c r="AA23" s="299"/>
    </row>
    <row r="24" spans="1:30" ht="14.4" thickBot="1">
      <c r="A24" s="390"/>
      <c r="B24" s="175"/>
      <c r="C24" s="472" t="str">
        <f>IF(ISBLANK(B24)," ",VLOOKUP(B24,Produits!$B$3:$C$102,2,))</f>
        <v xml:space="preserve"> </v>
      </c>
      <c r="D24" s="402"/>
      <c r="E24" s="403"/>
      <c r="F24" s="254" t="str">
        <f t="shared" si="1"/>
        <v xml:space="preserve"> </v>
      </c>
      <c r="G24" s="353"/>
      <c r="H24" s="352" t="s">
        <v>394</v>
      </c>
      <c r="I24" s="347" t="str">
        <f t="shared" si="0"/>
        <v/>
      </c>
      <c r="J24" s="505" t="str">
        <f>IF(ISBLANK(B24)," ",VLOOKUP(B24,[2]Produits!B7:G106,3,))</f>
        <v xml:space="preserve"> </v>
      </c>
      <c r="K24" s="420"/>
      <c r="L24" s="425"/>
      <c r="M24" s="348" t="str">
        <f>IFERROR(VLOOKUP(L24,Carton!$B$5:$J$61,7,),"-")</f>
        <v>-</v>
      </c>
      <c r="N24" s="349" t="str">
        <f>IFERROR(VLOOKUP(L24,Carton!$B$5:$J$61,9,),"-")</f>
        <v>-</v>
      </c>
      <c r="O24" s="299"/>
      <c r="P24" s="299"/>
      <c r="Q24" s="299"/>
      <c r="R24" s="299"/>
      <c r="S24" s="299"/>
      <c r="T24" s="299"/>
      <c r="U24" s="299"/>
      <c r="V24" s="299"/>
      <c r="W24" s="299"/>
      <c r="X24" s="299"/>
      <c r="Y24" s="299"/>
      <c r="AA24" s="299"/>
    </row>
    <row r="25" spans="1:30" ht="14.4" thickBot="1">
      <c r="A25" s="390"/>
      <c r="B25" s="175"/>
      <c r="C25" s="472" t="str">
        <f>IF(ISBLANK(B25)," ",VLOOKUP(B25,Produits!$B$3:$C$102,2,))</f>
        <v xml:space="preserve"> </v>
      </c>
      <c r="D25" s="402"/>
      <c r="E25" s="403"/>
      <c r="F25" s="254" t="str">
        <f t="shared" si="1"/>
        <v xml:space="preserve"> </v>
      </c>
      <c r="G25" s="353"/>
      <c r="H25" s="352" t="s">
        <v>395</v>
      </c>
      <c r="I25" s="347" t="str">
        <f t="shared" si="0"/>
        <v/>
      </c>
      <c r="J25" s="505" t="str">
        <f>IF(ISBLANK(B25)," ",VLOOKUP(B25,[2]Produits!B8:G107,3,))</f>
        <v xml:space="preserve"> </v>
      </c>
      <c r="K25" s="420"/>
      <c r="L25" s="425"/>
      <c r="M25" s="348" t="str">
        <f>IFERROR(VLOOKUP(L25,Carton!$B$5:$J$61,7,),"-")</f>
        <v>-</v>
      </c>
      <c r="N25" s="349" t="str">
        <f>IFERROR(VLOOKUP(L25,Carton!$B$5:$J$61,9,),"-")</f>
        <v>-</v>
      </c>
      <c r="O25" s="299"/>
      <c r="P25" s="299"/>
      <c r="Q25" s="299"/>
      <c r="R25" s="299"/>
      <c r="S25" s="299"/>
      <c r="T25" s="299"/>
      <c r="U25" s="299"/>
      <c r="V25" s="299"/>
      <c r="W25" s="299"/>
      <c r="X25" s="299"/>
      <c r="Y25" s="299"/>
      <c r="AA25" s="299"/>
    </row>
    <row r="26" spans="1:30" ht="14.4" thickBot="1">
      <c r="A26" s="390"/>
      <c r="B26" s="175"/>
      <c r="C26" s="472" t="str">
        <f>IF(ISBLANK(B26)," ",VLOOKUP(B26,Produits!$B$3:$C$102,2,))</f>
        <v xml:space="preserve"> </v>
      </c>
      <c r="D26" s="402"/>
      <c r="E26" s="403"/>
      <c r="F26" s="254" t="str">
        <f t="shared" si="1"/>
        <v xml:space="preserve"> </v>
      </c>
      <c r="G26" s="354"/>
      <c r="H26" s="352" t="s">
        <v>396</v>
      </c>
      <c r="I26" s="347" t="str">
        <f t="shared" si="0"/>
        <v/>
      </c>
      <c r="J26" s="505" t="str">
        <f>IF(ISBLANK(B26)," ",VLOOKUP(B26,[2]Produits!B9:G108,3,))</f>
        <v xml:space="preserve"> </v>
      </c>
      <c r="K26" s="420"/>
      <c r="L26" s="425"/>
      <c r="M26" s="348" t="str">
        <f>IFERROR(VLOOKUP(L26,Carton!$B$5:$J$61,7,),"-")</f>
        <v>-</v>
      </c>
      <c r="N26" s="349" t="str">
        <f>IFERROR(VLOOKUP(L26,Carton!$B$5:$J$61,9,),"-")</f>
        <v>-</v>
      </c>
      <c r="O26" s="299"/>
      <c r="P26" s="299"/>
      <c r="Q26" s="299"/>
      <c r="R26" s="299"/>
      <c r="S26" s="299"/>
      <c r="T26" s="299"/>
      <c r="U26" s="299"/>
      <c r="V26" s="299"/>
      <c r="W26" s="299"/>
      <c r="X26" s="299"/>
      <c r="Y26" s="299"/>
      <c r="AA26" s="299"/>
    </row>
    <row r="27" spans="1:30" ht="14.4" thickBot="1">
      <c r="A27" s="390"/>
      <c r="B27" s="175"/>
      <c r="C27" s="472" t="str">
        <f>IF(ISBLANK(B27)," ",VLOOKUP(B27,Produits!$B$3:$C$102,2,))</f>
        <v xml:space="preserve"> </v>
      </c>
      <c r="D27" s="404"/>
      <c r="E27" s="405"/>
      <c r="F27" s="254" t="str">
        <f t="shared" si="1"/>
        <v xml:space="preserve"> </v>
      </c>
      <c r="G27" s="354"/>
      <c r="H27" s="352" t="s">
        <v>409</v>
      </c>
      <c r="I27" s="347" t="str">
        <f t="shared" si="0"/>
        <v/>
      </c>
      <c r="J27" s="505" t="str">
        <f>IF(ISBLANK(B27)," ",VLOOKUP(B27,[2]Produits!B10:G109,3,))</f>
        <v xml:space="preserve"> </v>
      </c>
      <c r="K27" s="420"/>
      <c r="L27" s="425"/>
      <c r="M27" s="348" t="str">
        <f>IFERROR(VLOOKUP(L27,Carton!$B$5:$J$61,7,),"-")</f>
        <v>-</v>
      </c>
      <c r="N27" s="349" t="str">
        <f>IFERROR(VLOOKUP(L27,Carton!$B$5:$J$61,9,),"-")</f>
        <v>-</v>
      </c>
      <c r="O27" s="299"/>
      <c r="P27" s="299"/>
      <c r="Q27" s="299"/>
      <c r="R27" s="299"/>
      <c r="S27" s="299"/>
      <c r="T27" s="299"/>
      <c r="U27" s="299"/>
      <c r="V27" s="299"/>
      <c r="W27" s="299"/>
      <c r="X27" s="299"/>
      <c r="Y27" s="299"/>
      <c r="AA27" s="299"/>
    </row>
    <row r="28" spans="1:30" ht="14.4" thickBot="1">
      <c r="A28" s="390"/>
      <c r="B28" s="175"/>
      <c r="C28" s="472" t="str">
        <f>IF(ISBLANK(B28)," ",VLOOKUP(B28,Produits!$B$3:$C$102,2,))</f>
        <v xml:space="preserve"> </v>
      </c>
      <c r="D28" s="404"/>
      <c r="E28" s="405"/>
      <c r="F28" s="254" t="str">
        <f t="shared" si="1"/>
        <v xml:space="preserve"> </v>
      </c>
      <c r="G28" s="354"/>
      <c r="H28" s="352" t="s">
        <v>421</v>
      </c>
      <c r="I28" s="347" t="str">
        <f t="shared" si="0"/>
        <v/>
      </c>
      <c r="J28" s="505" t="str">
        <f>IF(ISBLANK(B28)," ",VLOOKUP(B28,[2]Produits!B11:G110,3,))</f>
        <v xml:space="preserve"> </v>
      </c>
      <c r="K28" s="420"/>
      <c r="L28" s="425"/>
      <c r="M28" s="348" t="str">
        <f>IFERROR(VLOOKUP(L28,Carton!$B$5:$J$61,7,),"-")</f>
        <v>-</v>
      </c>
      <c r="N28" s="349" t="str">
        <f>IFERROR(VLOOKUP(L28,Carton!$B$5:$J$61,9,),"-")</f>
        <v>-</v>
      </c>
      <c r="O28" s="299"/>
      <c r="P28" s="299"/>
      <c r="Q28" s="299"/>
      <c r="R28" s="299"/>
      <c r="S28" s="299"/>
      <c r="T28" s="299"/>
      <c r="U28" s="299"/>
      <c r="V28" s="299"/>
      <c r="W28" s="299"/>
      <c r="X28" s="299"/>
      <c r="Y28" s="299"/>
      <c r="AA28" s="299"/>
    </row>
    <row r="29" spans="1:30" ht="14.4" thickBot="1">
      <c r="A29" s="390"/>
      <c r="B29" s="175"/>
      <c r="C29" s="472" t="str">
        <f>IF(ISBLANK(B29)," ",VLOOKUP(B29,Produits!$B$3:$C$102,2,))</f>
        <v xml:space="preserve"> </v>
      </c>
      <c r="D29" s="404"/>
      <c r="E29" s="405"/>
      <c r="F29" s="254" t="str">
        <f t="shared" si="1"/>
        <v xml:space="preserve"> </v>
      </c>
      <c r="G29" s="354"/>
      <c r="H29" s="352" t="s">
        <v>422</v>
      </c>
      <c r="I29" s="347" t="str">
        <f t="shared" si="0"/>
        <v/>
      </c>
      <c r="J29" s="505" t="str">
        <f>IF(ISBLANK(B29)," ",VLOOKUP(B29,[2]Produits!B12:G111,3,))</f>
        <v xml:space="preserve"> </v>
      </c>
      <c r="K29" s="420"/>
      <c r="L29" s="425"/>
      <c r="M29" s="348" t="str">
        <f>IFERROR(VLOOKUP(L29,Carton!$B$5:$J$61,7,),"-")</f>
        <v>-</v>
      </c>
      <c r="N29" s="349" t="str">
        <f>IFERROR(VLOOKUP(L29,Carton!$B$5:$J$61,9,),"-")</f>
        <v>-</v>
      </c>
      <c r="O29" s="299"/>
      <c r="P29" s="299"/>
      <c r="Q29" s="299"/>
      <c r="R29" s="299"/>
      <c r="S29" s="299"/>
      <c r="T29" s="299"/>
      <c r="U29" s="299"/>
      <c r="V29" s="299"/>
      <c r="W29" s="299"/>
      <c r="X29" s="299"/>
      <c r="Y29" s="299"/>
      <c r="AA29" s="299"/>
    </row>
    <row r="30" spans="1:30" ht="14.4" thickBot="1">
      <c r="A30" s="390"/>
      <c r="B30" s="175"/>
      <c r="C30" s="472" t="str">
        <f>IF(ISBLANK(B30)," ",VLOOKUP(B30,Produits!$B$3:$C$102,2,))</f>
        <v xml:space="preserve"> </v>
      </c>
      <c r="D30" s="404"/>
      <c r="E30" s="405"/>
      <c r="F30" s="254" t="str">
        <f t="shared" si="1"/>
        <v xml:space="preserve"> </v>
      </c>
      <c r="G30" s="354"/>
      <c r="H30" s="352" t="s">
        <v>423</v>
      </c>
      <c r="I30" s="347" t="str">
        <f t="shared" si="0"/>
        <v/>
      </c>
      <c r="J30" s="505" t="str">
        <f>IF(ISBLANK(B30)," ",VLOOKUP(B30,[2]Produits!B13:G112,3,))</f>
        <v xml:space="preserve"> </v>
      </c>
      <c r="K30" s="420"/>
      <c r="L30" s="425"/>
      <c r="M30" s="348" t="str">
        <f>IFERROR(VLOOKUP(L30,Carton!$B$5:$J$61,7,),"-")</f>
        <v>-</v>
      </c>
      <c r="N30" s="349" t="str">
        <f>IFERROR(VLOOKUP(L30,Carton!$B$5:$J$61,9,),"-")</f>
        <v>-</v>
      </c>
      <c r="O30" s="299"/>
      <c r="P30" s="299"/>
      <c r="Q30" s="299"/>
      <c r="R30" s="299"/>
      <c r="S30" s="299"/>
      <c r="T30" s="299"/>
      <c r="U30" s="299"/>
      <c r="V30" s="299"/>
      <c r="W30" s="299"/>
      <c r="X30" s="299"/>
      <c r="Y30" s="299"/>
      <c r="AA30" s="299"/>
    </row>
    <row r="31" spans="1:30" ht="14.4" thickBot="1">
      <c r="A31" s="390"/>
      <c r="B31" s="175"/>
      <c r="C31" s="472" t="str">
        <f>IF(ISBLANK(B31)," ",VLOOKUP(B31,Produits!$B$3:$C$102,2,))</f>
        <v xml:space="preserve"> </v>
      </c>
      <c r="D31" s="404"/>
      <c r="E31" s="405"/>
      <c r="F31" s="254" t="str">
        <f t="shared" si="1"/>
        <v xml:space="preserve"> </v>
      </c>
      <c r="G31" s="353"/>
      <c r="H31" s="352" t="s">
        <v>424</v>
      </c>
      <c r="I31" s="347" t="str">
        <f t="shared" si="0"/>
        <v/>
      </c>
      <c r="J31" s="505" t="str">
        <f>IF(ISBLANK(B31)," ",VLOOKUP(B31,[2]Produits!B14:G113,3,))</f>
        <v xml:space="preserve"> </v>
      </c>
      <c r="K31" s="420"/>
      <c r="L31" s="425"/>
      <c r="M31" s="348" t="str">
        <f>IFERROR(VLOOKUP(L31,Carton!$B$5:$J$61,7,),"-")</f>
        <v>-</v>
      </c>
      <c r="N31" s="349" t="str">
        <f>IFERROR(VLOOKUP(L31,Carton!$B$5:$J$61,9,),"-")</f>
        <v>-</v>
      </c>
      <c r="O31" s="299"/>
      <c r="P31" s="299"/>
      <c r="Q31" s="299"/>
      <c r="R31" s="299"/>
      <c r="S31" s="299"/>
      <c r="T31" s="299"/>
      <c r="U31" s="299"/>
      <c r="V31" s="299"/>
      <c r="W31" s="299"/>
      <c r="X31" s="299"/>
      <c r="Y31" s="299"/>
      <c r="AA31" s="299"/>
    </row>
    <row r="32" spans="1:30" ht="14.4" thickBot="1">
      <c r="A32" s="390"/>
      <c r="B32" s="175"/>
      <c r="C32" s="472" t="str">
        <f>IF(ISBLANK(B32)," ",VLOOKUP(B32,Produits!$B$3:$C$102,2,))</f>
        <v xml:space="preserve"> </v>
      </c>
      <c r="D32" s="404"/>
      <c r="E32" s="406"/>
      <c r="F32" s="254" t="str">
        <f t="shared" si="1"/>
        <v xml:space="preserve"> </v>
      </c>
      <c r="G32" s="353"/>
      <c r="H32" s="352" t="s">
        <v>425</v>
      </c>
      <c r="I32" s="347" t="str">
        <f t="shared" si="0"/>
        <v/>
      </c>
      <c r="J32" s="505" t="str">
        <f>IF(ISBLANK(B32)," ",VLOOKUP(B32,[2]Produits!B15:G114,3,))</f>
        <v xml:space="preserve"> </v>
      </c>
      <c r="K32" s="420"/>
      <c r="L32" s="425"/>
      <c r="M32" s="348" t="str">
        <f>IFERROR(VLOOKUP(L32,Carton!$B$5:$J$61,7,),"-")</f>
        <v>-</v>
      </c>
      <c r="N32" s="349" t="str">
        <f>IFERROR(VLOOKUP(L32,Carton!$B$5:$J$61,9,),"-")</f>
        <v>-</v>
      </c>
      <c r="O32" s="299"/>
      <c r="P32" s="299"/>
      <c r="Q32" s="299"/>
      <c r="R32" s="299"/>
      <c r="S32" s="299"/>
      <c r="T32" s="299"/>
      <c r="U32" s="299"/>
      <c r="V32" s="299"/>
      <c r="W32" s="299"/>
      <c r="X32" s="299"/>
      <c r="Y32" s="299"/>
      <c r="AA32" s="299"/>
    </row>
    <row r="33" spans="1:27" ht="14.4" thickBot="1">
      <c r="A33" s="390"/>
      <c r="B33" s="175"/>
      <c r="C33" s="472" t="str">
        <f>IF(ISBLANK(B33)," ",VLOOKUP(B33,Produits!$B$3:$C$102,2,))</f>
        <v xml:space="preserve"> </v>
      </c>
      <c r="D33" s="404"/>
      <c r="E33" s="406"/>
      <c r="F33" s="254" t="str">
        <f t="shared" si="1"/>
        <v xml:space="preserve"> </v>
      </c>
      <c r="G33" s="354"/>
      <c r="H33" s="352" t="s">
        <v>426</v>
      </c>
      <c r="I33" s="347" t="str">
        <f t="shared" si="0"/>
        <v/>
      </c>
      <c r="J33" s="505" t="str">
        <f>IF(ISBLANK(B33)," ",VLOOKUP(B33,[2]Produits!B16:G115,3,))</f>
        <v xml:space="preserve"> </v>
      </c>
      <c r="K33" s="420"/>
      <c r="L33" s="425"/>
      <c r="M33" s="348" t="str">
        <f>IFERROR(VLOOKUP(L33,Carton!$B$5:$J$61,7,),"-")</f>
        <v>-</v>
      </c>
      <c r="N33" s="349" t="str">
        <f>IFERROR(VLOOKUP(L33,Carton!$B$5:$J$61,9,),"-")</f>
        <v>-</v>
      </c>
      <c r="O33" s="295"/>
      <c r="P33" s="295"/>
      <c r="Q33" s="310"/>
      <c r="R33" s="295"/>
      <c r="T33" s="299"/>
      <c r="U33" s="299"/>
      <c r="V33" s="299"/>
      <c r="W33" s="299"/>
      <c r="X33" s="299"/>
      <c r="Y33" s="299"/>
      <c r="AA33" s="299"/>
    </row>
    <row r="34" spans="1:27" ht="14.4" thickBot="1">
      <c r="A34" s="390"/>
      <c r="B34" s="175"/>
      <c r="C34" s="472" t="str">
        <f>IF(ISBLANK(B34)," ",VLOOKUP(B34,Produits!$B$3:$C$102,2,))</f>
        <v xml:space="preserve"> </v>
      </c>
      <c r="D34" s="404"/>
      <c r="E34" s="406"/>
      <c r="F34" s="254" t="str">
        <f t="shared" si="1"/>
        <v xml:space="preserve"> </v>
      </c>
      <c r="G34" s="354"/>
      <c r="H34" s="352" t="s">
        <v>427</v>
      </c>
      <c r="I34" s="347" t="str">
        <f t="shared" si="0"/>
        <v/>
      </c>
      <c r="J34" s="505" t="str">
        <f>IF(ISBLANK(B34)," ",VLOOKUP(B34,[2]Produits!B17:G116,3,))</f>
        <v xml:space="preserve"> </v>
      </c>
      <c r="K34" s="420"/>
      <c r="L34" s="425"/>
      <c r="M34" s="348" t="str">
        <f>IFERROR(VLOOKUP(L34,Carton!$B$5:$J$61,7,),"-")</f>
        <v>-</v>
      </c>
      <c r="N34" s="349" t="str">
        <f>IFERROR(VLOOKUP(L34,Carton!$B$5:$J$61,9,),"-")</f>
        <v>-</v>
      </c>
      <c r="O34" s="295"/>
      <c r="P34" s="295"/>
      <c r="Q34" s="310"/>
      <c r="R34" s="295"/>
      <c r="T34" s="299"/>
      <c r="U34" s="299"/>
      <c r="V34" s="299"/>
      <c r="W34" s="299"/>
      <c r="X34" s="299"/>
      <c r="Y34" s="299"/>
      <c r="AA34" s="299"/>
    </row>
    <row r="35" spans="1:27" ht="14.4" thickBot="1">
      <c r="A35" s="390"/>
      <c r="B35" s="175"/>
      <c r="C35" s="472" t="str">
        <f>IF(ISBLANK(B35)," ",VLOOKUP(B35,Produits!$B$3:$C$102,2,))</f>
        <v xml:space="preserve"> </v>
      </c>
      <c r="D35" s="404"/>
      <c r="E35" s="407"/>
      <c r="F35" s="254" t="str">
        <f t="shared" si="1"/>
        <v xml:space="preserve"> </v>
      </c>
      <c r="G35" s="354"/>
      <c r="H35" s="352" t="s">
        <v>428</v>
      </c>
      <c r="I35" s="347" t="str">
        <f t="shared" si="0"/>
        <v/>
      </c>
      <c r="J35" s="505" t="str">
        <f>IF(ISBLANK(B35)," ",VLOOKUP(B35,[2]Produits!B18:G117,3,))</f>
        <v xml:space="preserve"> </v>
      </c>
      <c r="K35" s="420"/>
      <c r="L35" s="425"/>
      <c r="M35" s="348" t="str">
        <f>IFERROR(VLOOKUP(L35,Carton!$B$5:$J$61,7,),"-")</f>
        <v>-</v>
      </c>
      <c r="N35" s="349" t="str">
        <f>IFERROR(VLOOKUP(L35,Carton!$B$5:$J$61,9,),"-")</f>
        <v>-</v>
      </c>
      <c r="O35" s="295"/>
      <c r="P35" s="295"/>
      <c r="Q35" s="310"/>
      <c r="R35" s="295"/>
      <c r="T35" s="299"/>
      <c r="U35" s="299"/>
      <c r="V35" s="299"/>
      <c r="W35" s="299"/>
      <c r="X35" s="299"/>
      <c r="Y35" s="299"/>
      <c r="AA35" s="299"/>
    </row>
    <row r="36" spans="1:27" ht="14.4" thickBot="1">
      <c r="A36" s="390"/>
      <c r="B36" s="175"/>
      <c r="C36" s="472" t="str">
        <f>IF(ISBLANK(B36)," ",VLOOKUP(B36,Produits!$B$3:$C$102,2,))</f>
        <v xml:space="preserve"> </v>
      </c>
      <c r="D36" s="404"/>
      <c r="E36" s="407"/>
      <c r="F36" s="254" t="str">
        <f t="shared" si="1"/>
        <v xml:space="preserve"> </v>
      </c>
      <c r="G36" s="354"/>
      <c r="H36" s="352" t="s">
        <v>429</v>
      </c>
      <c r="I36" s="347" t="str">
        <f t="shared" si="0"/>
        <v/>
      </c>
      <c r="J36" s="505" t="str">
        <f>IF(ISBLANK(B36)," ",VLOOKUP(B36,[2]Produits!B19:G118,3,))</f>
        <v xml:space="preserve"> </v>
      </c>
      <c r="K36" s="420"/>
      <c r="L36" s="425"/>
      <c r="M36" s="348" t="str">
        <f>IFERROR(VLOOKUP(L36,Carton!$B$5:$J$61,7,),"-")</f>
        <v>-</v>
      </c>
      <c r="N36" s="349" t="str">
        <f>IFERROR(VLOOKUP(L36,Carton!$B$5:$J$61,9,),"-")</f>
        <v>-</v>
      </c>
      <c r="O36" s="295"/>
      <c r="P36" s="295"/>
      <c r="Q36" s="310"/>
      <c r="R36" s="295"/>
      <c r="T36" s="299"/>
      <c r="U36" s="299"/>
      <c r="V36" s="299"/>
      <c r="W36" s="299"/>
      <c r="X36" s="299"/>
      <c r="Y36" s="299"/>
      <c r="AA36" s="299"/>
    </row>
    <row r="37" spans="1:27" ht="14.4" thickBot="1">
      <c r="A37" s="390"/>
      <c r="B37" s="175"/>
      <c r="C37" s="472" t="str">
        <f>IF(ISBLANK(B37)," ",VLOOKUP(B37,Produits!$B$3:$C$102,2,))</f>
        <v xml:space="preserve"> </v>
      </c>
      <c r="D37" s="404"/>
      <c r="E37" s="407"/>
      <c r="F37" s="254" t="str">
        <f t="shared" si="1"/>
        <v xml:space="preserve"> </v>
      </c>
      <c r="G37" s="354"/>
      <c r="H37" s="352" t="s">
        <v>430</v>
      </c>
      <c r="I37" s="347" t="str">
        <f t="shared" si="0"/>
        <v/>
      </c>
      <c r="J37" s="505" t="str">
        <f>IF(ISBLANK(B37)," ",VLOOKUP(B37,[2]Produits!B20:G119,3,))</f>
        <v xml:space="preserve"> </v>
      </c>
      <c r="K37" s="420"/>
      <c r="L37" s="425"/>
      <c r="M37" s="348" t="str">
        <f>IFERROR(VLOOKUP(L37,Carton!$B$5:$J$61,7,),"-")</f>
        <v>-</v>
      </c>
      <c r="N37" s="349" t="str">
        <f>IFERROR(VLOOKUP(L37,Carton!$B$5:$J$61,9,),"-")</f>
        <v>-</v>
      </c>
      <c r="O37" s="295"/>
      <c r="P37" s="295"/>
      <c r="Q37" s="310"/>
      <c r="R37" s="295"/>
      <c r="T37" s="299"/>
      <c r="U37" s="299"/>
      <c r="V37" s="299"/>
      <c r="W37" s="299"/>
      <c r="X37" s="299"/>
      <c r="Y37" s="299"/>
      <c r="AA37" s="299"/>
    </row>
    <row r="38" spans="1:27" ht="14.4" thickBot="1">
      <c r="A38" s="390"/>
      <c r="B38" s="175"/>
      <c r="C38" s="472" t="str">
        <f>IF(ISBLANK(B38)," ",VLOOKUP(B38,Produits!$B$3:$C$102,2,))</f>
        <v xml:space="preserve"> </v>
      </c>
      <c r="D38" s="408"/>
      <c r="E38" s="407"/>
      <c r="F38" s="254" t="str">
        <f t="shared" si="1"/>
        <v xml:space="preserve"> </v>
      </c>
      <c r="G38" s="354"/>
      <c r="H38" s="352" t="s">
        <v>431</v>
      </c>
      <c r="I38" s="347" t="str">
        <f t="shared" si="0"/>
        <v/>
      </c>
      <c r="J38" s="505" t="str">
        <f>IF(ISBLANK(B38)," ",VLOOKUP(B38,[2]Produits!B21:G120,3,))</f>
        <v xml:space="preserve"> </v>
      </c>
      <c r="K38" s="420"/>
      <c r="L38" s="425"/>
      <c r="M38" s="348" t="str">
        <f>IFERROR(VLOOKUP(L38,Carton!$B$5:$J$61,7,),"-")</f>
        <v>-</v>
      </c>
      <c r="N38" s="349" t="str">
        <f>IFERROR(VLOOKUP(L38,Carton!$B$5:$J$61,9,),"-")</f>
        <v>-</v>
      </c>
      <c r="O38" s="295"/>
      <c r="P38" s="295"/>
      <c r="Q38" s="310"/>
      <c r="R38" s="295"/>
      <c r="T38" s="299"/>
      <c r="U38" s="299"/>
      <c r="V38" s="299"/>
      <c r="W38" s="299"/>
      <c r="X38" s="299"/>
      <c r="Y38" s="299"/>
      <c r="AA38" s="299"/>
    </row>
    <row r="39" spans="1:27" ht="14.4" thickBot="1">
      <c r="A39" s="390"/>
      <c r="B39" s="175"/>
      <c r="C39" s="472" t="str">
        <f>IF(ISBLANK(B39)," ",VLOOKUP(B39,Produits!$B$3:$C$102,2,))</f>
        <v xml:space="preserve"> </v>
      </c>
      <c r="D39" s="404"/>
      <c r="E39" s="407"/>
      <c r="F39" s="254" t="str">
        <f t="shared" si="1"/>
        <v xml:space="preserve"> </v>
      </c>
      <c r="G39" s="354"/>
      <c r="H39" s="352" t="s">
        <v>432</v>
      </c>
      <c r="I39" s="347" t="str">
        <f t="shared" si="0"/>
        <v/>
      </c>
      <c r="J39" s="505" t="str">
        <f>IF(ISBLANK(B39)," ",VLOOKUP(B39,[2]Produits!B22:G121,3,))</f>
        <v xml:space="preserve"> </v>
      </c>
      <c r="K39" s="420"/>
      <c r="L39" s="425"/>
      <c r="M39" s="348" t="str">
        <f>IFERROR(VLOOKUP(L39,Carton!$B$5:$J$61,7,),"-")</f>
        <v>-</v>
      </c>
      <c r="N39" s="349" t="str">
        <f>IFERROR(VLOOKUP(L39,Carton!$B$5:$J$61,9,),"-")</f>
        <v>-</v>
      </c>
      <c r="O39" s="295"/>
      <c r="P39" s="295"/>
      <c r="Q39" s="310"/>
      <c r="R39" s="295"/>
      <c r="T39" s="299"/>
      <c r="U39" s="299"/>
      <c r="V39" s="299"/>
      <c r="W39" s="299"/>
      <c r="X39" s="299"/>
      <c r="Y39" s="299"/>
      <c r="AA39" s="299"/>
    </row>
    <row r="40" spans="1:27" ht="14.4" thickBot="1">
      <c r="A40" s="390"/>
      <c r="B40" s="175"/>
      <c r="C40" s="472" t="str">
        <f>IF(ISBLANK(B40)," ",VLOOKUP(B40,Produits!$B$3:$C$102,2,))</f>
        <v xml:space="preserve"> </v>
      </c>
      <c r="D40" s="404"/>
      <c r="E40" s="407"/>
      <c r="F40" s="254" t="str">
        <f t="shared" si="1"/>
        <v xml:space="preserve"> </v>
      </c>
      <c r="G40" s="354"/>
      <c r="H40" s="352" t="s">
        <v>433</v>
      </c>
      <c r="I40" s="347" t="str">
        <f t="shared" si="0"/>
        <v/>
      </c>
      <c r="J40" s="505" t="str">
        <f>IF(ISBLANK(B40)," ",VLOOKUP(B40,[2]Produits!B23:G122,3,))</f>
        <v xml:space="preserve"> </v>
      </c>
      <c r="K40" s="420"/>
      <c r="L40" s="425"/>
      <c r="M40" s="348" t="str">
        <f>IFERROR(VLOOKUP(L40,Carton!$B$5:$J$61,7,),"-")</f>
        <v>-</v>
      </c>
      <c r="N40" s="349" t="str">
        <f>IFERROR(VLOOKUP(L40,Carton!$B$5:$J$61,9,),"-")</f>
        <v>-</v>
      </c>
      <c r="O40" s="295"/>
      <c r="P40" s="295"/>
      <c r="Q40" s="310"/>
      <c r="R40" s="295"/>
      <c r="T40" s="299"/>
      <c r="U40" s="299"/>
      <c r="V40" s="299"/>
      <c r="W40" s="299"/>
      <c r="X40" s="299"/>
      <c r="Y40" s="299"/>
      <c r="AA40" s="299"/>
    </row>
    <row r="41" spans="1:27" ht="14.4" thickBot="1">
      <c r="A41" s="390"/>
      <c r="B41" s="175"/>
      <c r="C41" s="472" t="str">
        <f>IF(ISBLANK(B41)," ",VLOOKUP(B41,Produits!$B$3:$C$102,2,))</f>
        <v xml:space="preserve"> </v>
      </c>
      <c r="D41" s="404"/>
      <c r="E41" s="407"/>
      <c r="F41" s="254" t="str">
        <f t="shared" si="1"/>
        <v xml:space="preserve"> </v>
      </c>
      <c r="G41" s="354"/>
      <c r="H41" s="352" t="s">
        <v>434</v>
      </c>
      <c r="I41" s="347" t="str">
        <f t="shared" si="0"/>
        <v/>
      </c>
      <c r="J41" s="505" t="str">
        <f>IF(ISBLANK(B41)," ",VLOOKUP(B41,[2]Produits!B24:G123,3,))</f>
        <v xml:space="preserve"> </v>
      </c>
      <c r="K41" s="420"/>
      <c r="L41" s="425"/>
      <c r="M41" s="348" t="str">
        <f>IFERROR(VLOOKUP(L41,Carton!$B$5:$J$61,7,),"-")</f>
        <v>-</v>
      </c>
      <c r="N41" s="349" t="str">
        <f>IFERROR(VLOOKUP(L41,Carton!$B$5:$J$61,9,),"-")</f>
        <v>-</v>
      </c>
      <c r="O41" s="295"/>
      <c r="P41" s="295"/>
      <c r="Q41" s="310"/>
      <c r="R41" s="295"/>
      <c r="T41" s="299"/>
      <c r="U41" s="299"/>
      <c r="V41" s="299"/>
      <c r="W41" s="299"/>
      <c r="X41" s="299"/>
      <c r="Y41" s="299"/>
      <c r="AA41" s="299"/>
    </row>
    <row r="42" spans="1:27" ht="14.4" thickBot="1">
      <c r="A42" s="390"/>
      <c r="B42" s="175"/>
      <c r="C42" s="472" t="str">
        <f>IF(ISBLANK(B42)," ",VLOOKUP(B42,Produits!$B$3:$C$102,2,))</f>
        <v xml:space="preserve"> </v>
      </c>
      <c r="D42" s="404"/>
      <c r="E42" s="407"/>
      <c r="F42" s="254" t="str">
        <f t="shared" si="1"/>
        <v xml:space="preserve"> </v>
      </c>
      <c r="G42" s="354"/>
      <c r="H42" s="352" t="s">
        <v>435</v>
      </c>
      <c r="I42" s="347" t="str">
        <f t="shared" si="0"/>
        <v/>
      </c>
      <c r="J42" s="505" t="str">
        <f>IF(ISBLANK(B42)," ",VLOOKUP(B42,[2]Produits!B25:G124,3,))</f>
        <v xml:space="preserve"> </v>
      </c>
      <c r="K42" s="420"/>
      <c r="L42" s="425"/>
      <c r="M42" s="348" t="str">
        <f>IFERROR(VLOOKUP(L42,Carton!$B$5:$J$61,7,),"-")</f>
        <v>-</v>
      </c>
      <c r="N42" s="349" t="str">
        <f>IFERROR(VLOOKUP(L42,Carton!$B$5:$J$61,9,),"-")</f>
        <v>-</v>
      </c>
      <c r="O42" s="295"/>
      <c r="P42" s="295"/>
      <c r="Q42" s="310"/>
      <c r="R42" s="295"/>
      <c r="T42" s="299"/>
      <c r="U42" s="299"/>
      <c r="V42" s="299"/>
      <c r="W42" s="299"/>
      <c r="X42" s="299"/>
      <c r="Y42" s="299"/>
      <c r="AA42" s="299"/>
    </row>
    <row r="43" spans="1:27" ht="14.4" thickBot="1">
      <c r="A43" s="390"/>
      <c r="B43" s="175"/>
      <c r="C43" s="472" t="str">
        <f>IF(ISBLANK(B43)," ",VLOOKUP(B43,Produits!$B$3:$C$102,2,))</f>
        <v xml:space="preserve"> </v>
      </c>
      <c r="D43" s="404"/>
      <c r="E43" s="407"/>
      <c r="F43" s="254" t="str">
        <f t="shared" si="1"/>
        <v xml:space="preserve"> </v>
      </c>
      <c r="G43" s="354"/>
      <c r="H43" s="352" t="s">
        <v>436</v>
      </c>
      <c r="I43" s="347" t="str">
        <f t="shared" si="0"/>
        <v/>
      </c>
      <c r="J43" s="505" t="str">
        <f>IF(ISBLANK(B43)," ",VLOOKUP(B43,[2]Produits!B26:G125,3,))</f>
        <v xml:space="preserve"> </v>
      </c>
      <c r="K43" s="420"/>
      <c r="L43" s="425"/>
      <c r="M43" s="348" t="str">
        <f>IFERROR(VLOOKUP(L43,Carton!$B$5:$J$61,7,),"-")</f>
        <v>-</v>
      </c>
      <c r="N43" s="349" t="str">
        <f>IFERROR(VLOOKUP(L43,Carton!$B$5:$J$61,9,),"-")</f>
        <v>-</v>
      </c>
      <c r="O43" s="295"/>
      <c r="P43" s="295"/>
      <c r="Q43" s="310"/>
      <c r="R43" s="295"/>
      <c r="T43" s="299"/>
      <c r="U43" s="299"/>
      <c r="V43" s="299"/>
      <c r="W43" s="299"/>
      <c r="X43" s="299"/>
      <c r="Y43" s="299"/>
      <c r="AA43" s="299"/>
    </row>
    <row r="44" spans="1:27" ht="14.4" thickBot="1">
      <c r="A44" s="390"/>
      <c r="B44" s="175"/>
      <c r="C44" s="472" t="str">
        <f>IF(ISBLANK(B44)," ",VLOOKUP(B44,Produits!$B$3:$C$102,2,))</f>
        <v xml:space="preserve"> </v>
      </c>
      <c r="D44" s="404"/>
      <c r="E44" s="407"/>
      <c r="F44" s="254" t="str">
        <f t="shared" si="1"/>
        <v xml:space="preserve"> </v>
      </c>
      <c r="G44" s="354"/>
      <c r="H44" s="352" t="s">
        <v>438</v>
      </c>
      <c r="I44" s="347" t="str">
        <f t="shared" si="0"/>
        <v/>
      </c>
      <c r="J44" s="505" t="str">
        <f>IF(ISBLANK(B44)," ",VLOOKUP(B44,[2]Produits!B27:G126,3,))</f>
        <v xml:space="preserve"> </v>
      </c>
      <c r="K44" s="420"/>
      <c r="L44" s="425"/>
      <c r="M44" s="348" t="str">
        <f>IFERROR(VLOOKUP(L44,Carton!$B$5:$J$61,7,),"-")</f>
        <v>-</v>
      </c>
      <c r="N44" s="349" t="str">
        <f>IFERROR(VLOOKUP(L44,Carton!$B$5:$J$61,9,),"-")</f>
        <v>-</v>
      </c>
      <c r="O44" s="295"/>
      <c r="P44" s="295"/>
      <c r="Q44" s="310"/>
      <c r="R44" s="295"/>
      <c r="T44" s="299"/>
      <c r="U44" s="299"/>
      <c r="V44" s="299"/>
      <c r="W44" s="299"/>
      <c r="X44" s="299"/>
      <c r="Y44" s="299"/>
      <c r="AA44" s="299"/>
    </row>
    <row r="45" spans="1:27" ht="14.4" thickBot="1">
      <c r="A45" s="390"/>
      <c r="B45" s="175"/>
      <c r="C45" s="472" t="str">
        <f>IF(ISBLANK(B45)," ",VLOOKUP(B45,Produits!$B$3:$C$102,2,))</f>
        <v xml:space="preserve"> </v>
      </c>
      <c r="D45" s="404"/>
      <c r="E45" s="407"/>
      <c r="F45" s="254" t="str">
        <f t="shared" si="1"/>
        <v xml:space="preserve"> </v>
      </c>
      <c r="G45" s="354"/>
      <c r="H45" s="352" t="s">
        <v>439</v>
      </c>
      <c r="I45" s="347" t="str">
        <f t="shared" si="0"/>
        <v/>
      </c>
      <c r="J45" s="505" t="str">
        <f>IF(ISBLANK(B45)," ",VLOOKUP(B45,[2]Produits!B28:G127,3,))</f>
        <v xml:space="preserve"> </v>
      </c>
      <c r="K45" s="421"/>
      <c r="L45" s="425"/>
      <c r="M45" s="348" t="str">
        <f>IFERROR(VLOOKUP(L45,Carton!$B$5:$J$61,7,),"-")</f>
        <v>-</v>
      </c>
      <c r="N45" s="349" t="str">
        <f>IFERROR(VLOOKUP(L45,Carton!$B$5:$J$61,9,),"-")</f>
        <v>-</v>
      </c>
      <c r="O45" s="295"/>
      <c r="P45" s="295"/>
      <c r="Q45" s="310"/>
      <c r="R45" s="295"/>
      <c r="T45" s="299"/>
      <c r="U45" s="299"/>
      <c r="V45" s="299"/>
      <c r="W45" s="299"/>
      <c r="X45" s="299"/>
      <c r="Y45" s="299"/>
      <c r="AA45" s="299"/>
    </row>
    <row r="46" spans="1:27" ht="14.4" thickBot="1">
      <c r="A46" s="390"/>
      <c r="B46" s="175"/>
      <c r="C46" s="472" t="str">
        <f>IF(ISBLANK(B46)," ",VLOOKUP(B46,Produits!$B$3:$C$102,2,))</f>
        <v xml:space="preserve"> </v>
      </c>
      <c r="D46" s="404"/>
      <c r="E46" s="407"/>
      <c r="F46" s="254" t="str">
        <f t="shared" si="1"/>
        <v xml:space="preserve"> </v>
      </c>
      <c r="G46" s="354"/>
      <c r="H46" s="352" t="s">
        <v>440</v>
      </c>
      <c r="I46" s="347" t="str">
        <f t="shared" si="0"/>
        <v/>
      </c>
      <c r="J46" s="505" t="str">
        <f>IF(ISBLANK(B46)," ",VLOOKUP(B46,[2]Produits!B29:G128,3,))</f>
        <v xml:space="preserve"> </v>
      </c>
      <c r="K46" s="421"/>
      <c r="L46" s="425"/>
      <c r="M46" s="348" t="str">
        <f>IFERROR(VLOOKUP(L46,Carton!$B$5:$J$61,7,),"-")</f>
        <v>-</v>
      </c>
      <c r="N46" s="349" t="str">
        <f>IFERROR(VLOOKUP(L46,Carton!$B$5:$J$61,9,),"-")</f>
        <v>-</v>
      </c>
      <c r="O46" s="295"/>
      <c r="P46" s="295"/>
      <c r="Q46" s="310"/>
      <c r="R46" s="295"/>
      <c r="T46" s="299"/>
      <c r="U46" s="299"/>
      <c r="V46" s="299"/>
      <c r="W46" s="299"/>
      <c r="X46" s="299"/>
      <c r="Y46" s="299"/>
      <c r="AA46" s="299"/>
    </row>
    <row r="47" spans="1:27" ht="14.4" thickBot="1">
      <c r="A47" s="390"/>
      <c r="B47" s="175"/>
      <c r="C47" s="472" t="str">
        <f>IF(ISBLANK(B47)," ",VLOOKUP(B47,Produits!$B$3:$C$102,2,))</f>
        <v xml:space="preserve"> </v>
      </c>
      <c r="D47" s="404"/>
      <c r="E47" s="407"/>
      <c r="F47" s="254" t="str">
        <f t="shared" si="1"/>
        <v xml:space="preserve"> </v>
      </c>
      <c r="G47" s="354"/>
      <c r="H47" s="352" t="s">
        <v>441</v>
      </c>
      <c r="I47" s="347" t="str">
        <f t="shared" si="0"/>
        <v/>
      </c>
      <c r="J47" s="505" t="str">
        <f>IF(ISBLANK(B47)," ",VLOOKUP(B47,[2]Produits!B30:G129,3,))</f>
        <v xml:space="preserve"> </v>
      </c>
      <c r="K47" s="421"/>
      <c r="L47" s="425"/>
      <c r="M47" s="348" t="str">
        <f>IFERROR(VLOOKUP(L47,Carton!$B$5:$J$61,7,),"-")</f>
        <v>-</v>
      </c>
      <c r="N47" s="349" t="str">
        <f>IFERROR(VLOOKUP(L47,Carton!$B$5:$J$61,9,),"-")</f>
        <v>-</v>
      </c>
      <c r="O47" s="310"/>
      <c r="P47" s="295"/>
      <c r="Q47" s="295"/>
      <c r="R47" s="295"/>
      <c r="T47" s="299"/>
      <c r="U47" s="299"/>
      <c r="V47" s="299"/>
      <c r="W47" s="299"/>
      <c r="X47" s="299"/>
      <c r="Y47" s="299"/>
      <c r="AA47" s="299"/>
    </row>
    <row r="48" spans="1:27" ht="14.4" thickBot="1">
      <c r="A48" s="390"/>
      <c r="B48" s="175"/>
      <c r="C48" s="472" t="str">
        <f>IF(ISBLANK(B48)," ",VLOOKUP(B48,Produits!$B$3:$C$102,2,))</f>
        <v xml:space="preserve"> </v>
      </c>
      <c r="D48" s="404"/>
      <c r="E48" s="407"/>
      <c r="F48" s="254" t="str">
        <f t="shared" si="1"/>
        <v xml:space="preserve"> </v>
      </c>
      <c r="G48" s="354"/>
      <c r="H48" s="352" t="s">
        <v>442</v>
      </c>
      <c r="I48" s="347" t="str">
        <f t="shared" si="0"/>
        <v/>
      </c>
      <c r="J48" s="505" t="str">
        <f>IF(ISBLANK(B48)," ",VLOOKUP(B48,[2]Produits!B31:G130,3,))</f>
        <v xml:space="preserve"> </v>
      </c>
      <c r="K48" s="421"/>
      <c r="L48" s="425"/>
      <c r="M48" s="348" t="str">
        <f>IFERROR(VLOOKUP(L48,Carton!$B$5:$J$61,7,),"-")</f>
        <v>-</v>
      </c>
      <c r="N48" s="349" t="str">
        <f>IFERROR(VLOOKUP(L48,Carton!$B$5:$J$61,9,),"-")</f>
        <v>-</v>
      </c>
      <c r="O48" s="295"/>
      <c r="P48" s="295"/>
      <c r="Q48" s="295"/>
      <c r="R48" s="295"/>
      <c r="W48" s="310"/>
      <c r="X48" s="299"/>
      <c r="Y48" s="299"/>
      <c r="AA48" s="299"/>
    </row>
    <row r="49" spans="1:27" ht="14.4" thickBot="1">
      <c r="A49" s="390"/>
      <c r="B49" s="175"/>
      <c r="C49" s="472" t="str">
        <f>IF(ISBLANK(B49)," ",VLOOKUP(B49,Produits!$B$3:$C$102,2,))</f>
        <v xml:space="preserve"> </v>
      </c>
      <c r="D49" s="404"/>
      <c r="E49" s="407"/>
      <c r="F49" s="254" t="str">
        <f t="shared" si="1"/>
        <v xml:space="preserve"> </v>
      </c>
      <c r="G49" s="354"/>
      <c r="H49" s="352" t="s">
        <v>443</v>
      </c>
      <c r="I49" s="347" t="str">
        <f t="shared" si="0"/>
        <v/>
      </c>
      <c r="J49" s="505" t="str">
        <f>IF(ISBLANK(B49)," ",VLOOKUP(B49,[2]Produits!B32:G131,3,))</f>
        <v xml:space="preserve"> </v>
      </c>
      <c r="K49" s="421"/>
      <c r="L49" s="425"/>
      <c r="M49" s="348" t="str">
        <f>IFERROR(VLOOKUP(L49,Carton!$B$5:$J$61,7,),"-")</f>
        <v>-</v>
      </c>
      <c r="N49" s="349" t="str">
        <f>IFERROR(VLOOKUP(L49,Carton!$B$5:$J$61,9,),"-")</f>
        <v>-</v>
      </c>
      <c r="O49" s="298"/>
      <c r="P49" s="295"/>
      <c r="Q49" s="295"/>
      <c r="R49" s="295"/>
      <c r="X49" s="310"/>
      <c r="Y49" s="299"/>
      <c r="AA49" s="299"/>
    </row>
    <row r="50" spans="1:27" ht="14.4" thickBot="1">
      <c r="A50" s="390"/>
      <c r="B50" s="175"/>
      <c r="C50" s="472" t="str">
        <f>IF(ISBLANK(B50)," ",VLOOKUP(B50,Produits!$B$3:$C$102,2,))</f>
        <v xml:space="preserve"> </v>
      </c>
      <c r="D50" s="404"/>
      <c r="E50" s="407"/>
      <c r="F50" s="254" t="str">
        <f t="shared" si="1"/>
        <v xml:space="preserve"> </v>
      </c>
      <c r="G50" s="354"/>
      <c r="H50" s="352" t="s">
        <v>444</v>
      </c>
      <c r="I50" s="347" t="str">
        <f t="shared" si="0"/>
        <v/>
      </c>
      <c r="J50" s="505" t="str">
        <f>IF(ISBLANK(B50)," ",VLOOKUP(B50,[2]Produits!B33:G132,3,))</f>
        <v xml:space="preserve"> </v>
      </c>
      <c r="K50" s="421"/>
      <c r="L50" s="425"/>
      <c r="M50" s="348" t="str">
        <f>IFERROR(VLOOKUP(L50,Carton!$B$5:$J$61,7,),"-")</f>
        <v>-</v>
      </c>
      <c r="N50" s="349" t="str">
        <f>IFERROR(VLOOKUP(L50,Carton!$B$5:$J$61,9,),"-")</f>
        <v>-</v>
      </c>
      <c r="O50" s="295"/>
      <c r="P50" s="295"/>
      <c r="Q50" s="295"/>
      <c r="R50" s="295"/>
      <c r="X50" s="310"/>
      <c r="Y50" s="299"/>
      <c r="AA50" s="299"/>
    </row>
    <row r="51" spans="1:27" ht="14.4" thickBot="1">
      <c r="A51" s="390"/>
      <c r="B51" s="175"/>
      <c r="C51" s="472" t="str">
        <f>IF(ISBLANK(B51)," ",VLOOKUP(B51,Produits!$B$3:$C$102,2,))</f>
        <v xml:space="preserve"> </v>
      </c>
      <c r="D51" s="404"/>
      <c r="E51" s="407"/>
      <c r="F51" s="254" t="str">
        <f t="shared" si="1"/>
        <v xml:space="preserve"> </v>
      </c>
      <c r="G51" s="354"/>
      <c r="H51" s="352" t="s">
        <v>445</v>
      </c>
      <c r="I51" s="347" t="str">
        <f t="shared" si="0"/>
        <v/>
      </c>
      <c r="J51" s="505" t="str">
        <f>IF(ISBLANK(B51)," ",VLOOKUP(B51,[2]Produits!B34:G133,3,))</f>
        <v xml:space="preserve"> </v>
      </c>
      <c r="K51" s="421"/>
      <c r="L51" s="425"/>
      <c r="M51" s="348" t="str">
        <f>IFERROR(VLOOKUP(L51,Carton!$B$5:$J$61,7,),"-")</f>
        <v>-</v>
      </c>
      <c r="N51" s="349" t="str">
        <f>IFERROR(VLOOKUP(L51,Carton!$B$5:$J$61,9,),"-")</f>
        <v>-</v>
      </c>
      <c r="O51" s="295"/>
      <c r="P51" s="295"/>
      <c r="Q51" s="295"/>
      <c r="R51" s="295"/>
      <c r="X51" s="310"/>
      <c r="Y51" s="299"/>
      <c r="AA51" s="299"/>
    </row>
    <row r="52" spans="1:27" ht="14.4" thickBot="1">
      <c r="A52" s="390"/>
      <c r="B52" s="175"/>
      <c r="C52" s="472" t="str">
        <f>IF(ISBLANK(B52)," ",VLOOKUP(B52,Produits!$B$3:$C$102,2,))</f>
        <v xml:space="preserve"> </v>
      </c>
      <c r="D52" s="404"/>
      <c r="E52" s="407"/>
      <c r="F52" s="254" t="str">
        <f t="shared" ref="F52:F79" si="2">IF(ISBLANK(D52)," ",D52*E52)</f>
        <v xml:space="preserve"> </v>
      </c>
      <c r="G52" s="354"/>
      <c r="H52" s="352" t="s">
        <v>446</v>
      </c>
      <c r="I52" s="347" t="str">
        <f t="shared" si="0"/>
        <v/>
      </c>
      <c r="J52" s="505" t="str">
        <f>IF(ISBLANK(B52)," ",VLOOKUP(B52,[2]Produits!B35:G134,3,))</f>
        <v xml:space="preserve"> </v>
      </c>
      <c r="K52" s="421"/>
      <c r="L52" s="425"/>
      <c r="M52" s="348" t="str">
        <f>IFERROR(VLOOKUP(L52,Carton!$B$5:$J$61,7,),"-")</f>
        <v>-</v>
      </c>
      <c r="N52" s="349" t="str">
        <f>IFERROR(VLOOKUP(L52,Carton!$B$5:$J$61,9,),"-")</f>
        <v>-</v>
      </c>
      <c r="O52" s="295"/>
      <c r="P52" s="295"/>
      <c r="Q52" s="295"/>
      <c r="R52" s="295"/>
      <c r="X52" s="310"/>
      <c r="Y52" s="299"/>
      <c r="AA52" s="299"/>
    </row>
    <row r="53" spans="1:27" ht="14.4" thickBot="1">
      <c r="A53" s="390"/>
      <c r="B53" s="175"/>
      <c r="C53" s="472" t="str">
        <f>IF(ISBLANK(B53)," ",VLOOKUP(B53,Produits!$B$3:$C$102,2,))</f>
        <v xml:space="preserve"> </v>
      </c>
      <c r="D53" s="404"/>
      <c r="E53" s="407"/>
      <c r="F53" s="254" t="str">
        <f t="shared" si="2"/>
        <v xml:space="preserve"> </v>
      </c>
      <c r="G53" s="354"/>
      <c r="H53" s="352" t="s">
        <v>447</v>
      </c>
      <c r="I53" s="347" t="str">
        <f t="shared" si="0"/>
        <v/>
      </c>
      <c r="J53" s="505" t="str">
        <f>IF(ISBLANK(B53)," ",VLOOKUP(B53,[2]Produits!B36:G135,3,))</f>
        <v xml:space="preserve"> </v>
      </c>
      <c r="K53" s="421"/>
      <c r="L53" s="425"/>
      <c r="M53" s="348" t="str">
        <f>IFERROR(VLOOKUP(L53,Carton!$B$5:$J$61,7,),"-")</f>
        <v>-</v>
      </c>
      <c r="N53" s="349" t="str">
        <f>IFERROR(VLOOKUP(L53,Carton!$B$5:$J$61,9,),"-")</f>
        <v>-</v>
      </c>
      <c r="O53" s="295"/>
      <c r="P53" s="295"/>
      <c r="Q53" s="295"/>
      <c r="R53" s="295"/>
      <c r="X53" s="310"/>
      <c r="Y53" s="299"/>
      <c r="AA53" s="299"/>
    </row>
    <row r="54" spans="1:27" ht="14.4" thickBot="1">
      <c r="A54" s="392"/>
      <c r="B54" s="501"/>
      <c r="C54" s="502" t="str">
        <f>IF(ISBLANK(B54)," ",VLOOKUP(B54,Produits!$B$3:$C$102,2,))</f>
        <v xml:space="preserve"> </v>
      </c>
      <c r="D54" s="409"/>
      <c r="E54" s="410"/>
      <c r="F54" s="355" t="str">
        <f t="shared" si="2"/>
        <v xml:space="preserve"> </v>
      </c>
      <c r="G54" s="356"/>
      <c r="H54" s="357" t="s">
        <v>448</v>
      </c>
      <c r="I54" s="358" t="str">
        <f t="shared" si="0"/>
        <v/>
      </c>
      <c r="J54" s="505" t="str">
        <f>IF(ISBLANK(B54)," ",VLOOKUP(B54,[2]Produits!B37:G136,3,))</f>
        <v xml:space="preserve"> </v>
      </c>
      <c r="K54" s="421"/>
      <c r="L54" s="425"/>
      <c r="M54" s="348" t="str">
        <f>IFERROR(VLOOKUP(L54,Carton!$B$5:$J$61,7,),"-")</f>
        <v>-</v>
      </c>
      <c r="N54" s="349" t="str">
        <f>IFERROR(VLOOKUP(L54,Carton!$B$5:$J$61,9,),"-")</f>
        <v>-</v>
      </c>
      <c r="O54" s="295"/>
      <c r="P54" s="295"/>
      <c r="Q54" s="295"/>
      <c r="R54" s="295"/>
      <c r="X54" s="310"/>
      <c r="Y54" s="299"/>
      <c r="AA54" s="299"/>
    </row>
    <row r="55" spans="1:27" ht="14.4" thickBot="1">
      <c r="A55" s="393"/>
      <c r="B55" s="175"/>
      <c r="C55" s="472" t="str">
        <f>IF(ISBLANK(B55)," ",VLOOKUP(B55,Produits!$B$3:$C$102,2,))</f>
        <v xml:space="preserve"> </v>
      </c>
      <c r="D55" s="404"/>
      <c r="E55" s="407"/>
      <c r="F55" s="359" t="str">
        <f t="shared" si="2"/>
        <v xml:space="preserve"> </v>
      </c>
      <c r="G55" s="360"/>
      <c r="H55" s="346" t="s">
        <v>449</v>
      </c>
      <c r="I55" s="347" t="str">
        <f t="shared" si="0"/>
        <v/>
      </c>
      <c r="J55" s="505" t="str">
        <f>IF(ISBLANK(B55)," ",VLOOKUP(B55,[2]Produits!B38:G137,3,))</f>
        <v xml:space="preserve"> </v>
      </c>
      <c r="K55" s="421"/>
      <c r="L55" s="425"/>
      <c r="M55" s="348" t="str">
        <f>IFERROR(VLOOKUP(L55,Carton!$B$5:$J$61,7,),"-")</f>
        <v>-</v>
      </c>
      <c r="N55" s="349" t="str">
        <f>IFERROR(VLOOKUP(L55,Carton!$B$5:$J$61,9,),"-")</f>
        <v>-</v>
      </c>
      <c r="O55" s="295"/>
      <c r="P55" s="295"/>
      <c r="Q55" s="295"/>
      <c r="R55" s="295"/>
      <c r="X55" s="310"/>
      <c r="Y55" s="299"/>
      <c r="AA55" s="299"/>
    </row>
    <row r="56" spans="1:27" ht="14.4" thickBot="1">
      <c r="A56" s="390"/>
      <c r="B56" s="175"/>
      <c r="C56" s="472" t="str">
        <f>IF(ISBLANK(B56)," ",VLOOKUP(B56,Produits!$B$3:$C$102,2,))</f>
        <v xml:space="preserve"> </v>
      </c>
      <c r="D56" s="404"/>
      <c r="E56" s="407"/>
      <c r="F56" s="254" t="str">
        <f t="shared" si="2"/>
        <v xml:space="preserve"> </v>
      </c>
      <c r="G56" s="361"/>
      <c r="H56" s="352" t="s">
        <v>450</v>
      </c>
      <c r="I56" s="347" t="str">
        <f t="shared" si="0"/>
        <v/>
      </c>
      <c r="J56" s="505" t="str">
        <f>IF(ISBLANK(B56)," ",VLOOKUP(B56,[2]Produits!B39:G138,3,))</f>
        <v xml:space="preserve"> </v>
      </c>
      <c r="K56" s="421"/>
      <c r="L56" s="425"/>
      <c r="M56" s="348" t="str">
        <f>IFERROR(VLOOKUP(L56,Carton!$B$5:$J$61,7,),"-")</f>
        <v>-</v>
      </c>
      <c r="N56" s="349" t="str">
        <f>IFERROR(VLOOKUP(L56,Carton!$B$5:$J$61,9,),"-")</f>
        <v>-</v>
      </c>
      <c r="O56" s="295"/>
      <c r="P56" s="295"/>
      <c r="Q56" s="295"/>
      <c r="R56" s="295"/>
      <c r="X56" s="310"/>
      <c r="Y56" s="299"/>
      <c r="AA56" s="299"/>
    </row>
    <row r="57" spans="1:27" ht="14.4" thickBot="1">
      <c r="A57" s="390"/>
      <c r="B57" s="175"/>
      <c r="C57" s="472" t="str">
        <f>IF(ISBLANK(B57)," ",VLOOKUP(B57,Produits!$B$3:$C$102,2,))</f>
        <v xml:space="preserve"> </v>
      </c>
      <c r="D57" s="404"/>
      <c r="E57" s="407"/>
      <c r="F57" s="254" t="str">
        <f t="shared" si="2"/>
        <v xml:space="preserve"> </v>
      </c>
      <c r="G57" s="354"/>
      <c r="H57" s="352" t="s">
        <v>451</v>
      </c>
      <c r="I57" s="347" t="str">
        <f t="shared" si="0"/>
        <v/>
      </c>
      <c r="J57" s="505" t="str">
        <f>IF(ISBLANK(B57)," ",VLOOKUP(B57,[2]Produits!B40:G139,3,))</f>
        <v xml:space="preserve"> </v>
      </c>
      <c r="K57" s="421"/>
      <c r="L57" s="425"/>
      <c r="M57" s="348" t="str">
        <f>IFERROR(VLOOKUP(L57,Carton!$B$5:$J$61,7,),"-")</f>
        <v>-</v>
      </c>
      <c r="N57" s="349" t="str">
        <f>IFERROR(VLOOKUP(L57,Carton!$B$5:$J$61,9,),"-")</f>
        <v>-</v>
      </c>
      <c r="O57" s="295"/>
      <c r="P57" s="295"/>
      <c r="Q57" s="295"/>
      <c r="R57" s="295"/>
      <c r="X57" s="310"/>
      <c r="Y57" s="299"/>
      <c r="AA57" s="299"/>
    </row>
    <row r="58" spans="1:27" ht="14.4" thickBot="1">
      <c r="A58" s="390"/>
      <c r="B58" s="175"/>
      <c r="C58" s="472" t="str">
        <f>IF(ISBLANK(B58)," ",VLOOKUP(B58,Produits!$B$3:$C$102,2,))</f>
        <v xml:space="preserve"> </v>
      </c>
      <c r="D58" s="404"/>
      <c r="E58" s="407"/>
      <c r="F58" s="254" t="str">
        <f t="shared" si="2"/>
        <v xml:space="preserve"> </v>
      </c>
      <c r="G58" s="354"/>
      <c r="H58" s="352" t="s">
        <v>452</v>
      </c>
      <c r="I58" s="347" t="str">
        <f t="shared" si="0"/>
        <v/>
      </c>
      <c r="J58" s="505" t="str">
        <f>IF(ISBLANK(B58)," ",VLOOKUP(B58,[2]Produits!B41:G140,3,))</f>
        <v xml:space="preserve"> </v>
      </c>
      <c r="K58" s="421"/>
      <c r="L58" s="425"/>
      <c r="M58" s="348" t="str">
        <f>IFERROR(VLOOKUP(L58,Carton!$B$5:$J$61,7,),"-")</f>
        <v>-</v>
      </c>
      <c r="N58" s="349" t="str">
        <f>IFERROR(VLOOKUP(L58,Carton!$B$5:$J$61,9,),"-")</f>
        <v>-</v>
      </c>
      <c r="O58" s="295"/>
      <c r="P58" s="295"/>
      <c r="Q58" s="295"/>
      <c r="R58" s="295"/>
      <c r="X58" s="310"/>
      <c r="Y58" s="299"/>
      <c r="AA58" s="299"/>
    </row>
    <row r="59" spans="1:27" ht="14.4" thickBot="1">
      <c r="A59" s="390"/>
      <c r="B59" s="175"/>
      <c r="C59" s="472" t="str">
        <f>IF(ISBLANK(B59)," ",VLOOKUP(B59,Produits!$B$3:$C$102,2,))</f>
        <v xml:space="preserve"> </v>
      </c>
      <c r="D59" s="404"/>
      <c r="E59" s="407"/>
      <c r="F59" s="254" t="str">
        <f t="shared" si="2"/>
        <v xml:space="preserve"> </v>
      </c>
      <c r="G59" s="354"/>
      <c r="H59" s="352" t="s">
        <v>453</v>
      </c>
      <c r="I59" s="347" t="str">
        <f t="shared" si="0"/>
        <v/>
      </c>
      <c r="J59" s="505" t="str">
        <f>IF(ISBLANK(B59)," ",VLOOKUP(B59,[2]Produits!B42:G141,3,))</f>
        <v xml:space="preserve"> </v>
      </c>
      <c r="K59" s="421"/>
      <c r="L59" s="425"/>
      <c r="M59" s="348" t="str">
        <f>IFERROR(VLOOKUP(L59,Carton!$B$5:$J$61,7,),"-")</f>
        <v>-</v>
      </c>
      <c r="N59" s="349" t="str">
        <f>IFERROR(VLOOKUP(L59,Carton!$B$5:$J$61,9,),"-")</f>
        <v>-</v>
      </c>
      <c r="O59" s="295"/>
      <c r="P59" s="295"/>
      <c r="Q59" s="295"/>
      <c r="R59" s="295"/>
      <c r="X59" s="310"/>
      <c r="Y59" s="299"/>
      <c r="AA59" s="299"/>
    </row>
    <row r="60" spans="1:27" ht="14.4" thickBot="1">
      <c r="A60" s="390"/>
      <c r="B60" s="175"/>
      <c r="C60" s="472" t="str">
        <f>IF(ISBLANK(B60)," ",VLOOKUP(B60,Produits!$B$3:$C$102,2,))</f>
        <v xml:space="preserve"> </v>
      </c>
      <c r="D60" s="404"/>
      <c r="E60" s="407"/>
      <c r="F60" s="254" t="str">
        <f t="shared" si="2"/>
        <v xml:space="preserve"> </v>
      </c>
      <c r="G60" s="354"/>
      <c r="H60" s="352" t="s">
        <v>454</v>
      </c>
      <c r="I60" s="347" t="str">
        <f t="shared" si="0"/>
        <v/>
      </c>
      <c r="J60" s="505" t="str">
        <f>IF(ISBLANK(B60)," ",VLOOKUP(B60,[2]Produits!B43:G142,3,))</f>
        <v xml:space="preserve"> </v>
      </c>
      <c r="K60" s="421"/>
      <c r="L60" s="425"/>
      <c r="M60" s="348" t="str">
        <f>IFERROR(VLOOKUP(L60,Carton!$B$5:$J$61,7,),"-")</f>
        <v>-</v>
      </c>
      <c r="N60" s="349" t="str">
        <f>IFERROR(VLOOKUP(L60,Carton!$B$5:$J$61,9,),"-")</f>
        <v>-</v>
      </c>
      <c r="O60" s="295"/>
      <c r="P60" s="295"/>
      <c r="Q60" s="295"/>
      <c r="R60" s="295"/>
      <c r="X60" s="310"/>
      <c r="Y60" s="299"/>
      <c r="AA60" s="299"/>
    </row>
    <row r="61" spans="1:27" ht="14.4" thickBot="1">
      <c r="A61" s="390"/>
      <c r="B61" s="175"/>
      <c r="C61" s="472" t="str">
        <f>IF(ISBLANK(B61)," ",VLOOKUP(B61,Produits!$B$3:$C$102,2,))</f>
        <v xml:space="preserve"> </v>
      </c>
      <c r="D61" s="404"/>
      <c r="E61" s="407"/>
      <c r="F61" s="254" t="str">
        <f t="shared" si="2"/>
        <v xml:space="preserve"> </v>
      </c>
      <c r="G61" s="354"/>
      <c r="H61" s="352" t="s">
        <v>455</v>
      </c>
      <c r="I61" s="347" t="str">
        <f t="shared" si="0"/>
        <v/>
      </c>
      <c r="J61" s="505" t="str">
        <f>IF(ISBLANK(B61)," ",VLOOKUP(B61,[2]Produits!B44:G143,3,))</f>
        <v xml:space="preserve"> </v>
      </c>
      <c r="K61" s="421"/>
      <c r="L61" s="425"/>
      <c r="M61" s="348" t="str">
        <f>IFERROR(VLOOKUP(L61,Carton!$B$5:$J$61,7,),"-")</f>
        <v>-</v>
      </c>
      <c r="N61" s="349" t="str">
        <f>IFERROR(VLOOKUP(L61,Carton!$B$5:$J$61,9,),"-")</f>
        <v>-</v>
      </c>
      <c r="O61" s="295"/>
      <c r="P61" s="295"/>
      <c r="Q61" s="295"/>
      <c r="R61" s="295"/>
      <c r="X61" s="310"/>
      <c r="Y61" s="299"/>
      <c r="AA61" s="299"/>
    </row>
    <row r="62" spans="1:27" ht="14.4" thickBot="1">
      <c r="A62" s="390"/>
      <c r="B62" s="175"/>
      <c r="C62" s="472" t="str">
        <f>IF(ISBLANK(B62)," ",VLOOKUP(B62,Produits!$B$3:$C$102,2,))</f>
        <v xml:space="preserve"> </v>
      </c>
      <c r="D62" s="408"/>
      <c r="E62" s="407"/>
      <c r="F62" s="254" t="str">
        <f t="shared" si="2"/>
        <v xml:space="preserve"> </v>
      </c>
      <c r="G62" s="354"/>
      <c r="H62" s="352" t="s">
        <v>456</v>
      </c>
      <c r="I62" s="347" t="str">
        <f t="shared" si="0"/>
        <v/>
      </c>
      <c r="J62" s="505" t="str">
        <f>IF(ISBLANK(B62)," ",VLOOKUP(B62,[2]Produits!B45:G144,3,))</f>
        <v xml:space="preserve"> </v>
      </c>
      <c r="K62" s="421"/>
      <c r="L62" s="425"/>
      <c r="M62" s="348" t="str">
        <f>IFERROR(VLOOKUP(L62,Carton!$B$5:$J$61,7,),"-")</f>
        <v>-</v>
      </c>
      <c r="N62" s="349" t="str">
        <f>IFERROR(VLOOKUP(L62,Carton!$B$5:$J$61,9,),"-")</f>
        <v>-</v>
      </c>
      <c r="O62" s="295"/>
      <c r="P62" s="295"/>
      <c r="Q62" s="295"/>
      <c r="R62" s="295"/>
      <c r="X62" s="310"/>
      <c r="Y62" s="299"/>
      <c r="AA62" s="299"/>
    </row>
    <row r="63" spans="1:27" ht="14.4" thickBot="1">
      <c r="A63" s="390"/>
      <c r="B63" s="175"/>
      <c r="C63" s="472" t="str">
        <f>IF(ISBLANK(B63)," ",VLOOKUP(B63,Produits!$B$3:$C$102,2,))</f>
        <v xml:space="preserve"> </v>
      </c>
      <c r="D63" s="411"/>
      <c r="E63" s="407"/>
      <c r="F63" s="254" t="str">
        <f t="shared" si="2"/>
        <v xml:space="preserve"> </v>
      </c>
      <c r="G63" s="354"/>
      <c r="H63" s="352" t="s">
        <v>457</v>
      </c>
      <c r="I63" s="347" t="str">
        <f t="shared" si="0"/>
        <v/>
      </c>
      <c r="J63" s="505" t="str">
        <f>IF(ISBLANK(B63)," ",VLOOKUP(B63,[2]Produits!B46:G145,3,))</f>
        <v xml:space="preserve"> </v>
      </c>
      <c r="K63" s="421"/>
      <c r="L63" s="425"/>
      <c r="M63" s="348" t="str">
        <f>IFERROR(VLOOKUP(L63,Carton!$B$5:$J$61,7,),"-")</f>
        <v>-</v>
      </c>
      <c r="N63" s="349" t="str">
        <f>IFERROR(VLOOKUP(L63,Carton!$B$5:$J$61,9,),"-")</f>
        <v>-</v>
      </c>
      <c r="O63" s="295"/>
      <c r="P63" s="295"/>
      <c r="Q63" s="295"/>
      <c r="R63" s="295"/>
      <c r="X63" s="310"/>
      <c r="Y63" s="299"/>
      <c r="AA63" s="299"/>
    </row>
    <row r="64" spans="1:27" ht="14.4" thickBot="1">
      <c r="A64" s="390"/>
      <c r="B64" s="175"/>
      <c r="C64" s="472" t="str">
        <f>IF(ISBLANK(B64)," ",VLOOKUP(B64,Produits!$B$3:$C$102,2,))</f>
        <v xml:space="preserve"> </v>
      </c>
      <c r="D64" s="411"/>
      <c r="E64" s="407"/>
      <c r="F64" s="254" t="str">
        <f t="shared" si="2"/>
        <v xml:space="preserve"> </v>
      </c>
      <c r="G64" s="354"/>
      <c r="H64" s="352" t="s">
        <v>458</v>
      </c>
      <c r="I64" s="347" t="str">
        <f t="shared" si="0"/>
        <v/>
      </c>
      <c r="J64" s="505" t="str">
        <f>IF(ISBLANK(B64)," ",VLOOKUP(B64,[2]Produits!B47:G146,3,))</f>
        <v xml:space="preserve"> </v>
      </c>
      <c r="K64" s="421"/>
      <c r="L64" s="425"/>
      <c r="M64" s="348" t="str">
        <f>IFERROR(VLOOKUP(L64,Carton!$B$5:$J$61,7,),"-")</f>
        <v>-</v>
      </c>
      <c r="N64" s="349" t="str">
        <f>IFERROR(VLOOKUP(L64,Carton!$B$5:$J$61,9,),"-")</f>
        <v>-</v>
      </c>
      <c r="O64" s="295"/>
      <c r="P64" s="295"/>
      <c r="Q64" s="295"/>
      <c r="R64" s="295"/>
      <c r="X64" s="310"/>
      <c r="Y64" s="299"/>
      <c r="AA64" s="299"/>
    </row>
    <row r="65" spans="1:27" ht="14.4" thickBot="1">
      <c r="A65" s="390"/>
      <c r="B65" s="175"/>
      <c r="C65" s="472" t="str">
        <f>IF(ISBLANK(B65)," ",VLOOKUP(B65,Produits!$B$3:$C$102,2,))</f>
        <v xml:space="preserve"> </v>
      </c>
      <c r="D65" s="412"/>
      <c r="E65" s="407"/>
      <c r="F65" s="362" t="str">
        <f t="shared" si="2"/>
        <v xml:space="preserve"> </v>
      </c>
      <c r="G65" s="363"/>
      <c r="H65" s="352" t="s">
        <v>459</v>
      </c>
      <c r="I65" s="347" t="str">
        <f t="shared" si="0"/>
        <v/>
      </c>
      <c r="J65" s="505" t="str">
        <f>IF(ISBLANK(B65)," ",VLOOKUP(B65,[2]Produits!B48:G147,3,))</f>
        <v xml:space="preserve"> </v>
      </c>
      <c r="K65" s="421"/>
      <c r="L65" s="425"/>
      <c r="M65" s="348" t="str">
        <f>IFERROR(VLOOKUP(L65,Carton!$B$5:$J$61,7,),"-")</f>
        <v>-</v>
      </c>
      <c r="N65" s="349" t="str">
        <f>IFERROR(VLOOKUP(L65,Carton!$B$5:$J$61,9,),"-")</f>
        <v>-</v>
      </c>
      <c r="O65" s="295"/>
      <c r="P65" s="295"/>
      <c r="Q65" s="295"/>
      <c r="R65" s="295"/>
      <c r="X65" s="310"/>
      <c r="Y65" s="299"/>
      <c r="AA65" s="299"/>
    </row>
    <row r="66" spans="1:27" ht="14.4" thickBot="1">
      <c r="A66" s="394"/>
      <c r="B66" s="395"/>
      <c r="C66" s="472" t="str">
        <f>IF(ISBLANK(B66)," ",VLOOKUP(B66,Produits!$B$3:$C$102,2,))</f>
        <v xml:space="preserve"> </v>
      </c>
      <c r="D66" s="413"/>
      <c r="E66" s="414"/>
      <c r="F66" s="362" t="str">
        <f t="shared" si="2"/>
        <v xml:space="preserve"> </v>
      </c>
      <c r="G66" s="364"/>
      <c r="H66" s="352" t="s">
        <v>460</v>
      </c>
      <c r="I66" s="347" t="str">
        <f t="shared" si="0"/>
        <v/>
      </c>
      <c r="J66" s="505" t="str">
        <f>IF(ISBLANK(B66)," ",VLOOKUP(B66,[2]Produits!B49:G148,3,))</f>
        <v xml:space="preserve"> </v>
      </c>
      <c r="K66" s="421"/>
      <c r="L66" s="425"/>
      <c r="M66" s="348" t="str">
        <f>IFERROR(VLOOKUP(L66,Carton!$B$5:$J$61,7,),"-")</f>
        <v>-</v>
      </c>
      <c r="N66" s="349" t="str">
        <f>IFERROR(VLOOKUP(L66,Carton!$B$5:$J$61,9,),"-")</f>
        <v>-</v>
      </c>
      <c r="O66" s="295"/>
      <c r="P66" s="295"/>
      <c r="Q66" s="295"/>
      <c r="R66" s="295"/>
      <c r="X66" s="310"/>
      <c r="Y66" s="299"/>
      <c r="AA66" s="299"/>
    </row>
    <row r="67" spans="1:27" ht="14.4" thickBot="1">
      <c r="A67" s="394"/>
      <c r="B67" s="396"/>
      <c r="C67" s="472" t="str">
        <f>IF(ISBLANK(B67)," ",VLOOKUP(B67,Produits!$B$3:$C$102,2,))</f>
        <v xml:space="preserve"> </v>
      </c>
      <c r="D67" s="415"/>
      <c r="E67" s="414"/>
      <c r="F67" s="362" t="str">
        <f t="shared" si="2"/>
        <v xml:space="preserve"> </v>
      </c>
      <c r="G67" s="299"/>
      <c r="H67" s="352" t="s">
        <v>461</v>
      </c>
      <c r="I67" s="347" t="str">
        <f t="shared" si="0"/>
        <v/>
      </c>
      <c r="J67" s="505" t="str">
        <f>IF(ISBLANK(B67)," ",VLOOKUP(B67,[2]Produits!B50:G149,3,))</f>
        <v xml:space="preserve"> </v>
      </c>
      <c r="K67" s="421"/>
      <c r="L67" s="425"/>
      <c r="M67" s="348" t="str">
        <f>IFERROR(VLOOKUP(L67,Carton!$B$5:$J$61,7,),"-")</f>
        <v>-</v>
      </c>
      <c r="N67" s="349" t="str">
        <f>IFERROR(VLOOKUP(L67,Carton!$B$5:$J$61,9,),"-")</f>
        <v>-</v>
      </c>
      <c r="O67" s="295"/>
      <c r="P67" s="295"/>
      <c r="Q67" s="295"/>
      <c r="R67" s="295"/>
      <c r="X67" s="310"/>
      <c r="Y67" s="299"/>
      <c r="AA67" s="299"/>
    </row>
    <row r="68" spans="1:27" ht="14.4" thickBot="1">
      <c r="A68" s="394"/>
      <c r="B68" s="396"/>
      <c r="C68" s="472" t="str">
        <f>IF(ISBLANK(B68)," ",VLOOKUP(B68,Produits!$B$3:$C$102,2,))</f>
        <v xml:space="preserve"> </v>
      </c>
      <c r="D68" s="415"/>
      <c r="E68" s="414"/>
      <c r="F68" s="362" t="str">
        <f t="shared" si="2"/>
        <v xml:space="preserve"> </v>
      </c>
      <c r="G68" s="299"/>
      <c r="H68" s="344" t="s">
        <v>462</v>
      </c>
      <c r="I68" s="347" t="str">
        <f t="shared" si="0"/>
        <v/>
      </c>
      <c r="J68" s="505" t="str">
        <f>IF(ISBLANK(B68)," ",VLOOKUP(B68,[2]Produits!B51:G150,3,))</f>
        <v xml:space="preserve"> </v>
      </c>
      <c r="K68" s="422"/>
      <c r="L68" s="425"/>
      <c r="M68" s="348" t="str">
        <f>IFERROR(VLOOKUP(L68,Carton!$B$5:$J$61,7,),"-")</f>
        <v>-</v>
      </c>
      <c r="N68" s="349" t="str">
        <f>IFERROR(VLOOKUP(L68,Carton!$B$5:$J$61,9,),"-")</f>
        <v>-</v>
      </c>
      <c r="O68" s="295"/>
      <c r="P68" s="295"/>
      <c r="Q68" s="295"/>
      <c r="R68" s="295"/>
      <c r="X68" s="310"/>
      <c r="Y68" s="299"/>
      <c r="AA68" s="299"/>
    </row>
    <row r="69" spans="1:27" ht="14.4" thickBot="1">
      <c r="A69" s="394"/>
      <c r="B69" s="397"/>
      <c r="C69" s="472" t="str">
        <f>IF(ISBLANK(B69)," ",VLOOKUP(B69,Produits!$B$3:$C$102,2,))</f>
        <v xml:space="preserve"> </v>
      </c>
      <c r="D69" s="415"/>
      <c r="E69" s="414"/>
      <c r="F69" s="365" t="str">
        <f t="shared" si="2"/>
        <v xml:space="preserve"> </v>
      </c>
      <c r="G69" s="299"/>
      <c r="H69" s="344" t="s">
        <v>579</v>
      </c>
      <c r="I69" s="347" t="str">
        <f t="shared" si="0"/>
        <v/>
      </c>
      <c r="J69" s="505" t="str">
        <f>IF(ISBLANK(B69)," ",VLOOKUP(B69,[2]Produits!B52:G151,3,))</f>
        <v xml:space="preserve"> </v>
      </c>
      <c r="K69" s="422"/>
      <c r="L69" s="425"/>
      <c r="M69" s="348" t="str">
        <f>IFERROR(VLOOKUP(L69,Carton!$B$5:$J$61,7,),"-")</f>
        <v>-</v>
      </c>
      <c r="N69" s="349" t="str">
        <f>IFERROR(VLOOKUP(L69,Carton!$B$5:$J$61,9,),"-")</f>
        <v>-</v>
      </c>
      <c r="O69" s="295"/>
      <c r="P69" s="295"/>
      <c r="Q69" s="295"/>
      <c r="R69" s="295"/>
      <c r="X69" s="310"/>
      <c r="Y69" s="299"/>
      <c r="AA69" s="299"/>
    </row>
    <row r="70" spans="1:27" ht="14.4" thickBot="1">
      <c r="A70" s="394"/>
      <c r="B70" s="397"/>
      <c r="C70" s="472" t="str">
        <f>IF(ISBLANK(B70)," ",VLOOKUP(B70,Produits!$B$3:$C$102,2,))</f>
        <v xml:space="preserve"> </v>
      </c>
      <c r="D70" s="415"/>
      <c r="E70" s="414"/>
      <c r="F70" s="365" t="str">
        <f t="shared" si="2"/>
        <v xml:space="preserve"> </v>
      </c>
      <c r="G70" s="299"/>
      <c r="H70" s="344" t="s">
        <v>580</v>
      </c>
      <c r="I70" s="347" t="str">
        <f t="shared" si="0"/>
        <v/>
      </c>
      <c r="J70" s="505" t="str">
        <f>IF(ISBLANK(B70)," ",VLOOKUP(B70,[2]Produits!B53:G152,3,))</f>
        <v xml:space="preserve"> </v>
      </c>
      <c r="K70" s="422"/>
      <c r="L70" s="425"/>
      <c r="M70" s="348" t="str">
        <f>IFERROR(VLOOKUP(L70,Carton!$B$5:$J$61,7,),"-")</f>
        <v>-</v>
      </c>
      <c r="N70" s="349" t="str">
        <f>IFERROR(VLOOKUP(L70,Carton!$B$5:$J$61,9,),"-")</f>
        <v>-</v>
      </c>
      <c r="O70" s="295"/>
      <c r="P70" s="295"/>
      <c r="Q70" s="295"/>
      <c r="R70" s="295"/>
      <c r="X70" s="310"/>
      <c r="Y70" s="299"/>
      <c r="AA70" s="299"/>
    </row>
    <row r="71" spans="1:27" ht="14.4" thickBot="1">
      <c r="A71" s="394"/>
      <c r="B71" s="397"/>
      <c r="C71" s="472" t="str">
        <f>IF(ISBLANK(B71)," ",VLOOKUP(B71,Produits!$B$3:$C$102,2,))</f>
        <v xml:space="preserve"> </v>
      </c>
      <c r="D71" s="415"/>
      <c r="E71" s="414"/>
      <c r="F71" s="365" t="str">
        <f t="shared" si="2"/>
        <v xml:space="preserve"> </v>
      </c>
      <c r="G71" s="299"/>
      <c r="H71" s="344" t="s">
        <v>581</v>
      </c>
      <c r="I71" s="347" t="str">
        <f t="shared" si="0"/>
        <v/>
      </c>
      <c r="J71" s="505" t="str">
        <f>IF(ISBLANK(B71)," ",VLOOKUP(B71,[2]Produits!B54:G153,3,))</f>
        <v xml:space="preserve"> </v>
      </c>
      <c r="K71" s="422"/>
      <c r="L71" s="425"/>
      <c r="M71" s="348" t="str">
        <f>IFERROR(VLOOKUP(L71,Carton!$B$5:$J$61,7,),"-")</f>
        <v>-</v>
      </c>
      <c r="N71" s="349" t="str">
        <f>IFERROR(VLOOKUP(L71,Carton!$B$5:$J$61,9,),"-")</f>
        <v>-</v>
      </c>
      <c r="O71" s="295"/>
      <c r="P71" s="295"/>
      <c r="Q71" s="295"/>
      <c r="R71" s="295"/>
      <c r="X71" s="310"/>
      <c r="Y71" s="299"/>
      <c r="AA71" s="299"/>
    </row>
    <row r="72" spans="1:27" ht="14.4" thickBot="1">
      <c r="A72" s="398"/>
      <c r="B72" s="397"/>
      <c r="C72" s="472" t="str">
        <f>IF(ISBLANK(B72)," ",VLOOKUP(B72,Produits!$B$3:$C$102,2,))</f>
        <v xml:space="preserve"> </v>
      </c>
      <c r="D72" s="415"/>
      <c r="E72" s="414"/>
      <c r="F72" s="365" t="str">
        <f t="shared" si="2"/>
        <v xml:space="preserve"> </v>
      </c>
      <c r="G72" s="299"/>
      <c r="H72" s="344" t="s">
        <v>582</v>
      </c>
      <c r="I72" s="347" t="str">
        <f t="shared" si="0"/>
        <v/>
      </c>
      <c r="J72" s="505" t="str">
        <f>IF(ISBLANK(B72)," ",VLOOKUP(B72,[2]Produits!B55:G154,3,))</f>
        <v xml:space="preserve"> </v>
      </c>
      <c r="K72" s="422"/>
      <c r="L72" s="425"/>
      <c r="M72" s="348" t="str">
        <f>IFERROR(VLOOKUP(L72,Carton!$B$5:$J$61,7,),"-")</f>
        <v>-</v>
      </c>
      <c r="N72" s="349" t="str">
        <f>IFERROR(VLOOKUP(L72,Carton!$B$5:$J$61,9,),"-")</f>
        <v>-</v>
      </c>
      <c r="O72" s="295"/>
      <c r="P72" s="295"/>
      <c r="Q72" s="295"/>
      <c r="R72" s="295"/>
      <c r="X72" s="310"/>
      <c r="Y72" s="299"/>
      <c r="AA72" s="299"/>
    </row>
    <row r="73" spans="1:27" ht="14.4" thickBot="1">
      <c r="A73" s="398"/>
      <c r="B73" s="397"/>
      <c r="C73" s="472" t="str">
        <f>IF(ISBLANK(B73)," ",VLOOKUP(B73,Produits!$B$3:$C$102,2,))</f>
        <v xml:space="preserve"> </v>
      </c>
      <c r="D73" s="415"/>
      <c r="E73" s="414"/>
      <c r="F73" s="366" t="str">
        <f t="shared" si="2"/>
        <v xml:space="preserve"> </v>
      </c>
      <c r="G73" s="367"/>
      <c r="H73" s="344" t="s">
        <v>583</v>
      </c>
      <c r="I73" s="347" t="str">
        <f t="shared" si="0"/>
        <v/>
      </c>
      <c r="J73" s="505" t="str">
        <f>IF(ISBLANK(B73)," ",VLOOKUP(B73,[2]Produits!B56:G155,3,))</f>
        <v xml:space="preserve"> </v>
      </c>
      <c r="K73" s="422"/>
      <c r="L73" s="425"/>
      <c r="M73" s="348" t="str">
        <f>IFERROR(VLOOKUP(L73,Carton!$B$5:$J$61,7,),"-")</f>
        <v>-</v>
      </c>
      <c r="N73" s="349" t="str">
        <f>IFERROR(VLOOKUP(L73,Carton!$B$5:$J$61,9,),"-")</f>
        <v>-</v>
      </c>
      <c r="O73" s="295"/>
      <c r="P73" s="295"/>
      <c r="Q73" s="295"/>
      <c r="R73" s="295"/>
      <c r="X73" s="310"/>
      <c r="Y73" s="299"/>
      <c r="AA73" s="299"/>
    </row>
    <row r="74" spans="1:27" ht="13.2" customHeight="1" thickBot="1">
      <c r="A74" s="398"/>
      <c r="B74" s="399"/>
      <c r="C74" s="472" t="str">
        <f>IF(ISBLANK(B74)," ",VLOOKUP(B74,Produits!$B$3:$C$102,2,))</f>
        <v xml:space="preserve"> </v>
      </c>
      <c r="D74" s="416"/>
      <c r="E74" s="414"/>
      <c r="F74" s="366" t="str">
        <f t="shared" si="2"/>
        <v xml:space="preserve"> </v>
      </c>
      <c r="G74" s="367"/>
      <c r="H74" s="344" t="s">
        <v>584</v>
      </c>
      <c r="I74" s="347" t="str">
        <f t="shared" si="0"/>
        <v/>
      </c>
      <c r="J74" s="505" t="str">
        <f>IF(ISBLANK(B74)," ",VLOOKUP(B74,[2]Produits!B57:G156,3,))</f>
        <v xml:space="preserve"> </v>
      </c>
      <c r="K74" s="422"/>
      <c r="L74" s="425"/>
      <c r="M74" s="348" t="str">
        <f>IFERROR(VLOOKUP(L74,Carton!$B$5:$J$61,7,),"-")</f>
        <v>-</v>
      </c>
      <c r="N74" s="349" t="str">
        <f>IFERROR(VLOOKUP(L74,Carton!$B$5:$J$61,9,),"-")</f>
        <v>-</v>
      </c>
      <c r="O74" s="295"/>
      <c r="P74" s="295"/>
      <c r="Q74" s="295"/>
      <c r="R74" s="295"/>
      <c r="X74" s="310"/>
      <c r="Y74" s="299"/>
      <c r="AA74" s="299"/>
    </row>
    <row r="75" spans="1:27" ht="14.4" thickBot="1">
      <c r="A75" s="398"/>
      <c r="B75" s="397"/>
      <c r="C75" s="472" t="str">
        <f>IF(ISBLANK(B75)," ",VLOOKUP(B75,Produits!$B$3:$C$102,2,))</f>
        <v xml:space="preserve"> </v>
      </c>
      <c r="D75" s="415"/>
      <c r="E75" s="414"/>
      <c r="F75" s="365" t="str">
        <f t="shared" si="2"/>
        <v xml:space="preserve"> </v>
      </c>
      <c r="G75" s="299"/>
      <c r="H75" s="344" t="s">
        <v>585</v>
      </c>
      <c r="I75" s="347" t="str">
        <f t="shared" si="0"/>
        <v/>
      </c>
      <c r="J75" s="505" t="str">
        <f>IF(ISBLANK(B75)," ",VLOOKUP(B75,[2]Produits!B58:G157,3,))</f>
        <v xml:space="preserve"> </v>
      </c>
      <c r="K75" s="422"/>
      <c r="L75" s="425"/>
      <c r="M75" s="348" t="str">
        <f>IFERROR(VLOOKUP(L75,Carton!$B$5:$J$61,7,),"-")</f>
        <v>-</v>
      </c>
      <c r="N75" s="349" t="str">
        <f>IFERROR(VLOOKUP(L75,Carton!$B$5:$J$61,9,),"-")</f>
        <v>-</v>
      </c>
      <c r="O75" s="295"/>
      <c r="P75" s="295"/>
      <c r="Q75" s="295"/>
      <c r="R75" s="295"/>
      <c r="X75" s="310"/>
      <c r="Y75" s="299"/>
      <c r="AA75" s="299"/>
    </row>
    <row r="76" spans="1:27" ht="14.4" thickBot="1">
      <c r="A76" s="398"/>
      <c r="B76" s="397"/>
      <c r="C76" s="472" t="str">
        <f>IF(ISBLANK(B76)," ",VLOOKUP(B76,Produits!$B$3:$C$102,2,))</f>
        <v xml:space="preserve"> </v>
      </c>
      <c r="D76" s="415"/>
      <c r="E76" s="414"/>
      <c r="F76" s="365" t="str">
        <f t="shared" si="2"/>
        <v xml:space="preserve"> </v>
      </c>
      <c r="G76" s="299"/>
      <c r="H76" s="344" t="s">
        <v>586</v>
      </c>
      <c r="I76" s="347" t="str">
        <f t="shared" si="0"/>
        <v/>
      </c>
      <c r="J76" s="505" t="str">
        <f>IF(ISBLANK(B76)," ",VLOOKUP(B76,[2]Produits!B59:G158,3,))</f>
        <v xml:space="preserve"> </v>
      </c>
      <c r="K76" s="422"/>
      <c r="L76" s="425"/>
      <c r="M76" s="348" t="str">
        <f>IFERROR(VLOOKUP(L76,Carton!$B$5:$J$61,7,),"-")</f>
        <v>-</v>
      </c>
      <c r="N76" s="349" t="str">
        <f>IFERROR(VLOOKUP(L76,Carton!$B$5:$J$61,9,),"-")</f>
        <v>-</v>
      </c>
      <c r="O76" s="295"/>
      <c r="P76" s="295"/>
      <c r="Q76" s="295"/>
      <c r="R76" s="295"/>
      <c r="X76" s="310"/>
      <c r="Y76" s="299"/>
      <c r="AA76" s="299"/>
    </row>
    <row r="77" spans="1:27" ht="14.4" thickBot="1">
      <c r="A77" s="398"/>
      <c r="B77" s="397"/>
      <c r="C77" s="472" t="str">
        <f>IF(ISBLANK(B77)," ",VLOOKUP(B77,Produits!$B$3:$C$102,2,))</f>
        <v xml:space="preserve"> </v>
      </c>
      <c r="D77" s="415"/>
      <c r="E77" s="414"/>
      <c r="F77" s="365" t="str">
        <f t="shared" si="2"/>
        <v xml:space="preserve"> </v>
      </c>
      <c r="G77" s="299"/>
      <c r="H77" s="344" t="s">
        <v>587</v>
      </c>
      <c r="I77" s="347" t="str">
        <f t="shared" si="0"/>
        <v/>
      </c>
      <c r="J77" s="505" t="str">
        <f>IF(ISBLANK(B77)," ",VLOOKUP(B77,[2]Produits!B60:G159,3,))</f>
        <v xml:space="preserve"> </v>
      </c>
      <c r="K77" s="422"/>
      <c r="L77" s="425"/>
      <c r="M77" s="348" t="str">
        <f>IFERROR(VLOOKUP(L77,Carton!$B$5:$J$61,7,),"-")</f>
        <v>-</v>
      </c>
      <c r="N77" s="349" t="str">
        <f>IFERROR(VLOOKUP(L77,Carton!$B$5:$J$61,9,),"-")</f>
        <v>-</v>
      </c>
      <c r="O77" s="295"/>
      <c r="P77" s="295"/>
      <c r="Q77" s="295"/>
      <c r="R77" s="295"/>
      <c r="X77" s="310"/>
      <c r="Y77" s="299"/>
      <c r="AA77" s="299"/>
    </row>
    <row r="78" spans="1:27" ht="14.4" thickBot="1">
      <c r="A78" s="398"/>
      <c r="B78" s="397"/>
      <c r="C78" s="472" t="str">
        <f>IF(ISBLANK(B78)," ",VLOOKUP(B78,Produits!$B$3:$C$102,2,))</f>
        <v xml:space="preserve"> </v>
      </c>
      <c r="D78" s="415"/>
      <c r="E78" s="414"/>
      <c r="F78" s="365" t="str">
        <f t="shared" si="2"/>
        <v xml:space="preserve"> </v>
      </c>
      <c r="G78" s="299"/>
      <c r="H78" s="344" t="s">
        <v>588</v>
      </c>
      <c r="I78" s="347" t="str">
        <f t="shared" si="0"/>
        <v/>
      </c>
      <c r="J78" s="505" t="str">
        <f>IF(ISBLANK(B78)," ",VLOOKUP(B78,[2]Produits!B61:G160,3,))</f>
        <v xml:space="preserve"> </v>
      </c>
      <c r="K78" s="422"/>
      <c r="L78" s="425"/>
      <c r="M78" s="348" t="str">
        <f>IFERROR(VLOOKUP(L78,Carton!$B$5:$J$61,7,),"-")</f>
        <v>-</v>
      </c>
      <c r="N78" s="349" t="str">
        <f>IFERROR(VLOOKUP(L78,Carton!$B$5:$J$61,9,),"-")</f>
        <v>-</v>
      </c>
      <c r="O78" s="295"/>
      <c r="P78" s="295"/>
      <c r="Q78" s="295"/>
      <c r="R78" s="295"/>
      <c r="X78" s="310"/>
      <c r="Y78" s="299"/>
      <c r="AA78" s="299"/>
    </row>
    <row r="79" spans="1:27" ht="14.4" thickBot="1">
      <c r="A79" s="400"/>
      <c r="B79" s="401"/>
      <c r="C79" s="502" t="str">
        <f>IF(ISBLANK(B79)," ",VLOOKUP(B79,Produits!$B$3:$C$102,2,))</f>
        <v xml:space="preserve"> </v>
      </c>
      <c r="D79" s="417"/>
      <c r="E79" s="418"/>
      <c r="F79" s="368" t="str">
        <f t="shared" si="2"/>
        <v xml:space="preserve"> </v>
      </c>
      <c r="G79" s="369"/>
      <c r="H79" s="520" t="s">
        <v>589</v>
      </c>
      <c r="I79" s="358" t="str">
        <f t="shared" si="0"/>
        <v/>
      </c>
      <c r="J79" s="505" t="str">
        <f>IF(ISBLANK(B79)," ",VLOOKUP(B79,[2]Produits!B62:G161,3,))</f>
        <v xml:space="preserve"> </v>
      </c>
      <c r="K79" s="423"/>
      <c r="L79" s="425"/>
      <c r="M79" s="348" t="str">
        <f>IFERROR(VLOOKUP(L79,Carton!$B$5:$J$61,7,),"-")</f>
        <v>-</v>
      </c>
      <c r="N79" s="349" t="str">
        <f>IFERROR(VLOOKUP(L79,Carton!$B$5:$J$61,9,),"-")</f>
        <v>-</v>
      </c>
      <c r="O79" s="295"/>
      <c r="P79" s="295"/>
      <c r="Q79" s="295"/>
      <c r="R79" s="295"/>
      <c r="X79" s="310"/>
      <c r="Y79" s="299"/>
      <c r="AA79" s="299"/>
    </row>
    <row r="80" spans="1:27" ht="6" customHeight="1">
      <c r="A80" s="370"/>
      <c r="C80" s="371"/>
      <c r="D80" s="370"/>
      <c r="E80" s="372"/>
      <c r="F80" s="370"/>
      <c r="G80" s="370"/>
      <c r="H80" s="370"/>
      <c r="I80" s="373"/>
      <c r="J80" s="506"/>
      <c r="K80" s="374"/>
      <c r="L80" s="370"/>
      <c r="M80" s="296"/>
      <c r="N80" s="298"/>
      <c r="O80" s="298"/>
      <c r="Q80" s="295"/>
      <c r="R80" s="295"/>
      <c r="Z80" s="310"/>
      <c r="AA80" s="299"/>
    </row>
    <row r="81" spans="1:27" ht="14.4" customHeight="1">
      <c r="A81" s="562" t="s">
        <v>608</v>
      </c>
      <c r="B81" s="563"/>
      <c r="C81" s="375">
        <f>+SUM(F19:F79)</f>
        <v>19.760000000000002</v>
      </c>
      <c r="D81" s="370"/>
      <c r="E81" s="372"/>
      <c r="F81" s="370"/>
      <c r="G81" s="370"/>
      <c r="H81" s="370"/>
      <c r="I81" s="370"/>
      <c r="J81" s="507"/>
      <c r="K81" s="298">
        <f>COUNTA(K19:K79)</f>
        <v>1</v>
      </c>
      <c r="M81" s="376">
        <f>+SUM(M19:M79)</f>
        <v>1.4999999999999999E-2</v>
      </c>
      <c r="N81" s="376">
        <f>+SUM(N19:N79)</f>
        <v>0.40300000000000002</v>
      </c>
      <c r="R81" s="295"/>
      <c r="Z81" s="310"/>
      <c r="AA81" s="299"/>
    </row>
    <row r="82" spans="1:27" ht="14.4" customHeight="1">
      <c r="A82" s="562" t="s">
        <v>609</v>
      </c>
      <c r="B82" s="563"/>
      <c r="C82" s="375">
        <f>C81+N81</f>
        <v>20.163</v>
      </c>
      <c r="D82" s="370"/>
      <c r="E82" s="372"/>
      <c r="F82" s="370"/>
      <c r="G82" s="370"/>
      <c r="H82" s="370"/>
      <c r="I82" s="370"/>
      <c r="J82" s="507"/>
      <c r="K82" s="374"/>
      <c r="L82" s="370"/>
      <c r="M82" s="296"/>
      <c r="N82" s="298"/>
      <c r="O82" s="298"/>
      <c r="Q82" s="295"/>
      <c r="R82" s="295"/>
      <c r="Z82" s="310"/>
      <c r="AA82" s="299"/>
    </row>
    <row r="83" spans="1:27" ht="14.4" customHeight="1">
      <c r="A83" s="564" t="s">
        <v>610</v>
      </c>
      <c r="B83" s="565"/>
      <c r="C83" s="377">
        <f t="array" ref="C83">SUMPRODUCT(IF(A19:A79&lt;&gt;"",1/COUNTIF(A19:A79,A19:A79)))</f>
        <v>1</v>
      </c>
      <c r="D83" s="370"/>
      <c r="E83" s="372"/>
      <c r="F83" s="370"/>
      <c r="G83" s="370"/>
      <c r="H83" s="370"/>
      <c r="I83" s="370"/>
      <c r="J83" s="507"/>
      <c r="K83" s="374"/>
      <c r="L83" s="370"/>
      <c r="M83" s="296"/>
      <c r="N83" s="298"/>
      <c r="O83" s="298"/>
      <c r="Q83" s="295"/>
      <c r="R83" s="295"/>
      <c r="Z83" s="310"/>
      <c r="AA83" s="299"/>
    </row>
    <row r="84" spans="1:27" ht="15">
      <c r="A84" s="566" t="s">
        <v>611</v>
      </c>
      <c r="B84" s="567"/>
      <c r="C84" s="378">
        <f>SUM(M19:M79)</f>
        <v>1.4999999999999999E-2</v>
      </c>
      <c r="D84" s="370"/>
      <c r="E84" s="372"/>
      <c r="F84" s="370"/>
      <c r="G84" s="370"/>
      <c r="H84" s="370"/>
      <c r="I84" s="370"/>
      <c r="J84" s="507"/>
      <c r="K84" s="374"/>
      <c r="L84" s="379"/>
      <c r="M84" s="296"/>
      <c r="N84" s="298"/>
      <c r="O84" s="298"/>
      <c r="Q84" s="295"/>
      <c r="R84" s="295"/>
      <c r="Z84" s="310"/>
      <c r="AA84" s="299"/>
    </row>
    <row r="85" spans="1:27" ht="14.4" customHeight="1">
      <c r="A85" s="551" t="s">
        <v>612</v>
      </c>
      <c r="B85" s="552"/>
      <c r="C85" s="380">
        <f>+SUM(D19:D79)</f>
        <v>1</v>
      </c>
      <c r="D85" s="370"/>
      <c r="E85" s="372"/>
      <c r="F85" s="370"/>
      <c r="G85" s="370"/>
      <c r="H85" s="381"/>
      <c r="I85" s="370"/>
      <c r="J85" s="507"/>
      <c r="K85" s="374"/>
      <c r="L85" s="370"/>
      <c r="M85" s="296"/>
      <c r="N85" s="298"/>
      <c r="O85" s="298"/>
      <c r="Q85" s="295"/>
      <c r="R85" s="295"/>
      <c r="Z85" s="310"/>
      <c r="AA85" s="299"/>
    </row>
    <row r="86" spans="1:27" ht="6" customHeight="1">
      <c r="A86" s="370"/>
      <c r="B86" s="370"/>
      <c r="C86" s="382"/>
      <c r="D86" s="370"/>
      <c r="E86" s="372"/>
      <c r="F86" s="370"/>
      <c r="G86" s="370"/>
      <c r="H86" s="370"/>
      <c r="I86" s="370"/>
      <c r="J86" s="507"/>
      <c r="K86" s="374"/>
      <c r="L86" s="370"/>
      <c r="M86" s="296"/>
      <c r="N86" s="298"/>
      <c r="O86" s="298"/>
      <c r="Q86" s="295"/>
      <c r="R86" s="295"/>
      <c r="Z86" s="310"/>
      <c r="AA86" s="299"/>
    </row>
    <row r="87" spans="1:27" ht="14.4" customHeight="1">
      <c r="A87" s="568" t="s">
        <v>568</v>
      </c>
      <c r="B87" s="568"/>
      <c r="C87" s="383"/>
      <c r="D87" s="383"/>
      <c r="E87" s="383"/>
      <c r="F87" s="383"/>
      <c r="G87" s="383"/>
      <c r="H87" s="383"/>
      <c r="I87" s="383"/>
      <c r="J87" s="507"/>
      <c r="K87" s="374"/>
      <c r="L87" s="370"/>
      <c r="M87" s="384"/>
      <c r="N87" s="298"/>
      <c r="O87" s="298"/>
      <c r="Q87" s="295"/>
      <c r="R87" s="295"/>
      <c r="Z87" s="310"/>
      <c r="AA87" s="299"/>
    </row>
    <row r="88" spans="1:27" ht="13.95" customHeight="1">
      <c r="A88" s="542"/>
      <c r="B88" s="543"/>
      <c r="C88" s="543"/>
      <c r="D88" s="543"/>
      <c r="E88" s="543"/>
      <c r="F88" s="543"/>
      <c r="G88" s="543"/>
      <c r="H88" s="543"/>
      <c r="I88" s="544"/>
      <c r="J88" s="507"/>
      <c r="K88" s="374"/>
      <c r="L88" s="370"/>
      <c r="M88" s="384"/>
      <c r="N88" s="298"/>
      <c r="O88" s="298"/>
      <c r="Q88" s="295"/>
      <c r="R88" s="295"/>
      <c r="Z88" s="310"/>
      <c r="AA88" s="299"/>
    </row>
    <row r="89" spans="1:27" ht="13.95" customHeight="1">
      <c r="A89" s="545"/>
      <c r="B89" s="546"/>
      <c r="C89" s="546"/>
      <c r="D89" s="546"/>
      <c r="E89" s="546"/>
      <c r="F89" s="546"/>
      <c r="G89" s="546"/>
      <c r="H89" s="546"/>
      <c r="I89" s="547"/>
      <c r="J89" s="507"/>
      <c r="K89" s="374"/>
      <c r="L89" s="370"/>
      <c r="M89" s="384"/>
      <c r="N89" s="298"/>
      <c r="O89" s="298"/>
      <c r="Q89" s="295"/>
      <c r="R89" s="295"/>
      <c r="Z89" s="310"/>
      <c r="AA89" s="299"/>
    </row>
    <row r="90" spans="1:27" ht="14.4" customHeight="1">
      <c r="A90" s="545"/>
      <c r="B90" s="546"/>
      <c r="C90" s="546"/>
      <c r="D90" s="546"/>
      <c r="E90" s="546"/>
      <c r="F90" s="546"/>
      <c r="G90" s="546"/>
      <c r="H90" s="546"/>
      <c r="I90" s="547"/>
      <c r="J90" s="507"/>
      <c r="K90" s="374"/>
      <c r="L90" s="370"/>
      <c r="M90" s="384"/>
      <c r="N90" s="298"/>
      <c r="O90" s="298"/>
      <c r="Q90" s="295"/>
      <c r="R90" s="295"/>
      <c r="Z90" s="310"/>
      <c r="AA90" s="299"/>
    </row>
    <row r="91" spans="1:27">
      <c r="A91" s="548"/>
      <c r="B91" s="549"/>
      <c r="C91" s="549"/>
      <c r="D91" s="549"/>
      <c r="E91" s="549"/>
      <c r="F91" s="549"/>
      <c r="G91" s="549"/>
      <c r="H91" s="549"/>
      <c r="I91" s="550"/>
      <c r="J91" s="507"/>
      <c r="K91" s="374"/>
      <c r="L91" s="370"/>
      <c r="M91" s="384"/>
      <c r="N91" s="298"/>
      <c r="O91" s="298"/>
      <c r="Q91" s="295"/>
      <c r="R91" s="295"/>
      <c r="Z91" s="310"/>
      <c r="AA91" s="299"/>
    </row>
    <row r="92" spans="1:27">
      <c r="A92" s="299"/>
      <c r="B92" s="385"/>
      <c r="C92" s="371"/>
      <c r="D92" s="385"/>
      <c r="E92" s="372"/>
      <c r="F92" s="370"/>
      <c r="G92" s="370"/>
      <c r="H92" s="370"/>
      <c r="I92" s="370"/>
      <c r="J92" s="507"/>
      <c r="K92" s="374"/>
      <c r="L92" s="370"/>
      <c r="M92" s="384"/>
      <c r="N92" s="298"/>
      <c r="O92" s="298"/>
      <c r="Q92" s="295"/>
      <c r="R92" s="295"/>
      <c r="Z92" s="310"/>
      <c r="AA92" s="299"/>
    </row>
    <row r="93" spans="1:27">
      <c r="A93" s="299"/>
      <c r="B93" s="385"/>
      <c r="C93" s="371"/>
      <c r="D93" s="385"/>
      <c r="E93" s="372"/>
      <c r="F93" s="386"/>
      <c r="G93" s="385"/>
      <c r="H93" s="385"/>
      <c r="I93" s="385"/>
      <c r="J93" s="507"/>
      <c r="K93" s="374"/>
      <c r="L93" s="385"/>
      <c r="M93" s="385"/>
      <c r="N93" s="296"/>
      <c r="O93" s="298"/>
      <c r="R93" s="295"/>
      <c r="Z93" s="295"/>
      <c r="AA93" s="299"/>
    </row>
    <row r="94" spans="1:27">
      <c r="A94" s="299"/>
      <c r="B94" s="387" t="s">
        <v>570</v>
      </c>
      <c r="C94" s="300"/>
      <c r="D94" s="388"/>
      <c r="E94" s="372"/>
      <c r="F94" s="386"/>
      <c r="G94" s="385"/>
      <c r="H94" s="385"/>
      <c r="I94" s="385"/>
      <c r="J94" s="507"/>
      <c r="K94" s="374"/>
      <c r="L94" s="385"/>
      <c r="M94" s="385"/>
      <c r="N94" s="296"/>
      <c r="O94" s="298"/>
      <c r="R94" s="295"/>
      <c r="Z94" s="295"/>
      <c r="AA94" s="299"/>
    </row>
    <row r="95" spans="1:27">
      <c r="A95" s="299"/>
      <c r="B95" s="322" t="s">
        <v>571</v>
      </c>
      <c r="C95" s="300"/>
      <c r="D95" s="388"/>
      <c r="E95" s="372"/>
      <c r="F95" s="386"/>
      <c r="G95" s="385"/>
      <c r="H95" s="385"/>
      <c r="I95" s="385"/>
      <c r="J95" s="507"/>
      <c r="K95" s="374"/>
      <c r="L95" s="385"/>
      <c r="M95" s="385"/>
      <c r="N95" s="296"/>
      <c r="O95" s="298"/>
      <c r="R95" s="295"/>
      <c r="Z95" s="295"/>
      <c r="AA95" s="299"/>
    </row>
    <row r="96" spans="1:27">
      <c r="A96" s="299"/>
      <c r="B96" s="322" t="s">
        <v>572</v>
      </c>
      <c r="C96" s="300"/>
      <c r="D96" s="388"/>
      <c r="E96" s="372"/>
      <c r="F96" s="386"/>
      <c r="G96" s="388"/>
      <c r="H96" s="388"/>
      <c r="I96" s="386"/>
      <c r="J96" s="504"/>
      <c r="K96" s="389"/>
      <c r="L96" s="386"/>
      <c r="M96" s="386"/>
      <c r="N96" s="296"/>
      <c r="O96" s="298"/>
      <c r="R96" s="295"/>
      <c r="Z96" s="295"/>
      <c r="AA96" s="299"/>
    </row>
    <row r="97" spans="1:27">
      <c r="A97" s="299"/>
      <c r="B97" s="322"/>
      <c r="C97" s="300"/>
      <c r="D97" s="388"/>
      <c r="E97" s="372"/>
      <c r="F97" s="386"/>
      <c r="G97" s="388"/>
      <c r="H97" s="388"/>
      <c r="I97" s="386"/>
      <c r="J97" s="504"/>
      <c r="K97" s="389"/>
      <c r="L97" s="386"/>
      <c r="M97" s="386"/>
      <c r="N97" s="296"/>
      <c r="O97" s="298"/>
      <c r="R97" s="295"/>
      <c r="Z97" s="295"/>
      <c r="AA97" s="299"/>
    </row>
    <row r="98" spans="1:27">
      <c r="A98" s="299"/>
      <c r="B98" s="322" t="s">
        <v>573</v>
      </c>
      <c r="C98" s="300"/>
      <c r="D98" s="388"/>
      <c r="E98" s="372"/>
      <c r="F98" s="386"/>
      <c r="G98" s="388"/>
      <c r="H98" s="388"/>
      <c r="I98" s="386"/>
      <c r="J98" s="504"/>
      <c r="K98" s="389"/>
      <c r="L98" s="386"/>
      <c r="M98" s="386"/>
      <c r="N98" s="296"/>
      <c r="O98" s="298"/>
      <c r="R98" s="295"/>
      <c r="Z98" s="295"/>
      <c r="AA98" s="299"/>
    </row>
    <row r="99" spans="1:27">
      <c r="A99" s="299"/>
      <c r="B99" s="322" t="s">
        <v>574</v>
      </c>
      <c r="C99" s="300"/>
      <c r="D99" s="388"/>
      <c r="E99" s="372"/>
      <c r="F99" s="386"/>
      <c r="G99" s="388"/>
      <c r="H99" s="388"/>
      <c r="I99" s="386"/>
      <c r="J99" s="504"/>
      <c r="K99" s="389"/>
      <c r="L99" s="386"/>
      <c r="M99" s="386"/>
      <c r="N99" s="296"/>
      <c r="O99" s="298"/>
      <c r="R99" s="295"/>
      <c r="Z99" s="295"/>
      <c r="AA99" s="299"/>
    </row>
    <row r="100" spans="1:27">
      <c r="A100" s="299"/>
      <c r="B100" s="295" t="s">
        <v>575</v>
      </c>
      <c r="C100" s="300"/>
      <c r="D100" s="299"/>
      <c r="E100" s="301"/>
      <c r="G100" s="299"/>
      <c r="I100" s="295"/>
      <c r="J100" s="504"/>
      <c r="K100" s="389"/>
      <c r="L100" s="386"/>
      <c r="M100" s="386"/>
      <c r="N100" s="296"/>
      <c r="O100" s="298"/>
      <c r="R100" s="295"/>
      <c r="Z100" s="295"/>
      <c r="AA100" s="299"/>
    </row>
    <row r="101" spans="1:27">
      <c r="A101" s="299"/>
      <c r="C101" s="300"/>
      <c r="D101" s="299"/>
      <c r="E101" s="301"/>
      <c r="G101" s="299"/>
      <c r="I101" s="295"/>
      <c r="J101" s="504"/>
      <c r="K101" s="389"/>
      <c r="L101" s="386"/>
      <c r="M101" s="386"/>
      <c r="N101" s="296"/>
      <c r="O101" s="298"/>
      <c r="R101" s="295"/>
      <c r="Z101" s="295"/>
      <c r="AA101" s="299"/>
    </row>
    <row r="102" spans="1:27">
      <c r="A102" s="299"/>
      <c r="C102" s="300"/>
      <c r="D102" s="299"/>
      <c r="E102" s="301"/>
      <c r="G102" s="299"/>
      <c r="I102" s="295"/>
      <c r="K102" s="302"/>
      <c r="L102" s="295"/>
      <c r="N102" s="296"/>
      <c r="O102" s="298"/>
      <c r="R102" s="295"/>
      <c r="Z102" s="295"/>
      <c r="AA102" s="299"/>
    </row>
    <row r="103" spans="1:27">
      <c r="A103" s="299"/>
      <c r="C103" s="300"/>
      <c r="D103" s="299"/>
      <c r="E103" s="301"/>
      <c r="G103" s="299"/>
      <c r="I103" s="295"/>
      <c r="K103" s="302"/>
      <c r="L103" s="295"/>
      <c r="N103" s="296"/>
      <c r="O103" s="298"/>
      <c r="R103" s="295"/>
      <c r="Z103" s="295"/>
      <c r="AA103" s="299"/>
    </row>
    <row r="104" spans="1:27">
      <c r="A104" s="299"/>
      <c r="C104" s="300"/>
      <c r="D104" s="299"/>
      <c r="E104" s="301"/>
      <c r="G104" s="299"/>
      <c r="I104" s="295"/>
      <c r="K104" s="302"/>
      <c r="L104" s="295"/>
      <c r="N104" s="296"/>
      <c r="O104" s="298"/>
      <c r="R104" s="295"/>
      <c r="Z104" s="295"/>
      <c r="AA104" s="299"/>
    </row>
    <row r="105" spans="1:27">
      <c r="A105" s="299"/>
      <c r="C105" s="300"/>
      <c r="D105" s="299"/>
      <c r="E105" s="301"/>
      <c r="G105" s="299"/>
      <c r="I105" s="295"/>
      <c r="K105" s="302"/>
      <c r="L105" s="295"/>
      <c r="N105" s="296"/>
      <c r="O105" s="298"/>
      <c r="R105" s="295"/>
      <c r="Z105" s="295"/>
      <c r="AA105" s="299"/>
    </row>
    <row r="106" spans="1:27">
      <c r="A106" s="299"/>
      <c r="C106" s="300"/>
      <c r="D106" s="299"/>
      <c r="E106" s="301"/>
      <c r="G106" s="299"/>
      <c r="I106" s="295"/>
      <c r="K106" s="302"/>
      <c r="L106" s="295"/>
      <c r="N106" s="296"/>
      <c r="O106" s="298"/>
      <c r="R106" s="295"/>
      <c r="Z106" s="295"/>
      <c r="AA106" s="299"/>
    </row>
    <row r="107" spans="1:27">
      <c r="A107" s="299"/>
      <c r="C107" s="300"/>
      <c r="D107" s="299"/>
      <c r="E107" s="301"/>
      <c r="G107" s="299"/>
      <c r="I107" s="295"/>
      <c r="K107" s="302"/>
      <c r="L107" s="295"/>
      <c r="N107" s="296"/>
      <c r="O107" s="298"/>
      <c r="R107" s="295"/>
      <c r="Z107" s="295"/>
      <c r="AA107" s="299"/>
    </row>
    <row r="108" spans="1:27">
      <c r="A108" s="299"/>
      <c r="C108" s="300"/>
      <c r="D108" s="299"/>
      <c r="E108" s="301"/>
      <c r="G108" s="299"/>
      <c r="I108" s="295"/>
      <c r="K108" s="302"/>
      <c r="L108" s="295"/>
      <c r="N108" s="296"/>
      <c r="O108" s="298"/>
      <c r="R108" s="295"/>
      <c r="Z108" s="295"/>
      <c r="AA108" s="299"/>
    </row>
    <row r="109" spans="1:27">
      <c r="A109" s="299"/>
      <c r="C109" s="300"/>
      <c r="D109" s="299"/>
      <c r="E109" s="301"/>
      <c r="G109" s="299"/>
      <c r="I109" s="295"/>
      <c r="K109" s="302"/>
      <c r="L109" s="295"/>
      <c r="N109" s="296"/>
      <c r="O109" s="298"/>
      <c r="R109" s="295"/>
      <c r="Z109" s="295"/>
      <c r="AA109" s="299"/>
    </row>
    <row r="110" spans="1:27">
      <c r="A110" s="299"/>
      <c r="C110" s="300"/>
      <c r="D110" s="299"/>
      <c r="E110" s="301"/>
      <c r="G110" s="299"/>
      <c r="I110" s="295"/>
      <c r="K110" s="302"/>
      <c r="L110" s="295"/>
      <c r="N110" s="296"/>
      <c r="O110" s="298"/>
      <c r="R110" s="295"/>
      <c r="Z110" s="295"/>
      <c r="AA110" s="299"/>
    </row>
    <row r="111" spans="1:27">
      <c r="A111" s="299"/>
      <c r="C111" s="300"/>
      <c r="D111" s="299"/>
      <c r="E111" s="301"/>
      <c r="G111" s="299"/>
      <c r="I111" s="295"/>
      <c r="K111" s="302"/>
      <c r="L111" s="295"/>
      <c r="N111" s="296"/>
      <c r="O111" s="298"/>
      <c r="R111" s="295"/>
      <c r="Z111" s="295"/>
      <c r="AA111" s="299"/>
    </row>
    <row r="112" spans="1:27">
      <c r="A112" s="299"/>
      <c r="C112" s="300"/>
      <c r="D112" s="299"/>
      <c r="E112" s="301"/>
      <c r="G112" s="299"/>
      <c r="I112" s="295"/>
      <c r="K112" s="302"/>
      <c r="L112" s="295"/>
      <c r="N112" s="296"/>
      <c r="O112" s="298"/>
      <c r="R112" s="295"/>
      <c r="Z112" s="295"/>
      <c r="AA112" s="299"/>
    </row>
    <row r="113" spans="1:27">
      <c r="A113" s="299"/>
      <c r="C113" s="300"/>
      <c r="D113" s="299"/>
      <c r="E113" s="301"/>
      <c r="G113" s="299"/>
      <c r="I113" s="295"/>
      <c r="K113" s="302"/>
      <c r="L113" s="295"/>
      <c r="N113" s="296"/>
      <c r="O113" s="298"/>
      <c r="R113" s="295"/>
      <c r="Z113" s="295"/>
      <c r="AA113" s="299"/>
    </row>
    <row r="114" spans="1:27">
      <c r="A114" s="299"/>
      <c r="C114" s="300"/>
      <c r="D114" s="299"/>
      <c r="E114" s="301"/>
      <c r="G114" s="299"/>
      <c r="I114" s="295"/>
      <c r="K114" s="302"/>
      <c r="L114" s="295"/>
      <c r="N114" s="296"/>
      <c r="O114" s="298"/>
      <c r="R114" s="295"/>
      <c r="Z114" s="295"/>
      <c r="AA114" s="299"/>
    </row>
    <row r="115" spans="1:27">
      <c r="A115" s="299"/>
      <c r="C115" s="300"/>
      <c r="D115" s="299"/>
      <c r="E115" s="301"/>
      <c r="G115" s="299"/>
      <c r="I115" s="295"/>
      <c r="K115" s="302"/>
      <c r="L115" s="295"/>
      <c r="N115" s="296"/>
      <c r="O115" s="298"/>
      <c r="R115" s="295"/>
      <c r="Z115" s="295"/>
      <c r="AA115" s="299"/>
    </row>
    <row r="116" spans="1:27">
      <c r="A116" s="299"/>
      <c r="C116" s="300"/>
      <c r="D116" s="299"/>
      <c r="E116" s="301"/>
      <c r="G116" s="299"/>
      <c r="I116" s="295"/>
      <c r="K116" s="302"/>
      <c r="L116" s="295"/>
      <c r="N116" s="296"/>
      <c r="O116" s="298"/>
      <c r="R116" s="295"/>
      <c r="Z116" s="295"/>
      <c r="AA116" s="299"/>
    </row>
    <row r="117" spans="1:27">
      <c r="A117" s="299"/>
      <c r="C117" s="300"/>
      <c r="D117" s="299"/>
      <c r="E117" s="301"/>
      <c r="G117" s="299"/>
      <c r="I117" s="295"/>
      <c r="K117" s="302"/>
      <c r="L117" s="295"/>
      <c r="N117" s="296"/>
      <c r="O117" s="298"/>
      <c r="R117" s="295"/>
      <c r="Z117" s="295"/>
      <c r="AA117" s="299"/>
    </row>
    <row r="118" spans="1:27">
      <c r="A118" s="299"/>
      <c r="C118" s="300"/>
      <c r="D118" s="299"/>
      <c r="E118" s="301"/>
      <c r="G118" s="299"/>
      <c r="I118" s="295"/>
      <c r="K118" s="302"/>
      <c r="L118" s="295"/>
      <c r="N118" s="296"/>
      <c r="O118" s="298"/>
      <c r="R118" s="295"/>
      <c r="Z118" s="295"/>
      <c r="AA118" s="299"/>
    </row>
    <row r="119" spans="1:27">
      <c r="A119" s="299"/>
      <c r="C119" s="300"/>
      <c r="D119" s="299"/>
      <c r="E119" s="301"/>
      <c r="G119" s="299"/>
      <c r="I119" s="295"/>
      <c r="K119" s="302"/>
      <c r="L119" s="295"/>
      <c r="N119" s="296"/>
      <c r="O119" s="298"/>
      <c r="R119" s="295"/>
      <c r="Z119" s="295"/>
      <c r="AA119" s="299"/>
    </row>
    <row r="120" spans="1:27">
      <c r="A120" s="299"/>
      <c r="C120" s="300"/>
      <c r="D120" s="299"/>
      <c r="E120" s="301"/>
      <c r="G120" s="299"/>
      <c r="I120" s="295"/>
      <c r="K120" s="302"/>
      <c r="L120" s="295"/>
      <c r="N120" s="296"/>
      <c r="O120" s="298"/>
      <c r="R120" s="295"/>
      <c r="Z120" s="295"/>
      <c r="AA120" s="299"/>
    </row>
    <row r="121" spans="1:27">
      <c r="A121" s="299"/>
      <c r="C121" s="300"/>
      <c r="D121" s="299"/>
      <c r="E121" s="301"/>
      <c r="G121" s="299"/>
      <c r="I121" s="295"/>
      <c r="K121" s="302"/>
      <c r="L121" s="295"/>
      <c r="N121" s="296"/>
      <c r="O121" s="298"/>
      <c r="R121" s="295"/>
      <c r="Z121" s="295"/>
      <c r="AA121" s="299"/>
    </row>
    <row r="122" spans="1:27">
      <c r="A122" s="299"/>
      <c r="C122" s="300"/>
      <c r="D122" s="299"/>
      <c r="E122" s="301"/>
      <c r="G122" s="299"/>
      <c r="I122" s="295"/>
      <c r="K122" s="302"/>
      <c r="L122" s="295"/>
      <c r="N122" s="296"/>
      <c r="O122" s="298"/>
      <c r="R122" s="295"/>
      <c r="Z122" s="295"/>
      <c r="AA122" s="299"/>
    </row>
    <row r="123" spans="1:27">
      <c r="A123" s="299"/>
      <c r="C123" s="300"/>
      <c r="D123" s="299"/>
      <c r="E123" s="301"/>
      <c r="G123" s="299"/>
      <c r="I123" s="295"/>
      <c r="K123" s="302"/>
      <c r="L123" s="295"/>
      <c r="N123" s="296"/>
      <c r="O123" s="298"/>
      <c r="R123" s="295"/>
      <c r="Z123" s="295"/>
      <c r="AA123" s="299"/>
    </row>
    <row r="124" spans="1:27">
      <c r="A124" s="299"/>
      <c r="C124" s="300"/>
      <c r="D124" s="299"/>
      <c r="E124" s="301"/>
      <c r="G124" s="299"/>
      <c r="I124" s="295"/>
      <c r="K124" s="302"/>
      <c r="L124" s="295"/>
      <c r="N124" s="296"/>
      <c r="O124" s="298"/>
      <c r="R124" s="295"/>
      <c r="Z124" s="295"/>
      <c r="AA124" s="299"/>
    </row>
    <row r="125" spans="1:27">
      <c r="A125" s="299"/>
      <c r="C125" s="300"/>
      <c r="D125" s="299"/>
      <c r="E125" s="301"/>
      <c r="G125" s="299"/>
      <c r="I125" s="295"/>
      <c r="K125" s="302"/>
      <c r="L125" s="295"/>
      <c r="N125" s="296"/>
      <c r="O125" s="298"/>
      <c r="R125" s="295"/>
      <c r="Z125" s="295"/>
      <c r="AA125" s="299"/>
    </row>
    <row r="126" spans="1:27">
      <c r="A126" s="299"/>
      <c r="C126" s="300"/>
      <c r="D126" s="299"/>
      <c r="E126" s="301"/>
      <c r="G126" s="299"/>
      <c r="I126" s="295"/>
      <c r="K126" s="302"/>
      <c r="L126" s="295"/>
      <c r="N126" s="296"/>
      <c r="O126" s="298"/>
      <c r="R126" s="295"/>
      <c r="Z126" s="295"/>
      <c r="AA126" s="299"/>
    </row>
    <row r="127" spans="1:27">
      <c r="A127" s="299"/>
      <c r="C127" s="300"/>
      <c r="D127" s="299"/>
      <c r="E127" s="301"/>
      <c r="G127" s="299"/>
      <c r="I127" s="295"/>
      <c r="K127" s="302"/>
      <c r="L127" s="295"/>
      <c r="N127" s="296"/>
      <c r="O127" s="298"/>
      <c r="R127" s="295"/>
      <c r="Z127" s="295"/>
      <c r="AA127" s="299"/>
    </row>
    <row r="128" spans="1:27">
      <c r="A128" s="299"/>
      <c r="C128" s="300"/>
      <c r="D128" s="299"/>
      <c r="E128" s="301"/>
      <c r="G128" s="299"/>
      <c r="I128" s="295"/>
      <c r="K128" s="302"/>
      <c r="L128" s="295"/>
      <c r="N128" s="296"/>
      <c r="O128" s="298"/>
      <c r="R128" s="295"/>
      <c r="Z128" s="295"/>
      <c r="AA128" s="299"/>
    </row>
    <row r="129" spans="1:27">
      <c r="A129" s="299"/>
      <c r="C129" s="300"/>
      <c r="D129" s="299"/>
      <c r="E129" s="301"/>
      <c r="G129" s="299"/>
      <c r="I129" s="295"/>
      <c r="K129" s="302"/>
      <c r="L129" s="295"/>
      <c r="N129" s="296"/>
      <c r="O129" s="298"/>
      <c r="R129" s="295"/>
      <c r="Z129" s="295"/>
      <c r="AA129" s="299"/>
    </row>
    <row r="130" spans="1:27">
      <c r="A130" s="299"/>
      <c r="C130" s="300"/>
      <c r="D130" s="299"/>
      <c r="E130" s="301"/>
      <c r="G130" s="299"/>
      <c r="I130" s="295"/>
      <c r="K130" s="302"/>
      <c r="L130" s="295"/>
      <c r="N130" s="296"/>
      <c r="O130" s="298"/>
      <c r="R130" s="295"/>
      <c r="Z130" s="295"/>
      <c r="AA130" s="299"/>
    </row>
    <row r="131" spans="1:27">
      <c r="A131" s="299"/>
      <c r="C131" s="300"/>
      <c r="D131" s="299"/>
      <c r="E131" s="301"/>
      <c r="G131" s="299"/>
      <c r="I131" s="295"/>
      <c r="K131" s="302"/>
      <c r="L131" s="295"/>
      <c r="N131" s="296"/>
      <c r="O131" s="298"/>
      <c r="R131" s="295"/>
      <c r="Z131" s="295"/>
      <c r="AA131" s="299"/>
    </row>
    <row r="132" spans="1:27">
      <c r="A132" s="299"/>
      <c r="C132" s="300"/>
      <c r="D132" s="299"/>
      <c r="E132" s="301"/>
      <c r="G132" s="299"/>
      <c r="I132" s="295"/>
      <c r="K132" s="302"/>
      <c r="L132" s="295"/>
      <c r="N132" s="296"/>
      <c r="O132" s="298"/>
      <c r="R132" s="295"/>
      <c r="Z132" s="295"/>
      <c r="AA132" s="299"/>
    </row>
    <row r="133" spans="1:27">
      <c r="A133" s="299"/>
      <c r="C133" s="300"/>
      <c r="D133" s="299"/>
      <c r="E133" s="301"/>
      <c r="G133" s="299"/>
      <c r="I133" s="295"/>
      <c r="K133" s="302"/>
      <c r="L133" s="295"/>
      <c r="N133" s="296"/>
      <c r="O133" s="298"/>
      <c r="R133" s="295"/>
      <c r="Z133" s="295"/>
      <c r="AA133" s="299"/>
    </row>
    <row r="134" spans="1:27">
      <c r="A134" s="299"/>
      <c r="C134" s="300"/>
      <c r="D134" s="299"/>
      <c r="E134" s="301"/>
      <c r="G134" s="299"/>
      <c r="I134" s="295"/>
      <c r="K134" s="302"/>
      <c r="L134" s="295"/>
      <c r="N134" s="296"/>
      <c r="O134" s="298"/>
      <c r="R134" s="295"/>
      <c r="Z134" s="295"/>
      <c r="AA134" s="299"/>
    </row>
    <row r="135" spans="1:27">
      <c r="A135" s="299"/>
      <c r="C135" s="300"/>
      <c r="D135" s="299"/>
      <c r="E135" s="301"/>
      <c r="G135" s="299"/>
      <c r="I135" s="295"/>
      <c r="K135" s="302"/>
      <c r="L135" s="295"/>
      <c r="N135" s="296"/>
      <c r="O135" s="298"/>
      <c r="R135" s="295"/>
      <c r="Z135" s="295"/>
      <c r="AA135" s="299"/>
    </row>
    <row r="136" spans="1:27">
      <c r="A136" s="299"/>
      <c r="C136" s="300"/>
      <c r="D136" s="299"/>
      <c r="E136" s="301"/>
      <c r="G136" s="299"/>
      <c r="I136" s="295"/>
      <c r="K136" s="302"/>
      <c r="L136" s="295"/>
      <c r="N136" s="296"/>
      <c r="O136" s="298"/>
      <c r="R136" s="295"/>
      <c r="Z136" s="295"/>
      <c r="AA136" s="299"/>
    </row>
    <row r="137" spans="1:27">
      <c r="A137" s="299"/>
      <c r="C137" s="300"/>
      <c r="D137" s="299"/>
      <c r="E137" s="301"/>
      <c r="G137" s="299"/>
      <c r="I137" s="295"/>
      <c r="K137" s="302"/>
      <c r="L137" s="295"/>
      <c r="N137" s="296"/>
      <c r="O137" s="298"/>
      <c r="R137" s="295"/>
      <c r="Z137" s="295"/>
      <c r="AA137" s="299"/>
    </row>
    <row r="138" spans="1:27">
      <c r="A138" s="299"/>
      <c r="C138" s="300"/>
      <c r="D138" s="299"/>
      <c r="E138" s="301"/>
      <c r="G138" s="299"/>
      <c r="I138" s="295"/>
      <c r="K138" s="302"/>
      <c r="L138" s="295"/>
      <c r="N138" s="296"/>
      <c r="O138" s="298"/>
      <c r="R138" s="295"/>
      <c r="Z138" s="295"/>
      <c r="AA138" s="299"/>
    </row>
    <row r="139" spans="1:27">
      <c r="A139" s="299"/>
      <c r="C139" s="300"/>
      <c r="D139" s="299"/>
      <c r="E139" s="301"/>
      <c r="G139" s="299"/>
      <c r="I139" s="295"/>
      <c r="K139" s="302"/>
      <c r="L139" s="295"/>
      <c r="N139" s="296"/>
      <c r="O139" s="298"/>
      <c r="R139" s="295"/>
      <c r="Z139" s="295"/>
      <c r="AA139" s="299"/>
    </row>
    <row r="140" spans="1:27">
      <c r="A140" s="299"/>
      <c r="C140" s="300"/>
      <c r="D140" s="299"/>
      <c r="E140" s="301"/>
      <c r="G140" s="299"/>
      <c r="I140" s="295"/>
      <c r="K140" s="302"/>
      <c r="L140" s="295"/>
      <c r="N140" s="296"/>
      <c r="O140" s="298"/>
      <c r="R140" s="295"/>
      <c r="Z140" s="295"/>
      <c r="AA140" s="299"/>
    </row>
    <row r="141" spans="1:27">
      <c r="A141" s="299"/>
      <c r="C141" s="300"/>
      <c r="D141" s="299"/>
      <c r="E141" s="301"/>
      <c r="G141" s="299"/>
      <c r="I141" s="295"/>
      <c r="K141" s="302"/>
      <c r="L141" s="295"/>
      <c r="N141" s="296"/>
      <c r="O141" s="298"/>
      <c r="R141" s="295"/>
      <c r="Z141" s="295"/>
      <c r="AA141" s="299"/>
    </row>
    <row r="142" spans="1:27">
      <c r="A142" s="299"/>
      <c r="C142" s="300"/>
      <c r="D142" s="299"/>
      <c r="E142" s="301"/>
      <c r="G142" s="299"/>
      <c r="I142" s="295"/>
      <c r="K142" s="302"/>
      <c r="L142" s="295"/>
      <c r="N142" s="296"/>
      <c r="O142" s="298"/>
      <c r="R142" s="295"/>
      <c r="Z142" s="295"/>
      <c r="AA142" s="299"/>
    </row>
    <row r="143" spans="1:27">
      <c r="A143" s="299"/>
      <c r="C143" s="300"/>
      <c r="D143" s="299"/>
      <c r="E143" s="301"/>
      <c r="G143" s="299"/>
      <c r="I143" s="295"/>
      <c r="K143" s="302"/>
      <c r="L143" s="295"/>
      <c r="N143" s="296"/>
      <c r="O143" s="298"/>
      <c r="R143" s="295"/>
      <c r="Z143" s="295"/>
      <c r="AA143" s="299"/>
    </row>
    <row r="144" spans="1:27">
      <c r="A144" s="299"/>
      <c r="C144" s="300"/>
      <c r="D144" s="299"/>
      <c r="E144" s="301"/>
      <c r="G144" s="299"/>
      <c r="I144" s="295"/>
      <c r="K144" s="302"/>
      <c r="L144" s="295"/>
      <c r="N144" s="296"/>
      <c r="O144" s="298"/>
      <c r="R144" s="295"/>
      <c r="Z144" s="295"/>
      <c r="AA144" s="299"/>
    </row>
    <row r="145" spans="1:27">
      <c r="A145" s="299"/>
      <c r="C145" s="300"/>
      <c r="D145" s="299"/>
      <c r="E145" s="301"/>
      <c r="G145" s="299"/>
      <c r="I145" s="295"/>
      <c r="K145" s="302"/>
      <c r="L145" s="295"/>
      <c r="N145" s="296"/>
      <c r="O145" s="298"/>
      <c r="R145" s="295"/>
      <c r="Z145" s="295"/>
      <c r="AA145" s="299"/>
    </row>
    <row r="146" spans="1:27">
      <c r="A146" s="299"/>
      <c r="C146" s="300"/>
      <c r="D146" s="299"/>
      <c r="E146" s="301"/>
      <c r="G146" s="299"/>
      <c r="I146" s="295"/>
      <c r="K146" s="302"/>
      <c r="L146" s="295"/>
      <c r="N146" s="296"/>
      <c r="O146" s="298"/>
      <c r="R146" s="295"/>
      <c r="Z146" s="295"/>
      <c r="AA146" s="299"/>
    </row>
    <row r="147" spans="1:27">
      <c r="A147" s="299"/>
      <c r="C147" s="300"/>
      <c r="D147" s="299"/>
      <c r="E147" s="301"/>
      <c r="G147" s="299"/>
      <c r="I147" s="295"/>
      <c r="K147" s="302"/>
      <c r="L147" s="295"/>
      <c r="N147" s="296"/>
      <c r="O147" s="298"/>
      <c r="R147" s="295"/>
      <c r="Z147" s="295"/>
      <c r="AA147" s="299"/>
    </row>
    <row r="148" spans="1:27">
      <c r="A148" s="299"/>
      <c r="C148" s="300"/>
      <c r="D148" s="299"/>
      <c r="E148" s="301"/>
      <c r="G148" s="299"/>
      <c r="I148" s="295"/>
      <c r="K148" s="302"/>
      <c r="L148" s="295"/>
      <c r="N148" s="296"/>
      <c r="O148" s="298"/>
      <c r="R148" s="295"/>
      <c r="Z148" s="295"/>
      <c r="AA148" s="299"/>
    </row>
    <row r="149" spans="1:27">
      <c r="A149" s="299"/>
      <c r="C149" s="300"/>
      <c r="D149" s="299"/>
      <c r="E149" s="301"/>
      <c r="G149" s="299"/>
      <c r="I149" s="295"/>
      <c r="K149" s="302"/>
      <c r="L149" s="295"/>
      <c r="N149" s="296"/>
      <c r="O149" s="298"/>
      <c r="R149" s="295"/>
      <c r="Z149" s="295"/>
      <c r="AA149" s="299"/>
    </row>
    <row r="150" spans="1:27">
      <c r="A150" s="299"/>
      <c r="C150" s="300"/>
      <c r="D150" s="299"/>
      <c r="E150" s="301"/>
      <c r="G150" s="299"/>
      <c r="I150" s="295"/>
      <c r="K150" s="302"/>
      <c r="L150" s="295"/>
      <c r="N150" s="296"/>
      <c r="O150" s="298"/>
      <c r="R150" s="295"/>
      <c r="Z150" s="295"/>
      <c r="AA150" s="299"/>
    </row>
    <row r="151" spans="1:27">
      <c r="A151" s="299"/>
      <c r="C151" s="300"/>
      <c r="D151" s="299"/>
      <c r="E151" s="301"/>
      <c r="G151" s="299"/>
      <c r="I151" s="295"/>
      <c r="K151" s="302"/>
      <c r="L151" s="295"/>
      <c r="N151" s="296"/>
      <c r="O151" s="298"/>
      <c r="R151" s="295"/>
      <c r="Z151" s="295"/>
      <c r="AA151" s="299"/>
    </row>
    <row r="152" spans="1:27">
      <c r="A152" s="299"/>
      <c r="C152" s="300"/>
      <c r="D152" s="299"/>
      <c r="E152" s="301"/>
      <c r="G152" s="299"/>
      <c r="I152" s="295"/>
      <c r="K152" s="302"/>
      <c r="L152" s="295"/>
      <c r="N152" s="296"/>
      <c r="O152" s="298"/>
      <c r="R152" s="295"/>
      <c r="Z152" s="295"/>
      <c r="AA152" s="299"/>
    </row>
    <row r="153" spans="1:27">
      <c r="A153" s="299"/>
      <c r="C153" s="300"/>
      <c r="D153" s="299"/>
      <c r="E153" s="301"/>
      <c r="G153" s="299"/>
      <c r="I153" s="295"/>
      <c r="K153" s="302"/>
      <c r="L153" s="295"/>
      <c r="N153" s="296"/>
      <c r="O153" s="298"/>
      <c r="R153" s="295"/>
      <c r="Z153" s="295"/>
      <c r="AA153" s="299"/>
    </row>
    <row r="154" spans="1:27">
      <c r="A154" s="299"/>
      <c r="C154" s="300"/>
      <c r="D154" s="299"/>
      <c r="E154" s="301"/>
      <c r="G154" s="299"/>
      <c r="I154" s="295"/>
      <c r="K154" s="302"/>
      <c r="L154" s="295"/>
      <c r="N154" s="296"/>
      <c r="O154" s="298"/>
      <c r="R154" s="295"/>
      <c r="Z154" s="295"/>
      <c r="AA154" s="299"/>
    </row>
    <row r="155" spans="1:27">
      <c r="A155" s="299"/>
      <c r="C155" s="300"/>
      <c r="D155" s="299"/>
      <c r="E155" s="301"/>
      <c r="G155" s="299"/>
      <c r="I155" s="295"/>
      <c r="K155" s="302"/>
      <c r="L155" s="295"/>
      <c r="N155" s="296"/>
      <c r="O155" s="298"/>
      <c r="R155" s="295"/>
      <c r="Z155" s="295"/>
      <c r="AA155" s="299"/>
    </row>
    <row r="156" spans="1:27">
      <c r="A156" s="299"/>
      <c r="C156" s="300"/>
      <c r="D156" s="299"/>
      <c r="E156" s="301"/>
      <c r="G156" s="299"/>
      <c r="I156" s="295"/>
      <c r="K156" s="302"/>
      <c r="L156" s="295"/>
      <c r="N156" s="296"/>
      <c r="O156" s="298"/>
      <c r="R156" s="295"/>
      <c r="Z156" s="295"/>
      <c r="AA156" s="299"/>
    </row>
    <row r="157" spans="1:27">
      <c r="A157" s="299"/>
      <c r="C157" s="300"/>
      <c r="D157" s="299"/>
      <c r="E157" s="301"/>
      <c r="G157" s="299"/>
      <c r="I157" s="295"/>
      <c r="K157" s="302"/>
      <c r="L157" s="295"/>
      <c r="N157" s="296"/>
      <c r="O157" s="298"/>
      <c r="R157" s="295"/>
      <c r="Z157" s="295"/>
      <c r="AA157" s="299"/>
    </row>
    <row r="158" spans="1:27">
      <c r="A158" s="299"/>
      <c r="C158" s="300"/>
      <c r="D158" s="299"/>
      <c r="E158" s="301"/>
      <c r="G158" s="299"/>
      <c r="I158" s="295"/>
      <c r="K158" s="302"/>
      <c r="L158" s="295"/>
      <c r="N158" s="296"/>
      <c r="O158" s="298"/>
      <c r="R158" s="295"/>
      <c r="Z158" s="295"/>
      <c r="AA158" s="299"/>
    </row>
    <row r="159" spans="1:27">
      <c r="A159" s="299"/>
      <c r="C159" s="300"/>
      <c r="D159" s="299"/>
      <c r="E159" s="301"/>
      <c r="G159" s="299"/>
      <c r="I159" s="295"/>
      <c r="K159" s="302"/>
      <c r="L159" s="295"/>
      <c r="N159" s="296"/>
      <c r="O159" s="298"/>
      <c r="R159" s="295"/>
      <c r="Z159" s="295"/>
      <c r="AA159" s="299"/>
    </row>
    <row r="160" spans="1:27">
      <c r="A160" s="299"/>
      <c r="C160" s="300"/>
      <c r="D160" s="299"/>
      <c r="E160" s="301"/>
      <c r="G160" s="299"/>
      <c r="I160" s="295"/>
      <c r="K160" s="302"/>
      <c r="L160" s="295"/>
      <c r="N160" s="296"/>
      <c r="O160" s="298"/>
      <c r="R160" s="295"/>
      <c r="Z160" s="295"/>
      <c r="AA160" s="299"/>
    </row>
    <row r="161" spans="1:27">
      <c r="A161" s="299"/>
      <c r="C161" s="300"/>
      <c r="D161" s="299"/>
      <c r="E161" s="301"/>
      <c r="G161" s="299"/>
      <c r="I161" s="295"/>
      <c r="K161" s="302"/>
      <c r="L161" s="295"/>
      <c r="N161" s="296"/>
      <c r="O161" s="298"/>
      <c r="R161" s="295"/>
      <c r="Z161" s="295"/>
      <c r="AA161" s="299"/>
    </row>
    <row r="162" spans="1:27">
      <c r="A162" s="299"/>
      <c r="C162" s="300"/>
      <c r="D162" s="299"/>
      <c r="E162" s="301"/>
      <c r="G162" s="299"/>
      <c r="I162" s="295"/>
      <c r="K162" s="302"/>
      <c r="L162" s="295"/>
      <c r="N162" s="296"/>
      <c r="O162" s="298"/>
      <c r="R162" s="295"/>
      <c r="Z162" s="295"/>
      <c r="AA162" s="299"/>
    </row>
    <row r="163" spans="1:27">
      <c r="A163" s="299"/>
      <c r="C163" s="300"/>
      <c r="D163" s="299"/>
      <c r="E163" s="301"/>
      <c r="G163" s="299"/>
      <c r="I163" s="295"/>
      <c r="K163" s="302"/>
      <c r="L163" s="295"/>
      <c r="N163" s="296"/>
      <c r="O163" s="298"/>
      <c r="R163" s="295"/>
      <c r="Z163" s="295"/>
      <c r="AA163" s="299"/>
    </row>
    <row r="164" spans="1:27">
      <c r="A164" s="299"/>
      <c r="C164" s="300"/>
      <c r="D164" s="299"/>
      <c r="E164" s="301"/>
      <c r="G164" s="299"/>
      <c r="I164" s="295"/>
      <c r="K164" s="302"/>
      <c r="L164" s="295"/>
      <c r="N164" s="296"/>
      <c r="O164" s="298"/>
      <c r="R164" s="295"/>
      <c r="Z164" s="295"/>
      <c r="AA164" s="299"/>
    </row>
    <row r="165" spans="1:27">
      <c r="A165" s="299"/>
      <c r="C165" s="300"/>
      <c r="D165" s="299"/>
      <c r="E165" s="301"/>
      <c r="G165" s="299"/>
      <c r="I165" s="295"/>
      <c r="K165" s="302"/>
      <c r="L165" s="295"/>
      <c r="N165" s="296"/>
      <c r="O165" s="298"/>
      <c r="R165" s="295"/>
      <c r="Z165" s="295"/>
      <c r="AA165" s="299"/>
    </row>
    <row r="166" spans="1:27">
      <c r="A166" s="299"/>
      <c r="C166" s="300"/>
      <c r="D166" s="299"/>
      <c r="E166" s="301"/>
      <c r="G166" s="299"/>
      <c r="I166" s="295"/>
      <c r="K166" s="302"/>
      <c r="L166" s="295"/>
      <c r="N166" s="296"/>
      <c r="O166" s="298"/>
      <c r="R166" s="295"/>
      <c r="Z166" s="295"/>
      <c r="AA166" s="299"/>
    </row>
    <row r="167" spans="1:27">
      <c r="A167" s="299"/>
      <c r="C167" s="300"/>
      <c r="D167" s="299"/>
      <c r="E167" s="301"/>
      <c r="G167" s="299"/>
      <c r="I167" s="295"/>
      <c r="K167" s="302"/>
      <c r="L167" s="295"/>
      <c r="N167" s="296"/>
      <c r="O167" s="298"/>
      <c r="R167" s="295"/>
      <c r="Z167" s="295"/>
      <c r="AA167" s="299"/>
    </row>
    <row r="168" spans="1:27">
      <c r="A168" s="299"/>
      <c r="C168" s="300"/>
      <c r="D168" s="299"/>
      <c r="E168" s="301"/>
      <c r="G168" s="299"/>
      <c r="I168" s="295"/>
      <c r="K168" s="302"/>
      <c r="L168" s="295"/>
      <c r="N168" s="296"/>
      <c r="O168" s="298"/>
      <c r="R168" s="295"/>
      <c r="Z168" s="295"/>
      <c r="AA168" s="299"/>
    </row>
    <row r="169" spans="1:27">
      <c r="A169" s="299"/>
      <c r="C169" s="300"/>
      <c r="D169" s="299"/>
      <c r="E169" s="301"/>
      <c r="G169" s="299"/>
      <c r="I169" s="295"/>
      <c r="K169" s="302"/>
      <c r="L169" s="295"/>
      <c r="N169" s="296"/>
      <c r="O169" s="298"/>
      <c r="R169" s="295"/>
      <c r="Z169" s="295"/>
      <c r="AA169" s="299"/>
    </row>
    <row r="170" spans="1:27">
      <c r="A170" s="299"/>
      <c r="C170" s="300"/>
      <c r="D170" s="299"/>
      <c r="E170" s="301"/>
      <c r="G170" s="299"/>
      <c r="I170" s="295"/>
      <c r="K170" s="302"/>
      <c r="L170" s="295"/>
      <c r="N170" s="296"/>
      <c r="O170" s="298"/>
      <c r="R170" s="295"/>
      <c r="Z170" s="295"/>
      <c r="AA170" s="299"/>
    </row>
    <row r="171" spans="1:27">
      <c r="A171" s="299"/>
      <c r="C171" s="300"/>
      <c r="D171" s="299"/>
      <c r="E171" s="301"/>
      <c r="G171" s="299"/>
      <c r="I171" s="295"/>
      <c r="K171" s="302"/>
      <c r="L171" s="295"/>
      <c r="N171" s="296"/>
      <c r="O171" s="298"/>
      <c r="R171" s="295"/>
      <c r="Z171" s="295"/>
      <c r="AA171" s="299"/>
    </row>
    <row r="172" spans="1:27">
      <c r="A172" s="299"/>
      <c r="C172" s="300"/>
      <c r="D172" s="299"/>
      <c r="E172" s="301"/>
      <c r="G172" s="299"/>
      <c r="I172" s="295"/>
      <c r="K172" s="302"/>
      <c r="L172" s="295"/>
      <c r="N172" s="296"/>
      <c r="O172" s="298"/>
      <c r="R172" s="295"/>
      <c r="Z172" s="295"/>
      <c r="AA172" s="299"/>
    </row>
    <row r="173" spans="1:27">
      <c r="A173" s="299"/>
      <c r="C173" s="300"/>
      <c r="D173" s="299"/>
      <c r="E173" s="301"/>
      <c r="G173" s="299"/>
      <c r="I173" s="295"/>
      <c r="K173" s="302"/>
      <c r="L173" s="295"/>
      <c r="N173" s="296"/>
      <c r="O173" s="298"/>
      <c r="R173" s="295"/>
      <c r="Z173" s="295"/>
      <c r="AA173" s="299"/>
    </row>
    <row r="174" spans="1:27">
      <c r="A174" s="299"/>
      <c r="C174" s="300"/>
      <c r="D174" s="299"/>
      <c r="E174" s="301"/>
      <c r="G174" s="299"/>
      <c r="I174" s="295"/>
      <c r="K174" s="302"/>
      <c r="L174" s="295"/>
      <c r="N174" s="296"/>
      <c r="O174" s="298"/>
      <c r="R174" s="295"/>
      <c r="Z174" s="295"/>
      <c r="AA174" s="299"/>
    </row>
    <row r="175" spans="1:27">
      <c r="A175" s="299"/>
      <c r="C175" s="300"/>
      <c r="D175" s="299"/>
      <c r="E175" s="301"/>
      <c r="G175" s="299"/>
      <c r="I175" s="295"/>
      <c r="K175" s="302"/>
      <c r="L175" s="295"/>
      <c r="N175" s="296"/>
      <c r="O175" s="298"/>
      <c r="R175" s="295"/>
      <c r="Z175" s="295"/>
      <c r="AA175" s="299"/>
    </row>
    <row r="176" spans="1:27">
      <c r="A176" s="299"/>
      <c r="C176" s="300"/>
      <c r="D176" s="299"/>
      <c r="E176" s="301"/>
      <c r="G176" s="299"/>
      <c r="I176" s="295"/>
      <c r="K176" s="302"/>
      <c r="L176" s="295"/>
      <c r="N176" s="296"/>
      <c r="O176" s="298"/>
      <c r="R176" s="295"/>
      <c r="Z176" s="295"/>
      <c r="AA176" s="299"/>
    </row>
    <row r="177" spans="1:27">
      <c r="A177" s="299"/>
      <c r="C177" s="300"/>
      <c r="D177" s="299"/>
      <c r="E177" s="301"/>
      <c r="G177" s="299"/>
      <c r="I177" s="295"/>
      <c r="K177" s="302"/>
      <c r="L177" s="295"/>
      <c r="N177" s="296"/>
      <c r="O177" s="298"/>
      <c r="R177" s="295"/>
      <c r="Z177" s="295"/>
      <c r="AA177" s="299"/>
    </row>
    <row r="178" spans="1:27">
      <c r="A178" s="299"/>
      <c r="C178" s="300"/>
      <c r="D178" s="299"/>
      <c r="E178" s="301"/>
      <c r="G178" s="299"/>
      <c r="I178" s="295"/>
      <c r="K178" s="302"/>
      <c r="L178" s="295"/>
      <c r="N178" s="296"/>
      <c r="O178" s="298"/>
      <c r="R178" s="295"/>
      <c r="Z178" s="295"/>
      <c r="AA178" s="299"/>
    </row>
    <row r="179" spans="1:27">
      <c r="A179" s="299"/>
      <c r="C179" s="300"/>
      <c r="D179" s="299"/>
      <c r="E179" s="301"/>
      <c r="G179" s="299"/>
      <c r="I179" s="295"/>
      <c r="K179" s="302"/>
      <c r="L179" s="295"/>
      <c r="N179" s="296"/>
      <c r="O179" s="298"/>
      <c r="R179" s="295"/>
      <c r="Z179" s="295"/>
      <c r="AA179" s="299"/>
    </row>
    <row r="180" spans="1:27">
      <c r="A180" s="299"/>
      <c r="C180" s="300"/>
      <c r="D180" s="299"/>
      <c r="E180" s="301"/>
      <c r="G180" s="299"/>
      <c r="I180" s="295"/>
      <c r="K180" s="302"/>
      <c r="L180" s="295"/>
      <c r="N180" s="296"/>
      <c r="O180" s="298"/>
      <c r="R180" s="295"/>
      <c r="Z180" s="295"/>
      <c r="AA180" s="299"/>
    </row>
    <row r="181" spans="1:27">
      <c r="A181" s="299"/>
      <c r="C181" s="300"/>
      <c r="D181" s="299"/>
      <c r="E181" s="301"/>
      <c r="G181" s="299"/>
      <c r="I181" s="295"/>
      <c r="K181" s="302"/>
      <c r="L181" s="295"/>
      <c r="N181" s="296"/>
      <c r="O181" s="298"/>
      <c r="R181" s="295"/>
      <c r="Z181" s="295"/>
      <c r="AA181" s="299"/>
    </row>
    <row r="182" spans="1:27">
      <c r="A182" s="299"/>
      <c r="C182" s="300"/>
      <c r="D182" s="299"/>
      <c r="E182" s="301"/>
      <c r="G182" s="299"/>
      <c r="I182" s="295"/>
      <c r="K182" s="302"/>
      <c r="L182" s="295"/>
      <c r="N182" s="296"/>
      <c r="O182" s="298"/>
      <c r="R182" s="295"/>
      <c r="Z182" s="295"/>
      <c r="AA182" s="299"/>
    </row>
    <row r="183" spans="1:27">
      <c r="A183" s="299"/>
      <c r="C183" s="300"/>
      <c r="D183" s="299"/>
      <c r="E183" s="301"/>
      <c r="G183" s="299"/>
      <c r="I183" s="295"/>
      <c r="K183" s="302"/>
      <c r="L183" s="295"/>
      <c r="N183" s="296"/>
      <c r="O183" s="298"/>
      <c r="R183" s="295"/>
      <c r="Z183" s="295"/>
      <c r="AA183" s="299"/>
    </row>
    <row r="184" spans="1:27">
      <c r="A184" s="299"/>
      <c r="C184" s="300"/>
      <c r="D184" s="299"/>
      <c r="E184" s="301"/>
      <c r="G184" s="299"/>
      <c r="I184" s="295"/>
      <c r="K184" s="302"/>
      <c r="L184" s="295"/>
      <c r="N184" s="296"/>
      <c r="O184" s="298"/>
      <c r="R184" s="295"/>
      <c r="Z184" s="295"/>
      <c r="AA184" s="299"/>
    </row>
    <row r="185" spans="1:27">
      <c r="K185" s="302"/>
      <c r="L185" s="295"/>
      <c r="N185" s="296"/>
      <c r="O185" s="298"/>
      <c r="R185" s="295"/>
      <c r="Z185" s="295"/>
      <c r="AA185" s="299"/>
    </row>
    <row r="186" spans="1:27">
      <c r="K186" s="302"/>
      <c r="L186" s="295"/>
      <c r="N186" s="296"/>
      <c r="O186" s="298"/>
      <c r="R186" s="295"/>
      <c r="Z186" s="295"/>
      <c r="AA186" s="299"/>
    </row>
  </sheetData>
  <sheetProtection sheet="1" objects="1" scenarios="1"/>
  <mergeCells count="35">
    <mergeCell ref="D9:F9"/>
    <mergeCell ref="G12:I12"/>
    <mergeCell ref="G14:I14"/>
    <mergeCell ref="G6:I6"/>
    <mergeCell ref="G10:I10"/>
    <mergeCell ref="G9:I9"/>
    <mergeCell ref="D10:F10"/>
    <mergeCell ref="D11:F11"/>
    <mergeCell ref="G11:I11"/>
    <mergeCell ref="D13:F13"/>
    <mergeCell ref="D12:F12"/>
    <mergeCell ref="G13:I13"/>
    <mergeCell ref="A1:I1"/>
    <mergeCell ref="G4:I4"/>
    <mergeCell ref="G7:I7"/>
    <mergeCell ref="G8:I8"/>
    <mergeCell ref="D8:F8"/>
    <mergeCell ref="A9:C9"/>
    <mergeCell ref="A10:C10"/>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16:I16"/>
    <mergeCell ref="G15:I15"/>
  </mergeCells>
  <conditionalFormatting sqref="A9:C16">
    <cfRule type="expression" dxfId="29" priority="62">
      <formula>$K$1&lt;1</formula>
    </cfRule>
  </conditionalFormatting>
  <conditionalFormatting sqref="G10:I10">
    <cfRule type="expression" dxfId="28" priority="65">
      <formula>$L$1&lt;1</formula>
    </cfRule>
  </conditionalFormatting>
  <conditionalFormatting sqref="C83">
    <cfRule type="expression" dxfId="27" priority="67">
      <formula>$C$83&lt;&gt;$K$81</formula>
    </cfRule>
  </conditionalFormatting>
  <conditionalFormatting sqref="K19:K79">
    <cfRule type="duplicateValues" dxfId="26" priority="21"/>
  </conditionalFormatting>
  <conditionalFormatting sqref="D19:D79">
    <cfRule type="expression" dxfId="25" priority="14">
      <formula>AND(B19&lt;&gt;"",D19="")</formula>
    </cfRule>
    <cfRule type="expression" dxfId="24" priority="18">
      <formula>AND(C19="U",D19="")</formula>
    </cfRule>
    <cfRule type="expression" dxfId="23" priority="19">
      <formula>AND(C19="Kg",D19&lt;&gt;1)</formula>
    </cfRule>
    <cfRule type="expression" dxfId="22" priority="20">
      <formula>AND(C19="Gr",D19&lt;&gt;1)</formula>
    </cfRule>
  </conditionalFormatting>
  <conditionalFormatting sqref="L19:L79">
    <cfRule type="expression" dxfId="21" priority="16">
      <formula>AND(K19&lt;&gt;"",L19="")</formula>
    </cfRule>
  </conditionalFormatting>
  <conditionalFormatting sqref="A19:A79">
    <cfRule type="expression" dxfId="20" priority="15">
      <formula>AND(B19&lt;&gt;"",A19="")</formula>
    </cfRule>
  </conditionalFormatting>
  <conditionalFormatting sqref="G12:I12">
    <cfRule type="expression" dxfId="19" priority="12">
      <formula>G12=""</formula>
    </cfRule>
  </conditionalFormatting>
  <conditionalFormatting sqref="E19:E79">
    <cfRule type="expression" dxfId="18" priority="9">
      <formula>AND(B19&lt;&gt;"",E19="")</formula>
    </cfRule>
  </conditionalFormatting>
  <conditionalFormatting sqref="J19:J79">
    <cfRule type="cellIs" dxfId="17" priority="5" operator="equal">
      <formula>0</formula>
    </cfRule>
    <cfRule type="expression" dxfId="16" priority="6">
      <formula>C19="U"</formula>
    </cfRule>
  </conditionalFormatting>
  <conditionalFormatting sqref="J19:J79">
    <cfRule type="cellIs" dxfId="15" priority="1" operator="equal">
      <formula>0</formula>
    </cfRule>
    <cfRule type="expression" dxfId="14" priority="2">
      <formula>C19="U"</formula>
    </cfRule>
  </conditionalFormatting>
  <dataValidations count="5">
    <dataValidation type="list" allowBlank="1" showInputMessage="1" showErrorMessage="1" sqref="SL47 ACH47 AMD47 AVZ47 BFV47 BPR47 BZN47 CJJ47 CTF47 DDB47 DMX47 DWT47 EGP47 EQL47 FAH47 FKD47 FTZ47 GDV47 GNR47 GXN47 HHJ47 HRF47 IBB47 IKX47 IUT47 JEP47 JOL47 JYH47 KID47 KRZ47 LBV47 LLR47 LVN47 MFJ47 MPF47 MZB47 NIX47 NST47 OCP47 OML47 OWH47 PGD47 PPZ47 PZV47 QJR47 QTN47 RDJ47 RNF47 RXB47 SGX47 SQT47 TAP47 TKL47 TUH47 UED47 UNZ47 UXV47 VHR47 VRN47 WBJ47 WLF47 WVB47 IP47 WUY24:WUY32 WVD20:WVD23 WVD33:WVD46 WLC24:WLC32 WLH20:WLH23 WLH33:WLH46 WBG24:WBG32 WBL20:WBL23 WBL33:WBL46 VRK24:VRK32 VRP20:VRP23 VRP33:VRP46 VHO24:VHO32 VHT20:VHT23 VHT33:VHT46 UXS24:UXS32 UXX20:UXX23 UXX33:UXX46 UNW24:UNW32 UOB20:UOB23 UOB33:UOB46 UEA24:UEA32 UEF20:UEF23 UEF33:UEF46 TUE24:TUE32 TUJ20:TUJ23 TUJ33:TUJ46 TKI24:TKI32 TKN20:TKN23 TKN33:TKN46 TAM24:TAM32 TAR20:TAR23 TAR33:TAR46 SQQ24:SQQ32 SQV20:SQV23 SQV33:SQV46 SGU24:SGU32 SGZ20:SGZ23 SGZ33:SGZ46 RWY24:RWY32 RXD20:RXD23 RXD33:RXD46 RNC24:RNC32 RNH20:RNH23 RNH33:RNH46 RDG24:RDG32 RDL20:RDL23 RDL33:RDL46 QTK24:QTK32 QTP20:QTP23 QTP33:QTP46 QJO24:QJO32 QJT20:QJT23 QJT33:QJT46 PZS24:PZS32 PZX20:PZX23 PZX33:PZX46 PPW24:PPW32 PQB20:PQB23 PQB33:PQB46 PGA24:PGA32 PGF20:PGF23 PGF33:PGF46 OWE24:OWE32 OWJ20:OWJ23 OWJ33:OWJ46 OMI24:OMI32 OMN20:OMN23 OMN33:OMN46 OCM24:OCM32 OCR20:OCR23 OCR33:OCR46 NSQ24:NSQ32 NSV20:NSV23 NSV33:NSV46 NIU24:NIU32 NIZ20:NIZ23 NIZ33:NIZ46 MYY24:MYY32 MZD20:MZD23 MZD33:MZD46 MPC24:MPC32 MPH20:MPH23 MPH33:MPH46 MFG24:MFG32 MFL20:MFL23 MFL33:MFL46 LVK24:LVK32 LVP20:LVP23 LVP33:LVP46 LLO24:LLO32 LLT20:LLT23 LLT33:LLT46 LBS24:LBS32 LBX20:LBX23 LBX33:LBX46 KRW24:KRW32 KSB20:KSB23 KSB33:KSB46 KIA24:KIA32 KIF20:KIF23 KIF33:KIF46 JYE24:JYE32 JYJ20:JYJ23 JYJ33:JYJ46 JOI24:JOI32 JON20:JON23 JON33:JON46 JEM24:JEM32 JER20:JER23 JER33:JER46 IUQ24:IUQ32 IUV20:IUV23 IUV33:IUV46 IKU24:IKU32 IKZ20:IKZ23 IKZ33:IKZ46 IAY24:IAY32 IBD20:IBD23 IBD33:IBD46 HRC24:HRC32 HRH20:HRH23 HRH33:HRH46 HHG24:HHG32 HHL20:HHL23 HHL33:HHL46 GXK24:GXK32 GXP20:GXP23 GXP33:GXP46 GNO24:GNO32 GNT20:GNT23 GNT33:GNT46 GDS24:GDS32 GDX20:GDX23 GDX33:GDX46 FTW24:FTW32 FUB20:FUB23 FUB33:FUB46 FKA24:FKA32 FKF20:FKF23 FKF33:FKF46 FAE24:FAE32 FAJ20:FAJ23 FAJ33:FAJ46 EQI24:EQI32 EQN20:EQN23 EQN33:EQN46 EGM24:EGM32 EGR20:EGR23 EGR33:EGR46 DWQ24:DWQ32 DWV20:DWV23 DWV33:DWV46 DMU24:DMU32 DMZ20:DMZ23 DMZ33:DMZ46 DCY24:DCY32 DDD20:DDD23 DDD33:DDD46 CTC24:CTC32 CTH20:CTH23 CTH33:CTH46 CJG24:CJG32 CJL20:CJL23 CJL33:CJL46 BZK24:BZK32 BZP20:BZP23 BZP33:BZP46 BPO24:BPO32 BPT20:BPT23 BPT33:BPT46 BFS24:BFS32 BFX20:BFX23 BFX33:BFX46 AVW24:AVW32 AWB20:AWB23 AWB33:AWB46 AMA24:AMA32 AMF20:AMF23 AMF33:AMF46 ACE24:ACE32 ACJ20:ACJ23 ACJ33:ACJ46 SI24:SI32 SN20:SN23 SN33:SN46 IM24:IM32 IR20:IR23 IR33:IR46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C65585:D65612 C131121:D131148 C196657:D196684 C262193:D262220 C327729:D327756 C393265:D393292 C458801:D458828 C524337:D524364 C589873:D589900 C655409:D655436 C720945:D720972 C786481:D786508 C852017:D852044 C917553:D917580 C983089:D983116 WVK49:WVK66 WVJ48 WLO49:WLO66 WLN48 WBS49:WBS66 WBR48 VRW49:VRW66 VRV48 VIA49:VIA66 VHZ48 UYE49:UYE66 UYD48 UOI49:UOI66 UOH48 UEM49:UEM66 UEL48 TUQ49:TUQ66 TUP48 TKU49:TKU66 TKT48 TAY49:TAY66 TAX48 SRC49:SRC66 SRB48 SHG49:SHG66 SHF48 RXK49:RXK66 RXJ48 RNO49:RNO66 RNN48 RDS49:RDS66 RDR48 QTW49:QTW66 QTV48 QKA49:QKA66 QJZ48 QAE49:QAE66 QAD48 PQI49:PQI66 PQH48 PGM49:PGM66 PGL48 OWQ49:OWQ66 OWP48 OMU49:OMU66 OMT48 OCY49:OCY66 OCX48 NTC49:NTC66 NTB48 NJG49:NJG66 NJF48 MZK49:MZK66 MZJ48 MPO49:MPO66 MPN48 MFS49:MFS66 MFR48 LVW49:LVW66 LVV48 LMA49:LMA66 LLZ48 LCE49:LCE66 LCD48 KSI49:KSI66 KSH48 KIM49:KIM66 KIL48 JYQ49:JYQ66 JYP48 JOU49:JOU66 JOT48 JEY49:JEY66 JEX48 IVC49:IVC66 IVB48 ILG49:ILG66 ILF48 IBK49:IBK66 IBJ48 HRO49:HRO66 HRN48 HHS49:HHS66 HHR48 GXW49:GXW66 GXV48 GOA49:GOA66 GNZ48 GEE49:GEE66 GED48 FUI49:FUI66 FUH48 FKM49:FKM66 FKL48 FAQ49:FAQ66 FAP48 EQU49:EQU66 EQT48 EGY49:EGY66 EGX48 DXC49:DXC66 DXB48 DNG49:DNG66 DNF48 DDK49:DDK66 DDJ48 CTO49:CTO66 CTN48 CJS49:CJS66 CJR48 BZW49:BZW66 BZV48 BQA49:BQA66 BPZ48 BGE49:BGE66 BGD48 AWI49:AWI66 AWH48 AMM49:AMM66 AML48 ACQ49:ACQ66 ACP48 SU49:SU66 ST48 IY49:IY66 IX48">
      <formula1>ListePierres</formula1>
    </dataValidation>
    <dataValidation type="list" allowBlank="1" showInputMessage="1" showErrorMessage="1" sqref="K19:K79 A19:A68">
      <formula1>$H$19:$H$68</formula1>
    </dataValidation>
    <dataValidation type="list" allowBlank="1" showInputMessage="1" showErrorMessage="1" sqref="B19:B79">
      <formula1>Produits</formula1>
    </dataValidation>
    <dataValidation type="list" allowBlank="1" showInputMessage="1" showErrorMessage="1" sqref="L19:L79">
      <formula1>Référence_Carton</formula1>
    </dataValidation>
    <dataValidation type="list" allowBlank="1" showInputMessage="1" showErrorMessage="1" sqref="G12:I12">
      <formula1>$P$3:$P$8</formula1>
    </dataValidation>
  </dataValidations>
  <printOptions horizontalCentered="1"/>
  <pageMargins left="0.23622047244094491" right="0.23622047244094491" top="0.35433070866141736" bottom="0.39370078740157483" header="0.31496062992125984" footer="0.15748031496062992"/>
  <pageSetup paperSize="9" orientation="portrait" horizontalDpi="0" verticalDpi="0" r:id="rId1"/>
  <headerFooter>
    <oddFooter>&amp;C&amp;"Arial,Gras"&amp;10&amp;P to &amp;N</oddFooter>
  </headerFooter>
  <legacyDrawing r:id="rId2"/>
</worksheet>
</file>

<file path=xl/worksheets/sheet12.xml><?xml version="1.0" encoding="utf-8"?>
<worksheet xmlns="http://schemas.openxmlformats.org/spreadsheetml/2006/main" xmlns:r="http://schemas.openxmlformats.org/officeDocument/2006/relationships">
  <sheetPr codeName="Feuil12"/>
  <dimension ref="B1:H19"/>
  <sheetViews>
    <sheetView workbookViewId="0">
      <selection activeCell="C21" sqref="C21"/>
    </sheetView>
  </sheetViews>
  <sheetFormatPr baseColWidth="10" defaultRowHeight="14.4"/>
  <cols>
    <col min="2" max="2" width="5" customWidth="1"/>
    <col min="3" max="3" width="37.44140625" customWidth="1"/>
    <col min="7" max="7" width="4.6640625" customWidth="1"/>
    <col min="8" max="8" width="15.6640625" bestFit="1" customWidth="1"/>
  </cols>
  <sheetData>
    <row r="1" spans="2:8" ht="15" thickBot="1"/>
    <row r="2" spans="2:8" ht="15.6" thickTop="1" thickBot="1">
      <c r="B2" s="390" t="s">
        <v>19</v>
      </c>
      <c r="C2" s="175" t="s">
        <v>12</v>
      </c>
      <c r="E2" s="403">
        <v>4.8789999999999996</v>
      </c>
      <c r="G2" s="419" t="s">
        <v>19</v>
      </c>
      <c r="H2" s="424" t="s">
        <v>673</v>
      </c>
    </row>
    <row r="3" spans="2:8" ht="15" thickBot="1">
      <c r="B3" s="390" t="s">
        <v>19</v>
      </c>
      <c r="C3" s="175" t="s">
        <v>12</v>
      </c>
      <c r="E3" s="403">
        <v>4.875</v>
      </c>
      <c r="G3" s="420" t="s">
        <v>390</v>
      </c>
      <c r="H3" s="425" t="s">
        <v>673</v>
      </c>
    </row>
    <row r="4" spans="2:8" ht="15" thickBot="1">
      <c r="B4" s="390" t="s">
        <v>19</v>
      </c>
      <c r="C4" s="175" t="s">
        <v>12</v>
      </c>
      <c r="E4" s="403">
        <v>4.3419999999999996</v>
      </c>
      <c r="G4" s="420" t="s">
        <v>391</v>
      </c>
      <c r="H4" s="425" t="s">
        <v>673</v>
      </c>
    </row>
    <row r="5" spans="2:8" ht="15" thickBot="1">
      <c r="B5" s="390" t="s">
        <v>19</v>
      </c>
      <c r="C5" s="391" t="s">
        <v>12</v>
      </c>
      <c r="E5" s="403">
        <v>3.5470000000000002</v>
      </c>
      <c r="G5" s="420" t="s">
        <v>392</v>
      </c>
      <c r="H5" s="425" t="s">
        <v>673</v>
      </c>
    </row>
    <row r="6" spans="2:8" ht="15" thickBot="1">
      <c r="B6" s="390" t="s">
        <v>390</v>
      </c>
      <c r="C6" s="175" t="s">
        <v>9</v>
      </c>
      <c r="E6" s="403">
        <v>4.3419999999999996</v>
      </c>
      <c r="G6" s="420" t="s">
        <v>393</v>
      </c>
      <c r="H6" s="425" t="s">
        <v>673</v>
      </c>
    </row>
    <row r="7" spans="2:8" ht="15" thickBot="1">
      <c r="B7" s="390" t="s">
        <v>390</v>
      </c>
      <c r="C7" s="175" t="s">
        <v>9</v>
      </c>
      <c r="E7" s="403">
        <v>4.8949999999999996</v>
      </c>
      <c r="G7" s="420"/>
      <c r="H7" s="425"/>
    </row>
    <row r="8" spans="2:8" ht="15" thickBot="1">
      <c r="B8" s="390" t="s">
        <v>390</v>
      </c>
      <c r="C8" s="175" t="s">
        <v>9</v>
      </c>
      <c r="E8" s="403">
        <v>4.9980000000000002</v>
      </c>
      <c r="G8" s="420"/>
      <c r="H8" s="425"/>
    </row>
    <row r="9" spans="2:8">
      <c r="B9" s="390" t="s">
        <v>390</v>
      </c>
      <c r="C9" s="175" t="s">
        <v>9</v>
      </c>
      <c r="E9" s="403">
        <v>4.4710000000000001</v>
      </c>
    </row>
    <row r="10" spans="2:8">
      <c r="B10" s="390" t="s">
        <v>391</v>
      </c>
      <c r="C10" s="175" t="s">
        <v>14</v>
      </c>
      <c r="E10" s="405">
        <v>4.6589999999999998</v>
      </c>
    </row>
    <row r="11" spans="2:8">
      <c r="B11" s="390" t="s">
        <v>391</v>
      </c>
      <c r="C11" s="175" t="s">
        <v>14</v>
      </c>
      <c r="E11" s="405">
        <v>4.6449999999999996</v>
      </c>
    </row>
    <row r="12" spans="2:8">
      <c r="B12" s="390" t="s">
        <v>391</v>
      </c>
      <c r="C12" s="175" t="s">
        <v>14</v>
      </c>
      <c r="E12" s="405">
        <v>4.891</v>
      </c>
    </row>
    <row r="13" spans="2:8">
      <c r="B13" s="390" t="s">
        <v>391</v>
      </c>
      <c r="C13" s="175" t="s">
        <v>14</v>
      </c>
      <c r="E13" s="405">
        <v>4.2309999999999999</v>
      </c>
    </row>
    <row r="14" spans="2:8">
      <c r="B14" s="390" t="s">
        <v>392</v>
      </c>
      <c r="C14" s="175" t="s">
        <v>11</v>
      </c>
      <c r="E14" s="405">
        <v>19.756</v>
      </c>
    </row>
    <row r="15" spans="2:8">
      <c r="B15" s="390" t="s">
        <v>393</v>
      </c>
      <c r="C15" s="175" t="s">
        <v>15</v>
      </c>
      <c r="E15" s="406">
        <v>4.7839999999999998</v>
      </c>
    </row>
    <row r="16" spans="2:8">
      <c r="B16" s="390" t="s">
        <v>393</v>
      </c>
      <c r="C16" s="175" t="s">
        <v>15</v>
      </c>
      <c r="E16" s="406">
        <v>4.3280000000000003</v>
      </c>
    </row>
    <row r="17" spans="2:5">
      <c r="B17" s="390" t="s">
        <v>393</v>
      </c>
      <c r="C17" s="175" t="s">
        <v>15</v>
      </c>
      <c r="E17" s="406">
        <v>4.8789999999999996</v>
      </c>
    </row>
    <row r="18" spans="2:5">
      <c r="B18" s="390" t="s">
        <v>393</v>
      </c>
      <c r="C18" s="175" t="s">
        <v>15</v>
      </c>
      <c r="E18" s="407">
        <v>4.2169999999999996</v>
      </c>
    </row>
    <row r="19" spans="2:5">
      <c r="B19" s="390" t="s">
        <v>393</v>
      </c>
      <c r="C19" s="175" t="s">
        <v>13</v>
      </c>
      <c r="E19" s="407">
        <v>1.234</v>
      </c>
    </row>
  </sheetData>
  <conditionalFormatting sqref="B2:B19">
    <cfRule type="expression" dxfId="13" priority="4">
      <formula>AND(C2&lt;&gt;"",B2="")</formula>
    </cfRule>
  </conditionalFormatting>
  <conditionalFormatting sqref="E2:E19">
    <cfRule type="expression" dxfId="12" priority="3">
      <formula>AND(B2&lt;&gt;"",E2="")</formula>
    </cfRule>
  </conditionalFormatting>
  <conditionalFormatting sqref="G2:G8">
    <cfRule type="duplicateValues" dxfId="11" priority="2"/>
  </conditionalFormatting>
  <conditionalFormatting sqref="H2:H8">
    <cfRule type="expression" dxfId="10" priority="1">
      <formula>AND(G2&lt;&gt;"",H2="")</formula>
    </cfRule>
  </conditionalFormatting>
  <dataValidations count="3">
    <dataValidation type="list" allowBlank="1" showInputMessage="1" showErrorMessage="1" sqref="C2:C19">
      <formula1>Produits</formula1>
    </dataValidation>
    <dataValidation type="list" allowBlank="1" showInputMessage="1" showErrorMessage="1" sqref="B2:B19 G2:G8">
      <formula1>$H$19:$H$68</formula1>
    </dataValidation>
    <dataValidation type="list" allowBlank="1" showInputMessage="1" showErrorMessage="1" sqref="H2:H8">
      <formula1>Référence_Carton</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11</vt:i4>
      </vt:variant>
    </vt:vector>
  </HeadingPairs>
  <TitlesOfParts>
    <vt:vector size="23" baseType="lpstr">
      <vt:lpstr>Sachet</vt:lpstr>
      <vt:lpstr>Customs Nom</vt:lpstr>
      <vt:lpstr>Conversion Ct Gr Kg</vt:lpstr>
      <vt:lpstr>Carton</vt:lpstr>
      <vt:lpstr>Produits</vt:lpstr>
      <vt:lpstr>Clients</vt:lpstr>
      <vt:lpstr>Tableau Croisé</vt:lpstr>
      <vt:lpstr>Tableau des Données</vt:lpstr>
      <vt:lpstr>Transfert de Données</vt:lpstr>
      <vt:lpstr>Facture</vt:lpstr>
      <vt:lpstr>Packing List</vt:lpstr>
      <vt:lpstr>Feuil1</vt:lpstr>
      <vt:lpstr>Clients</vt:lpstr>
      <vt:lpstr>Customs_Nomenclature</vt:lpstr>
      <vt:lpstr>Facture!Extraire</vt:lpstr>
      <vt:lpstr>'Packing List'!Extraire</vt:lpstr>
      <vt:lpstr>'Packing List'!Impression_des_titres</vt:lpstr>
      <vt:lpstr>Incoterms</vt:lpstr>
      <vt:lpstr>Monnaie</vt:lpstr>
      <vt:lpstr>Produits</vt:lpstr>
      <vt:lpstr>Référence_Carton</vt:lpstr>
      <vt:lpstr>Facture!Zone_d_impression</vt:lpstr>
      <vt:lpstr>'Packing List'!Zone_d_impression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Christophe</cp:lastModifiedBy>
  <cp:lastPrinted>2018-08-01T12:39:21Z</cp:lastPrinted>
  <dcterms:created xsi:type="dcterms:W3CDTF">2016-09-19T06:11:43Z</dcterms:created>
  <dcterms:modified xsi:type="dcterms:W3CDTF">2018-08-01T12:58:11Z</dcterms:modified>
</cp:coreProperties>
</file>