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84" windowWidth="22068" windowHeight="9480"/>
  </bookViews>
  <sheets>
    <sheet name="Facture" sheetId="1" r:id="rId1"/>
    <sheet name="Conversion Ct Gr Kg" sheetId="2" r:id="rId2"/>
    <sheet name="Carton" sheetId="3" r:id="rId3"/>
    <sheet name="Clients" sheetId="9" r:id="rId4"/>
    <sheet name="Produits" sheetId="12" r:id="rId5"/>
    <sheet name="Customs Nom" sheetId="11" r:id="rId6"/>
    <sheet name="Sachet" sheetId="6" r:id="rId7"/>
  </sheets>
  <definedNames>
    <definedName name="Clients">Clients!$B$4:$B$53</definedName>
    <definedName name="Customs_Nomenclature">'Customs Nom'!$B$4:$B$100</definedName>
    <definedName name="Incoterms">Facture!$O$2:$O$4</definedName>
    <definedName name="Monnaie">Facture!$N$2:$N$5</definedName>
    <definedName name="Nomenclature">Facture!#REF!</definedName>
    <definedName name="Pierres">Facture!#REF!</definedName>
    <definedName name="Produits">Produits!$B$3:$B$102</definedName>
    <definedName name="_xlnm.Print_Area" localSheetId="0">Facture!$A$1:$J$59</definedName>
  </definedNames>
  <calcPr calcId="124519"/>
</workbook>
</file>

<file path=xl/calcChain.xml><?xml version="1.0" encoding="utf-8"?>
<calcChain xmlns="http://schemas.openxmlformats.org/spreadsheetml/2006/main">
  <c r="J39" i="1"/>
  <c r="J40"/>
  <c r="J41"/>
  <c r="J22"/>
  <c r="J23"/>
  <c r="J24"/>
  <c r="J25"/>
  <c r="J26"/>
  <c r="J27"/>
  <c r="J28"/>
  <c r="J29"/>
  <c r="J30"/>
  <c r="J31"/>
  <c r="J32"/>
  <c r="J33"/>
  <c r="J34"/>
  <c r="J35"/>
  <c r="J36"/>
  <c r="J37"/>
  <c r="J38"/>
  <c r="C49"/>
  <c r="C48"/>
  <c r="D14"/>
  <c r="F42" s="1"/>
  <c r="B1"/>
  <c r="I14"/>
  <c r="L2"/>
  <c r="N48" l="1"/>
  <c r="H15" i="3" l="1"/>
  <c r="G15"/>
  <c r="F15"/>
  <c r="H14"/>
  <c r="G14"/>
  <c r="F14"/>
  <c r="H13"/>
  <c r="G13"/>
  <c r="F13"/>
  <c r="H12"/>
  <c r="G12"/>
  <c r="F12"/>
  <c r="H11"/>
  <c r="G11"/>
  <c r="F11"/>
  <c r="H10"/>
  <c r="G10"/>
  <c r="F10"/>
  <c r="H9"/>
  <c r="G9"/>
  <c r="F9"/>
  <c r="H8"/>
  <c r="G8"/>
  <c r="F8"/>
  <c r="H7"/>
  <c r="G7"/>
  <c r="F7"/>
  <c r="G6"/>
  <c r="F6"/>
  <c r="H6" s="1"/>
  <c r="F5"/>
  <c r="G5" s="1"/>
  <c r="F4"/>
  <c r="G4" s="1"/>
  <c r="R14" i="6"/>
  <c r="I2" i="1"/>
  <c r="L1"/>
  <c r="I4" l="1"/>
  <c r="H4" i="3"/>
  <c r="H5"/>
  <c r="G18" i="1"/>
  <c r="G19"/>
  <c r="G20"/>
  <c r="G21"/>
  <c r="G22"/>
  <c r="G23"/>
  <c r="G24"/>
  <c r="G25"/>
  <c r="G26"/>
  <c r="G27"/>
  <c r="G28"/>
  <c r="G30"/>
  <c r="G31"/>
  <c r="G32"/>
  <c r="G33"/>
  <c r="G34"/>
  <c r="G35"/>
  <c r="G36"/>
  <c r="G37"/>
  <c r="G38"/>
  <c r="G39"/>
  <c r="G40"/>
  <c r="G41"/>
  <c r="G17"/>
  <c r="E15" i="2" l="1"/>
  <c r="F15" s="1"/>
  <c r="J17" i="1"/>
  <c r="J18"/>
  <c r="J19"/>
  <c r="J20"/>
  <c r="J21"/>
  <c r="E29"/>
  <c r="G29" s="1"/>
  <c r="C46" s="1"/>
  <c r="C47" l="1"/>
  <c r="J42"/>
  <c r="B44"/>
  <c r="L42" l="1"/>
  <c r="Q20" i="3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19"/>
  <c r="Q4"/>
  <c r="Q5"/>
  <c r="Q6"/>
  <c r="Q7"/>
  <c r="Q8"/>
  <c r="Q9"/>
  <c r="Q10"/>
  <c r="Q11"/>
  <c r="Q12"/>
  <c r="Q13"/>
  <c r="Q14"/>
  <c r="Q15"/>
  <c r="Q16"/>
  <c r="Q17"/>
  <c r="Q18"/>
  <c r="Q3"/>
  <c r="S35"/>
  <c r="S39"/>
  <c r="S47"/>
  <c r="S48"/>
  <c r="S52"/>
  <c r="S56"/>
  <c r="S57"/>
  <c r="S61"/>
  <c r="S64"/>
  <c r="S65"/>
  <c r="S67"/>
  <c r="S69"/>
  <c r="E18" i="2"/>
  <c r="F18" s="1"/>
  <c r="O33" i="3"/>
  <c r="S33" s="1"/>
  <c r="O35"/>
  <c r="O43"/>
  <c r="S43" s="1"/>
  <c r="O41"/>
  <c r="S41" s="1"/>
  <c r="O39"/>
  <c r="O48"/>
  <c r="O53"/>
  <c r="S53" s="1"/>
  <c r="O46"/>
  <c r="S46" s="1"/>
  <c r="O47"/>
  <c r="O54"/>
  <c r="S54" s="1"/>
  <c r="O42"/>
  <c r="S42" s="1"/>
  <c r="O51"/>
  <c r="S51" s="1"/>
  <c r="O56"/>
  <c r="O57"/>
  <c r="O49"/>
  <c r="S49" s="1"/>
  <c r="O52"/>
  <c r="O61"/>
  <c r="O50"/>
  <c r="S50" s="1"/>
  <c r="O55"/>
  <c r="S55" s="1"/>
  <c r="O58"/>
  <c r="S58" s="1"/>
  <c r="O62"/>
  <c r="S62" s="1"/>
  <c r="O59"/>
  <c r="S59" s="1"/>
  <c r="O60"/>
  <c r="S60" s="1"/>
  <c r="O63"/>
  <c r="S63" s="1"/>
  <c r="O65"/>
  <c r="O64"/>
  <c r="O68"/>
  <c r="S68" s="1"/>
  <c r="O66"/>
  <c r="S66" s="1"/>
  <c r="O67"/>
  <c r="O69"/>
  <c r="O3"/>
  <c r="S3" s="1"/>
  <c r="O4"/>
  <c r="S4" s="1"/>
  <c r="O5"/>
  <c r="S5" s="1"/>
  <c r="O10"/>
  <c r="S10" s="1"/>
  <c r="O7"/>
  <c r="S7" s="1"/>
  <c r="O9"/>
  <c r="S9" s="1"/>
  <c r="O6"/>
  <c r="S6" s="1"/>
  <c r="O12"/>
  <c r="S12" s="1"/>
  <c r="O23"/>
  <c r="S23" s="1"/>
  <c r="O13"/>
  <c r="S13" s="1"/>
  <c r="O16"/>
  <c r="S16" s="1"/>
  <c r="O19"/>
  <c r="S19" s="1"/>
  <c r="O18"/>
  <c r="S18" s="1"/>
  <c r="O32"/>
  <c r="S32" s="1"/>
  <c r="O25"/>
  <c r="S25" s="1"/>
  <c r="O8"/>
  <c r="S8" s="1"/>
  <c r="O14"/>
  <c r="S14" s="1"/>
  <c r="O24"/>
  <c r="S24" s="1"/>
  <c r="O27"/>
  <c r="S27" s="1"/>
  <c r="O15"/>
  <c r="S15" s="1"/>
  <c r="O21"/>
  <c r="S21" s="1"/>
  <c r="O11"/>
  <c r="S11" s="1"/>
  <c r="O26"/>
  <c r="S26" s="1"/>
  <c r="O28"/>
  <c r="S28" s="1"/>
  <c r="O20"/>
  <c r="S20" s="1"/>
  <c r="O17"/>
  <c r="S17" s="1"/>
  <c r="O31"/>
  <c r="S31" s="1"/>
  <c r="O34"/>
  <c r="S34" s="1"/>
  <c r="O40"/>
  <c r="S40" s="1"/>
  <c r="O22"/>
  <c r="S22" s="1"/>
  <c r="O37"/>
  <c r="S37" s="1"/>
  <c r="O29"/>
  <c r="S29" s="1"/>
  <c r="O30"/>
  <c r="S30" s="1"/>
  <c r="O38"/>
  <c r="S38" s="1"/>
  <c r="O36"/>
  <c r="S36" s="1"/>
  <c r="O44"/>
  <c r="S44" s="1"/>
  <c r="O45"/>
  <c r="S45" s="1"/>
  <c r="P44"/>
  <c r="P36"/>
  <c r="P38"/>
  <c r="P30"/>
  <c r="P29"/>
  <c r="P37"/>
  <c r="P22"/>
  <c r="P40"/>
  <c r="P34"/>
  <c r="P31"/>
  <c r="P17"/>
  <c r="P20"/>
  <c r="P28"/>
  <c r="P26"/>
  <c r="P11"/>
  <c r="P21"/>
  <c r="P15"/>
  <c r="P27"/>
  <c r="P24"/>
  <c r="P14"/>
  <c r="P8"/>
  <c r="P25"/>
  <c r="P32"/>
  <c r="P18"/>
  <c r="P19"/>
  <c r="P16"/>
  <c r="P13"/>
  <c r="P23"/>
  <c r="P12"/>
  <c r="P6"/>
  <c r="P9"/>
  <c r="P7"/>
  <c r="P10"/>
  <c r="P5"/>
  <c r="P4"/>
  <c r="P3"/>
  <c r="E11" i="2"/>
  <c r="F11" s="1"/>
  <c r="E12"/>
  <c r="F12" s="1"/>
  <c r="E13"/>
  <c r="F13" s="1"/>
  <c r="E14"/>
  <c r="F14" s="1"/>
  <c r="G15"/>
  <c r="E16"/>
  <c r="F16" s="1"/>
  <c r="E10"/>
  <c r="F10" s="1"/>
  <c r="G18" l="1"/>
  <c r="G13"/>
  <c r="G14"/>
  <c r="G16"/>
  <c r="G12"/>
  <c r="G11"/>
  <c r="G10"/>
  <c r="P33" i="3"/>
  <c r="P35"/>
  <c r="P43"/>
  <c r="P41"/>
  <c r="P39"/>
  <c r="P48"/>
  <c r="P53"/>
  <c r="P46"/>
  <c r="P47"/>
  <c r="P54"/>
  <c r="P42"/>
  <c r="P51"/>
  <c r="P56"/>
  <c r="P57"/>
  <c r="P49"/>
  <c r="P52"/>
  <c r="P61"/>
  <c r="P50"/>
  <c r="P55"/>
  <c r="P58"/>
  <c r="P62"/>
  <c r="P59"/>
  <c r="P60"/>
  <c r="P63"/>
  <c r="P65"/>
  <c r="P64"/>
  <c r="P68"/>
  <c r="P66"/>
  <c r="P67"/>
  <c r="P69"/>
  <c r="P45"/>
  <c r="J7" i="6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6"/>
  <c r="F5" i="2"/>
  <c r="G5" s="1"/>
  <c r="J5"/>
  <c r="C5"/>
</calcChain>
</file>

<file path=xl/comments1.xml><?xml version="1.0" encoding="utf-8"?>
<comments xmlns="http://schemas.openxmlformats.org/spreadsheetml/2006/main">
  <authors>
    <author>Christophe</author>
  </authors>
  <commentList>
    <comment ref="L3" authorId="0">
      <text>
        <r>
          <rPr>
            <b/>
            <sz val="9"/>
            <color indexed="81"/>
            <rFont val="Tahoma"/>
            <family val="2"/>
          </rPr>
          <t>Choisir dans la liste déroulante :
Le TITRE du document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Choisir dans la liste déroulante : Le client final
Vérifier dans l'onglet Clients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Choisir dans la liste déroulante : 
La monnaie de paiment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Choisir dans la liste déroulante :
L'incoterm choisi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A remplir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Poids de chaque sachet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A remplir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Qt U pour un même poids</t>
        </r>
      </text>
    </comment>
    <comment ref="H17" authorId="0">
      <text>
        <r>
          <rPr>
            <b/>
            <sz val="9"/>
            <color indexed="81"/>
            <rFont val="Tahoma"/>
            <family val="2"/>
          </rPr>
          <t>A remplir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Prix Unitaire par Gramme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A remplir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N° de la boite de carton pour expédition</t>
        </r>
      </text>
    </comment>
  </commentList>
</comments>
</file>

<file path=xl/sharedStrings.xml><?xml version="1.0" encoding="utf-8"?>
<sst xmlns="http://schemas.openxmlformats.org/spreadsheetml/2006/main" count="863" uniqueCount="548">
  <si>
    <t>FOB</t>
  </si>
  <si>
    <t>EUR - Euro</t>
  </si>
  <si>
    <t>MUR - Mauritian Rupee</t>
  </si>
  <si>
    <t>MGA - Malagasy Ariary</t>
  </si>
  <si>
    <t>CFR</t>
  </si>
  <si>
    <t>CIF</t>
  </si>
  <si>
    <t>Améthyste</t>
  </si>
  <si>
    <t>Apatite</t>
  </si>
  <si>
    <t>Aigue Marine</t>
  </si>
  <si>
    <t>Citrine</t>
  </si>
  <si>
    <t>Grenat</t>
  </si>
  <si>
    <t>Labradorite / Spectrolite</t>
  </si>
  <si>
    <t>Amethyst</t>
  </si>
  <si>
    <t>Aquamarine</t>
  </si>
  <si>
    <t>Garnet</t>
  </si>
  <si>
    <t>Cordierite / Iolite</t>
  </si>
  <si>
    <t>Gr</t>
  </si>
  <si>
    <t>Kg</t>
  </si>
  <si>
    <t>Ct</t>
  </si>
  <si>
    <t>01</t>
  </si>
  <si>
    <t>Description</t>
  </si>
  <si>
    <t>TC227</t>
  </si>
  <si>
    <t>TC 3.02</t>
  </si>
  <si>
    <t>7,60 €</t>
  </si>
  <si>
    <t>6,84 €</t>
  </si>
  <si>
    <t>6,47 €</t>
  </si>
  <si>
    <t>6,08 €</t>
  </si>
  <si>
    <t>TC226</t>
  </si>
  <si>
    <t>5,10 €</t>
  </si>
  <si>
    <t>4,60 €</t>
  </si>
  <si>
    <t>4,35 €</t>
  </si>
  <si>
    <t>4,09 €</t>
  </si>
  <si>
    <t>TC200</t>
  </si>
  <si>
    <t>6,29 €</t>
  </si>
  <si>
    <t>5,67 €</t>
  </si>
  <si>
    <t>5,36 €</t>
  </si>
  <si>
    <t>5,04 €</t>
  </si>
  <si>
    <t>TC228</t>
  </si>
  <si>
    <t>7,25 €</t>
  </si>
  <si>
    <t>6,52 €</t>
  </si>
  <si>
    <t>6,17 €</t>
  </si>
  <si>
    <t>5,80 €</t>
  </si>
  <si>
    <t>TC229</t>
  </si>
  <si>
    <t>6,89 €</t>
  </si>
  <si>
    <t>6,20 €</t>
  </si>
  <si>
    <t>5,85 €</t>
  </si>
  <si>
    <t>5,51 €</t>
  </si>
  <si>
    <t>TC202</t>
  </si>
  <si>
    <t>6,06 €</t>
  </si>
  <si>
    <t>5,46 €</t>
  </si>
  <si>
    <t>5,16 €</t>
  </si>
  <si>
    <t>4,85 €</t>
  </si>
  <si>
    <t>TC204</t>
  </si>
  <si>
    <t>7,29 €</t>
  </si>
  <si>
    <t>6,57 €</t>
  </si>
  <si>
    <t>5,83 €</t>
  </si>
  <si>
    <t>TC230</t>
  </si>
  <si>
    <t>11,76 €</t>
  </si>
  <si>
    <t>10,58 €</t>
  </si>
  <si>
    <t>10,00 €</t>
  </si>
  <si>
    <t>9,41 €</t>
  </si>
  <si>
    <t>TC206</t>
  </si>
  <si>
    <t>9,05 €</t>
  </si>
  <si>
    <t>8,15 €</t>
  </si>
  <si>
    <t>7,70 €</t>
  </si>
  <si>
    <t>TC231</t>
  </si>
  <si>
    <t>8,91 €</t>
  </si>
  <si>
    <t>8,02 €</t>
  </si>
  <si>
    <t>7,58 €</t>
  </si>
  <si>
    <t>7,13 €</t>
  </si>
  <si>
    <t>TC232</t>
  </si>
  <si>
    <t>12,77 €</t>
  </si>
  <si>
    <t>11,50 €</t>
  </si>
  <si>
    <t>10,86 €</t>
  </si>
  <si>
    <t>10,22 €</t>
  </si>
  <si>
    <t>TC208</t>
  </si>
  <si>
    <t>8,61 €</t>
  </si>
  <si>
    <t>7,76 €</t>
  </si>
  <si>
    <t>7,32 €</t>
  </si>
  <si>
    <t>TC210</t>
  </si>
  <si>
    <t>10,13 €</t>
  </si>
  <si>
    <t>9,12 €</t>
  </si>
  <si>
    <t>8,11 €</t>
  </si>
  <si>
    <t>TC212</t>
  </si>
  <si>
    <t>10,93 €</t>
  </si>
  <si>
    <t>9,83 €</t>
  </si>
  <si>
    <t>9,30 €</t>
  </si>
  <si>
    <t>8,75 €</t>
  </si>
  <si>
    <t>TC214</t>
  </si>
  <si>
    <t>15,32 €</t>
  </si>
  <si>
    <t>13,79 €</t>
  </si>
  <si>
    <t>13,04 €</t>
  </si>
  <si>
    <t>12,27 €</t>
  </si>
  <si>
    <t>TC216</t>
  </si>
  <si>
    <t>10,87 €</t>
  </si>
  <si>
    <t>9,79 €</t>
  </si>
  <si>
    <t>9,24 €</t>
  </si>
  <si>
    <t>8,70 €</t>
  </si>
  <si>
    <t>TC233</t>
  </si>
  <si>
    <t>12,89 €</t>
  </si>
  <si>
    <t>11,61 €</t>
  </si>
  <si>
    <t>10,96 €</t>
  </si>
  <si>
    <t>10,31 €</t>
  </si>
  <si>
    <t>TC218</t>
  </si>
  <si>
    <t>17,41 €</t>
  </si>
  <si>
    <t>15,68 €</t>
  </si>
  <si>
    <t>14,81 €</t>
  </si>
  <si>
    <t>13,94 €</t>
  </si>
  <si>
    <t>TC234</t>
  </si>
  <si>
    <t>11,04 €</t>
  </si>
  <si>
    <t>9,94 €</t>
  </si>
  <si>
    <t>9,39 €</t>
  </si>
  <si>
    <t>8,84 €</t>
  </si>
  <si>
    <t>TC235</t>
  </si>
  <si>
    <t>11,87 €</t>
  </si>
  <si>
    <t>10,68 €</t>
  </si>
  <si>
    <t>10,09 €</t>
  </si>
  <si>
    <t>9,49 €</t>
  </si>
  <si>
    <t>TC236</t>
  </si>
  <si>
    <t>17,77 €</t>
  </si>
  <si>
    <t>15,99 €</t>
  </si>
  <si>
    <t>15,10 €</t>
  </si>
  <si>
    <t>14,21 €</t>
  </si>
  <si>
    <t>TC237</t>
  </si>
  <si>
    <t>18,87 €</t>
  </si>
  <si>
    <t>16,97 €</t>
  </si>
  <si>
    <t>16,04 €</t>
  </si>
  <si>
    <t>15,09 €</t>
  </si>
  <si>
    <t>TC220</t>
  </si>
  <si>
    <t>14,01 €</t>
  </si>
  <si>
    <t>12,62 €</t>
  </si>
  <si>
    <t>11,91 €</t>
  </si>
  <si>
    <t>11,22 €</t>
  </si>
  <si>
    <t>TC238</t>
  </si>
  <si>
    <t>18,36 €</t>
  </si>
  <si>
    <t>16,52 €</t>
  </si>
  <si>
    <t>15,60 €</t>
  </si>
  <si>
    <t>14,69 €</t>
  </si>
  <si>
    <t>TC222</t>
  </si>
  <si>
    <t>18,90 €</t>
  </si>
  <si>
    <t>17,02 €</t>
  </si>
  <si>
    <t>16,06 €</t>
  </si>
  <si>
    <t>15,13 €</t>
  </si>
  <si>
    <t>TCC05</t>
  </si>
  <si>
    <t>25,89 €</t>
  </si>
  <si>
    <t>23,31 €</t>
  </si>
  <si>
    <t>22,01 €</t>
  </si>
  <si>
    <t>20,72 €</t>
  </si>
  <si>
    <t>TC239</t>
  </si>
  <si>
    <t>24,95 €</t>
  </si>
  <si>
    <t>22,45 €</t>
  </si>
  <si>
    <t>21,21 €</t>
  </si>
  <si>
    <t>19,95 €</t>
  </si>
  <si>
    <t>TCC09</t>
  </si>
  <si>
    <t>3.02</t>
  </si>
  <si>
    <t>33,69 €</t>
  </si>
  <si>
    <t>30,32 €</t>
  </si>
  <si>
    <t>28,64 €</t>
  </si>
  <si>
    <t>26,96 €</t>
  </si>
  <si>
    <t>TC240</t>
  </si>
  <si>
    <t>30,72 €</t>
  </si>
  <si>
    <t>27,64 €</t>
  </si>
  <si>
    <t>26,11 €</t>
  </si>
  <si>
    <t>24,59 €</t>
  </si>
  <si>
    <t>TC224</t>
  </si>
  <si>
    <t>27,06 €</t>
  </si>
  <si>
    <t>24,35 €</t>
  </si>
  <si>
    <t>23,00 €</t>
  </si>
  <si>
    <t>21,65 €</t>
  </si>
  <si>
    <t>TC241</t>
  </si>
  <si>
    <t>33,74 €</t>
  </si>
  <si>
    <t>30,36 €</t>
  </si>
  <si>
    <t>28,68 €</t>
  </si>
  <si>
    <t>26,99 €</t>
  </si>
  <si>
    <t>Référence</t>
  </si>
  <si>
    <t>Longueur (cm)</t>
  </si>
  <si>
    <t>Largeur (cm)</t>
  </si>
  <si>
    <t>Hauteur (cm)</t>
  </si>
  <si>
    <t>Quantité palette</t>
  </si>
  <si>
    <t>Qualité</t>
  </si>
  <si>
    <t>Colis de</t>
  </si>
  <si>
    <t>Prix HT</t>
  </si>
  <si>
    <t>-10%dès 300€ HT*</t>
  </si>
  <si>
    <t>-15%dès 450€ HT*</t>
  </si>
  <si>
    <t>-20%dès 800€ HT*</t>
  </si>
  <si>
    <t>m3</t>
  </si>
  <si>
    <t>Réf.</t>
  </si>
  <si>
    <t>cm</t>
  </si>
  <si>
    <t>hauteur</t>
  </si>
  <si>
    <t>colis</t>
  </si>
  <si>
    <t>de</t>
  </si>
  <si>
    <t>Prix € HT le colis Jusqu'à</t>
  </si>
  <si>
    <t>par 1 et +</t>
  </si>
  <si>
    <t>ouverture</t>
  </si>
  <si>
    <t>intérieure</t>
  </si>
  <si>
    <t>par 3 et +</t>
  </si>
  <si>
    <t>par 6 et +</t>
  </si>
  <si>
    <t>par 12 et +</t>
  </si>
  <si>
    <t>SX2</t>
  </si>
  <si>
    <t>SX3</t>
  </si>
  <si>
    <t>SX4</t>
  </si>
  <si>
    <t>SX7</t>
  </si>
  <si>
    <t>SX23</t>
  </si>
  <si>
    <t>SX5</t>
  </si>
  <si>
    <t>SX6</t>
  </si>
  <si>
    <t>SX9</t>
  </si>
  <si>
    <t>SX10</t>
  </si>
  <si>
    <t>SX11</t>
  </si>
  <si>
    <t>SX40</t>
  </si>
  <si>
    <t>SX12</t>
  </si>
  <si>
    <t>SX51</t>
  </si>
  <si>
    <t>SX13</t>
  </si>
  <si>
    <t>SX14</t>
  </si>
  <si>
    <t>SX15</t>
  </si>
  <si>
    <t>SX16</t>
  </si>
  <si>
    <t>SX17</t>
  </si>
  <si>
    <t>SX18</t>
  </si>
  <si>
    <t>SX20</t>
  </si>
  <si>
    <t>SX22</t>
  </si>
  <si>
    <t>SX25</t>
  </si>
  <si>
    <t>SX26</t>
  </si>
  <si>
    <t>SX28</t>
  </si>
  <si>
    <t>SX30</t>
  </si>
  <si>
    <t>SX35</t>
  </si>
  <si>
    <t>SX36</t>
  </si>
  <si>
    <t>SX50</t>
  </si>
  <si>
    <t>SX55</t>
  </si>
  <si>
    <t>SX56</t>
  </si>
  <si>
    <t>SX60</t>
  </si>
  <si>
    <t>SX66</t>
  </si>
  <si>
    <t>SX68</t>
  </si>
  <si>
    <t>SX90</t>
  </si>
  <si>
    <t xml:space="preserve">cm </t>
  </si>
  <si>
    <t>Sachet plastique 150 microns</t>
  </si>
  <si>
    <t>cm3</t>
  </si>
  <si>
    <t>Gr / cm3</t>
  </si>
  <si>
    <t>Cm3</t>
  </si>
  <si>
    <t>Iolite / Cordiérite</t>
  </si>
  <si>
    <t>Foisonnement</t>
  </si>
  <si>
    <t>DC300A</t>
  </si>
  <si>
    <t>DD30</t>
  </si>
  <si>
    <t>0,55 €</t>
  </si>
  <si>
    <t>0,50 €</t>
  </si>
  <si>
    <t>0,47 €</t>
  </si>
  <si>
    <t>0,44 €</t>
  </si>
  <si>
    <t>DC3B</t>
  </si>
  <si>
    <t>0,67 €</t>
  </si>
  <si>
    <t>0,61 €</t>
  </si>
  <si>
    <t>0,57 €</t>
  </si>
  <si>
    <t>0,54 €</t>
  </si>
  <si>
    <t>DC3A</t>
  </si>
  <si>
    <t>0,52 €</t>
  </si>
  <si>
    <t>0,48 €</t>
  </si>
  <si>
    <t>DC300</t>
  </si>
  <si>
    <t>0,73 €</t>
  </si>
  <si>
    <t>0,58 € soit -21%</t>
  </si>
  <si>
    <t>DC301</t>
  </si>
  <si>
    <t>0,66 €</t>
  </si>
  <si>
    <t>0,56 €</t>
  </si>
  <si>
    <t>0,53 €</t>
  </si>
  <si>
    <t>DC301B</t>
  </si>
  <si>
    <t>0,91 €</t>
  </si>
  <si>
    <t>0,81 €</t>
  </si>
  <si>
    <t>0,78 €</t>
  </si>
  <si>
    <t>DC301C</t>
  </si>
  <si>
    <t>1,05 €</t>
  </si>
  <si>
    <t>0,94 €</t>
  </si>
  <si>
    <t>0,89 €</t>
  </si>
  <si>
    <t>0,84 €</t>
  </si>
  <si>
    <t>DC301D</t>
  </si>
  <si>
    <t>1,16 €</t>
  </si>
  <si>
    <t>1,03 €</t>
  </si>
  <si>
    <t>0,98 €</t>
  </si>
  <si>
    <t>0,92 €</t>
  </si>
  <si>
    <t>DC302</t>
  </si>
  <si>
    <t>1,19 €</t>
  </si>
  <si>
    <t>1,07 €</t>
  </si>
  <si>
    <t>1,01 €</t>
  </si>
  <si>
    <t>0,95 €</t>
  </si>
  <si>
    <t>DC304</t>
  </si>
  <si>
    <t>DC305</t>
  </si>
  <si>
    <t>DC305A</t>
  </si>
  <si>
    <t>1,36 €</t>
  </si>
  <si>
    <t>1,23 €</t>
  </si>
  <si>
    <t>1,17 €</t>
  </si>
  <si>
    <t>1,09 €</t>
  </si>
  <si>
    <t>DC305B</t>
  </si>
  <si>
    <t>1,51 €</t>
  </si>
  <si>
    <t>1,35 €</t>
  </si>
  <si>
    <t>1,29 €</t>
  </si>
  <si>
    <t>1,21 €</t>
  </si>
  <si>
    <t>DC306</t>
  </si>
  <si>
    <t>1,32 €</t>
  </si>
  <si>
    <t>1,05 € soit -20%</t>
  </si>
  <si>
    <t>DC307</t>
  </si>
  <si>
    <t>1,12 €</t>
  </si>
  <si>
    <t>1,02 €</t>
  </si>
  <si>
    <t>0,96 €</t>
  </si>
  <si>
    <t>0,90 €</t>
  </si>
  <si>
    <t>DC307A</t>
  </si>
  <si>
    <t>0,85 €</t>
  </si>
  <si>
    <t>0,80 €</t>
  </si>
  <si>
    <t>0,76 €</t>
  </si>
  <si>
    <t>DC307B</t>
  </si>
  <si>
    <t>DC307C</t>
  </si>
  <si>
    <t>1,39 €</t>
  </si>
  <si>
    <t>1,24 €</t>
  </si>
  <si>
    <t>1,11 €</t>
  </si>
  <si>
    <t>DC307D</t>
  </si>
  <si>
    <t>1,56 €</t>
  </si>
  <si>
    <t>1,41 €</t>
  </si>
  <si>
    <t>1,33 €</t>
  </si>
  <si>
    <t>FA2222</t>
  </si>
  <si>
    <t>1,25 €</t>
  </si>
  <si>
    <t>0,50 € soit -60%</t>
  </si>
  <si>
    <t>DC308</t>
  </si>
  <si>
    <t>0,67 € soit -40%</t>
  </si>
  <si>
    <t>DC308A</t>
  </si>
  <si>
    <t>DC308B</t>
  </si>
  <si>
    <t>1,06 €</t>
  </si>
  <si>
    <t>DC309</t>
  </si>
  <si>
    <t>DC310</t>
  </si>
  <si>
    <t>1,20 €</t>
  </si>
  <si>
    <t>DC310A</t>
  </si>
  <si>
    <t>1,43 €</t>
  </si>
  <si>
    <t>1,14 €</t>
  </si>
  <si>
    <t>DC310C</t>
  </si>
  <si>
    <t>2,10 €</t>
  </si>
  <si>
    <t>1,89 €</t>
  </si>
  <si>
    <t>1,78 €</t>
  </si>
  <si>
    <t>1,68 €</t>
  </si>
  <si>
    <t>DC311</t>
  </si>
  <si>
    <t>1,74 €</t>
  </si>
  <si>
    <t>1,57 €</t>
  </si>
  <si>
    <t>1,47 €</t>
  </si>
  <si>
    <t>DC312</t>
  </si>
  <si>
    <t>1,99 €</t>
  </si>
  <si>
    <t>1,69 €</t>
  </si>
  <si>
    <t>1,60 €</t>
  </si>
  <si>
    <t>DC313</t>
  </si>
  <si>
    <t>DC313A</t>
  </si>
  <si>
    <t>2,40 €</t>
  </si>
  <si>
    <t>2,16 €</t>
  </si>
  <si>
    <t>2,04 €</t>
  </si>
  <si>
    <t>1,91 €</t>
  </si>
  <si>
    <t>DC314</t>
  </si>
  <si>
    <t>1,34 €</t>
  </si>
  <si>
    <t>DC315</t>
  </si>
  <si>
    <t>DC316</t>
  </si>
  <si>
    <t>1,73 €</t>
  </si>
  <si>
    <t>1,46 €</t>
  </si>
  <si>
    <t>1,38 €</t>
  </si>
  <si>
    <t>DC317</t>
  </si>
  <si>
    <t>2,43 €</t>
  </si>
  <si>
    <t>1,34 € soit -45%</t>
  </si>
  <si>
    <t>DC318</t>
  </si>
  <si>
    <t>2,54 €</t>
  </si>
  <si>
    <t>2,29 €</t>
  </si>
  <si>
    <t>Cannelure</t>
  </si>
  <si>
    <t>Américaine</t>
  </si>
  <si>
    <t>Simple cannelure</t>
  </si>
  <si>
    <t>Double cannelure</t>
  </si>
  <si>
    <t>Triple cannelure</t>
  </si>
  <si>
    <t>Poids          Kg</t>
  </si>
  <si>
    <t>Litre</t>
  </si>
  <si>
    <t>ondulation simple</t>
  </si>
  <si>
    <t>gr/m²</t>
  </si>
  <si>
    <t>ondulation double</t>
  </si>
  <si>
    <t>ondulation triple</t>
  </si>
  <si>
    <t>SACHET‑1218‑15</t>
  </si>
  <si>
    <t>SACHET‑1525‑15</t>
  </si>
  <si>
    <t>SACHET‑1530‑15</t>
  </si>
  <si>
    <t>SACHET‑2236‑15</t>
  </si>
  <si>
    <t>SACHET‑2332‑15</t>
  </si>
  <si>
    <t>SACHET‑2535‑15</t>
  </si>
  <si>
    <t>SACHET‑2540‑15</t>
  </si>
  <si>
    <t>SACHET‑3050‑15</t>
  </si>
  <si>
    <t>SACHET‑3545‑15</t>
  </si>
  <si>
    <t>SACHET‑4060‑15</t>
  </si>
  <si>
    <t>SACHET‑5080‑15</t>
  </si>
  <si>
    <t>SACHET‑5090‑15</t>
  </si>
  <si>
    <t>SACHET‑6010‑15</t>
  </si>
  <si>
    <t>SACHET‑60120‑15</t>
  </si>
  <si>
    <t>SACHET‑70150‑15</t>
  </si>
  <si>
    <t xml:space="preserve">Référence </t>
  </si>
  <si>
    <t xml:space="preserve">Epaisseur (µ) </t>
  </si>
  <si>
    <t xml:space="preserve">Dimensions l x h (mm) </t>
  </si>
  <si>
    <t>L</t>
  </si>
  <si>
    <t>Customs Nomenclature</t>
  </si>
  <si>
    <t>Box Number</t>
  </si>
  <si>
    <t>02</t>
  </si>
  <si>
    <t>03</t>
  </si>
  <si>
    <t>04</t>
  </si>
  <si>
    <t>05</t>
  </si>
  <si>
    <t>06</t>
  </si>
  <si>
    <t>07</t>
  </si>
  <si>
    <t>08</t>
  </si>
  <si>
    <t xml:space="preserve">Currency of Payment </t>
  </si>
  <si>
    <t xml:space="preserve">Incoterms </t>
  </si>
  <si>
    <r>
      <t xml:space="preserve">Weight          </t>
    </r>
    <r>
      <rPr>
        <b/>
        <sz val="12"/>
        <rFont val="Arial"/>
        <family val="2"/>
      </rPr>
      <t xml:space="preserve"> Kg</t>
    </r>
  </si>
  <si>
    <r>
      <rPr>
        <b/>
        <sz val="9"/>
        <rFont val="Arial"/>
        <family val="2"/>
      </rPr>
      <t>Unit Price</t>
    </r>
    <r>
      <rPr>
        <b/>
        <sz val="10"/>
        <rFont val="Arial"/>
        <family val="2"/>
      </rPr>
      <t xml:space="preserve">        </t>
    </r>
    <r>
      <rPr>
        <b/>
        <sz val="12"/>
        <rFont val="Arial"/>
        <family val="2"/>
      </rPr>
      <t>Gr</t>
    </r>
  </si>
  <si>
    <t>Date    :</t>
  </si>
  <si>
    <t>Currency of Payment    :</t>
  </si>
  <si>
    <t>Incoterms    :</t>
  </si>
  <si>
    <t>Beneficiary : Madatrade Ltd - Iban : MU43BKON0516000164252816000USD</t>
  </si>
  <si>
    <t>Bank : Bank One Ltd.</t>
  </si>
  <si>
    <t>USA Swift Code : CITIUS33 - Account N°36908651</t>
  </si>
  <si>
    <t>Account With Institution : BKONMUMU (BANK ONE LTD - Field 57A)</t>
  </si>
  <si>
    <t>Payment by Swift transfer:</t>
  </si>
  <si>
    <t>Densité  moyenne</t>
  </si>
  <si>
    <t>Qty   U</t>
  </si>
  <si>
    <t>Moyenne</t>
  </si>
  <si>
    <t>USD - US Dollar</t>
  </si>
  <si>
    <t>09</t>
  </si>
  <si>
    <t>l</t>
  </si>
  <si>
    <t>h</t>
  </si>
  <si>
    <t>Poids kg</t>
  </si>
  <si>
    <t>M3</t>
  </si>
  <si>
    <t>N°</t>
  </si>
  <si>
    <t>Client</t>
  </si>
  <si>
    <t>BTUKGV</t>
  </si>
  <si>
    <t>CQK</t>
  </si>
  <si>
    <t>DOO</t>
  </si>
  <si>
    <t>EJL</t>
  </si>
  <si>
    <t>FCLJl</t>
  </si>
  <si>
    <t>GMLQD</t>
  </si>
  <si>
    <t>HKZJLZJ</t>
  </si>
  <si>
    <t>IDHF</t>
  </si>
  <si>
    <t>JQDF</t>
  </si>
  <si>
    <t>KQSDF</t>
  </si>
  <si>
    <t>LDFQF</t>
  </si>
  <si>
    <t>MQDUQD</t>
  </si>
  <si>
    <t>NQDGQ</t>
  </si>
  <si>
    <t>ODQJ</t>
  </si>
  <si>
    <t>PQFGDQJ</t>
  </si>
  <si>
    <t>QSDFH</t>
  </si>
  <si>
    <t>RSSF</t>
  </si>
  <si>
    <t>TFFF</t>
  </si>
  <si>
    <t>UFHKHF</t>
  </si>
  <si>
    <t>VQFJF</t>
  </si>
  <si>
    <t>WQMQ</t>
  </si>
  <si>
    <t>XFJQJ</t>
  </si>
  <si>
    <t>YQFLFLKJ</t>
  </si>
  <si>
    <t>ZKJFLFJ</t>
  </si>
  <si>
    <t>Adresse</t>
  </si>
  <si>
    <t>Ville</t>
  </si>
  <si>
    <t>Pays</t>
  </si>
  <si>
    <t>N° de Fax</t>
  </si>
  <si>
    <t>N° de Tel</t>
  </si>
  <si>
    <t>Email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</si>
  <si>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</si>
  <si>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</si>
  <si>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</si>
  <si>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</si>
  <si>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</si>
  <si>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</si>
  <si>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</si>
  <si>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</si>
  <si>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</si>
  <si>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</si>
  <si>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</si>
  <si>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</si>
  <si>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</si>
  <si>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</si>
  <si>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</si>
  <si>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</si>
  <si>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COMMERCIALE INVOICE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</si>
  <si>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</si>
  <si>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</si>
  <si>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</si>
  <si>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</si>
  <si>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</si>
  <si>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</si>
  <si>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</si>
  <si>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</si>
  <si>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</si>
  <si>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</si>
  <si>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</si>
  <si>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</si>
  <si>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</si>
  <si>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</si>
  <si>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</si>
  <si>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</si>
  <si>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</si>
  <si>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</si>
  <si>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</si>
  <si>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</si>
  <si>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</si>
  <si>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</si>
  <si>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</si>
  <si>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</si>
  <si>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</si>
  <si>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r>
      <t xml:space="preserve">Net Total Weight      </t>
    </r>
    <r>
      <rPr>
        <b/>
        <sz val="10"/>
        <rFont val="Arial"/>
        <family val="2"/>
      </rPr>
      <t>KG</t>
    </r>
  </si>
  <si>
    <r>
      <t xml:space="preserve">Brut Total Weight     </t>
    </r>
    <r>
      <rPr>
        <b/>
        <sz val="10"/>
        <rFont val="Arial"/>
        <family val="2"/>
      </rPr>
      <t>KG</t>
    </r>
  </si>
  <si>
    <r>
      <t xml:space="preserve">Total Volume            </t>
    </r>
    <r>
      <rPr>
        <b/>
        <sz val="10"/>
        <color theme="1"/>
        <rFont val="Arial"/>
        <family val="2"/>
      </rPr>
      <t>m3</t>
    </r>
  </si>
  <si>
    <t>Titre</t>
  </si>
  <si>
    <t>Produits</t>
  </si>
  <si>
    <t xml:space="preserve">Pierres gemmes (précieuses ou fines), brutes ou simpl. sciées ou dégrossies, même assorties (autres que les diamants et les imitations de pierres gemmes précieuses ou fines) </t>
  </si>
  <si>
    <t>Famille</t>
  </si>
  <si>
    <t>MIN</t>
  </si>
  <si>
    <t>14 cm - 16 cm</t>
  </si>
  <si>
    <t>14 cm - 20 cm</t>
  </si>
  <si>
    <t>10 cm - 12,5 cm</t>
  </si>
  <si>
    <t>Coupé &lt;5 cm    Entière &lt;10 cm</t>
  </si>
  <si>
    <t>Descriptif</t>
  </si>
  <si>
    <t>SPI</t>
  </si>
  <si>
    <t>17 cm +</t>
  </si>
  <si>
    <t>13 cm +</t>
  </si>
  <si>
    <t>CARTONS UTILISES</t>
  </si>
  <si>
    <t>30 x 25 x 20</t>
  </si>
  <si>
    <t>Vanille, non broyée ni pulvérisée</t>
  </si>
  <si>
    <t>CAFÉ, THÉ, MATÉ ET ÉPICES</t>
  </si>
  <si>
    <t>Chapitre</t>
  </si>
  <si>
    <t>09051000</t>
  </si>
  <si>
    <t>71</t>
  </si>
  <si>
    <t>PERLES FINES OU DE CULTURE, PIERRES GEMMES OU SIMILAIRES, MÉTAUX PRÉCIEUX, PLAQUÉS OU DOUBLÉS DE MÉTAUX PRÉCIEUX ET OUVRAGES EN CES MATIÈRES; BIJOUTERIE DE FANTAISIE; MONNAIES</t>
  </si>
  <si>
    <t>Adegma Ltd.</t>
  </si>
  <si>
    <t>95 Route de la Roche sur Yon</t>
  </si>
  <si>
    <t>Code Postal</t>
  </si>
  <si>
    <t>Aizenay</t>
  </si>
  <si>
    <t>France</t>
  </si>
  <si>
    <t>Province</t>
  </si>
  <si>
    <t>+336753412</t>
  </si>
  <si>
    <t>+33251946673</t>
  </si>
  <si>
    <t>christophe.guibert2@gmail.com</t>
  </si>
  <si>
    <t>z</t>
  </si>
  <si>
    <t xml:space="preserve">Vanille Black Gourmet (Grade A) </t>
  </si>
  <si>
    <t xml:space="preserve">VanilleBlack Gourmet (Grade A) </t>
  </si>
  <si>
    <t xml:space="preserve">Vanille Brown or TK </t>
  </si>
  <si>
    <t xml:space="preserve">Vanille Cuts </t>
  </si>
  <si>
    <t xml:space="preserve">Vanille Red American quality EB Long </t>
  </si>
  <si>
    <t xml:space="preserve">Vanille Red American quality EB Short </t>
  </si>
  <si>
    <t xml:space="preserve">Vanille Red American quality ENB Long </t>
  </si>
  <si>
    <t xml:space="preserve">Vanille Red American quality ENB Short </t>
  </si>
  <si>
    <t xml:space="preserve">Vanille Red Fox (European quality) EB Long </t>
  </si>
  <si>
    <t xml:space="preserve">Vanille Red Fox (European quality) EB Short </t>
  </si>
  <si>
    <t>vanille Red Fox (European quality) ENB Long</t>
  </si>
  <si>
    <t xml:space="preserve">Vanille Red Fox (European quality) ENB Short </t>
  </si>
  <si>
    <t>CREDIT NOTE</t>
  </si>
  <si>
    <t>Number    :</t>
  </si>
  <si>
    <t>Total    Amount</t>
  </si>
  <si>
    <t>PROFORMA INVOICE</t>
  </si>
  <si>
    <r>
      <t xml:space="preserve">Number of Package   </t>
    </r>
    <r>
      <rPr>
        <b/>
        <sz val="10"/>
        <rFont val="Arial"/>
        <family val="2"/>
      </rPr>
      <t>U</t>
    </r>
  </si>
  <si>
    <t>CO</t>
  </si>
  <si>
    <t>PR</t>
  </si>
  <si>
    <t>CR</t>
  </si>
  <si>
    <t>GBP - British Pound</t>
  </si>
  <si>
    <t>JPY - Japanese Yen</t>
  </si>
</sst>
</file>

<file path=xl/styles.xml><?xml version="1.0" encoding="utf-8"?>
<styleSheet xmlns="http://schemas.openxmlformats.org/spreadsheetml/2006/main">
  <numFmts count="14">
    <numFmt numFmtId="164" formatCode="[$-409]mmmm\ d\,\ yyyy;@"/>
    <numFmt numFmtId="165" formatCode="#,##0.0000"/>
    <numFmt numFmtId="166" formatCode="[$$-409]#,##0.000"/>
    <numFmt numFmtId="167" formatCode="[$$-409]#,##0.00"/>
    <numFmt numFmtId="168" formatCode="#,##0.000"/>
    <numFmt numFmtId="169" formatCode="0.000"/>
    <numFmt numFmtId="170" formatCode="0.0000"/>
    <numFmt numFmtId="171" formatCode="#,##0.0000\ &quot;€&quot;"/>
    <numFmt numFmtId="172" formatCode="yyyymmdd"/>
    <numFmt numFmtId="173" formatCode="h:mm:ss;@"/>
    <numFmt numFmtId="174" formatCode="hhmmss"/>
    <numFmt numFmtId="175" formatCode="[$¥-411]#,##0.00"/>
    <numFmt numFmtId="179" formatCode="#\ ##0.000\ \€"/>
    <numFmt numFmtId="181" formatCode="_-[$$-409]* #,##0.000_ ;_-[$$-409]* \-#,##0.000\ ;_-[$$-409]* &quot;-&quot;???_ ;_-@_ "/>
  </numFmts>
  <fonts count="3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sz val="5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rgb="FF000000"/>
      <name val="Calibri"/>
      <family val="2"/>
      <scheme val="minor"/>
    </font>
    <font>
      <sz val="10"/>
      <color rgb="FF141412"/>
      <name val="Arial"/>
      <family val="2"/>
    </font>
    <font>
      <b/>
      <sz val="10"/>
      <color rgb="FF000000"/>
      <name val="Arial"/>
      <family val="2"/>
    </font>
    <font>
      <b/>
      <i/>
      <sz val="12"/>
      <color rgb="FF00000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5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4" fillId="0" borderId="0"/>
  </cellStyleXfs>
  <cellXfs count="301">
    <xf numFmtId="0" fontId="0" fillId="0" borderId="0" xfId="0"/>
    <xf numFmtId="0" fontId="16" fillId="0" borderId="4" xfId="1" applyFont="1" applyBorder="1" applyAlignment="1">
      <alignment horizontal="center" vertical="center" wrapText="1" shrinkToFit="1"/>
    </xf>
    <xf numFmtId="0" fontId="15" fillId="0" borderId="0" xfId="1" applyFont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Alignment="1">
      <alignment horizontal="center" vertical="center"/>
    </xf>
    <xf numFmtId="166" fontId="20" fillId="3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0" fillId="0" borderId="0" xfId="0" applyFont="1"/>
    <xf numFmtId="0" fontId="16" fillId="0" borderId="0" xfId="1" applyFont="1" applyAlignment="1">
      <alignment vertical="center"/>
    </xf>
    <xf numFmtId="169" fontId="22" fillId="0" borderId="8" xfId="0" applyNumberFormat="1" applyFont="1" applyBorder="1" applyAlignment="1">
      <alignment horizontal="center" vertical="center"/>
    </xf>
    <xf numFmtId="3" fontId="22" fillId="0" borderId="8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8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170" fontId="23" fillId="0" borderId="8" xfId="0" applyNumberFormat="1" applyFont="1" applyBorder="1" applyAlignment="1">
      <alignment horizontal="center" vertical="center"/>
    </xf>
    <xf numFmtId="168" fontId="23" fillId="0" borderId="8" xfId="0" applyNumberFormat="1" applyFont="1" applyBorder="1" applyAlignment="1">
      <alignment horizontal="center" vertical="center"/>
    </xf>
    <xf numFmtId="170" fontId="23" fillId="3" borderId="8" xfId="0" applyNumberFormat="1" applyFont="1" applyFill="1" applyBorder="1" applyAlignment="1">
      <alignment horizontal="center" vertical="center"/>
    </xf>
    <xf numFmtId="4" fontId="23" fillId="0" borderId="8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9" fontId="0" fillId="0" borderId="0" xfId="0" applyNumberFormat="1"/>
    <xf numFmtId="171" fontId="0" fillId="0" borderId="0" xfId="0" applyNumberFormat="1" applyAlignment="1">
      <alignment horizontal="center" vertical="center"/>
    </xf>
    <xf numFmtId="0" fontId="24" fillId="0" borderId="0" xfId="0" applyFont="1" applyAlignment="1">
      <alignment horizontal="center" vertical="center"/>
    </xf>
    <xf numFmtId="171" fontId="24" fillId="0" borderId="0" xfId="0" applyNumberFormat="1" applyFont="1" applyAlignment="1">
      <alignment horizontal="center" vertical="center"/>
    </xf>
    <xf numFmtId="165" fontId="24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 wrapText="1"/>
    </xf>
    <xf numFmtId="0" fontId="16" fillId="0" borderId="9" xfId="1" applyFont="1" applyBorder="1" applyAlignment="1">
      <alignment horizontal="center" vertical="center" wrapText="1" shrinkToFit="1"/>
    </xf>
    <xf numFmtId="0" fontId="20" fillId="0" borderId="0" xfId="0" applyFont="1" applyAlignment="1">
      <alignment horizontal="center" vertical="center" wrapText="1"/>
    </xf>
    <xf numFmtId="4" fontId="20" fillId="0" borderId="8" xfId="0" applyNumberFormat="1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3" fontId="20" fillId="0" borderId="0" xfId="0" applyNumberFormat="1" applyFont="1" applyAlignment="1">
      <alignment horizontal="center" vertical="center"/>
    </xf>
    <xf numFmtId="3" fontId="15" fillId="0" borderId="8" xfId="1" applyNumberFormat="1" applyFont="1" applyBorder="1" applyAlignment="1">
      <alignment horizontal="center" vertical="center" wrapText="1"/>
    </xf>
    <xf numFmtId="0" fontId="14" fillId="0" borderId="0" xfId="0" applyFont="1"/>
    <xf numFmtId="4" fontId="20" fillId="0" borderId="0" xfId="0" applyNumberFormat="1" applyFont="1" applyAlignment="1">
      <alignment horizontal="center" vertical="center"/>
    </xf>
    <xf numFmtId="4" fontId="20" fillId="0" borderId="8" xfId="0" applyNumberFormat="1" applyFont="1" applyBorder="1" applyAlignment="1">
      <alignment horizontal="center" vertical="center"/>
    </xf>
    <xf numFmtId="0" fontId="21" fillId="0" borderId="0" xfId="2" applyAlignment="1" applyProtection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3" fontId="24" fillId="0" borderId="0" xfId="0" applyNumberFormat="1" applyFont="1" applyAlignment="1">
      <alignment horizontal="center" vertical="center" wrapText="1"/>
    </xf>
    <xf numFmtId="3" fontId="0" fillId="0" borderId="0" xfId="0" applyNumberFormat="1" applyAlignment="1">
      <alignment horizontal="center" wrapText="1"/>
    </xf>
    <xf numFmtId="3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3" fontId="14" fillId="0" borderId="0" xfId="0" applyNumberFormat="1" applyFont="1" applyAlignment="1">
      <alignment horizontal="center" vertical="center"/>
    </xf>
    <xf numFmtId="168" fontId="0" fillId="2" borderId="0" xfId="0" applyNumberFormat="1" applyFill="1" applyAlignment="1">
      <alignment horizontal="center" wrapText="1"/>
    </xf>
    <xf numFmtId="0" fontId="24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2" borderId="0" xfId="0" applyNumberFormat="1" applyFill="1" applyAlignment="1">
      <alignment horizontal="center" wrapText="1"/>
    </xf>
    <xf numFmtId="168" fontId="24" fillId="0" borderId="0" xfId="0" applyNumberFormat="1" applyFont="1" applyAlignment="1">
      <alignment horizontal="center" vertical="center" wrapText="1"/>
    </xf>
    <xf numFmtId="168" fontId="0" fillId="0" borderId="0" xfId="0" applyNumberFormat="1" applyAlignment="1">
      <alignment horizontal="center"/>
    </xf>
    <xf numFmtId="168" fontId="20" fillId="0" borderId="0" xfId="0" applyNumberFormat="1" applyFont="1" applyAlignment="1">
      <alignment horizontal="center" vertical="center"/>
    </xf>
    <xf numFmtId="0" fontId="25" fillId="0" borderId="0" xfId="0" applyFont="1"/>
    <xf numFmtId="3" fontId="0" fillId="0" borderId="0" xfId="0" applyNumberForma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/>
    </xf>
    <xf numFmtId="0" fontId="15" fillId="0" borderId="8" xfId="1" applyFont="1" applyBorder="1" applyAlignment="1">
      <alignment vertical="center"/>
    </xf>
    <xf numFmtId="0" fontId="15" fillId="0" borderId="8" xfId="1" applyFont="1" applyFill="1" applyBorder="1" applyAlignment="1">
      <alignment vertical="center"/>
    </xf>
    <xf numFmtId="165" fontId="16" fillId="0" borderId="16" xfId="1" applyNumberFormat="1" applyFont="1" applyBorder="1" applyAlignment="1">
      <alignment horizontal="center" vertical="center"/>
    </xf>
    <xf numFmtId="168" fontId="16" fillId="0" borderId="8" xfId="1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20" fillId="0" borderId="8" xfId="3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4" borderId="0" xfId="1" applyFont="1" applyFill="1" applyAlignment="1">
      <alignment vertical="center"/>
    </xf>
    <xf numFmtId="0" fontId="16" fillId="4" borderId="0" xfId="1" applyFont="1" applyFill="1" applyBorder="1" applyAlignment="1">
      <alignment vertical="center"/>
    </xf>
    <xf numFmtId="0" fontId="15" fillId="4" borderId="0" xfId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165" fontId="16" fillId="0" borderId="0" xfId="1" applyNumberFormat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167" fontId="18" fillId="0" borderId="0" xfId="1" applyNumberFormat="1" applyFont="1" applyBorder="1" applyAlignment="1">
      <alignment horizontal="center" vertical="center"/>
    </xf>
    <xf numFmtId="0" fontId="14" fillId="0" borderId="4" xfId="0" applyFont="1" applyBorder="1" applyAlignment="1" applyProtection="1">
      <alignment horizontal="center"/>
      <protection locked="0"/>
    </xf>
    <xf numFmtId="49" fontId="15" fillId="0" borderId="4" xfId="1" applyNumberFormat="1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/>
      <protection locked="0"/>
    </xf>
    <xf numFmtId="166" fontId="15" fillId="0" borderId="3" xfId="1" applyNumberFormat="1" applyFont="1" applyBorder="1" applyAlignment="1" applyProtection="1">
      <alignment horizontal="center" vertical="center" wrapText="1"/>
      <protection locked="0"/>
    </xf>
    <xf numFmtId="49" fontId="15" fillId="0" borderId="3" xfId="1" applyNumberFormat="1" applyFont="1" applyBorder="1" applyAlignment="1" applyProtection="1">
      <alignment horizontal="center" vertical="center" wrapText="1"/>
      <protection locked="0"/>
    </xf>
    <xf numFmtId="49" fontId="15" fillId="0" borderId="3" xfId="1" applyNumberFormat="1" applyFont="1" applyBorder="1" applyAlignment="1" applyProtection="1">
      <alignment horizontal="center" vertical="center"/>
      <protection locked="0"/>
    </xf>
    <xf numFmtId="49" fontId="15" fillId="0" borderId="1" xfId="1" applyNumberFormat="1" applyFont="1" applyBorder="1" applyAlignment="1" applyProtection="1">
      <alignment horizontal="center" vertical="center"/>
      <protection locked="0"/>
    </xf>
    <xf numFmtId="0" fontId="15" fillId="0" borderId="3" xfId="1" applyNumberFormat="1" applyFont="1" applyBorder="1" applyAlignment="1" applyProtection="1">
      <alignment horizontal="center" vertical="center" wrapText="1"/>
      <protection locked="0"/>
    </xf>
    <xf numFmtId="49" fontId="15" fillId="0" borderId="3" xfId="1" applyNumberFormat="1" applyFont="1" applyFill="1" applyBorder="1" applyAlignment="1" applyProtection="1">
      <alignment horizontal="center" vertical="center"/>
      <protection locked="0"/>
    </xf>
    <xf numFmtId="0" fontId="15" fillId="0" borderId="3" xfId="1" applyFont="1" applyBorder="1" applyAlignment="1" applyProtection="1">
      <alignment horizontal="center" vertical="center"/>
      <protection locked="0"/>
    </xf>
    <xf numFmtId="165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167" fontId="15" fillId="0" borderId="6" xfId="1" applyNumberFormat="1" applyFont="1" applyBorder="1" applyAlignment="1" applyProtection="1">
      <alignment horizontal="center" vertical="center" wrapText="1"/>
    </xf>
    <xf numFmtId="4" fontId="20" fillId="0" borderId="7" xfId="0" applyNumberFormat="1" applyFont="1" applyBorder="1" applyAlignment="1">
      <alignment horizontal="center" vertical="center"/>
    </xf>
    <xf numFmtId="165" fontId="20" fillId="0" borderId="5" xfId="0" applyNumberFormat="1" applyFont="1" applyBorder="1" applyAlignment="1">
      <alignment horizontal="center" vertical="center"/>
    </xf>
    <xf numFmtId="168" fontId="20" fillId="0" borderId="0" xfId="0" applyNumberFormat="1" applyFont="1" applyAlignment="1">
      <alignment horizontal="right" vertical="center"/>
    </xf>
    <xf numFmtId="0" fontId="0" fillId="4" borderId="0" xfId="0" applyFill="1"/>
    <xf numFmtId="0" fontId="0" fillId="4" borderId="0" xfId="0" applyFill="1" applyAlignment="1">
      <alignment horizontal="center" vertical="center" wrapText="1"/>
    </xf>
    <xf numFmtId="3" fontId="0" fillId="4" borderId="0" xfId="0" applyNumberFormat="1" applyFill="1" applyAlignment="1">
      <alignment horizontal="center" wrapText="1"/>
    </xf>
    <xf numFmtId="168" fontId="0" fillId="4" borderId="0" xfId="0" applyNumberFormat="1" applyFill="1" applyAlignment="1">
      <alignment horizontal="center" wrapText="1"/>
    </xf>
    <xf numFmtId="0" fontId="0" fillId="4" borderId="0" xfId="0" applyNumberFormat="1" applyFill="1" applyAlignment="1">
      <alignment horizontal="center" wrapText="1"/>
    </xf>
    <xf numFmtId="0" fontId="21" fillId="4" borderId="0" xfId="2" applyFill="1" applyAlignment="1" applyProtection="1">
      <alignment vertical="center" wrapText="1"/>
    </xf>
    <xf numFmtId="0" fontId="0" fillId="4" borderId="0" xfId="0" applyFill="1" applyAlignment="1">
      <alignment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right"/>
    </xf>
    <xf numFmtId="167" fontId="14" fillId="0" borderId="0" xfId="0" applyNumberFormat="1" applyFont="1" applyAlignment="1">
      <alignment vertical="center"/>
    </xf>
    <xf numFmtId="0" fontId="20" fillId="0" borderId="4" xfId="0" applyFont="1" applyBorder="1" applyAlignment="1">
      <alignment horizontal="center" vertical="center" wrapText="1"/>
    </xf>
    <xf numFmtId="169" fontId="14" fillId="0" borderId="4" xfId="0" applyNumberFormat="1" applyFont="1" applyBorder="1" applyAlignment="1" applyProtection="1">
      <alignment horizontal="center"/>
      <protection locked="0"/>
    </xf>
    <xf numFmtId="169" fontId="14" fillId="0" borderId="3" xfId="0" applyNumberFormat="1" applyFont="1" applyBorder="1" applyAlignment="1" applyProtection="1">
      <alignment horizontal="center"/>
      <protection locked="0"/>
    </xf>
    <xf numFmtId="168" fontId="15" fillId="0" borderId="4" xfId="1" applyNumberFormat="1" applyFont="1" applyFill="1" applyBorder="1" applyAlignment="1" applyProtection="1">
      <alignment horizontal="center" vertical="center" wrapText="1"/>
      <protection locked="0"/>
    </xf>
    <xf numFmtId="168" fontId="15" fillId="0" borderId="3" xfId="1" applyNumberFormat="1" applyFont="1" applyFill="1" applyBorder="1" applyAlignment="1" applyProtection="1">
      <alignment horizontal="center" vertical="center" wrapText="1"/>
      <protection locked="0"/>
    </xf>
    <xf numFmtId="168" fontId="15" fillId="0" borderId="3" xfId="1" applyNumberFormat="1" applyFont="1" applyFill="1" applyBorder="1" applyAlignment="1" applyProtection="1">
      <alignment horizontal="center" vertical="center"/>
      <protection locked="0"/>
    </xf>
    <xf numFmtId="168" fontId="15" fillId="0" borderId="3" xfId="1" applyNumberFormat="1" applyFont="1" applyBorder="1" applyAlignment="1" applyProtection="1">
      <alignment horizontal="center" vertical="center"/>
      <protection locked="0"/>
    </xf>
    <xf numFmtId="168" fontId="14" fillId="0" borderId="0" xfId="0" applyNumberFormat="1" applyFont="1" applyAlignment="1" applyProtection="1">
      <alignment horizontal="center" vertical="center"/>
      <protection locked="0"/>
    </xf>
    <xf numFmtId="166" fontId="14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168" fontId="11" fillId="0" borderId="0" xfId="0" applyNumberFormat="1" applyFont="1" applyAlignment="1">
      <alignment horizontal="center" vertical="center"/>
    </xf>
    <xf numFmtId="0" fontId="29" fillId="0" borderId="0" xfId="0" applyFont="1"/>
    <xf numFmtId="3" fontId="29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1" fillId="0" borderId="0" xfId="0" applyFont="1" applyAlignment="1">
      <alignment horizontal="center" wrapText="1"/>
    </xf>
    <xf numFmtId="2" fontId="29" fillId="0" borderId="8" xfId="0" applyNumberFormat="1" applyFont="1" applyBorder="1" applyAlignment="1">
      <alignment horizontal="center" vertical="center" wrapText="1"/>
    </xf>
    <xf numFmtId="4" fontId="29" fillId="0" borderId="8" xfId="0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horizontal="center"/>
    </xf>
    <xf numFmtId="0" fontId="29" fillId="0" borderId="0" xfId="0" applyFont="1" applyAlignment="1">
      <alignment horizontal="left" indent="1"/>
    </xf>
    <xf numFmtId="3" fontId="11" fillId="0" borderId="0" xfId="0" applyNumberFormat="1" applyFont="1" applyAlignment="1">
      <alignment horizontal="left" vertical="center"/>
    </xf>
    <xf numFmtId="10" fontId="11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center" wrapText="1"/>
    </xf>
    <xf numFmtId="9" fontId="11" fillId="0" borderId="0" xfId="0" applyNumberFormat="1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8" fillId="4" borderId="0" xfId="1" applyFont="1" applyFill="1" applyAlignment="1" applyProtection="1">
      <alignment horizontal="right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/>
    <xf numFmtId="0" fontId="9" fillId="5" borderId="7" xfId="0" applyFont="1" applyFill="1" applyBorder="1"/>
    <xf numFmtId="0" fontId="9" fillId="5" borderId="8" xfId="0" applyFont="1" applyFill="1" applyBorder="1" applyAlignment="1">
      <alignment horizontal="right" vertical="center"/>
    </xf>
    <xf numFmtId="164" fontId="15" fillId="5" borderId="8" xfId="1" applyNumberFormat="1" applyFont="1" applyFill="1" applyBorder="1" applyAlignment="1">
      <alignment horizontal="right" vertical="center"/>
    </xf>
    <xf numFmtId="3" fontId="9" fillId="5" borderId="7" xfId="0" applyNumberFormat="1" applyFont="1" applyFill="1" applyBorder="1" applyAlignment="1">
      <alignment horizontal="center" vertical="center"/>
    </xf>
    <xf numFmtId="3" fontId="20" fillId="4" borderId="21" xfId="0" applyNumberFormat="1" applyFont="1" applyFill="1" applyBorder="1" applyAlignment="1">
      <alignment horizontal="center" vertical="center"/>
    </xf>
    <xf numFmtId="3" fontId="20" fillId="4" borderId="23" xfId="0" applyNumberFormat="1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8" xfId="0" applyFont="1" applyFill="1" applyBorder="1"/>
    <xf numFmtId="167" fontId="15" fillId="0" borderId="0" xfId="1" applyNumberFormat="1" applyFont="1" applyBorder="1" applyAlignment="1" applyProtection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4" fontId="15" fillId="4" borderId="0" xfId="1" applyNumberFormat="1" applyFont="1" applyFill="1" applyBorder="1" applyAlignment="1">
      <alignment horizontal="center" vertical="center"/>
    </xf>
    <xf numFmtId="173" fontId="15" fillId="4" borderId="27" xfId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49" fontId="20" fillId="0" borderId="8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3" fontId="20" fillId="4" borderId="29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164" fontId="15" fillId="0" borderId="0" xfId="1" applyNumberFormat="1" applyFont="1" applyBorder="1" applyAlignment="1" applyProtection="1">
      <alignment horizontal="left" vertical="center"/>
    </xf>
    <xf numFmtId="172" fontId="15" fillId="0" borderId="0" xfId="1" applyNumberFormat="1" applyFont="1" applyBorder="1" applyAlignment="1">
      <alignment horizontal="left" vertical="center"/>
    </xf>
    <xf numFmtId="0" fontId="18" fillId="4" borderId="0" xfId="1" applyFont="1" applyFill="1" applyAlignment="1" applyProtection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31" fillId="0" borderId="8" xfId="0" applyFont="1" applyBorder="1" applyAlignment="1">
      <alignment vertical="center"/>
    </xf>
    <xf numFmtId="0" fontId="31" fillId="6" borderId="8" xfId="0" applyFont="1" applyFill="1" applyBorder="1" applyAlignment="1">
      <alignment vertical="center"/>
    </xf>
    <xf numFmtId="0" fontId="5" fillId="0" borderId="19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0" fillId="0" borderId="0" xfId="0" applyFill="1"/>
    <xf numFmtId="168" fontId="16" fillId="0" borderId="11" xfId="0" applyNumberFormat="1" applyFon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5" fillId="0" borderId="8" xfId="0" applyFont="1" applyBorder="1"/>
    <xf numFmtId="0" fontId="14" fillId="0" borderId="3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49" fontId="10" fillId="0" borderId="8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49" fontId="5" fillId="0" borderId="8" xfId="0" applyNumberFormat="1" applyFont="1" applyBorder="1" applyAlignment="1">
      <alignment vertical="center"/>
    </xf>
    <xf numFmtId="49" fontId="5" fillId="0" borderId="8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6" fillId="0" borderId="0" xfId="1" applyFont="1" applyFill="1" applyAlignment="1">
      <alignment vertical="center"/>
    </xf>
    <xf numFmtId="0" fontId="18" fillId="0" borderId="0" xfId="1" applyFont="1" applyAlignment="1">
      <alignment horizontal="right" vertical="center"/>
    </xf>
    <xf numFmtId="0" fontId="18" fillId="0" borderId="17" xfId="1" applyFont="1" applyBorder="1" applyAlignment="1">
      <alignment horizontal="center" vertical="center" wrapText="1" shrinkToFit="1"/>
    </xf>
    <xf numFmtId="0" fontId="32" fillId="0" borderId="0" xfId="0" applyFont="1" applyBorder="1" applyAlignment="1" applyProtection="1">
      <alignment vertical="center"/>
      <protection locked="0"/>
    </xf>
    <xf numFmtId="14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33" fillId="0" borderId="0" xfId="0" applyFont="1" applyBorder="1" applyAlignment="1" applyProtection="1">
      <alignment vertical="center"/>
      <protection locked="0"/>
    </xf>
    <xf numFmtId="0" fontId="24" fillId="0" borderId="0" xfId="0" applyFont="1" applyProtection="1">
      <protection locked="0"/>
    </xf>
    <xf numFmtId="167" fontId="18" fillId="0" borderId="27" xfId="1" applyNumberFormat="1" applyFont="1" applyBorder="1" applyAlignment="1">
      <alignment horizontal="center" vertical="center"/>
    </xf>
    <xf numFmtId="164" fontId="15" fillId="0" borderId="0" xfId="1" applyNumberFormat="1" applyFont="1" applyBorder="1" applyAlignment="1" applyProtection="1">
      <alignment horizontal="center" vertical="center"/>
      <protection locked="0"/>
    </xf>
    <xf numFmtId="0" fontId="15" fillId="0" borderId="2" xfId="1" applyFont="1" applyBorder="1" applyAlignment="1" applyProtection="1">
      <alignment vertical="center"/>
      <protection locked="0"/>
    </xf>
    <xf numFmtId="0" fontId="34" fillId="4" borderId="0" xfId="1" applyFont="1" applyFill="1" applyAlignment="1" applyProtection="1">
      <alignment vertical="center"/>
      <protection locked="0"/>
    </xf>
    <xf numFmtId="0" fontId="18" fillId="0" borderId="0" xfId="1" applyFont="1" applyBorder="1" applyAlignment="1">
      <alignment horizontal="center" vertical="center" wrapText="1" shrinkToFit="1"/>
    </xf>
    <xf numFmtId="165" fontId="10" fillId="0" borderId="8" xfId="0" applyNumberFormat="1" applyFont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20" xfId="0" applyFont="1" applyFill="1" applyBorder="1"/>
    <xf numFmtId="4" fontId="10" fillId="0" borderId="22" xfId="0" applyNumberFormat="1" applyFont="1" applyBorder="1" applyAlignment="1">
      <alignment horizontal="center" vertical="center"/>
    </xf>
    <xf numFmtId="165" fontId="10" fillId="0" borderId="24" xfId="0" applyNumberFormat="1" applyFont="1" applyBorder="1" applyAlignment="1">
      <alignment horizontal="center" vertical="center"/>
    </xf>
    <xf numFmtId="4" fontId="10" fillId="0" borderId="25" xfId="0" applyNumberFormat="1" applyFont="1" applyBorder="1" applyAlignment="1">
      <alignment horizontal="center" vertical="center"/>
    </xf>
    <xf numFmtId="165" fontId="10" fillId="0" borderId="10" xfId="0" applyNumberFormat="1" applyFont="1" applyBorder="1" applyAlignment="1">
      <alignment horizontal="center" vertical="center"/>
    </xf>
    <xf numFmtId="4" fontId="10" fillId="0" borderId="31" xfId="0" applyNumberFormat="1" applyFont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3" fontId="16" fillId="4" borderId="32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0" fontId="15" fillId="4" borderId="37" xfId="1" applyNumberFormat="1" applyFont="1" applyFill="1" applyBorder="1" applyAlignment="1">
      <alignment horizontal="left" vertical="center"/>
    </xf>
    <xf numFmtId="49" fontId="20" fillId="0" borderId="38" xfId="0" applyNumberFormat="1" applyFont="1" applyBorder="1" applyAlignment="1">
      <alignment vertical="center"/>
    </xf>
    <xf numFmtId="2" fontId="15" fillId="4" borderId="39" xfId="1" applyNumberFormat="1" applyFont="1" applyFill="1" applyBorder="1" applyAlignment="1">
      <alignment horizontal="left" vertical="center"/>
    </xf>
    <xf numFmtId="0" fontId="20" fillId="0" borderId="40" xfId="0" applyFont="1" applyBorder="1" applyAlignment="1">
      <alignment vertical="center"/>
    </xf>
    <xf numFmtId="0" fontId="15" fillId="4" borderId="41" xfId="1" applyFont="1" applyFill="1" applyBorder="1" applyAlignment="1">
      <alignment vertical="center"/>
    </xf>
    <xf numFmtId="0" fontId="20" fillId="0" borderId="42" xfId="0" applyFont="1" applyBorder="1" applyAlignment="1">
      <alignment vertical="center"/>
    </xf>
    <xf numFmtId="49" fontId="15" fillId="2" borderId="44" xfId="1" applyNumberFormat="1" applyFont="1" applyFill="1" applyBorder="1" applyAlignment="1" applyProtection="1">
      <alignment horizontal="center" vertical="center"/>
      <protection locked="0"/>
    </xf>
    <xf numFmtId="0" fontId="15" fillId="2" borderId="45" xfId="1" applyFont="1" applyFill="1" applyBorder="1" applyAlignment="1" applyProtection="1">
      <alignment horizontal="center" vertical="center"/>
      <protection locked="0"/>
    </xf>
    <xf numFmtId="169" fontId="16" fillId="0" borderId="16" xfId="1" applyNumberFormat="1" applyFont="1" applyBorder="1" applyAlignment="1">
      <alignment vertical="center"/>
    </xf>
    <xf numFmtId="0" fontId="15" fillId="7" borderId="43" xfId="1" applyFont="1" applyFill="1" applyBorder="1" applyAlignment="1" applyProtection="1">
      <alignment horizontal="center" vertical="center"/>
      <protection locked="0"/>
    </xf>
    <xf numFmtId="0" fontId="15" fillId="7" borderId="44" xfId="1" applyFont="1" applyFill="1" applyBorder="1" applyAlignment="1" applyProtection="1">
      <alignment horizontal="center" vertical="center"/>
      <protection locked="0"/>
    </xf>
    <xf numFmtId="0" fontId="18" fillId="0" borderId="0" xfId="1" applyFont="1" applyAlignment="1">
      <alignment vertical="center"/>
    </xf>
    <xf numFmtId="0" fontId="12" fillId="0" borderId="19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7" fontId="14" fillId="0" borderId="34" xfId="0" applyNumberFormat="1" applyFont="1" applyBorder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167" fontId="21" fillId="0" borderId="0" xfId="2" applyNumberFormat="1" applyAlignment="1" applyProtection="1"/>
    <xf numFmtId="165" fontId="1" fillId="0" borderId="0" xfId="0" applyNumberFormat="1" applyFont="1" applyAlignment="1">
      <alignment horizontal="center" vertical="center"/>
    </xf>
    <xf numFmtId="0" fontId="21" fillId="0" borderId="0" xfId="2" applyAlignment="1" applyProtection="1"/>
    <xf numFmtId="175" fontId="16" fillId="0" borderId="0" xfId="1" applyNumberFormat="1" applyFont="1" applyBorder="1" applyAlignment="1">
      <alignment horizontal="center" vertical="center" wrapText="1" shrinkToFit="1"/>
    </xf>
    <xf numFmtId="3" fontId="14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5" fillId="0" borderId="13" xfId="1" applyFont="1" applyBorder="1" applyAlignment="1" applyProtection="1">
      <alignment horizontal="left" vertical="center" wrapText="1"/>
      <protection locked="0"/>
    </xf>
    <xf numFmtId="0" fontId="15" fillId="0" borderId="18" xfId="1" applyFont="1" applyBorder="1" applyAlignment="1" applyProtection="1">
      <alignment horizontal="left" vertical="center" wrapText="1"/>
      <protection locked="0"/>
    </xf>
    <xf numFmtId="0" fontId="15" fillId="0" borderId="12" xfId="1" applyFont="1" applyBorder="1" applyAlignment="1" applyProtection="1">
      <alignment horizontal="left" vertical="center" wrapText="1"/>
      <protection locked="0"/>
    </xf>
    <xf numFmtId="0" fontId="15" fillId="0" borderId="2" xfId="1" applyFont="1" applyBorder="1" applyAlignment="1" applyProtection="1">
      <alignment horizontal="left" vertical="center" wrapText="1"/>
      <protection locked="0"/>
    </xf>
    <xf numFmtId="164" fontId="15" fillId="0" borderId="0" xfId="1" applyNumberFormat="1" applyFont="1" applyBorder="1" applyAlignment="1" applyProtection="1">
      <alignment horizontal="left" vertical="center"/>
    </xf>
    <xf numFmtId="172" fontId="15" fillId="0" borderId="0" xfId="1" applyNumberFormat="1" applyFont="1" applyBorder="1" applyAlignment="1">
      <alignment horizontal="left" vertical="center"/>
    </xf>
    <xf numFmtId="0" fontId="18" fillId="0" borderId="0" xfId="1" applyFont="1" applyAlignment="1">
      <alignment horizontal="right" vertical="center"/>
    </xf>
    <xf numFmtId="0" fontId="15" fillId="0" borderId="15" xfId="1" applyFont="1" applyBorder="1" applyAlignment="1">
      <alignment horizontal="left" vertical="center"/>
    </xf>
    <xf numFmtId="0" fontId="15" fillId="0" borderId="16" xfId="1" applyFont="1" applyBorder="1" applyAlignment="1">
      <alignment horizontal="left" vertical="center"/>
    </xf>
    <xf numFmtId="0" fontId="15" fillId="0" borderId="33" xfId="1" applyFont="1" applyBorder="1" applyAlignment="1" applyProtection="1">
      <alignment horizontal="left" vertical="center" wrapText="1"/>
      <protection locked="0"/>
    </xf>
    <xf numFmtId="0" fontId="15" fillId="0" borderId="30" xfId="1" applyFont="1" applyBorder="1" applyAlignment="1" applyProtection="1">
      <alignment horizontal="left" vertical="center" wrapText="1"/>
      <protection locked="0"/>
    </xf>
    <xf numFmtId="0" fontId="18" fillId="4" borderId="0" xfId="1" applyFont="1" applyFill="1" applyAlignment="1" applyProtection="1">
      <alignment horizontal="right" vertical="center"/>
    </xf>
    <xf numFmtId="0" fontId="18" fillId="0" borderId="0" xfId="1" applyFont="1" applyFill="1" applyAlignment="1">
      <alignment horizontal="right" vertical="center"/>
    </xf>
    <xf numFmtId="0" fontId="17" fillId="0" borderId="14" xfId="1" applyFont="1" applyBorder="1" applyAlignment="1">
      <alignment horizontal="center" vertical="center" wrapText="1" shrinkToFit="1"/>
    </xf>
    <xf numFmtId="0" fontId="17" fillId="0" borderId="35" xfId="1" applyFont="1" applyBorder="1" applyAlignment="1">
      <alignment horizontal="center" vertical="center" wrapText="1" shrinkToFit="1"/>
    </xf>
    <xf numFmtId="0" fontId="35" fillId="0" borderId="0" xfId="0" applyFont="1" applyAlignment="1">
      <alignment horizontal="center" vertical="center"/>
    </xf>
    <xf numFmtId="167" fontId="15" fillId="0" borderId="12" xfId="1" applyNumberFormat="1" applyFont="1" applyBorder="1" applyAlignment="1" applyProtection="1">
      <alignment horizontal="left" vertical="center" wrapText="1"/>
      <protection locked="0"/>
    </xf>
    <xf numFmtId="167" fontId="15" fillId="0" borderId="2" xfId="1" applyNumberFormat="1" applyFont="1" applyBorder="1" applyAlignment="1" applyProtection="1">
      <alignment horizontal="left" vertical="center" wrapText="1"/>
      <protection locked="0"/>
    </xf>
    <xf numFmtId="169" fontId="16" fillId="0" borderId="16" xfId="1" applyNumberFormat="1" applyFont="1" applyBorder="1" applyAlignment="1">
      <alignment horizontal="right" vertical="center"/>
    </xf>
    <xf numFmtId="169" fontId="16" fillId="0" borderId="46" xfId="1" applyNumberFormat="1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79" fontId="15" fillId="0" borderId="4" xfId="1" applyNumberFormat="1" applyFont="1" applyBorder="1" applyAlignment="1" applyProtection="1">
      <alignment horizontal="center" vertical="center" wrapText="1"/>
      <protection locked="0"/>
    </xf>
    <xf numFmtId="179" fontId="15" fillId="0" borderId="0" xfId="1" applyNumberFormat="1" applyFont="1" applyBorder="1" applyAlignment="1" applyProtection="1">
      <alignment horizontal="center" vertical="center" wrapText="1"/>
    </xf>
    <xf numFmtId="179" fontId="14" fillId="0" borderId="0" xfId="0" applyNumberFormat="1" applyFont="1" applyAlignment="1">
      <alignment vertical="center"/>
    </xf>
    <xf numFmtId="179" fontId="14" fillId="0" borderId="0" xfId="0" applyNumberFormat="1" applyFont="1" applyAlignment="1">
      <alignment horizontal="center" vertical="center"/>
    </xf>
    <xf numFmtId="179" fontId="15" fillId="0" borderId="3" xfId="1" applyNumberFormat="1" applyFont="1" applyBorder="1" applyAlignment="1" applyProtection="1">
      <alignment horizontal="center" vertical="center" wrapText="1"/>
      <protection locked="0"/>
    </xf>
    <xf numFmtId="179" fontId="14" fillId="0" borderId="8" xfId="0" applyNumberFormat="1" applyFont="1" applyBorder="1" applyAlignment="1">
      <alignment vertical="center"/>
    </xf>
    <xf numFmtId="179" fontId="20" fillId="3" borderId="8" xfId="0" applyNumberFormat="1" applyFont="1" applyFill="1" applyBorder="1" applyAlignment="1">
      <alignment horizontal="center" vertical="center"/>
    </xf>
    <xf numFmtId="179" fontId="14" fillId="0" borderId="0" xfId="0" applyNumberFormat="1" applyFont="1" applyAlignment="1">
      <alignment horizontal="left" vertical="center"/>
    </xf>
    <xf numFmtId="181" fontId="15" fillId="0" borderId="4" xfId="1" applyNumberFormat="1" applyFont="1" applyBorder="1" applyAlignment="1" applyProtection="1">
      <alignment horizontal="center" vertical="center" wrapText="1"/>
      <protection locked="0"/>
    </xf>
    <xf numFmtId="181" fontId="15" fillId="0" borderId="3" xfId="1" applyNumberFormat="1" applyFont="1" applyBorder="1" applyAlignment="1" applyProtection="1">
      <alignment horizontal="center" vertical="center" wrapText="1"/>
      <protection locked="0"/>
    </xf>
  </cellXfs>
  <cellStyles count="4">
    <cellStyle name="Lien hypertexte" xfId="2" builtinId="8"/>
    <cellStyle name="Normal" xfId="0" builtinId="0"/>
    <cellStyle name="Normal 2" xfId="3"/>
    <cellStyle name="Normal 3" xfId="1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2</xdr:row>
      <xdr:rowOff>45720</xdr:rowOff>
    </xdr:from>
    <xdr:to>
      <xdr:col>3</xdr:col>
      <xdr:colOff>647700</xdr:colOff>
      <xdr:row>11</xdr:row>
      <xdr:rowOff>106680</xdr:rowOff>
    </xdr:to>
    <xdr:sp macro="" textlink="">
      <xdr:nvSpPr>
        <xdr:cNvPr id="2" name="Rectangle à coins arrondis 1"/>
        <xdr:cNvSpPr/>
      </xdr:nvSpPr>
      <xdr:spPr>
        <a:xfrm>
          <a:off x="30480" y="403860"/>
          <a:ext cx="2971800" cy="156972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solidFill>
                <a:sysClr val="windowText" lastClr="000000"/>
              </a:solidFill>
              <a:latin typeface="Wide Latin" pitchFamily="18" charset="0"/>
            </a:rPr>
            <a:t>Madatrade</a:t>
          </a:r>
          <a:r>
            <a:rPr lang="fr-FR" sz="1400" baseline="0">
              <a:solidFill>
                <a:sysClr val="windowText" lastClr="000000"/>
              </a:solidFill>
              <a:latin typeface="Wide Latin" pitchFamily="18" charset="0"/>
            </a:rPr>
            <a:t> Ltd.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Super U Complex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Grand Baie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Mauritius</a:t>
          </a:r>
        </a:p>
        <a:p>
          <a:pPr algn="l"/>
          <a:endParaRPr lang="fr-FR" sz="8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Compagny Registration  N°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157924</a:t>
          </a:r>
        </a:p>
        <a:p>
          <a:pPr algn="l"/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Tel  : (230) 263 22 41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Fax : (230) 263 28 67</a:t>
          </a:r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</xdr:col>
      <xdr:colOff>563880</xdr:colOff>
      <xdr:row>4</xdr:row>
      <xdr:rowOff>99060</xdr:rowOff>
    </xdr:from>
    <xdr:to>
      <xdr:col>9</xdr:col>
      <xdr:colOff>906780</xdr:colOff>
      <xdr:row>11</xdr:row>
      <xdr:rowOff>106680</xdr:rowOff>
    </xdr:to>
    <xdr:sp macro="" textlink="">
      <xdr:nvSpPr>
        <xdr:cNvPr id="5" name="Rectangle à coins arrondis 4"/>
        <xdr:cNvSpPr/>
      </xdr:nvSpPr>
      <xdr:spPr>
        <a:xfrm>
          <a:off x="3855720" y="769620"/>
          <a:ext cx="2781300" cy="121158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...........................................</a:t>
          </a:r>
        </a:p>
        <a:p>
          <a:pPr algn="l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</a:t>
          </a:r>
        </a:p>
        <a:p>
          <a:pPr algn="l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</a:t>
          </a:r>
        </a:p>
        <a:p>
          <a:pPr algn="l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.........................................</a:t>
          </a:r>
        </a:p>
        <a:p>
          <a:pPr algn="l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.........................................</a:t>
          </a:r>
        </a:p>
        <a:p>
          <a:pPr algn="l"/>
          <a:r>
            <a:rPr lang="fr-FR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.........................................</a:t>
          </a:r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xe.com/currency/jpy-japanese-yen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ackdiscount.com/caisse-carton-triple-cannelure-77-x-37-x-37-cm-tc234.html" TargetMode="External"/><Relationship Id="rId18" Type="http://schemas.openxmlformats.org/officeDocument/2006/relationships/hyperlink" Target="https://www.packdiscount.com/caisse-carton-triple-cannelure-66-x-40-x-51-cm-tc212.html" TargetMode="External"/><Relationship Id="rId26" Type="http://schemas.openxmlformats.org/officeDocument/2006/relationships/hyperlink" Target="https://www.packdiscount.com/caisse-carton-triple-cannelure-50-x-33-x-25-cm-tc202.html" TargetMode="External"/><Relationship Id="rId39" Type="http://schemas.openxmlformats.org/officeDocument/2006/relationships/hyperlink" Target="https://www.packdiscount.com/caisse-carton-cubique-double-cannelure-30-x-30-x-30-cm-dc306.html" TargetMode="External"/><Relationship Id="rId21" Type="http://schemas.openxmlformats.org/officeDocument/2006/relationships/hyperlink" Target="https://www.packdiscount.com/caisse-carton-triple-cannelure-57-x-47-x-49-cm-tc232.html" TargetMode="External"/><Relationship Id="rId34" Type="http://schemas.openxmlformats.org/officeDocument/2006/relationships/hyperlink" Target="https://www.packdiscount.com/caisse-carton-double-cannelure-20-x-15-x-15-cm-dc3a.html" TargetMode="External"/><Relationship Id="rId42" Type="http://schemas.openxmlformats.org/officeDocument/2006/relationships/hyperlink" Target="https://www.packdiscount.com/caisse-carton-double-cannelure-35-x-35-x-25-cm-dc311.html" TargetMode="External"/><Relationship Id="rId47" Type="http://schemas.openxmlformats.org/officeDocument/2006/relationships/hyperlink" Target="https://www.packdiscount.com/caisse-carton-double-cannelure-31-x-22-x-15-cm-dc307b.html" TargetMode="External"/><Relationship Id="rId50" Type="http://schemas.openxmlformats.org/officeDocument/2006/relationships/hyperlink" Target="https://www.packdiscount.com/caisse-carton-double-cannelure-35-x-23-x-26-cm-dc309.html" TargetMode="External"/><Relationship Id="rId55" Type="http://schemas.openxmlformats.org/officeDocument/2006/relationships/hyperlink" Target="https://www.packdiscount.com/caisse-carton-double-cannelure-35-x-22-x-20-cm-dc308.html" TargetMode="External"/><Relationship Id="rId7" Type="http://schemas.openxmlformats.org/officeDocument/2006/relationships/hyperlink" Target="https://www.packdiscount.com/caisse-carton-triple-cannelure-101-x-54-x-54-cm-tc222.html" TargetMode="External"/><Relationship Id="rId12" Type="http://schemas.openxmlformats.org/officeDocument/2006/relationships/hyperlink" Target="https://www.packdiscount.com/caisse-carton-triple-cannelure-77-x-38-x-45-cm-tc235.html" TargetMode="External"/><Relationship Id="rId17" Type="http://schemas.openxmlformats.org/officeDocument/2006/relationships/hyperlink" Target="https://www.packdiscount.com/caisse-carton-triple-cannelure-67-x-54-x-54-cm-tc214.html" TargetMode="External"/><Relationship Id="rId25" Type="http://schemas.openxmlformats.org/officeDocument/2006/relationships/hyperlink" Target="https://www.packdiscount.com/caisse-carton-triple-cannelure-50-x-40-x-40-cm-tc204.html" TargetMode="External"/><Relationship Id="rId33" Type="http://schemas.openxmlformats.org/officeDocument/2006/relationships/hyperlink" Target="https://www.packdiscount.com/caisse-carton-double-cannelure-20-x-15-x-12-cm-dc3b.html" TargetMode="External"/><Relationship Id="rId38" Type="http://schemas.openxmlformats.org/officeDocument/2006/relationships/hyperlink" Target="https://www.packdiscount.com/caisse-carton-double-cannelure-25-x-25-x-10-cm-dc301c.html" TargetMode="External"/><Relationship Id="rId46" Type="http://schemas.openxmlformats.org/officeDocument/2006/relationships/hyperlink" Target="https://www.packdiscount.com/caisse-carton-double-cannelure-30-x-20-x-17-cm-dc304.html" TargetMode="External"/><Relationship Id="rId2" Type="http://schemas.openxmlformats.org/officeDocument/2006/relationships/hyperlink" Target="https://www.packdiscount.com/caisse-carton-triple-cannelure-120-x-80-x-85-cm-tc224.html" TargetMode="External"/><Relationship Id="rId16" Type="http://schemas.openxmlformats.org/officeDocument/2006/relationships/hyperlink" Target="https://www.packdiscount.com/caisse-carton-triple-cannelure-70-x-40-x-32-cm-tc216.html" TargetMode="External"/><Relationship Id="rId20" Type="http://schemas.openxmlformats.org/officeDocument/2006/relationships/hyperlink" Target="https://www.packdiscount.com/caisse-carton-triple-cannelure-60-x-31-x-31-cm-tc208.html" TargetMode="External"/><Relationship Id="rId29" Type="http://schemas.openxmlformats.org/officeDocument/2006/relationships/hyperlink" Target="https://www.packdiscount.com/caisse-carton-triple-cannelure-46-x-26-x-26-cm-tc200.html" TargetMode="External"/><Relationship Id="rId41" Type="http://schemas.openxmlformats.org/officeDocument/2006/relationships/hyperlink" Target="https://www.packdiscount.com/caisse-carton-double-cannelure-35-x-35-x-20-cm-dc310c.html" TargetMode="External"/><Relationship Id="rId54" Type="http://schemas.openxmlformats.org/officeDocument/2006/relationships/hyperlink" Target="https://www.packdiscount.com/caisse-carton-double-cannelure-36-x-24-x-18-cm-dc313.html" TargetMode="External"/><Relationship Id="rId1" Type="http://schemas.openxmlformats.org/officeDocument/2006/relationships/hyperlink" Target="https://www.packdiscount.com/caisse-carton-triple-cannelure-120-x-80-x-116-cm-tc241.html" TargetMode="External"/><Relationship Id="rId6" Type="http://schemas.openxmlformats.org/officeDocument/2006/relationships/hyperlink" Target="https://www.packdiscount.com/caisse-carton-triple-cannelure-104-x-71-x-59-cm-tcc05.html" TargetMode="External"/><Relationship Id="rId11" Type="http://schemas.openxmlformats.org/officeDocument/2006/relationships/hyperlink" Target="https://www.packdiscount.com/caisse-carton-triple-cannelure-77-x-57-x-45-cm-tc236.html" TargetMode="External"/><Relationship Id="rId24" Type="http://schemas.openxmlformats.org/officeDocument/2006/relationships/hyperlink" Target="https://www.packdiscount.com/caisse-carton-triple-cannelure-50-x-50-x-50-cm-tc230.html" TargetMode="External"/><Relationship Id="rId32" Type="http://schemas.openxmlformats.org/officeDocument/2006/relationships/hyperlink" Target="https://www.packdiscount.com/caisse-carton-double-cannelure-16-x-12-x-11-cm-dc300a.html" TargetMode="External"/><Relationship Id="rId37" Type="http://schemas.openxmlformats.org/officeDocument/2006/relationships/hyperlink" Target="https://www.packdiscount.com/caisse-carton-double-cannelure-25-x-20-x-15-cm-dc301b.html" TargetMode="External"/><Relationship Id="rId40" Type="http://schemas.openxmlformats.org/officeDocument/2006/relationships/hyperlink" Target="https://www.packdiscount.com/caisse-carton-double-cannelure-31-x-21-5-x-10-cm-dc307a.html" TargetMode="External"/><Relationship Id="rId45" Type="http://schemas.openxmlformats.org/officeDocument/2006/relationships/hyperlink" Target="https://www.packdiscount.com/caisse-carton-double-cannelure-25-x-25-x-16-cm-dc301d.html" TargetMode="External"/><Relationship Id="rId53" Type="http://schemas.openxmlformats.org/officeDocument/2006/relationships/hyperlink" Target="https://www.packdiscount.com/caisse-carton-cubique-double-cannelure-25-x-25-x-25-cm-dc302.html" TargetMode="External"/><Relationship Id="rId5" Type="http://schemas.openxmlformats.org/officeDocument/2006/relationships/hyperlink" Target="https://www.packdiscount.com/caisse-carton-triple-cannelure-110-x-60-x-65-cm-tc239.html" TargetMode="External"/><Relationship Id="rId15" Type="http://schemas.openxmlformats.org/officeDocument/2006/relationships/hyperlink" Target="https://www.packdiscount.com/caisse-carton-triple-cannelure-70-x-42-x-40-cm-tc233.html" TargetMode="External"/><Relationship Id="rId23" Type="http://schemas.openxmlformats.org/officeDocument/2006/relationships/hyperlink" Target="https://www.packdiscount.com/caisse-carton-triple-cannelure-54-x-39-x-36-cm-tc206.html" TargetMode="External"/><Relationship Id="rId28" Type="http://schemas.openxmlformats.org/officeDocument/2006/relationships/hyperlink" Target="https://www.packdiscount.com/caisse-carton-triple-cannelure-47-x-37-x-34-cm-tc228.html" TargetMode="External"/><Relationship Id="rId36" Type="http://schemas.openxmlformats.org/officeDocument/2006/relationships/hyperlink" Target="https://www.packdiscount.com/caisse-carton-double-cannelure-25-x-18-x-14-cm-dc301.html" TargetMode="External"/><Relationship Id="rId49" Type="http://schemas.openxmlformats.org/officeDocument/2006/relationships/hyperlink" Target="https://www.packdiscount.com/caisse-carton-double-cannelure-30-x-20-x-20-cm-dc305.html" TargetMode="External"/><Relationship Id="rId10" Type="http://schemas.openxmlformats.org/officeDocument/2006/relationships/hyperlink" Target="https://www.packdiscount.com/caisse-carton-triple-cannelure-77-x-57-x-57-cm-tc237.html" TargetMode="External"/><Relationship Id="rId19" Type="http://schemas.openxmlformats.org/officeDocument/2006/relationships/hyperlink" Target="https://www.packdiscount.com/caisse-carton-triple-cannelure-63-x-42-x-42-cm-tc210.html" TargetMode="External"/><Relationship Id="rId31" Type="http://schemas.openxmlformats.org/officeDocument/2006/relationships/hyperlink" Target="https://www.packdiscount.com/caisse-carton-triple-cannelure-40-x-40-x-40-cm-tc227.html" TargetMode="External"/><Relationship Id="rId44" Type="http://schemas.openxmlformats.org/officeDocument/2006/relationships/hyperlink" Target="https://www.packdiscount.com/caisse-carton-double-cannelure-35-x-22-x-12-cm-dc308a.html" TargetMode="External"/><Relationship Id="rId52" Type="http://schemas.openxmlformats.org/officeDocument/2006/relationships/hyperlink" Target="https://www.packdiscount.com/caisse-carton-double-cannelure-31-x-22-x-25-cm-dc307c.html" TargetMode="External"/><Relationship Id="rId4" Type="http://schemas.openxmlformats.org/officeDocument/2006/relationships/hyperlink" Target="https://www.packdiscount.com/caisse-carton-triple-cannelure-119-x-99-x-83-cm-tcc09.html" TargetMode="External"/><Relationship Id="rId9" Type="http://schemas.openxmlformats.org/officeDocument/2006/relationships/hyperlink" Target="https://www.packdiscount.com/caisse-carton-triple-cannelure-80-x-50-x-50-cm-tc220.html" TargetMode="External"/><Relationship Id="rId14" Type="http://schemas.openxmlformats.org/officeDocument/2006/relationships/hyperlink" Target="https://www.packdiscount.com/caisse-carton-triple-cannelure-75-x-55-x-60-cm-tc218.html" TargetMode="External"/><Relationship Id="rId22" Type="http://schemas.openxmlformats.org/officeDocument/2006/relationships/hyperlink" Target="https://www.packdiscount.com/caisse-carton-triple-cannelure-57-x-37-x-36-cm-tc231.html" TargetMode="External"/><Relationship Id="rId27" Type="http://schemas.openxmlformats.org/officeDocument/2006/relationships/hyperlink" Target="https://www.packdiscount.com/caisse-carton-triple-cannelure-48-x-30-x-33-cm-tc229.html" TargetMode="External"/><Relationship Id="rId30" Type="http://schemas.openxmlformats.org/officeDocument/2006/relationships/hyperlink" Target="https://www.packdiscount.com/caisse-carton-triple-cannelure-41-x-31-x-24-cm-tc226.html" TargetMode="External"/><Relationship Id="rId35" Type="http://schemas.openxmlformats.org/officeDocument/2006/relationships/hyperlink" Target="https://www.packdiscount.com/caisse-carton-cubique-double-cannelure-20-x-20-x-20-cm-dc300.html" TargetMode="External"/><Relationship Id="rId43" Type="http://schemas.openxmlformats.org/officeDocument/2006/relationships/hyperlink" Target="https://www.packdiscount.com/caisse-carton-double-cannelure-35-x-35-x-35-cm-dc312.html" TargetMode="External"/><Relationship Id="rId48" Type="http://schemas.openxmlformats.org/officeDocument/2006/relationships/hyperlink" Target="https://www.packdiscount.com/caisse-carton-double-cannelure-34-x-21-x-15-5-cm-fa2222.html" TargetMode="External"/><Relationship Id="rId56" Type="http://schemas.openxmlformats.org/officeDocument/2006/relationships/printerSettings" Target="../printerSettings/printerSettings3.bin"/><Relationship Id="rId8" Type="http://schemas.openxmlformats.org/officeDocument/2006/relationships/hyperlink" Target="https://www.packdiscount.com/caisse-carton-triple-cannelure-97-x-57-x-42-cm-tc238.html" TargetMode="External"/><Relationship Id="rId51" Type="http://schemas.openxmlformats.org/officeDocument/2006/relationships/hyperlink" Target="https://www.packdiscount.com/caisse-carton-double-cannelure-31-x-22-x-30-cm-dc307d.html" TargetMode="External"/><Relationship Id="rId3" Type="http://schemas.openxmlformats.org/officeDocument/2006/relationships/hyperlink" Target="https://www.packdiscount.com/caisse-carton-triple-cannelure-120-x-80-x-71-cm-tc240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V60"/>
  <sheetViews>
    <sheetView showGridLines="0" tabSelected="1" topLeftCell="A12" workbookViewId="0">
      <selection activeCell="H17" sqref="H17"/>
    </sheetView>
  </sheetViews>
  <sheetFormatPr baseColWidth="10" defaultRowHeight="13.2"/>
  <cols>
    <col min="1" max="1" width="3.5546875" style="52" bestFit="1" customWidth="1"/>
    <col min="2" max="2" width="20.33203125" style="52" customWidth="1"/>
    <col min="3" max="3" width="10.44140625" style="52" customWidth="1"/>
    <col min="4" max="4" width="13.6640625" style="52" customWidth="1"/>
    <col min="5" max="5" width="12.88671875" style="52" customWidth="1"/>
    <col min="6" max="6" width="4.109375" style="52" customWidth="1"/>
    <col min="7" max="7" width="3.44140625" style="52" hidden="1" customWidth="1"/>
    <col min="8" max="8" width="8.77734375" style="52" bestFit="1" customWidth="1"/>
    <col min="9" max="9" width="9.21875" style="52" customWidth="1"/>
    <col min="10" max="10" width="15.21875" style="52" customWidth="1"/>
    <col min="11" max="11" width="2.21875" style="52" customWidth="1"/>
    <col min="12" max="12" width="22.5546875" style="52" bestFit="1" customWidth="1"/>
    <col min="13" max="13" width="3.77734375" style="52" bestFit="1" customWidth="1"/>
    <col min="14" max="14" width="20.5546875" style="53" bestFit="1" customWidth="1"/>
    <col min="15" max="15" width="10.21875" style="53" bestFit="1" customWidth="1"/>
    <col min="16" max="17" width="22.5546875" style="53" bestFit="1" customWidth="1"/>
    <col min="18" max="18" width="9.33203125" style="54" bestFit="1" customWidth="1"/>
    <col min="19" max="16384" width="11.5546875" style="52"/>
  </cols>
  <sheetData>
    <row r="1" spans="2:22" ht="14.4" customHeight="1" thickTop="1" thickBot="1">
      <c r="B1" s="281" t="str">
        <f>+L3</f>
        <v>COMMERCIALE INVOICE</v>
      </c>
      <c r="C1" s="281"/>
      <c r="D1" s="281"/>
      <c r="E1" s="281"/>
      <c r="F1" s="80"/>
      <c r="G1" s="80"/>
      <c r="L1" s="162">
        <f ca="1">NOW()</f>
        <v>43305.354937037038</v>
      </c>
      <c r="N1" s="75" t="s">
        <v>397</v>
      </c>
      <c r="O1" s="75" t="s">
        <v>398</v>
      </c>
      <c r="P1" s="75" t="s">
        <v>495</v>
      </c>
      <c r="Q1" s="52"/>
      <c r="R1" s="52"/>
    </row>
    <row r="2" spans="2:22" ht="14.4" customHeight="1" thickTop="1" thickBot="1">
      <c r="B2" s="281"/>
      <c r="C2" s="281"/>
      <c r="D2" s="281"/>
      <c r="E2" s="281"/>
      <c r="F2" s="2"/>
      <c r="G2" s="2"/>
      <c r="H2" s="213" t="s">
        <v>401</v>
      </c>
      <c r="I2" s="270">
        <f ca="1">TODAY()</f>
        <v>43305</v>
      </c>
      <c r="J2" s="270"/>
      <c r="K2" s="180"/>
      <c r="L2" s="225" t="str">
        <f>LEFT(L3,2)</f>
        <v>CO</v>
      </c>
      <c r="N2" s="256" t="s">
        <v>412</v>
      </c>
      <c r="O2" s="73" t="s">
        <v>0</v>
      </c>
      <c r="P2" s="243" t="s">
        <v>466</v>
      </c>
      <c r="Q2" s="52"/>
      <c r="R2" s="52"/>
    </row>
    <row r="3" spans="2:22" ht="14.4" thickTop="1" thickBot="1">
      <c r="B3" s="81"/>
      <c r="C3" s="81"/>
      <c r="D3" s="82"/>
      <c r="E3" s="82"/>
      <c r="F3" s="82"/>
      <c r="G3" s="82"/>
      <c r="L3" s="253" t="s">
        <v>466</v>
      </c>
      <c r="N3" s="72" t="s">
        <v>1</v>
      </c>
      <c r="O3" s="73" t="s">
        <v>4</v>
      </c>
      <c r="P3" s="243" t="s">
        <v>541</v>
      </c>
      <c r="Q3" s="52"/>
      <c r="R3" s="52"/>
    </row>
    <row r="4" spans="2:22" ht="14.4" thickBot="1">
      <c r="B4" s="81"/>
      <c r="C4" s="81"/>
      <c r="D4" s="82"/>
      <c r="E4" s="212"/>
      <c r="F4" s="278" t="s">
        <v>539</v>
      </c>
      <c r="G4" s="278"/>
      <c r="H4" s="278"/>
      <c r="I4" s="271" t="str">
        <f ca="1">L2&amp;" "&amp;L4&amp;" "&amp;TEXT(I2,"aammjj")&amp;" "&amp;TEXT(L1,"hhmmss")</f>
        <v>CO 01 180724 083107</v>
      </c>
      <c r="J4" s="271"/>
      <c r="K4" s="181"/>
      <c r="L4" s="250" t="s">
        <v>19</v>
      </c>
      <c r="N4" s="257" t="s">
        <v>546</v>
      </c>
      <c r="O4" s="73" t="s">
        <v>5</v>
      </c>
      <c r="P4" s="243" t="s">
        <v>538</v>
      </c>
      <c r="Q4" s="52"/>
      <c r="R4" s="52"/>
    </row>
    <row r="5" spans="2:22" ht="13.8" thickBot="1">
      <c r="B5" s="82"/>
      <c r="C5" s="82"/>
      <c r="D5" s="82"/>
      <c r="E5" s="82"/>
      <c r="F5" s="82"/>
      <c r="G5" s="82"/>
      <c r="H5" s="82"/>
      <c r="I5" s="82"/>
      <c r="J5" s="82"/>
      <c r="K5" s="82"/>
      <c r="L5" s="254" t="s">
        <v>1</v>
      </c>
      <c r="M5" s="226"/>
      <c r="N5" s="72" t="s">
        <v>2</v>
      </c>
      <c r="O5" s="73"/>
      <c r="P5" s="73"/>
      <c r="Q5" s="52"/>
      <c r="R5" s="52"/>
    </row>
    <row r="6" spans="2:22" ht="13.8" thickBot="1">
      <c r="B6" s="82"/>
      <c r="C6" s="82"/>
      <c r="D6" s="82"/>
      <c r="E6" s="82"/>
      <c r="F6" s="82"/>
      <c r="G6" s="82"/>
      <c r="H6" s="82"/>
      <c r="I6" s="82"/>
      <c r="J6" s="82"/>
      <c r="K6" s="82"/>
      <c r="L6" s="251" t="s">
        <v>0</v>
      </c>
      <c r="N6" s="72" t="s">
        <v>3</v>
      </c>
      <c r="O6" s="73"/>
      <c r="P6" s="73"/>
      <c r="Q6" s="52"/>
      <c r="R6" s="52"/>
    </row>
    <row r="7" spans="2:22" ht="13.8" thickTop="1">
      <c r="B7" s="82"/>
      <c r="C7" s="82"/>
      <c r="D7" s="82"/>
      <c r="E7" s="81"/>
      <c r="F7" s="82"/>
      <c r="G7" s="82"/>
      <c r="H7" s="82"/>
      <c r="I7" s="82"/>
      <c r="J7" s="82"/>
      <c r="K7" s="82"/>
      <c r="L7" s="161"/>
      <c r="N7" s="74"/>
      <c r="O7" s="74"/>
      <c r="P7" s="74"/>
      <c r="Q7" s="52"/>
      <c r="R7" s="52"/>
    </row>
    <row r="8" spans="2:22" ht="13.8" thickBot="1">
      <c r="B8" s="81"/>
      <c r="C8" s="81"/>
      <c r="D8" s="82"/>
      <c r="E8" s="81"/>
      <c r="F8" s="82"/>
      <c r="G8" s="82"/>
      <c r="H8" s="82"/>
      <c r="I8" s="82"/>
      <c r="J8" s="82"/>
      <c r="K8" s="82"/>
      <c r="N8" s="200"/>
      <c r="O8" s="258"/>
      <c r="P8" s="200"/>
      <c r="Q8" s="112"/>
      <c r="R8" s="52"/>
    </row>
    <row r="9" spans="2:22" ht="13.2" customHeight="1" thickTop="1">
      <c r="B9" s="82"/>
      <c r="C9" s="82"/>
      <c r="D9" s="82"/>
      <c r="E9" s="82"/>
      <c r="F9" s="82"/>
      <c r="G9" s="82"/>
      <c r="H9" s="82"/>
      <c r="I9" s="82"/>
      <c r="J9" s="82"/>
      <c r="K9" s="82"/>
      <c r="L9" s="244" t="s">
        <v>466</v>
      </c>
      <c r="M9" s="245" t="s">
        <v>543</v>
      </c>
      <c r="O9" s="259"/>
      <c r="P9" s="201"/>
      <c r="Q9" s="260"/>
      <c r="R9" s="52"/>
      <c r="T9" s="227"/>
      <c r="U9" s="227"/>
      <c r="V9" s="227"/>
    </row>
    <row r="10" spans="2:22" ht="13.2" customHeight="1"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246" t="s">
        <v>541</v>
      </c>
      <c r="M10" s="247" t="s">
        <v>544</v>
      </c>
      <c r="O10" s="259"/>
      <c r="Q10" s="262" t="s">
        <v>547</v>
      </c>
      <c r="R10" s="52"/>
      <c r="S10" s="227"/>
      <c r="T10" s="227"/>
      <c r="U10" s="227"/>
      <c r="V10" s="227"/>
    </row>
    <row r="11" spans="2:22" ht="13.2" customHeight="1" thickBot="1"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248" t="s">
        <v>538</v>
      </c>
      <c r="M11" s="249" t="s">
        <v>545</v>
      </c>
      <c r="O11" s="259"/>
      <c r="P11" s="201"/>
      <c r="Q11" s="263">
        <v>23</v>
      </c>
      <c r="R11" s="52"/>
    </row>
    <row r="12" spans="2:22" ht="13.2" customHeight="1" thickTop="1"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O12" s="259"/>
      <c r="Q12" s="112"/>
      <c r="R12" s="52"/>
    </row>
    <row r="13" spans="2:22" ht="6" customHeight="1"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O13" s="259"/>
      <c r="P13" s="201"/>
      <c r="Q13" s="112"/>
      <c r="R13" s="52"/>
    </row>
    <row r="14" spans="2:22" ht="14.4" customHeight="1">
      <c r="B14" s="272" t="s">
        <v>402</v>
      </c>
      <c r="C14" s="272"/>
      <c r="D14" s="52" t="str">
        <f>+L5</f>
        <v>EUR - Euro</v>
      </c>
      <c r="F14" s="255" t="s">
        <v>403</v>
      </c>
      <c r="G14" s="255"/>
      <c r="H14" s="255"/>
      <c r="I14" s="52" t="str">
        <f>L6</f>
        <v>FOB</v>
      </c>
      <c r="O14" s="259"/>
      <c r="Q14" s="259"/>
    </row>
    <row r="15" spans="2:22" ht="6" customHeight="1" thickBot="1">
      <c r="H15" s="9"/>
      <c r="J15" s="4"/>
      <c r="K15" s="4"/>
      <c r="L15" s="4"/>
      <c r="O15" s="259"/>
      <c r="Q15" s="259"/>
    </row>
    <row r="16" spans="2:22" ht="31.8" thickBot="1">
      <c r="B16" s="279" t="s">
        <v>20</v>
      </c>
      <c r="C16" s="280"/>
      <c r="D16" s="1" t="s">
        <v>388</v>
      </c>
      <c r="E16" s="1" t="s">
        <v>399</v>
      </c>
      <c r="F16" s="98" t="s">
        <v>410</v>
      </c>
      <c r="G16" s="113"/>
      <c r="H16" s="1" t="s">
        <v>400</v>
      </c>
      <c r="I16" s="32" t="s">
        <v>389</v>
      </c>
      <c r="J16" s="214" t="s">
        <v>540</v>
      </c>
      <c r="K16" s="228"/>
      <c r="N16" s="54"/>
      <c r="O16" s="259"/>
      <c r="Q16" s="259"/>
    </row>
    <row r="17" spans="1:18" ht="14.4" customHeight="1">
      <c r="A17" s="52">
        <v>1</v>
      </c>
      <c r="B17" s="266" t="s">
        <v>7</v>
      </c>
      <c r="C17" s="267"/>
      <c r="D17" s="88">
        <v>71031000</v>
      </c>
      <c r="E17" s="116">
        <v>4.9640000000000004</v>
      </c>
      <c r="F17" s="87">
        <v>1</v>
      </c>
      <c r="G17" s="114">
        <f>+E17*F17</f>
        <v>4.9640000000000004</v>
      </c>
      <c r="H17" s="299">
        <v>1.36</v>
      </c>
      <c r="I17" s="291" t="s">
        <v>19</v>
      </c>
      <c r="J17" s="99">
        <f t="shared" ref="J17:J41" si="0">IF(ISBLANK(E17)," ",(F17*E17)*(H17*1000))</f>
        <v>6751.0400000000009</v>
      </c>
      <c r="K17" s="292"/>
      <c r="L17" s="293"/>
      <c r="M17" s="293"/>
      <c r="N17" s="294"/>
      <c r="O17" s="294"/>
      <c r="P17" s="298"/>
      <c r="Q17" s="293"/>
      <c r="R17" s="52"/>
    </row>
    <row r="18" spans="1:18">
      <c r="A18" s="52">
        <v>2</v>
      </c>
      <c r="B18" s="268" t="s">
        <v>12</v>
      </c>
      <c r="C18" s="269"/>
      <c r="D18" s="94">
        <v>71031000</v>
      </c>
      <c r="E18" s="117">
        <v>4.9370000000000003</v>
      </c>
      <c r="F18" s="89">
        <v>1</v>
      </c>
      <c r="G18" s="115">
        <f t="shared" ref="G18:G41" si="1">+E18*F18</f>
        <v>4.9370000000000003</v>
      </c>
      <c r="H18" s="300">
        <v>1.36</v>
      </c>
      <c r="I18" s="295" t="s">
        <v>19</v>
      </c>
      <c r="J18" s="99">
        <f t="shared" si="0"/>
        <v>6714.3200000000006</v>
      </c>
      <c r="K18" s="292"/>
      <c r="L18" s="293"/>
      <c r="M18" s="293"/>
      <c r="N18" s="294"/>
      <c r="O18" s="294"/>
      <c r="P18" s="298"/>
      <c r="Q18" s="293"/>
      <c r="R18" s="52"/>
    </row>
    <row r="19" spans="1:18" ht="14.4" customHeight="1">
      <c r="A19" s="52">
        <v>3</v>
      </c>
      <c r="B19" s="268" t="s">
        <v>12</v>
      </c>
      <c r="C19" s="269"/>
      <c r="D19" s="94">
        <v>71031000</v>
      </c>
      <c r="E19" s="117">
        <v>4.9829999999999997</v>
      </c>
      <c r="F19" s="89">
        <v>1</v>
      </c>
      <c r="G19" s="115">
        <f t="shared" si="1"/>
        <v>4.9829999999999997</v>
      </c>
      <c r="H19" s="300">
        <v>1.36</v>
      </c>
      <c r="I19" s="295" t="s">
        <v>19</v>
      </c>
      <c r="J19" s="99">
        <f t="shared" si="0"/>
        <v>6776.8799999999992</v>
      </c>
      <c r="K19" s="292"/>
      <c r="L19" s="293"/>
      <c r="M19" s="293"/>
      <c r="N19" s="294"/>
      <c r="O19" s="294"/>
      <c r="P19" s="298"/>
      <c r="Q19" s="293"/>
      <c r="R19" s="52"/>
    </row>
    <row r="20" spans="1:18" ht="14.4" customHeight="1">
      <c r="A20" s="52">
        <v>4</v>
      </c>
      <c r="B20" s="268" t="s">
        <v>7</v>
      </c>
      <c r="C20" s="269"/>
      <c r="D20" s="94">
        <v>71031000</v>
      </c>
      <c r="E20" s="117">
        <v>4.8520000000000003</v>
      </c>
      <c r="F20" s="89">
        <v>1</v>
      </c>
      <c r="G20" s="115">
        <f t="shared" si="1"/>
        <v>4.8520000000000003</v>
      </c>
      <c r="H20" s="300">
        <v>0.69</v>
      </c>
      <c r="I20" s="295" t="s">
        <v>19</v>
      </c>
      <c r="J20" s="99">
        <f t="shared" si="0"/>
        <v>3347.88</v>
      </c>
      <c r="K20" s="292"/>
      <c r="L20" s="293"/>
      <c r="M20" s="293"/>
      <c r="N20" s="294"/>
      <c r="O20" s="294"/>
      <c r="P20" s="298"/>
      <c r="Q20" s="293"/>
      <c r="R20" s="52"/>
    </row>
    <row r="21" spans="1:18" ht="14.4" customHeight="1">
      <c r="A21" s="52">
        <v>5</v>
      </c>
      <c r="B21" s="268" t="s">
        <v>7</v>
      </c>
      <c r="C21" s="269"/>
      <c r="D21" s="94">
        <v>71031000</v>
      </c>
      <c r="E21" s="117">
        <v>4.9480000000000004</v>
      </c>
      <c r="F21" s="89">
        <v>2</v>
      </c>
      <c r="G21" s="115">
        <f t="shared" si="1"/>
        <v>9.8960000000000008</v>
      </c>
      <c r="H21" s="300">
        <v>0.69</v>
      </c>
      <c r="I21" s="295" t="s">
        <v>390</v>
      </c>
      <c r="J21" s="99">
        <f t="shared" si="0"/>
        <v>6828.2400000000007</v>
      </c>
      <c r="K21" s="292"/>
      <c r="L21" s="293"/>
      <c r="M21" s="293"/>
      <c r="N21" s="296" t="s">
        <v>12</v>
      </c>
      <c r="O21" s="297">
        <v>1.36</v>
      </c>
      <c r="P21" s="298"/>
      <c r="Q21" s="293"/>
      <c r="R21" s="52"/>
    </row>
    <row r="22" spans="1:18" ht="14.4" customHeight="1">
      <c r="A22" s="52">
        <v>6</v>
      </c>
      <c r="B22" s="268" t="s">
        <v>7</v>
      </c>
      <c r="C22" s="269"/>
      <c r="D22" s="94">
        <v>71031000</v>
      </c>
      <c r="E22" s="117">
        <v>4.9749999999999996</v>
      </c>
      <c r="F22" s="89">
        <v>1</v>
      </c>
      <c r="G22" s="115">
        <f t="shared" si="1"/>
        <v>4.9749999999999996</v>
      </c>
      <c r="H22" s="90">
        <v>0.69</v>
      </c>
      <c r="I22" s="91" t="s">
        <v>390</v>
      </c>
      <c r="J22" s="99">
        <f t="shared" si="0"/>
        <v>3432.7499999999995</v>
      </c>
      <c r="K22" s="157"/>
      <c r="N22" s="77" t="s">
        <v>7</v>
      </c>
      <c r="O22" s="5">
        <v>0.69</v>
      </c>
      <c r="P22" s="90">
        <v>0.69</v>
      </c>
      <c r="Q22" s="52"/>
      <c r="R22" s="52"/>
    </row>
    <row r="23" spans="1:18" ht="14.4" customHeight="1">
      <c r="A23" s="52">
        <v>7</v>
      </c>
      <c r="B23" s="268" t="s">
        <v>9</v>
      </c>
      <c r="C23" s="269"/>
      <c r="D23" s="94">
        <v>71031000</v>
      </c>
      <c r="E23" s="117">
        <v>4.8419999999999996</v>
      </c>
      <c r="F23" s="89">
        <v>1</v>
      </c>
      <c r="G23" s="115">
        <f t="shared" si="1"/>
        <v>4.8419999999999996</v>
      </c>
      <c r="H23" s="90">
        <v>0.91</v>
      </c>
      <c r="I23" s="91" t="s">
        <v>390</v>
      </c>
      <c r="J23" s="99">
        <f t="shared" si="0"/>
        <v>4406.2199999999993</v>
      </c>
      <c r="K23" s="157"/>
      <c r="L23" s="53"/>
      <c r="N23" s="77" t="s">
        <v>13</v>
      </c>
      <c r="O23" s="5">
        <v>18.18</v>
      </c>
      <c r="P23" s="90">
        <v>0.91</v>
      </c>
      <c r="Q23" s="52"/>
      <c r="R23" s="52"/>
    </row>
    <row r="24" spans="1:18" ht="14.4" customHeight="1">
      <c r="A24" s="52">
        <v>8</v>
      </c>
      <c r="B24" s="268" t="s">
        <v>9</v>
      </c>
      <c r="C24" s="269"/>
      <c r="D24" s="94">
        <v>71031000</v>
      </c>
      <c r="E24" s="117">
        <v>4.782</v>
      </c>
      <c r="F24" s="89">
        <v>1</v>
      </c>
      <c r="G24" s="115">
        <f t="shared" si="1"/>
        <v>4.782</v>
      </c>
      <c r="H24" s="90">
        <v>0.91</v>
      </c>
      <c r="I24" s="91" t="s">
        <v>391</v>
      </c>
      <c r="J24" s="99">
        <f t="shared" si="0"/>
        <v>4351.62</v>
      </c>
      <c r="K24" s="157"/>
      <c r="L24" s="53"/>
      <c r="M24" s="53"/>
      <c r="N24" s="77" t="s">
        <v>9</v>
      </c>
      <c r="O24" s="5">
        <v>0.91</v>
      </c>
      <c r="P24" s="90">
        <v>0.91</v>
      </c>
      <c r="Q24" s="52"/>
      <c r="R24" s="52"/>
    </row>
    <row r="25" spans="1:18" ht="14.4" customHeight="1">
      <c r="A25" s="52">
        <v>9</v>
      </c>
      <c r="B25" s="268" t="s">
        <v>9</v>
      </c>
      <c r="C25" s="269"/>
      <c r="D25" s="95">
        <v>71031000</v>
      </c>
      <c r="E25" s="118">
        <v>4.8760000000000003</v>
      </c>
      <c r="F25" s="89">
        <v>1</v>
      </c>
      <c r="G25" s="115">
        <f t="shared" si="1"/>
        <v>4.8760000000000003</v>
      </c>
      <c r="H25" s="90">
        <v>0.91</v>
      </c>
      <c r="I25" s="91" t="s">
        <v>391</v>
      </c>
      <c r="J25" s="99">
        <f t="shared" si="0"/>
        <v>4437.16</v>
      </c>
      <c r="K25" s="157"/>
      <c r="L25" s="53"/>
      <c r="M25" s="53"/>
      <c r="N25" s="77" t="s">
        <v>14</v>
      </c>
      <c r="O25" s="5">
        <v>0.69</v>
      </c>
      <c r="P25" s="90">
        <v>0.91</v>
      </c>
      <c r="Q25" s="52"/>
      <c r="R25" s="52"/>
    </row>
    <row r="26" spans="1:18" ht="14.4" customHeight="1">
      <c r="A26" s="52">
        <v>10</v>
      </c>
      <c r="B26" s="268" t="s">
        <v>14</v>
      </c>
      <c r="C26" s="269"/>
      <c r="D26" s="95">
        <v>71031000</v>
      </c>
      <c r="E26" s="118">
        <v>4.931</v>
      </c>
      <c r="F26" s="89">
        <v>1</v>
      </c>
      <c r="G26" s="115">
        <f t="shared" si="1"/>
        <v>4.931</v>
      </c>
      <c r="H26" s="90">
        <v>0.69</v>
      </c>
      <c r="I26" s="91" t="s">
        <v>391</v>
      </c>
      <c r="J26" s="99">
        <f t="shared" si="0"/>
        <v>3402.39</v>
      </c>
      <c r="K26" s="157"/>
      <c r="L26" s="53"/>
      <c r="M26" s="53"/>
      <c r="N26" s="77" t="s">
        <v>15</v>
      </c>
      <c r="O26" s="5">
        <v>0.91</v>
      </c>
      <c r="P26" s="90">
        <v>0.69</v>
      </c>
      <c r="Q26" s="52"/>
      <c r="R26" s="52"/>
    </row>
    <row r="27" spans="1:18" ht="14.4" customHeight="1">
      <c r="A27" s="52">
        <v>11</v>
      </c>
      <c r="B27" s="268" t="s">
        <v>14</v>
      </c>
      <c r="C27" s="269"/>
      <c r="D27" s="96">
        <v>71031000</v>
      </c>
      <c r="E27" s="118">
        <v>4.8369999999999997</v>
      </c>
      <c r="F27" s="89">
        <v>1</v>
      </c>
      <c r="G27" s="115">
        <f t="shared" si="1"/>
        <v>4.8369999999999997</v>
      </c>
      <c r="H27" s="90">
        <v>0.69</v>
      </c>
      <c r="I27" s="92" t="s">
        <v>391</v>
      </c>
      <c r="J27" s="99">
        <f t="shared" si="0"/>
        <v>3337.5299999999997</v>
      </c>
      <c r="K27" s="157"/>
      <c r="L27" s="53"/>
      <c r="M27" s="53"/>
      <c r="N27" s="77" t="s">
        <v>11</v>
      </c>
      <c r="O27" s="5">
        <v>6.0000000000000001E-3</v>
      </c>
      <c r="P27" s="90">
        <v>0.69</v>
      </c>
      <c r="Q27" s="52"/>
      <c r="R27" s="52"/>
    </row>
    <row r="28" spans="1:18">
      <c r="A28" s="52">
        <v>12</v>
      </c>
      <c r="B28" s="268" t="s">
        <v>14</v>
      </c>
      <c r="C28" s="269"/>
      <c r="D28" s="96">
        <v>71031000</v>
      </c>
      <c r="E28" s="118">
        <v>4.9820000000000002</v>
      </c>
      <c r="F28" s="89">
        <v>1</v>
      </c>
      <c r="G28" s="115">
        <f t="shared" si="1"/>
        <v>4.9820000000000002</v>
      </c>
      <c r="H28" s="90">
        <v>0.69</v>
      </c>
      <c r="I28" s="92" t="s">
        <v>392</v>
      </c>
      <c r="J28" s="99">
        <f t="shared" si="0"/>
        <v>3437.58</v>
      </c>
      <c r="K28" s="157"/>
      <c r="L28" s="53"/>
      <c r="M28" s="53"/>
      <c r="P28" s="90">
        <v>0.69</v>
      </c>
      <c r="Q28" s="52"/>
      <c r="R28" s="52"/>
    </row>
    <row r="29" spans="1:18" ht="14.4" customHeight="1">
      <c r="A29" s="52">
        <v>13</v>
      </c>
      <c r="B29" s="268" t="s">
        <v>14</v>
      </c>
      <c r="C29" s="269"/>
      <c r="D29" s="96">
        <v>71031000</v>
      </c>
      <c r="E29" s="118">
        <f>4.845+0.027</f>
        <v>4.8719999999999999</v>
      </c>
      <c r="F29" s="89">
        <v>1</v>
      </c>
      <c r="G29" s="115">
        <f t="shared" si="1"/>
        <v>4.8719999999999999</v>
      </c>
      <c r="H29" s="90">
        <v>0.69</v>
      </c>
      <c r="I29" s="92" t="s">
        <v>392</v>
      </c>
      <c r="J29" s="99">
        <f t="shared" si="0"/>
        <v>3361.68</v>
      </c>
      <c r="K29" s="157"/>
      <c r="L29" s="53"/>
      <c r="M29" s="53"/>
      <c r="P29" s="90">
        <v>0.69</v>
      </c>
      <c r="Q29" s="52"/>
      <c r="R29" s="52"/>
    </row>
    <row r="30" spans="1:18" ht="14.4" customHeight="1">
      <c r="A30" s="52">
        <v>14</v>
      </c>
      <c r="B30" s="268" t="s">
        <v>15</v>
      </c>
      <c r="C30" s="269"/>
      <c r="D30" s="96">
        <v>71031000</v>
      </c>
      <c r="E30" s="118">
        <v>4.8789999999999996</v>
      </c>
      <c r="F30" s="89">
        <v>1</v>
      </c>
      <c r="G30" s="115">
        <f t="shared" si="1"/>
        <v>4.8789999999999996</v>
      </c>
      <c r="H30" s="90">
        <v>0.91</v>
      </c>
      <c r="I30" s="92" t="s">
        <v>392</v>
      </c>
      <c r="J30" s="99">
        <f t="shared" si="0"/>
        <v>4439.8899999999994</v>
      </c>
      <c r="K30" s="157"/>
      <c r="L30" s="53"/>
      <c r="M30" s="53"/>
      <c r="P30" s="90">
        <v>0.91</v>
      </c>
      <c r="Q30" s="52"/>
      <c r="R30" s="52"/>
    </row>
    <row r="31" spans="1:18" ht="14.4" customHeight="1">
      <c r="A31" s="52">
        <v>15</v>
      </c>
      <c r="B31" s="282" t="s">
        <v>15</v>
      </c>
      <c r="C31" s="283"/>
      <c r="D31" s="96">
        <v>71031000</v>
      </c>
      <c r="E31" s="118">
        <v>4.8959999999999999</v>
      </c>
      <c r="F31" s="89">
        <v>1</v>
      </c>
      <c r="G31" s="115">
        <f t="shared" si="1"/>
        <v>4.8959999999999999</v>
      </c>
      <c r="H31" s="90">
        <v>0.91</v>
      </c>
      <c r="I31" s="92" t="s">
        <v>392</v>
      </c>
      <c r="J31" s="99">
        <f t="shared" si="0"/>
        <v>4455.3599999999997</v>
      </c>
      <c r="K31" s="157"/>
      <c r="L31" s="184"/>
      <c r="M31" s="53"/>
      <c r="P31" s="90">
        <v>0.91</v>
      </c>
      <c r="Q31" s="52"/>
      <c r="R31" s="52"/>
    </row>
    <row r="32" spans="1:18" ht="14.4" customHeight="1">
      <c r="A32" s="52">
        <v>16</v>
      </c>
      <c r="B32" s="268" t="s">
        <v>15</v>
      </c>
      <c r="C32" s="269"/>
      <c r="D32" s="96">
        <v>71031000</v>
      </c>
      <c r="E32" s="118">
        <v>4.984</v>
      </c>
      <c r="F32" s="89">
        <v>1</v>
      </c>
      <c r="G32" s="115">
        <f t="shared" si="1"/>
        <v>4.984</v>
      </c>
      <c r="H32" s="90">
        <v>0.91</v>
      </c>
      <c r="I32" s="92" t="s">
        <v>393</v>
      </c>
      <c r="J32" s="99">
        <f t="shared" si="0"/>
        <v>4535.4399999999996</v>
      </c>
      <c r="K32" s="157"/>
      <c r="L32" s="53"/>
      <c r="M32" s="53"/>
      <c r="P32" s="90">
        <v>0.91</v>
      </c>
      <c r="Q32" s="52"/>
      <c r="R32" s="52"/>
    </row>
    <row r="33" spans="1:18" ht="14.4" customHeight="1">
      <c r="A33" s="52">
        <v>17</v>
      </c>
      <c r="B33" s="268" t="s">
        <v>13</v>
      </c>
      <c r="C33" s="269"/>
      <c r="D33" s="96">
        <v>71031000</v>
      </c>
      <c r="E33" s="119">
        <v>1.5469999999999999</v>
      </c>
      <c r="F33" s="89">
        <v>1</v>
      </c>
      <c r="G33" s="115">
        <f t="shared" si="1"/>
        <v>1.5469999999999999</v>
      </c>
      <c r="H33" s="90">
        <v>18.18</v>
      </c>
      <c r="I33" s="92" t="s">
        <v>393</v>
      </c>
      <c r="J33" s="99">
        <f t="shared" si="0"/>
        <v>28124.46</v>
      </c>
      <c r="K33" s="157"/>
      <c r="L33" s="67"/>
      <c r="M33" s="53"/>
      <c r="P33" s="90">
        <v>18.18</v>
      </c>
      <c r="Q33" s="52"/>
      <c r="R33" s="52"/>
    </row>
    <row r="34" spans="1:18" ht="14.4" customHeight="1">
      <c r="A34" s="52">
        <v>18</v>
      </c>
      <c r="B34" s="268" t="s">
        <v>11</v>
      </c>
      <c r="C34" s="269"/>
      <c r="D34" s="96">
        <v>71031000</v>
      </c>
      <c r="E34" s="119">
        <v>18.748999999999999</v>
      </c>
      <c r="F34" s="89">
        <v>1</v>
      </c>
      <c r="G34" s="115">
        <f t="shared" si="1"/>
        <v>18.748999999999999</v>
      </c>
      <c r="H34" s="90">
        <v>6.0000000000000001E-3</v>
      </c>
      <c r="I34" s="93" t="s">
        <v>394</v>
      </c>
      <c r="J34" s="99">
        <f t="shared" si="0"/>
        <v>112.494</v>
      </c>
      <c r="K34" s="157"/>
      <c r="L34" s="53"/>
      <c r="M34" s="53"/>
      <c r="P34" s="90">
        <v>6.0000000000000001E-3</v>
      </c>
      <c r="Q34" s="52"/>
      <c r="R34" s="52"/>
    </row>
    <row r="35" spans="1:18" ht="14.4" customHeight="1">
      <c r="A35" s="52">
        <v>19</v>
      </c>
      <c r="B35" s="268" t="s">
        <v>11</v>
      </c>
      <c r="C35" s="269"/>
      <c r="D35" s="96">
        <v>71031000</v>
      </c>
      <c r="E35" s="119">
        <v>19.581</v>
      </c>
      <c r="F35" s="89">
        <v>1</v>
      </c>
      <c r="G35" s="115">
        <f t="shared" si="1"/>
        <v>19.581</v>
      </c>
      <c r="H35" s="90">
        <v>6.0000000000000001E-3</v>
      </c>
      <c r="I35" s="93" t="s">
        <v>395</v>
      </c>
      <c r="J35" s="99">
        <f t="shared" si="0"/>
        <v>117.48599999999999</v>
      </c>
      <c r="K35" s="157"/>
      <c r="L35" s="261"/>
      <c r="M35" s="53"/>
      <c r="P35" s="90">
        <v>6.0000000000000001E-3</v>
      </c>
      <c r="Q35" s="52"/>
      <c r="R35" s="52"/>
    </row>
    <row r="36" spans="1:18" ht="14.4" customHeight="1">
      <c r="A36" s="52">
        <v>20</v>
      </c>
      <c r="B36" s="268" t="s">
        <v>11</v>
      </c>
      <c r="C36" s="269"/>
      <c r="D36" s="96">
        <v>71031000</v>
      </c>
      <c r="E36" s="119">
        <v>19.771999999999998</v>
      </c>
      <c r="F36" s="89">
        <v>1</v>
      </c>
      <c r="G36" s="115">
        <f t="shared" si="1"/>
        <v>19.771999999999998</v>
      </c>
      <c r="H36" s="90">
        <v>6.0000000000000001E-3</v>
      </c>
      <c r="I36" s="93" t="s">
        <v>396</v>
      </c>
      <c r="J36" s="99">
        <f t="shared" si="0"/>
        <v>118.63199999999999</v>
      </c>
      <c r="K36" s="157"/>
      <c r="L36" s="53"/>
      <c r="M36" s="53"/>
      <c r="N36" s="215"/>
      <c r="O36" s="216"/>
      <c r="P36" s="90">
        <v>6.0000000000000001E-3</v>
      </c>
      <c r="Q36" s="52"/>
      <c r="R36" s="52"/>
    </row>
    <row r="37" spans="1:18" ht="14.4" customHeight="1">
      <c r="A37" s="52">
        <v>21</v>
      </c>
      <c r="B37" s="268" t="s">
        <v>11</v>
      </c>
      <c r="C37" s="269"/>
      <c r="D37" s="96">
        <v>71031000</v>
      </c>
      <c r="E37" s="118">
        <v>19.841000000000001</v>
      </c>
      <c r="F37" s="89">
        <v>1</v>
      </c>
      <c r="G37" s="115">
        <f t="shared" si="1"/>
        <v>19.841000000000001</v>
      </c>
      <c r="H37" s="90">
        <v>6.0000000000000001E-3</v>
      </c>
      <c r="I37" s="93" t="s">
        <v>413</v>
      </c>
      <c r="J37" s="99">
        <f t="shared" si="0"/>
        <v>119.04600000000001</v>
      </c>
      <c r="K37" s="157"/>
      <c r="L37" s="76"/>
      <c r="M37" s="53"/>
      <c r="N37" s="215"/>
      <c r="O37" s="217"/>
      <c r="P37" s="90">
        <v>6.0000000000000001E-3</v>
      </c>
      <c r="Q37" s="52"/>
      <c r="R37" s="52"/>
    </row>
    <row r="38" spans="1:18" ht="14.4" customHeight="1">
      <c r="A38" s="52">
        <v>22</v>
      </c>
      <c r="B38" s="268" t="s">
        <v>15</v>
      </c>
      <c r="C38" s="269"/>
      <c r="D38" s="96">
        <v>71031000</v>
      </c>
      <c r="E38" s="118">
        <v>4.7649999999999997</v>
      </c>
      <c r="F38" s="89">
        <v>2</v>
      </c>
      <c r="G38" s="115">
        <f t="shared" si="1"/>
        <v>9.5299999999999994</v>
      </c>
      <c r="H38" s="90">
        <v>0.91</v>
      </c>
      <c r="I38" s="93" t="s">
        <v>393</v>
      </c>
      <c r="J38" s="99">
        <f t="shared" si="0"/>
        <v>8672.2999999999993</v>
      </c>
      <c r="K38" s="157"/>
      <c r="L38" s="76"/>
      <c r="M38" s="53"/>
      <c r="N38" s="218"/>
      <c r="O38" s="219"/>
      <c r="P38" s="90">
        <v>0.91</v>
      </c>
      <c r="Q38" s="52"/>
      <c r="R38" s="52"/>
    </row>
    <row r="39" spans="1:18" ht="14.4">
      <c r="A39" s="52">
        <v>23</v>
      </c>
      <c r="B39" s="268"/>
      <c r="C39" s="269"/>
      <c r="D39" s="96"/>
      <c r="E39" s="120"/>
      <c r="F39" s="89"/>
      <c r="G39" s="115">
        <f t="shared" si="1"/>
        <v>0</v>
      </c>
      <c r="H39" s="90"/>
      <c r="I39" s="93"/>
      <c r="J39" s="99" t="str">
        <f t="shared" si="0"/>
        <v xml:space="preserve"> </v>
      </c>
      <c r="K39" s="157"/>
      <c r="L39" s="157"/>
      <c r="N39" s="218"/>
      <c r="O39" s="219"/>
    </row>
    <row r="40" spans="1:18" ht="14.4">
      <c r="A40" s="52">
        <v>24</v>
      </c>
      <c r="B40" s="268"/>
      <c r="C40" s="269"/>
      <c r="D40" s="96"/>
      <c r="E40" s="119"/>
      <c r="F40" s="89"/>
      <c r="G40" s="115">
        <f t="shared" si="1"/>
        <v>0</v>
      </c>
      <c r="H40" s="90"/>
      <c r="I40" s="93"/>
      <c r="J40" s="99" t="str">
        <f t="shared" si="0"/>
        <v xml:space="preserve"> </v>
      </c>
      <c r="K40" s="157"/>
      <c r="L40" s="157"/>
      <c r="N40" s="220"/>
      <c r="O40" s="221"/>
    </row>
    <row r="41" spans="1:18" ht="16.2" thickBot="1">
      <c r="A41" s="52">
        <v>25</v>
      </c>
      <c r="B41" s="275"/>
      <c r="C41" s="276"/>
      <c r="D41" s="96"/>
      <c r="E41" s="119"/>
      <c r="F41" s="89"/>
      <c r="G41" s="115">
        <f t="shared" si="1"/>
        <v>0</v>
      </c>
      <c r="H41" s="90"/>
      <c r="I41" s="93"/>
      <c r="J41" s="99" t="str">
        <f t="shared" si="0"/>
        <v xml:space="preserve"> </v>
      </c>
      <c r="K41" s="157"/>
      <c r="L41" s="157"/>
      <c r="N41" s="220"/>
      <c r="O41" s="222"/>
    </row>
    <row r="42" spans="1:18" ht="15" customHeight="1" thickTop="1" thickBot="1">
      <c r="B42" s="273"/>
      <c r="C42" s="274"/>
      <c r="D42" s="70"/>
      <c r="E42" s="252"/>
      <c r="F42" s="284" t="str">
        <f>+D14</f>
        <v>EUR - Euro</v>
      </c>
      <c r="G42" s="284"/>
      <c r="H42" s="284"/>
      <c r="I42" s="285"/>
      <c r="J42" s="224">
        <f>ROUND(SUM(J17:J41),2)</f>
        <v>111280.4</v>
      </c>
      <c r="K42" s="86"/>
      <c r="L42" s="76">
        <f>+SUM(J17:J41)</f>
        <v>111280.39800000002</v>
      </c>
      <c r="M42" s="121"/>
      <c r="N42" s="215"/>
      <c r="O42" s="219"/>
    </row>
    <row r="43" spans="1:18" ht="6" customHeight="1">
      <c r="B43" s="3"/>
      <c r="C43" s="3"/>
      <c r="D43" s="84"/>
      <c r="E43" s="85"/>
      <c r="F43" s="85"/>
      <c r="G43" s="85"/>
      <c r="H43" s="3"/>
      <c r="I43" s="3"/>
      <c r="J43" s="86"/>
      <c r="K43" s="86"/>
      <c r="L43" s="86"/>
    </row>
    <row r="44" spans="1:18" ht="15" customHeight="1">
      <c r="B44" s="277" t="str">
        <f>NBTEXTE(J42,2,0,"US Dollar and","US Dollars and","Cent","Cents",0)</f>
        <v>One hundred eleven thousand two hundred eighty US Dollars and forty Cents</v>
      </c>
      <c r="C44" s="277"/>
      <c r="D44" s="277"/>
      <c r="E44" s="277"/>
      <c r="F44" s="277"/>
      <c r="G44" s="277"/>
      <c r="H44" s="277"/>
      <c r="I44" s="277"/>
      <c r="J44" s="277"/>
      <c r="K44" s="182"/>
      <c r="L44" s="145"/>
      <c r="N44" s="79"/>
    </row>
    <row r="45" spans="1:18" ht="6" customHeight="1">
      <c r="F45" s="2"/>
      <c r="G45" s="2"/>
      <c r="H45" s="2"/>
      <c r="I45" s="2"/>
      <c r="J45" s="2"/>
      <c r="K45" s="2"/>
      <c r="L45" s="2"/>
    </row>
    <row r="46" spans="1:18">
      <c r="B46" s="68" t="s">
        <v>492</v>
      </c>
      <c r="C46" s="71">
        <f>+SUM(G17:G41)</f>
        <v>172.50799999999998</v>
      </c>
      <c r="E46" s="2"/>
    </row>
    <row r="47" spans="1:18" ht="14.4">
      <c r="B47" s="68" t="s">
        <v>493</v>
      </c>
      <c r="C47" s="71">
        <f>+C46+(C48*Carton!I5)</f>
        <v>176.13499999999999</v>
      </c>
      <c r="E47" s="2"/>
      <c r="H47" s="223"/>
      <c r="J47" s="112"/>
      <c r="K47" s="112"/>
      <c r="L47" s="112"/>
    </row>
    <row r="48" spans="1:18">
      <c r="B48" s="69" t="s">
        <v>542</v>
      </c>
      <c r="C48" s="78">
        <f>+SUMPRODUCT(1/COUNTIF(I17:I38,I17:I38))</f>
        <v>9</v>
      </c>
      <c r="E48" s="2"/>
      <c r="L48" s="184" t="s">
        <v>509</v>
      </c>
      <c r="N48" s="264">
        <f>30*25*20</f>
        <v>15000</v>
      </c>
    </row>
    <row r="49" spans="2:12">
      <c r="B49" s="163" t="s">
        <v>494</v>
      </c>
      <c r="C49" s="71">
        <f>+C48*Carton!G5</f>
        <v>0.13500000000000001</v>
      </c>
      <c r="E49" s="2"/>
    </row>
    <row r="51" spans="2:12" ht="13.8">
      <c r="B51" s="143"/>
      <c r="C51" s="143"/>
      <c r="D51" s="143"/>
      <c r="E51" s="143"/>
      <c r="F51" s="143"/>
      <c r="G51" s="143"/>
      <c r="H51" s="143"/>
      <c r="I51" s="143"/>
      <c r="J51" s="143"/>
      <c r="K51" s="143"/>
      <c r="L51" s="143"/>
    </row>
    <row r="54" spans="2:12">
      <c r="B54" s="265" t="s">
        <v>408</v>
      </c>
      <c r="C54" s="265"/>
      <c r="D54" s="265"/>
      <c r="E54" s="265"/>
      <c r="F54" s="265"/>
      <c r="G54" s="265"/>
      <c r="H54" s="265"/>
      <c r="I54" s="265"/>
      <c r="J54" s="265"/>
      <c r="K54" s="179"/>
      <c r="L54" s="144"/>
    </row>
    <row r="55" spans="2:12"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</row>
    <row r="56" spans="2:12">
      <c r="B56" s="265" t="s">
        <v>404</v>
      </c>
      <c r="C56" s="265"/>
      <c r="D56" s="265"/>
      <c r="E56" s="265"/>
      <c r="F56" s="265"/>
      <c r="G56" s="265"/>
      <c r="H56" s="265"/>
      <c r="I56" s="265"/>
      <c r="J56" s="265"/>
      <c r="K56" s="179"/>
      <c r="L56" s="144"/>
    </row>
    <row r="57" spans="2:12">
      <c r="B57" s="265" t="s">
        <v>405</v>
      </c>
      <c r="C57" s="265"/>
      <c r="D57" s="265"/>
      <c r="E57" s="265"/>
      <c r="F57" s="265"/>
      <c r="G57" s="265"/>
      <c r="H57" s="265"/>
      <c r="I57" s="265"/>
      <c r="J57" s="265"/>
      <c r="K57" s="179"/>
      <c r="L57" s="144"/>
    </row>
    <row r="58" spans="2:12">
      <c r="B58" s="265" t="s">
        <v>406</v>
      </c>
      <c r="C58" s="265"/>
      <c r="D58" s="265"/>
      <c r="E58" s="265"/>
      <c r="F58" s="265"/>
      <c r="G58" s="265"/>
      <c r="H58" s="265"/>
      <c r="I58" s="265"/>
      <c r="J58" s="265"/>
      <c r="K58" s="179"/>
      <c r="L58" s="144"/>
    </row>
    <row r="59" spans="2:12">
      <c r="B59" s="265" t="s">
        <v>407</v>
      </c>
      <c r="C59" s="265"/>
      <c r="D59" s="265"/>
      <c r="E59" s="265"/>
      <c r="F59" s="265"/>
      <c r="G59" s="265"/>
      <c r="H59" s="265"/>
      <c r="I59" s="265"/>
      <c r="J59" s="265"/>
      <c r="K59" s="179"/>
      <c r="L59" s="144"/>
    </row>
    <row r="60" spans="2:12"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</row>
  </sheetData>
  <dataConsolidate/>
  <mergeCells count="39">
    <mergeCell ref="B30:C30"/>
    <mergeCell ref="B31:C31"/>
    <mergeCell ref="F42:I42"/>
    <mergeCell ref="B37:C37"/>
    <mergeCell ref="B38:C38"/>
    <mergeCell ref="B39:C39"/>
    <mergeCell ref="B40:C40"/>
    <mergeCell ref="I2:J2"/>
    <mergeCell ref="I4:J4"/>
    <mergeCell ref="B14:C14"/>
    <mergeCell ref="B56:J56"/>
    <mergeCell ref="B18:C18"/>
    <mergeCell ref="B19:C19"/>
    <mergeCell ref="B42:C42"/>
    <mergeCell ref="B54:J54"/>
    <mergeCell ref="B41:C41"/>
    <mergeCell ref="B44:J44"/>
    <mergeCell ref="B36:C36"/>
    <mergeCell ref="F4:H4"/>
    <mergeCell ref="B16:C16"/>
    <mergeCell ref="B1:E2"/>
    <mergeCell ref="B32:C32"/>
    <mergeCell ref="B33:C33"/>
    <mergeCell ref="B59:J59"/>
    <mergeCell ref="B17:C1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57:J57"/>
    <mergeCell ref="B58:J58"/>
    <mergeCell ref="B34:C34"/>
    <mergeCell ref="B35:C35"/>
  </mergeCells>
  <conditionalFormatting sqref="E17:E41">
    <cfRule type="duplicateValues" dxfId="0" priority="1"/>
  </conditionalFormatting>
  <dataValidations count="6">
    <dataValidation type="list" allowBlank="1" showInputMessage="1" showErrorMessage="1" sqref="L4">
      <formula1>Clients</formula1>
    </dataValidation>
    <dataValidation type="list" allowBlank="1" showInputMessage="1" showErrorMessage="1" sqref="L5">
      <formula1>$N$2:$N$6</formula1>
    </dataValidation>
    <dataValidation type="list" allowBlank="1" showInputMessage="1" showErrorMessage="1" sqref="L3">
      <formula1>$P$2:$P$5</formula1>
    </dataValidation>
    <dataValidation type="list" allowBlank="1" showInputMessage="1" showErrorMessage="1" sqref="L6">
      <formula1>Incoterms</formula1>
    </dataValidation>
    <dataValidation type="list" allowBlank="1" showInputMessage="1" showErrorMessage="1" sqref="D17:D41">
      <formula1>Customs_Nomenclature</formula1>
    </dataValidation>
    <dataValidation type="list" allowBlank="1" showInputMessage="1" showErrorMessage="1" sqref="B17:C41">
      <formula1>Produits</formula1>
    </dataValidation>
  </dataValidations>
  <hyperlinks>
    <hyperlink ref="Q10" r:id="rId1" display="https://www.xe.com/currency/jpy-japanese-yen"/>
  </hyperlinks>
  <printOptions horizontalCentered="1"/>
  <pageMargins left="0.27559055118110237" right="0.27559055118110237" top="0.19685039370078741" bottom="0.11811023622047245" header="0.31496062992125984" footer="0.31496062992125984"/>
  <pageSetup paperSize="9" orientation="portrait" r:id="rId2"/>
  <headerFooter>
    <oddFooter>&amp;R&amp;P of &amp;N</oddFooter>
  </headerFooter>
  <ignoredErrors>
    <ignoredError sqref="I17:I19 I20:I23 I30:I31 I26:I27 I24:I25 I28:I29 I32:I38" numberStoredAsText="1"/>
    <ignoredError sqref="E29 J17:J21 I2" unlockedFormula="1"/>
  </ignoredError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4:M41"/>
  <sheetViews>
    <sheetView showGridLines="0" topLeftCell="B1" workbookViewId="0">
      <selection activeCell="B6" sqref="B6"/>
    </sheetView>
  </sheetViews>
  <sheetFormatPr baseColWidth="10" defaultRowHeight="13.2"/>
  <cols>
    <col min="1" max="1" width="4" style="126" customWidth="1"/>
    <col min="2" max="2" width="23.33203125" style="127" customWidth="1"/>
    <col min="3" max="3" width="16.6640625" style="127" bestFit="1" customWidth="1"/>
    <col min="4" max="4" width="6.77734375" style="127" customWidth="1"/>
    <col min="5" max="5" width="11.88671875" style="128" customWidth="1"/>
    <col min="6" max="6" width="13.33203125" style="128" bestFit="1" customWidth="1"/>
    <col min="7" max="7" width="12.44140625" style="129" bestFit="1" customWidth="1"/>
    <col min="8" max="8" width="7.21875" style="127" bestFit="1" customWidth="1"/>
    <col min="9" max="9" width="12.44140625" style="127" bestFit="1" customWidth="1"/>
    <col min="10" max="10" width="15.44140625" style="130" bestFit="1" customWidth="1"/>
    <col min="11" max="11" width="8.88671875" style="123" bestFit="1" customWidth="1"/>
    <col min="12" max="12" width="12.44140625" style="124" bestFit="1" customWidth="1"/>
    <col min="13" max="13" width="12.44140625" style="125" bestFit="1" customWidth="1"/>
    <col min="14" max="16384" width="11.5546875" style="126"/>
  </cols>
  <sheetData>
    <row r="4" spans="2:13" s="8" customFormat="1" ht="24.6">
      <c r="B4" s="13" t="s">
        <v>16</v>
      </c>
      <c r="C4" s="13" t="s">
        <v>17</v>
      </c>
      <c r="D4" s="12"/>
      <c r="E4" s="13" t="s">
        <v>18</v>
      </c>
      <c r="F4" s="14" t="s">
        <v>16</v>
      </c>
      <c r="G4" s="15" t="s">
        <v>17</v>
      </c>
      <c r="H4" s="12"/>
      <c r="I4" s="10" t="s">
        <v>17</v>
      </c>
      <c r="J4" s="11" t="s">
        <v>16</v>
      </c>
      <c r="K4" s="111"/>
      <c r="L4" s="39"/>
      <c r="M4" s="110"/>
    </row>
    <row r="5" spans="2:13" ht="24.6">
      <c r="B5" s="17">
        <v>23</v>
      </c>
      <c r="C5" s="18">
        <f>+B5/1000</f>
        <v>2.3E-2</v>
      </c>
      <c r="D5" s="16"/>
      <c r="E5" s="17">
        <v>7</v>
      </c>
      <c r="F5" s="19">
        <f>+E5/5</f>
        <v>1.4</v>
      </c>
      <c r="G5" s="18">
        <f>+F5/1000</f>
        <v>1.4E-3</v>
      </c>
      <c r="H5" s="16"/>
      <c r="I5" s="20">
        <v>1.2346999999999999</v>
      </c>
      <c r="J5" s="21">
        <f>+I5*1000</f>
        <v>1234.6999999999998</v>
      </c>
    </row>
    <row r="7" spans="2:13">
      <c r="L7" s="127"/>
      <c r="M7" s="127"/>
    </row>
    <row r="8" spans="2:13" ht="13.8">
      <c r="B8" s="131"/>
      <c r="C8" s="34" t="s">
        <v>409</v>
      </c>
      <c r="D8" s="132"/>
      <c r="E8" s="133"/>
      <c r="F8" s="39" t="s">
        <v>238</v>
      </c>
      <c r="L8" s="129"/>
    </row>
    <row r="9" spans="2:13" s="8" customFormat="1">
      <c r="B9" s="33"/>
      <c r="C9" s="122" t="s">
        <v>235</v>
      </c>
      <c r="D9" s="36" t="s">
        <v>16</v>
      </c>
      <c r="E9" s="122" t="s">
        <v>236</v>
      </c>
      <c r="F9" s="39">
        <v>1.8</v>
      </c>
      <c r="G9" s="36" t="s">
        <v>364</v>
      </c>
      <c r="H9" s="122"/>
      <c r="I9" s="122"/>
      <c r="J9" s="63"/>
      <c r="K9" s="123"/>
      <c r="L9" s="134"/>
      <c r="M9" s="125"/>
    </row>
    <row r="10" spans="2:13" ht="13.8">
      <c r="B10" s="35" t="s">
        <v>6</v>
      </c>
      <c r="C10" s="135">
        <v>2.65</v>
      </c>
      <c r="D10" s="37">
        <v>5000</v>
      </c>
      <c r="E10" s="136">
        <f>+D10/C10</f>
        <v>1886.7924528301887</v>
      </c>
      <c r="F10" s="40">
        <f t="shared" ref="F10:F16" si="0">E10*$F$9</f>
        <v>3396.2264150943397</v>
      </c>
      <c r="G10" s="97">
        <f>F10/1000</f>
        <v>3.3962264150943398</v>
      </c>
      <c r="L10" s="129"/>
    </row>
    <row r="11" spans="2:13" ht="13.8">
      <c r="B11" s="35" t="s">
        <v>7</v>
      </c>
      <c r="C11" s="135">
        <v>3.1950000000000003</v>
      </c>
      <c r="D11" s="37">
        <v>5000</v>
      </c>
      <c r="E11" s="136">
        <f t="shared" ref="E11:E18" si="1">+D11/C11</f>
        <v>1564.9452269170577</v>
      </c>
      <c r="F11" s="40">
        <f t="shared" si="0"/>
        <v>2816.9014084507039</v>
      </c>
      <c r="G11" s="97">
        <f t="shared" ref="G11:G18" si="2">F11/1000</f>
        <v>2.816901408450704</v>
      </c>
      <c r="L11" s="129"/>
      <c r="M11" s="129"/>
    </row>
    <row r="12" spans="2:13" ht="13.8">
      <c r="B12" s="35" t="s">
        <v>8</v>
      </c>
      <c r="C12" s="135">
        <v>2.71</v>
      </c>
      <c r="D12" s="37">
        <v>5000</v>
      </c>
      <c r="E12" s="136">
        <f t="shared" si="1"/>
        <v>1845.0184501845019</v>
      </c>
      <c r="F12" s="40">
        <f t="shared" si="0"/>
        <v>3321.0332103321034</v>
      </c>
      <c r="G12" s="97">
        <f t="shared" si="2"/>
        <v>3.3210332103321032</v>
      </c>
      <c r="L12" s="127"/>
      <c r="M12" s="127"/>
    </row>
    <row r="13" spans="2:13" ht="13.8">
      <c r="B13" s="35" t="s">
        <v>9</v>
      </c>
      <c r="C13" s="135">
        <v>2.65</v>
      </c>
      <c r="D13" s="37">
        <v>5000</v>
      </c>
      <c r="E13" s="136">
        <f t="shared" si="1"/>
        <v>1886.7924528301887</v>
      </c>
      <c r="F13" s="40">
        <f t="shared" si="0"/>
        <v>3396.2264150943397</v>
      </c>
      <c r="G13" s="97">
        <f t="shared" si="2"/>
        <v>3.3962264150943398</v>
      </c>
    </row>
    <row r="14" spans="2:13" ht="13.8">
      <c r="B14" s="35" t="s">
        <v>10</v>
      </c>
      <c r="C14" s="135">
        <v>3.7450000000000001</v>
      </c>
      <c r="D14" s="37">
        <v>5000</v>
      </c>
      <c r="E14" s="136">
        <f t="shared" si="1"/>
        <v>1335.1134846461948</v>
      </c>
      <c r="F14" s="40">
        <f t="shared" si="0"/>
        <v>2403.2042723631507</v>
      </c>
      <c r="G14" s="97">
        <f t="shared" si="2"/>
        <v>2.4032042723631508</v>
      </c>
    </row>
    <row r="15" spans="2:13" ht="13.8">
      <c r="B15" s="35" t="s">
        <v>237</v>
      </c>
      <c r="C15" s="135">
        <v>2.62</v>
      </c>
      <c r="D15" s="37">
        <v>5000</v>
      </c>
      <c r="E15" s="136">
        <f>+D15/C15</f>
        <v>1908.3969465648854</v>
      </c>
      <c r="F15" s="40">
        <f>E15*$F$9</f>
        <v>3435.1145038167938</v>
      </c>
      <c r="G15" s="97">
        <f t="shared" si="2"/>
        <v>3.4351145038167936</v>
      </c>
    </row>
    <row r="16" spans="2:13" ht="13.8">
      <c r="B16" s="35" t="s">
        <v>11</v>
      </c>
      <c r="C16" s="135">
        <v>2.7</v>
      </c>
      <c r="D16" s="37">
        <v>5000</v>
      </c>
      <c r="E16" s="136">
        <f t="shared" si="1"/>
        <v>1851.8518518518517</v>
      </c>
      <c r="F16" s="40">
        <f t="shared" si="0"/>
        <v>3333.333333333333</v>
      </c>
      <c r="G16" s="97">
        <f t="shared" si="2"/>
        <v>3.333333333333333</v>
      </c>
    </row>
    <row r="17" spans="2:10" ht="13.8" thickBot="1">
      <c r="B17" s="130"/>
      <c r="C17" s="126"/>
      <c r="D17" s="137"/>
      <c r="E17" s="126"/>
      <c r="F17" s="39" t="s">
        <v>236</v>
      </c>
      <c r="G17" s="97"/>
    </row>
    <row r="18" spans="2:10" ht="14.4" thickBot="1">
      <c r="B18" s="102" t="s">
        <v>411</v>
      </c>
      <c r="C18" s="135">
        <v>2.65</v>
      </c>
      <c r="D18" s="37">
        <v>1000</v>
      </c>
      <c r="E18" s="136">
        <f t="shared" si="1"/>
        <v>377.35849056603774</v>
      </c>
      <c r="F18" s="100">
        <f>E18*$F$9</f>
        <v>679.24528301886801</v>
      </c>
      <c r="G18" s="101">
        <f t="shared" si="2"/>
        <v>0.679245283018868</v>
      </c>
    </row>
    <row r="19" spans="2:10" ht="13.8">
      <c r="B19" s="131"/>
    </row>
    <row r="20" spans="2:10" ht="13.8">
      <c r="B20" s="138"/>
    </row>
    <row r="21" spans="2:10" ht="13.8">
      <c r="B21" s="138"/>
      <c r="F21" s="129"/>
    </row>
    <row r="22" spans="2:10" ht="13.8">
      <c r="I22" s="133"/>
    </row>
    <row r="23" spans="2:10">
      <c r="E23" s="139"/>
    </row>
    <row r="24" spans="2:10">
      <c r="D24" s="140"/>
      <c r="J24" s="140"/>
    </row>
    <row r="25" spans="2:10" ht="13.8">
      <c r="C25" s="129"/>
      <c r="G25" s="141"/>
      <c r="H25" s="141"/>
      <c r="I25" s="129"/>
    </row>
    <row r="27" spans="2:10">
      <c r="B27" s="129"/>
      <c r="E27" s="127"/>
    </row>
    <row r="28" spans="2:10">
      <c r="E28" s="127"/>
    </row>
    <row r="30" spans="2:10">
      <c r="C30" s="129"/>
    </row>
    <row r="32" spans="2:10">
      <c r="H32" s="140"/>
    </row>
    <row r="35" spans="6:7">
      <c r="F35" s="130"/>
    </row>
    <row r="39" spans="6:7">
      <c r="G39" s="142"/>
    </row>
    <row r="41" spans="6:7">
      <c r="G41" s="14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2:AC69"/>
  <sheetViews>
    <sheetView showGridLines="0" workbookViewId="0">
      <selection activeCell="G20" sqref="G20"/>
    </sheetView>
  </sheetViews>
  <sheetFormatPr baseColWidth="10" defaultRowHeight="14.4"/>
  <cols>
    <col min="1" max="1" width="5.6640625" customWidth="1"/>
    <col min="3" max="9" width="8.77734375" customWidth="1"/>
    <col min="10" max="10" width="11.5546875" style="196"/>
    <col min="11" max="11" width="11.5546875" style="43"/>
    <col min="12" max="14" width="11.5546875" style="6"/>
    <col min="15" max="15" width="11.5546875" style="48"/>
    <col min="16" max="16" width="11.5546875" style="30"/>
    <col min="17" max="17" width="8.88671875" style="30" bestFit="1" customWidth="1"/>
    <col min="18" max="18" width="9.5546875" style="59" bestFit="1" customWidth="1"/>
    <col min="19" max="19" width="9.5546875" style="62" customWidth="1"/>
    <col min="20" max="23" width="11.5546875" style="6"/>
    <col min="24" max="24" width="15" style="6" customWidth="1"/>
    <col min="25" max="26" width="11.5546875" style="6"/>
    <col min="27" max="27" width="15.77734375" customWidth="1"/>
    <col min="28" max="28" width="12" style="7" bestFit="1" customWidth="1"/>
    <col min="29" max="29" width="11.5546875" style="7"/>
  </cols>
  <sheetData>
    <row r="2" spans="2:29" ht="29.4" thickBot="1">
      <c r="B2" s="286" t="s">
        <v>508</v>
      </c>
      <c r="C2" s="286"/>
      <c r="D2" s="286"/>
      <c r="E2" s="286"/>
      <c r="F2" s="286"/>
      <c r="G2" s="286"/>
      <c r="H2" s="286"/>
      <c r="I2" s="286"/>
      <c r="J2" s="192"/>
      <c r="K2" s="45" t="s">
        <v>174</v>
      </c>
      <c r="L2" s="24" t="s">
        <v>175</v>
      </c>
      <c r="M2" s="24" t="s">
        <v>176</v>
      </c>
      <c r="N2" s="24" t="s">
        <v>177</v>
      </c>
      <c r="O2" s="46" t="s">
        <v>234</v>
      </c>
      <c r="P2" s="29" t="s">
        <v>185</v>
      </c>
      <c r="Q2" s="29" t="s">
        <v>364</v>
      </c>
      <c r="R2" s="57" t="s">
        <v>358</v>
      </c>
      <c r="S2" s="61" t="s">
        <v>363</v>
      </c>
      <c r="T2" s="24" t="s">
        <v>178</v>
      </c>
      <c r="U2" s="24" t="s">
        <v>179</v>
      </c>
      <c r="V2" s="24" t="s">
        <v>180</v>
      </c>
      <c r="W2" s="24" t="s">
        <v>181</v>
      </c>
      <c r="X2" s="24" t="s">
        <v>182</v>
      </c>
      <c r="Y2" s="24" t="s">
        <v>183</v>
      </c>
      <c r="Z2" s="24" t="s">
        <v>184</v>
      </c>
    </row>
    <row r="3" spans="2:29" ht="15" thickBot="1">
      <c r="B3" s="238" t="s">
        <v>358</v>
      </c>
      <c r="C3" s="238" t="s">
        <v>387</v>
      </c>
      <c r="D3" s="238" t="s">
        <v>414</v>
      </c>
      <c r="E3" s="239" t="s">
        <v>415</v>
      </c>
      <c r="F3" s="240" t="s">
        <v>236</v>
      </c>
      <c r="G3" s="197" t="s">
        <v>417</v>
      </c>
      <c r="H3" s="241" t="s">
        <v>364</v>
      </c>
      <c r="I3" s="242" t="s">
        <v>416</v>
      </c>
      <c r="J3" s="193"/>
      <c r="K3" s="41" t="s">
        <v>239</v>
      </c>
      <c r="L3" s="44">
        <v>16</v>
      </c>
      <c r="M3" s="44">
        <v>12</v>
      </c>
      <c r="N3" s="44">
        <v>11</v>
      </c>
      <c r="O3" s="47">
        <f t="shared" ref="O3:O34" si="0">+L3*M3*N3</f>
        <v>2112</v>
      </c>
      <c r="P3" s="31">
        <f t="shared" ref="P3:P34" si="1">(L3*M3*N3)/1000000</f>
        <v>2.1120000000000002E-3</v>
      </c>
      <c r="Q3" s="31">
        <f>O3/1000</f>
        <v>2.1120000000000001</v>
      </c>
      <c r="R3" s="58">
        <v>2</v>
      </c>
      <c r="S3" s="31">
        <f t="shared" ref="S3:S32" si="2">+O3*$AB$5</f>
        <v>5.6789333333333331E-2</v>
      </c>
      <c r="T3" s="44">
        <v>2400</v>
      </c>
      <c r="U3" s="44" t="s">
        <v>240</v>
      </c>
      <c r="V3" s="44">
        <v>20</v>
      </c>
      <c r="W3" s="44" t="s">
        <v>241</v>
      </c>
      <c r="X3" s="44" t="s">
        <v>242</v>
      </c>
      <c r="Y3" s="44" t="s">
        <v>243</v>
      </c>
      <c r="Z3" s="44" t="s">
        <v>244</v>
      </c>
      <c r="AA3" s="22" t="s">
        <v>359</v>
      </c>
    </row>
    <row r="4" spans="2:29">
      <c r="B4" s="166">
        <v>2</v>
      </c>
      <c r="C4" s="167">
        <v>30</v>
      </c>
      <c r="D4" s="167">
        <v>30</v>
      </c>
      <c r="E4" s="168">
        <v>15</v>
      </c>
      <c r="F4" s="169">
        <f>+E4*D4*C4</f>
        <v>13500</v>
      </c>
      <c r="G4" s="235">
        <f>+F4/1000000</f>
        <v>1.35E-2</v>
      </c>
      <c r="H4" s="236">
        <f>+F4/1000</f>
        <v>13.5</v>
      </c>
      <c r="I4" s="237">
        <v>0.36299999999999999</v>
      </c>
      <c r="J4" s="194"/>
      <c r="K4" s="41" t="s">
        <v>245</v>
      </c>
      <c r="L4" s="44">
        <v>20</v>
      </c>
      <c r="M4" s="44">
        <v>15</v>
      </c>
      <c r="N4" s="44">
        <v>12</v>
      </c>
      <c r="O4" s="47">
        <f t="shared" si="0"/>
        <v>3600</v>
      </c>
      <c r="P4" s="31">
        <f t="shared" si="1"/>
        <v>3.5999999999999999E-3</v>
      </c>
      <c r="Q4" s="31">
        <f t="shared" ref="Q4:Q67" si="3">O4/1000</f>
        <v>3.6</v>
      </c>
      <c r="R4" s="58">
        <v>2</v>
      </c>
      <c r="S4" s="31">
        <f t="shared" si="2"/>
        <v>9.6799999999999997E-2</v>
      </c>
      <c r="T4" s="44">
        <v>1200</v>
      </c>
      <c r="U4" s="44" t="s">
        <v>240</v>
      </c>
      <c r="V4" s="44">
        <v>20</v>
      </c>
      <c r="W4" s="44" t="s">
        <v>246</v>
      </c>
      <c r="X4" s="44" t="s">
        <v>247</v>
      </c>
      <c r="Y4" s="44" t="s">
        <v>248</v>
      </c>
      <c r="Z4" s="44" t="s">
        <v>249</v>
      </c>
      <c r="AA4" s="22" t="s">
        <v>360</v>
      </c>
    </row>
    <row r="5" spans="2:29">
      <c r="B5" s="155">
        <v>2</v>
      </c>
      <c r="C5" s="146">
        <v>30</v>
      </c>
      <c r="D5" s="146">
        <v>25</v>
      </c>
      <c r="E5" s="147">
        <v>20</v>
      </c>
      <c r="F5" s="153">
        <f>+E5*D5*C5</f>
        <v>15000</v>
      </c>
      <c r="G5" s="229">
        <f>+F5/1000000</f>
        <v>1.4999999999999999E-2</v>
      </c>
      <c r="H5" s="232">
        <f>+F5/1000</f>
        <v>15</v>
      </c>
      <c r="I5" s="230">
        <v>0.40300000000000002</v>
      </c>
      <c r="J5" s="194"/>
      <c r="K5" s="41" t="s">
        <v>250</v>
      </c>
      <c r="L5" s="44">
        <v>20</v>
      </c>
      <c r="M5" s="44">
        <v>15</v>
      </c>
      <c r="N5" s="44">
        <v>15</v>
      </c>
      <c r="O5" s="47">
        <f t="shared" si="0"/>
        <v>4500</v>
      </c>
      <c r="P5" s="31">
        <f t="shared" si="1"/>
        <v>4.4999999999999997E-3</v>
      </c>
      <c r="Q5" s="31">
        <f t="shared" si="3"/>
        <v>4.5</v>
      </c>
      <c r="R5" s="58">
        <v>2</v>
      </c>
      <c r="S5" s="31">
        <f t="shared" si="2"/>
        <v>0.121</v>
      </c>
      <c r="T5" s="44">
        <v>900</v>
      </c>
      <c r="U5" s="44" t="s">
        <v>240</v>
      </c>
      <c r="V5" s="44">
        <v>20</v>
      </c>
      <c r="W5" s="44" t="s">
        <v>247</v>
      </c>
      <c r="X5" s="44" t="s">
        <v>249</v>
      </c>
      <c r="Y5" s="44" t="s">
        <v>251</v>
      </c>
      <c r="Z5" s="44" t="s">
        <v>252</v>
      </c>
      <c r="AA5" s="22" t="s">
        <v>361</v>
      </c>
      <c r="AB5" s="7">
        <v>2.6888888888888887E-5</v>
      </c>
    </row>
    <row r="6" spans="2:29">
      <c r="B6" s="155">
        <v>2</v>
      </c>
      <c r="C6" s="146">
        <v>30</v>
      </c>
      <c r="D6" s="146">
        <v>30</v>
      </c>
      <c r="E6" s="147">
        <v>20</v>
      </c>
      <c r="F6" s="153">
        <f>+E6*D6*C6</f>
        <v>18000</v>
      </c>
      <c r="G6" s="229">
        <f>+F6/1000000</f>
        <v>1.7999999999999999E-2</v>
      </c>
      <c r="H6" s="232">
        <f>+F6/1000</f>
        <v>18</v>
      </c>
      <c r="I6" s="230">
        <v>0.48399999999999999</v>
      </c>
      <c r="J6" s="194"/>
      <c r="K6" s="41" t="s">
        <v>264</v>
      </c>
      <c r="L6" s="44">
        <v>25</v>
      </c>
      <c r="M6" s="44">
        <v>25</v>
      </c>
      <c r="N6" s="44">
        <v>10</v>
      </c>
      <c r="O6" s="47">
        <f t="shared" si="0"/>
        <v>6250</v>
      </c>
      <c r="P6" s="31">
        <f t="shared" si="1"/>
        <v>6.2500000000000003E-3</v>
      </c>
      <c r="Q6" s="31">
        <f t="shared" si="3"/>
        <v>6.25</v>
      </c>
      <c r="R6" s="58">
        <v>2</v>
      </c>
      <c r="S6" s="31">
        <f t="shared" si="2"/>
        <v>0.16805555555555554</v>
      </c>
      <c r="T6" s="44">
        <v>900</v>
      </c>
      <c r="U6" s="44" t="s">
        <v>240</v>
      </c>
      <c r="V6" s="44">
        <v>20</v>
      </c>
      <c r="W6" s="44" t="s">
        <v>265</v>
      </c>
      <c r="X6" s="44" t="s">
        <v>266</v>
      </c>
      <c r="Y6" s="44" t="s">
        <v>267</v>
      </c>
      <c r="Z6" s="44" t="s">
        <v>268</v>
      </c>
      <c r="AA6" s="22" t="s">
        <v>362</v>
      </c>
      <c r="AB6" s="7">
        <v>4.2617361657487543E-5</v>
      </c>
    </row>
    <row r="7" spans="2:29">
      <c r="B7" s="155"/>
      <c r="C7" s="146"/>
      <c r="D7" s="146"/>
      <c r="E7" s="147"/>
      <c r="F7" s="153" t="str">
        <f>+IF(ISBLANK(B7)," ",C7*D7*E7)</f>
        <v xml:space="preserve"> </v>
      </c>
      <c r="G7" s="229" t="str">
        <f>IF(ISBLANK(B7)," ",+F7/1000000)</f>
        <v xml:space="preserve"> </v>
      </c>
      <c r="H7" s="232" t="str">
        <f>IF(ISBLANK(B7)," ",F7/1000)</f>
        <v xml:space="preserve"> </v>
      </c>
      <c r="I7" s="230"/>
      <c r="J7" s="194"/>
      <c r="K7" s="41" t="s">
        <v>256</v>
      </c>
      <c r="L7" s="44">
        <v>25</v>
      </c>
      <c r="M7" s="44">
        <v>18</v>
      </c>
      <c r="N7" s="44">
        <v>14</v>
      </c>
      <c r="O7" s="47">
        <f t="shared" si="0"/>
        <v>6300</v>
      </c>
      <c r="P7" s="31">
        <f t="shared" si="1"/>
        <v>6.3E-3</v>
      </c>
      <c r="Q7" s="31">
        <f t="shared" si="3"/>
        <v>6.3</v>
      </c>
      <c r="R7" s="58">
        <v>2</v>
      </c>
      <c r="S7" s="31">
        <f t="shared" si="2"/>
        <v>0.1694</v>
      </c>
      <c r="T7" s="44">
        <v>1200</v>
      </c>
      <c r="U7" s="44" t="s">
        <v>240</v>
      </c>
      <c r="V7" s="44">
        <v>20</v>
      </c>
      <c r="W7" s="44" t="s">
        <v>257</v>
      </c>
      <c r="X7" s="44" t="s">
        <v>247</v>
      </c>
      <c r="Y7" s="44" t="s">
        <v>258</v>
      </c>
      <c r="Z7" s="44" t="s">
        <v>259</v>
      </c>
      <c r="AA7" s="22"/>
    </row>
    <row r="8" spans="2:29">
      <c r="B8" s="155"/>
      <c r="C8" s="146"/>
      <c r="D8" s="146"/>
      <c r="E8" s="147"/>
      <c r="F8" s="153" t="str">
        <f t="shared" ref="F8:F15" si="4">+IF(ISBLANK(B8)," ",C8*D8*E8)</f>
        <v xml:space="preserve"> </v>
      </c>
      <c r="G8" s="229" t="str">
        <f t="shared" ref="G8:G15" si="5">IF(ISBLANK(B8)," ",+F8/1000000)</f>
        <v xml:space="preserve"> </v>
      </c>
      <c r="H8" s="232" t="str">
        <f t="shared" ref="H8:H15" si="6">IF(ISBLANK(B8)," ",F8/1000)</f>
        <v xml:space="preserve"> </v>
      </c>
      <c r="I8" s="230"/>
      <c r="J8" s="194"/>
      <c r="K8" s="41" t="s">
        <v>299</v>
      </c>
      <c r="L8" s="44">
        <v>31</v>
      </c>
      <c r="M8" s="44">
        <v>21.5</v>
      </c>
      <c r="N8" s="44">
        <v>10</v>
      </c>
      <c r="O8" s="47">
        <f t="shared" si="0"/>
        <v>6665</v>
      </c>
      <c r="P8" s="31">
        <f t="shared" si="1"/>
        <v>6.6649999999999999E-3</v>
      </c>
      <c r="Q8" s="31">
        <f t="shared" si="3"/>
        <v>6.665</v>
      </c>
      <c r="R8" s="58">
        <v>2</v>
      </c>
      <c r="S8" s="31">
        <f t="shared" si="2"/>
        <v>0.17921444444444443</v>
      </c>
      <c r="T8" s="44">
        <v>900</v>
      </c>
      <c r="U8" s="44" t="s">
        <v>240</v>
      </c>
      <c r="V8" s="44">
        <v>20</v>
      </c>
      <c r="W8" s="44" t="s">
        <v>278</v>
      </c>
      <c r="X8" s="44" t="s">
        <v>300</v>
      </c>
      <c r="Y8" s="44" t="s">
        <v>301</v>
      </c>
      <c r="Z8" s="44" t="s">
        <v>302</v>
      </c>
      <c r="AA8" s="22"/>
    </row>
    <row r="9" spans="2:29">
      <c r="B9" s="155"/>
      <c r="C9" s="146"/>
      <c r="D9" s="146"/>
      <c r="E9" s="147"/>
      <c r="F9" s="153" t="str">
        <f t="shared" si="4"/>
        <v xml:space="preserve"> </v>
      </c>
      <c r="G9" s="229" t="str">
        <f t="shared" si="5"/>
        <v xml:space="preserve"> </v>
      </c>
      <c r="H9" s="232" t="str">
        <f t="shared" si="6"/>
        <v xml:space="preserve"> </v>
      </c>
      <c r="I9" s="230"/>
      <c r="J9" s="194"/>
      <c r="K9" s="41" t="s">
        <v>260</v>
      </c>
      <c r="L9" s="44">
        <v>25</v>
      </c>
      <c r="M9" s="44">
        <v>20</v>
      </c>
      <c r="N9" s="44">
        <v>15</v>
      </c>
      <c r="O9" s="47">
        <f t="shared" si="0"/>
        <v>7500</v>
      </c>
      <c r="P9" s="31">
        <f t="shared" si="1"/>
        <v>7.4999999999999997E-3</v>
      </c>
      <c r="Q9" s="31">
        <f t="shared" si="3"/>
        <v>7.5</v>
      </c>
      <c r="R9" s="58">
        <v>2</v>
      </c>
      <c r="S9" s="31">
        <f t="shared" si="2"/>
        <v>0.20166666666666666</v>
      </c>
      <c r="T9" s="44">
        <v>900</v>
      </c>
      <c r="U9" s="44" t="s">
        <v>240</v>
      </c>
      <c r="V9" s="44">
        <v>20</v>
      </c>
      <c r="W9" s="44" t="s">
        <v>261</v>
      </c>
      <c r="X9" s="44" t="s">
        <v>262</v>
      </c>
      <c r="Y9" s="44" t="s">
        <v>263</v>
      </c>
      <c r="Z9" s="44" t="s">
        <v>254</v>
      </c>
      <c r="AA9" s="38" t="s">
        <v>365</v>
      </c>
      <c r="AB9" s="38">
        <v>450</v>
      </c>
      <c r="AC9" s="38" t="s">
        <v>366</v>
      </c>
    </row>
    <row r="10" spans="2:29">
      <c r="B10" s="155"/>
      <c r="C10" s="146"/>
      <c r="D10" s="146"/>
      <c r="E10" s="147"/>
      <c r="F10" s="153" t="str">
        <f t="shared" si="4"/>
        <v xml:space="preserve"> </v>
      </c>
      <c r="G10" s="229" t="str">
        <f t="shared" si="5"/>
        <v xml:space="preserve"> </v>
      </c>
      <c r="H10" s="232" t="str">
        <f t="shared" si="6"/>
        <v xml:space="preserve"> </v>
      </c>
      <c r="I10" s="230"/>
      <c r="J10" s="194"/>
      <c r="K10" s="41" t="s">
        <v>253</v>
      </c>
      <c r="L10" s="44">
        <v>20</v>
      </c>
      <c r="M10" s="44">
        <v>20</v>
      </c>
      <c r="N10" s="44">
        <v>20</v>
      </c>
      <c r="O10" s="47">
        <f t="shared" si="0"/>
        <v>8000</v>
      </c>
      <c r="P10" s="31">
        <f t="shared" si="1"/>
        <v>8.0000000000000002E-3</v>
      </c>
      <c r="Q10" s="31">
        <f t="shared" si="3"/>
        <v>8</v>
      </c>
      <c r="R10" s="58">
        <v>2</v>
      </c>
      <c r="S10" s="31">
        <f t="shared" si="2"/>
        <v>0.21511111111111109</v>
      </c>
      <c r="T10" s="44">
        <v>900</v>
      </c>
      <c r="U10" s="44" t="s">
        <v>240</v>
      </c>
      <c r="V10" s="44">
        <v>20</v>
      </c>
      <c r="W10" s="44" t="s">
        <v>254</v>
      </c>
      <c r="X10" s="42" t="s">
        <v>255</v>
      </c>
      <c r="Y10" s="42"/>
      <c r="Z10" s="42"/>
      <c r="AA10" s="38" t="s">
        <v>367</v>
      </c>
      <c r="AB10" s="38">
        <v>840</v>
      </c>
      <c r="AC10" s="38" t="s">
        <v>366</v>
      </c>
    </row>
    <row r="11" spans="2:29">
      <c r="B11" s="155"/>
      <c r="C11" s="146"/>
      <c r="D11" s="146"/>
      <c r="E11" s="147"/>
      <c r="F11" s="153" t="str">
        <f t="shared" si="4"/>
        <v xml:space="preserve"> </v>
      </c>
      <c r="G11" s="229" t="str">
        <f t="shared" si="5"/>
        <v xml:space="preserve"> </v>
      </c>
      <c r="H11" s="232" t="str">
        <f t="shared" si="6"/>
        <v xml:space="preserve"> </v>
      </c>
      <c r="I11" s="230"/>
      <c r="J11" s="194"/>
      <c r="K11" s="41" t="s">
        <v>317</v>
      </c>
      <c r="L11" s="44">
        <v>35</v>
      </c>
      <c r="M11" s="44">
        <v>22</v>
      </c>
      <c r="N11" s="44">
        <v>12</v>
      </c>
      <c r="O11" s="47">
        <f t="shared" si="0"/>
        <v>9240</v>
      </c>
      <c r="P11" s="31">
        <f t="shared" si="1"/>
        <v>9.2399999999999999E-3</v>
      </c>
      <c r="Q11" s="31">
        <f t="shared" si="3"/>
        <v>9.24</v>
      </c>
      <c r="R11" s="58">
        <v>2</v>
      </c>
      <c r="S11" s="31">
        <f t="shared" si="2"/>
        <v>0.2484533333333333</v>
      </c>
      <c r="T11" s="44">
        <v>900</v>
      </c>
      <c r="U11" s="44" t="s">
        <v>240</v>
      </c>
      <c r="V11" s="44">
        <v>20</v>
      </c>
      <c r="W11" s="44" t="s">
        <v>307</v>
      </c>
      <c r="X11" s="44" t="s">
        <v>277</v>
      </c>
      <c r="Y11" s="44" t="s">
        <v>278</v>
      </c>
      <c r="Z11" s="44" t="s">
        <v>267</v>
      </c>
      <c r="AA11" s="38" t="s">
        <v>368</v>
      </c>
      <c r="AB11" s="65">
        <v>1370</v>
      </c>
      <c r="AC11" s="38" t="s">
        <v>366</v>
      </c>
    </row>
    <row r="12" spans="2:29">
      <c r="B12" s="155"/>
      <c r="C12" s="146"/>
      <c r="D12" s="146"/>
      <c r="E12" s="147"/>
      <c r="F12" s="153" t="str">
        <f t="shared" si="4"/>
        <v xml:space="preserve"> </v>
      </c>
      <c r="G12" s="229" t="str">
        <f t="shared" si="5"/>
        <v xml:space="preserve"> </v>
      </c>
      <c r="H12" s="232" t="str">
        <f t="shared" si="6"/>
        <v xml:space="preserve"> </v>
      </c>
      <c r="I12" s="230"/>
      <c r="J12" s="194"/>
      <c r="K12" s="41" t="s">
        <v>269</v>
      </c>
      <c r="L12" s="44">
        <v>25</v>
      </c>
      <c r="M12" s="44">
        <v>25</v>
      </c>
      <c r="N12" s="44">
        <v>16</v>
      </c>
      <c r="O12" s="47">
        <f t="shared" si="0"/>
        <v>10000</v>
      </c>
      <c r="P12" s="31">
        <f t="shared" si="1"/>
        <v>0.01</v>
      </c>
      <c r="Q12" s="31">
        <f t="shared" si="3"/>
        <v>10</v>
      </c>
      <c r="R12" s="58">
        <v>2</v>
      </c>
      <c r="S12" s="31">
        <f t="shared" si="2"/>
        <v>0.26888888888888884</v>
      </c>
      <c r="T12" s="44">
        <v>900</v>
      </c>
      <c r="U12" s="44" t="s">
        <v>240</v>
      </c>
      <c r="V12" s="44">
        <v>20</v>
      </c>
      <c r="W12" s="44" t="s">
        <v>270</v>
      </c>
      <c r="X12" s="44" t="s">
        <v>271</v>
      </c>
      <c r="Y12" s="44" t="s">
        <v>272</v>
      </c>
      <c r="Z12" s="44" t="s">
        <v>273</v>
      </c>
      <c r="AA12" s="64"/>
    </row>
    <row r="13" spans="2:29">
      <c r="B13" s="156"/>
      <c r="C13" s="148"/>
      <c r="D13" s="148"/>
      <c r="E13" s="149"/>
      <c r="F13" s="153" t="str">
        <f t="shared" si="4"/>
        <v xml:space="preserve"> </v>
      </c>
      <c r="G13" s="229" t="str">
        <f t="shared" si="5"/>
        <v xml:space="preserve"> </v>
      </c>
      <c r="H13" s="232" t="str">
        <f t="shared" si="6"/>
        <v xml:space="preserve"> </v>
      </c>
      <c r="I13" s="231"/>
      <c r="J13" s="195"/>
      <c r="K13" s="41" t="s">
        <v>279</v>
      </c>
      <c r="L13" s="44">
        <v>30</v>
      </c>
      <c r="M13" s="44">
        <v>20</v>
      </c>
      <c r="N13" s="44">
        <v>17</v>
      </c>
      <c r="O13" s="47">
        <f t="shared" si="0"/>
        <v>10200</v>
      </c>
      <c r="P13" s="31">
        <f t="shared" si="1"/>
        <v>1.0200000000000001E-2</v>
      </c>
      <c r="Q13" s="31">
        <f t="shared" si="3"/>
        <v>10.199999999999999</v>
      </c>
      <c r="R13" s="58">
        <v>2</v>
      </c>
      <c r="S13" s="31">
        <f t="shared" si="2"/>
        <v>0.27426666666666666</v>
      </c>
      <c r="T13" s="44">
        <v>900</v>
      </c>
      <c r="U13" s="44" t="s">
        <v>240</v>
      </c>
      <c r="V13" s="44">
        <v>20</v>
      </c>
      <c r="W13" s="44" t="s">
        <v>257</v>
      </c>
      <c r="X13" s="44" t="s">
        <v>247</v>
      </c>
      <c r="Y13" s="44" t="s">
        <v>258</v>
      </c>
      <c r="Z13" s="44" t="s">
        <v>259</v>
      </c>
    </row>
    <row r="14" spans="2:29">
      <c r="B14" s="156"/>
      <c r="C14" s="148"/>
      <c r="D14" s="150"/>
      <c r="E14" s="147"/>
      <c r="F14" s="153" t="str">
        <f t="shared" si="4"/>
        <v xml:space="preserve"> </v>
      </c>
      <c r="G14" s="229" t="str">
        <f t="shared" si="5"/>
        <v xml:space="preserve"> </v>
      </c>
      <c r="H14" s="232" t="str">
        <f t="shared" si="6"/>
        <v xml:space="preserve"> </v>
      </c>
      <c r="I14" s="231"/>
      <c r="J14" s="195"/>
      <c r="K14" s="41" t="s">
        <v>303</v>
      </c>
      <c r="L14" s="44">
        <v>31</v>
      </c>
      <c r="M14" s="44">
        <v>22</v>
      </c>
      <c r="N14" s="44">
        <v>15</v>
      </c>
      <c r="O14" s="47">
        <f t="shared" si="0"/>
        <v>10230</v>
      </c>
      <c r="P14" s="31">
        <f t="shared" si="1"/>
        <v>1.023E-2</v>
      </c>
      <c r="Q14" s="31">
        <f t="shared" si="3"/>
        <v>10.23</v>
      </c>
      <c r="R14" s="58">
        <v>2</v>
      </c>
      <c r="S14" s="31">
        <f t="shared" si="2"/>
        <v>0.27507333333333334</v>
      </c>
      <c r="T14" s="44">
        <v>900</v>
      </c>
      <c r="U14" s="44" t="s">
        <v>240</v>
      </c>
      <c r="V14" s="44">
        <v>20</v>
      </c>
      <c r="W14" s="44" t="s">
        <v>295</v>
      </c>
      <c r="X14" s="44" t="s">
        <v>296</v>
      </c>
      <c r="Y14" s="44" t="s">
        <v>297</v>
      </c>
      <c r="Z14" s="44" t="s">
        <v>298</v>
      </c>
    </row>
    <row r="15" spans="2:29" ht="15" thickBot="1">
      <c r="B15" s="156"/>
      <c r="C15" s="148"/>
      <c r="D15" s="151"/>
      <c r="E15" s="152"/>
      <c r="F15" s="154" t="str">
        <f t="shared" si="4"/>
        <v xml:space="preserve"> </v>
      </c>
      <c r="G15" s="233" t="str">
        <f t="shared" si="5"/>
        <v xml:space="preserve"> </v>
      </c>
      <c r="H15" s="234" t="str">
        <f t="shared" si="6"/>
        <v xml:space="preserve"> </v>
      </c>
      <c r="I15" s="231"/>
      <c r="J15" s="195"/>
      <c r="K15" s="41" t="s">
        <v>312</v>
      </c>
      <c r="L15" s="44">
        <v>34</v>
      </c>
      <c r="M15" s="44">
        <v>21</v>
      </c>
      <c r="N15" s="44">
        <v>15.5</v>
      </c>
      <c r="O15" s="47">
        <f t="shared" si="0"/>
        <v>11067</v>
      </c>
      <c r="P15" s="31">
        <f t="shared" si="1"/>
        <v>1.1067E-2</v>
      </c>
      <c r="Q15" s="31">
        <f t="shared" si="3"/>
        <v>11.067</v>
      </c>
      <c r="R15" s="58">
        <v>2</v>
      </c>
      <c r="S15" s="31">
        <f t="shared" si="2"/>
        <v>0.29757933333333331</v>
      </c>
      <c r="T15" s="44">
        <v>1440</v>
      </c>
      <c r="U15" s="44" t="s">
        <v>240</v>
      </c>
      <c r="V15" s="44">
        <v>20</v>
      </c>
      <c r="W15" s="44" t="s">
        <v>313</v>
      </c>
      <c r="X15" s="42" t="s">
        <v>314</v>
      </c>
      <c r="Y15" s="42"/>
      <c r="Z15" s="42"/>
    </row>
    <row r="16" spans="2:29">
      <c r="K16" s="41" t="s">
        <v>280</v>
      </c>
      <c r="L16" s="44">
        <v>30</v>
      </c>
      <c r="M16" s="44">
        <v>20</v>
      </c>
      <c r="N16" s="44">
        <v>20</v>
      </c>
      <c r="O16" s="47">
        <f t="shared" si="0"/>
        <v>12000</v>
      </c>
      <c r="P16" s="31">
        <f t="shared" si="1"/>
        <v>1.2E-2</v>
      </c>
      <c r="Q16" s="31">
        <f t="shared" si="3"/>
        <v>12</v>
      </c>
      <c r="R16" s="58">
        <v>2</v>
      </c>
      <c r="S16" s="31">
        <f t="shared" si="2"/>
        <v>0.32266666666666666</v>
      </c>
      <c r="T16" s="44">
        <v>900</v>
      </c>
      <c r="U16" s="44" t="s">
        <v>240</v>
      </c>
      <c r="V16" s="44">
        <v>20</v>
      </c>
      <c r="W16" s="44" t="s">
        <v>265</v>
      </c>
      <c r="X16" s="44" t="s">
        <v>266</v>
      </c>
      <c r="Y16" s="44" t="s">
        <v>267</v>
      </c>
      <c r="Z16" s="44" t="s">
        <v>268</v>
      </c>
      <c r="AA16" s="64"/>
    </row>
    <row r="17" spans="11:27">
      <c r="K17" t="s">
        <v>323</v>
      </c>
      <c r="L17" s="44">
        <v>35</v>
      </c>
      <c r="M17" s="44">
        <v>27</v>
      </c>
      <c r="N17" s="44">
        <v>14</v>
      </c>
      <c r="O17" s="47">
        <f t="shared" si="0"/>
        <v>13230</v>
      </c>
      <c r="P17" s="31">
        <f t="shared" si="1"/>
        <v>1.323E-2</v>
      </c>
      <c r="Q17" s="31">
        <f t="shared" si="3"/>
        <v>13.23</v>
      </c>
      <c r="R17" s="58">
        <v>2</v>
      </c>
      <c r="S17" s="31">
        <f t="shared" si="2"/>
        <v>0.35574</v>
      </c>
      <c r="T17" s="44">
        <v>600</v>
      </c>
      <c r="U17" s="44" t="s">
        <v>240</v>
      </c>
      <c r="V17" s="44">
        <v>20</v>
      </c>
      <c r="W17" s="44" t="s">
        <v>324</v>
      </c>
      <c r="X17" s="44" t="s">
        <v>289</v>
      </c>
      <c r="Y17" s="44" t="s">
        <v>290</v>
      </c>
      <c r="Z17" s="44" t="s">
        <v>325</v>
      </c>
    </row>
    <row r="18" spans="11:27">
      <c r="K18" s="49" t="s">
        <v>286</v>
      </c>
      <c r="L18" s="50">
        <v>30</v>
      </c>
      <c r="M18" s="50">
        <v>30</v>
      </c>
      <c r="N18" s="50">
        <v>15</v>
      </c>
      <c r="O18" s="51">
        <f t="shared" si="0"/>
        <v>13500</v>
      </c>
      <c r="P18" s="56">
        <f t="shared" si="1"/>
        <v>1.35E-2</v>
      </c>
      <c r="Q18" s="56">
        <f t="shared" si="3"/>
        <v>13.5</v>
      </c>
      <c r="R18" s="60">
        <v>2</v>
      </c>
      <c r="S18" s="56">
        <f t="shared" si="2"/>
        <v>0.36299999999999999</v>
      </c>
      <c r="T18" s="50">
        <v>600</v>
      </c>
      <c r="U18" s="50" t="s">
        <v>240</v>
      </c>
      <c r="V18" s="50">
        <v>20</v>
      </c>
      <c r="W18" s="50" t="s">
        <v>287</v>
      </c>
      <c r="X18" s="50" t="s">
        <v>288</v>
      </c>
      <c r="Y18" s="50" t="s">
        <v>289</v>
      </c>
      <c r="Z18" s="50" t="s">
        <v>290</v>
      </c>
      <c r="AA18" s="38"/>
    </row>
    <row r="19" spans="11:27">
      <c r="K19" s="49" t="s">
        <v>281</v>
      </c>
      <c r="L19" s="50">
        <v>30</v>
      </c>
      <c r="M19" s="50">
        <v>25</v>
      </c>
      <c r="N19" s="50">
        <v>20</v>
      </c>
      <c r="O19" s="51">
        <f t="shared" si="0"/>
        <v>15000</v>
      </c>
      <c r="P19" s="56">
        <f t="shared" si="1"/>
        <v>1.4999999999999999E-2</v>
      </c>
      <c r="Q19" s="56">
        <f t="shared" si="3"/>
        <v>15</v>
      </c>
      <c r="R19" s="60">
        <v>2</v>
      </c>
      <c r="S19" s="56">
        <f t="shared" si="2"/>
        <v>0.40333333333333332</v>
      </c>
      <c r="T19" s="50">
        <v>600</v>
      </c>
      <c r="U19" s="50" t="s">
        <v>240</v>
      </c>
      <c r="V19" s="50">
        <v>20</v>
      </c>
      <c r="W19" s="50" t="s">
        <v>282</v>
      </c>
      <c r="X19" s="50" t="s">
        <v>283</v>
      </c>
      <c r="Y19" s="50" t="s">
        <v>284</v>
      </c>
      <c r="Z19" s="50" t="s">
        <v>285</v>
      </c>
      <c r="AA19" s="38"/>
    </row>
    <row r="20" spans="11:27">
      <c r="K20" s="103" t="s">
        <v>321</v>
      </c>
      <c r="L20" s="104">
        <v>35</v>
      </c>
      <c r="M20" s="104">
        <v>26</v>
      </c>
      <c r="N20" s="104">
        <v>16.5</v>
      </c>
      <c r="O20" s="105">
        <f t="shared" si="0"/>
        <v>15015</v>
      </c>
      <c r="P20" s="106">
        <f t="shared" si="1"/>
        <v>1.5015000000000001E-2</v>
      </c>
      <c r="Q20" s="106">
        <f t="shared" si="3"/>
        <v>15.015000000000001</v>
      </c>
      <c r="R20" s="107">
        <v>2</v>
      </c>
      <c r="S20" s="106">
        <f t="shared" si="2"/>
        <v>0.40373666666666663</v>
      </c>
      <c r="T20" s="104">
        <v>600</v>
      </c>
      <c r="U20" s="104" t="s">
        <v>240</v>
      </c>
      <c r="V20" s="104">
        <v>20</v>
      </c>
      <c r="W20" s="104" t="s">
        <v>311</v>
      </c>
      <c r="X20" s="104" t="s">
        <v>322</v>
      </c>
      <c r="Y20" s="104" t="s">
        <v>295</v>
      </c>
      <c r="Z20" s="104" t="s">
        <v>276</v>
      </c>
      <c r="AA20" s="38"/>
    </row>
    <row r="21" spans="11:27">
      <c r="K21" s="108" t="s">
        <v>315</v>
      </c>
      <c r="L21" s="104">
        <v>35</v>
      </c>
      <c r="M21" s="104">
        <v>22</v>
      </c>
      <c r="N21" s="104">
        <v>20</v>
      </c>
      <c r="O21" s="105">
        <f t="shared" si="0"/>
        <v>15400</v>
      </c>
      <c r="P21" s="106">
        <f t="shared" si="1"/>
        <v>1.54E-2</v>
      </c>
      <c r="Q21" s="106">
        <f t="shared" si="3"/>
        <v>15.4</v>
      </c>
      <c r="R21" s="107">
        <v>2</v>
      </c>
      <c r="S21" s="106">
        <f t="shared" si="2"/>
        <v>0.41408888888888884</v>
      </c>
      <c r="T21" s="104">
        <v>900</v>
      </c>
      <c r="U21" s="104" t="s">
        <v>240</v>
      </c>
      <c r="V21" s="104">
        <v>20</v>
      </c>
      <c r="W21" s="104" t="s">
        <v>295</v>
      </c>
      <c r="X21" s="109" t="s">
        <v>316</v>
      </c>
      <c r="Y21" s="109"/>
      <c r="Z21" s="109"/>
    </row>
    <row r="22" spans="11:27">
      <c r="K22" s="108" t="s">
        <v>339</v>
      </c>
      <c r="L22" s="104">
        <v>36</v>
      </c>
      <c r="M22" s="104">
        <v>24</v>
      </c>
      <c r="N22" s="104">
        <v>18</v>
      </c>
      <c r="O22" s="105">
        <f t="shared" si="0"/>
        <v>15552</v>
      </c>
      <c r="P22" s="106">
        <f t="shared" si="1"/>
        <v>1.5552E-2</v>
      </c>
      <c r="Q22" s="106">
        <f t="shared" si="3"/>
        <v>15.552</v>
      </c>
      <c r="R22" s="107">
        <v>2</v>
      </c>
      <c r="S22" s="106">
        <f t="shared" si="2"/>
        <v>0.41817599999999999</v>
      </c>
      <c r="T22" s="104">
        <v>600</v>
      </c>
      <c r="U22" s="104" t="s">
        <v>240</v>
      </c>
      <c r="V22" s="104">
        <v>20</v>
      </c>
      <c r="W22" s="104" t="s">
        <v>324</v>
      </c>
      <c r="X22" s="104" t="s">
        <v>289</v>
      </c>
      <c r="Y22" s="104" t="s">
        <v>290</v>
      </c>
      <c r="Z22" s="104" t="s">
        <v>325</v>
      </c>
      <c r="AA22" s="64"/>
    </row>
    <row r="23" spans="11:27">
      <c r="K23" s="108" t="s">
        <v>274</v>
      </c>
      <c r="L23" s="104">
        <v>25</v>
      </c>
      <c r="M23" s="104">
        <v>25</v>
      </c>
      <c r="N23" s="104">
        <v>25</v>
      </c>
      <c r="O23" s="105">
        <f t="shared" si="0"/>
        <v>15625</v>
      </c>
      <c r="P23" s="106">
        <f t="shared" si="1"/>
        <v>1.5625E-2</v>
      </c>
      <c r="Q23" s="106">
        <f t="shared" si="3"/>
        <v>15.625</v>
      </c>
      <c r="R23" s="107">
        <v>2</v>
      </c>
      <c r="S23" s="106">
        <f t="shared" si="2"/>
        <v>0.42013888888888884</v>
      </c>
      <c r="T23" s="104">
        <v>900</v>
      </c>
      <c r="U23" s="104" t="s">
        <v>240</v>
      </c>
      <c r="V23" s="104">
        <v>20</v>
      </c>
      <c r="W23" s="104" t="s">
        <v>275</v>
      </c>
      <c r="X23" s="104" t="s">
        <v>276</v>
      </c>
      <c r="Y23" s="104" t="s">
        <v>277</v>
      </c>
      <c r="Z23" s="104" t="s">
        <v>278</v>
      </c>
      <c r="AA23" s="22"/>
    </row>
    <row r="24" spans="11:27">
      <c r="K24" s="108" t="s">
        <v>304</v>
      </c>
      <c r="L24" s="104">
        <v>31</v>
      </c>
      <c r="M24" s="104">
        <v>22</v>
      </c>
      <c r="N24" s="104">
        <v>25</v>
      </c>
      <c r="O24" s="105">
        <f t="shared" si="0"/>
        <v>17050</v>
      </c>
      <c r="P24" s="106">
        <f t="shared" si="1"/>
        <v>1.7049999999999999E-2</v>
      </c>
      <c r="Q24" s="106">
        <f t="shared" si="3"/>
        <v>17.05</v>
      </c>
      <c r="R24" s="107">
        <v>2</v>
      </c>
      <c r="S24" s="106">
        <f t="shared" si="2"/>
        <v>0.45845555555555551</v>
      </c>
      <c r="T24" s="104">
        <v>900</v>
      </c>
      <c r="U24" s="104" t="s">
        <v>240</v>
      </c>
      <c r="V24" s="104">
        <v>20</v>
      </c>
      <c r="W24" s="104" t="s">
        <v>305</v>
      </c>
      <c r="X24" s="104" t="s">
        <v>306</v>
      </c>
      <c r="Y24" s="104" t="s">
        <v>275</v>
      </c>
      <c r="Z24" s="104" t="s">
        <v>307</v>
      </c>
      <c r="AA24" s="22"/>
    </row>
    <row r="25" spans="11:27">
      <c r="K25" s="49" t="s">
        <v>294</v>
      </c>
      <c r="L25" s="50">
        <v>30</v>
      </c>
      <c r="M25" s="50">
        <v>30</v>
      </c>
      <c r="N25" s="50">
        <v>20</v>
      </c>
      <c r="O25" s="51">
        <f t="shared" si="0"/>
        <v>18000</v>
      </c>
      <c r="P25" s="56">
        <f t="shared" si="1"/>
        <v>1.7999999999999999E-2</v>
      </c>
      <c r="Q25" s="56">
        <f t="shared" si="3"/>
        <v>18</v>
      </c>
      <c r="R25" s="60">
        <v>2</v>
      </c>
      <c r="S25" s="56">
        <f t="shared" si="2"/>
        <v>0.48399999999999999</v>
      </c>
      <c r="T25" s="50">
        <v>600</v>
      </c>
      <c r="U25" s="50" t="s">
        <v>240</v>
      </c>
      <c r="V25" s="50">
        <v>10</v>
      </c>
      <c r="W25" s="50" t="s">
        <v>295</v>
      </c>
      <c r="X25" s="50" t="s">
        <v>296</v>
      </c>
      <c r="Y25" s="50" t="s">
        <v>297</v>
      </c>
      <c r="Z25" s="50" t="s">
        <v>298</v>
      </c>
      <c r="AA25" s="22"/>
    </row>
    <row r="26" spans="11:27">
      <c r="K26" s="103" t="s">
        <v>318</v>
      </c>
      <c r="L26" s="104">
        <v>35</v>
      </c>
      <c r="M26" s="104">
        <v>22</v>
      </c>
      <c r="N26" s="104">
        <v>25</v>
      </c>
      <c r="O26" s="105">
        <f t="shared" si="0"/>
        <v>19250</v>
      </c>
      <c r="P26" s="106">
        <f t="shared" si="1"/>
        <v>1.925E-2</v>
      </c>
      <c r="Q26" s="106">
        <f t="shared" si="3"/>
        <v>19.25</v>
      </c>
      <c r="R26" s="107">
        <v>2</v>
      </c>
      <c r="S26" s="106">
        <f t="shared" si="2"/>
        <v>0.51761111111111102</v>
      </c>
      <c r="T26" s="104">
        <v>600</v>
      </c>
      <c r="U26" s="104" t="s">
        <v>240</v>
      </c>
      <c r="V26" s="104">
        <v>20</v>
      </c>
      <c r="W26" s="104" t="s">
        <v>292</v>
      </c>
      <c r="X26" s="104" t="s">
        <v>275</v>
      </c>
      <c r="Y26" s="104" t="s">
        <v>295</v>
      </c>
      <c r="Z26" s="104" t="s">
        <v>319</v>
      </c>
      <c r="AA26" s="22"/>
    </row>
    <row r="27" spans="11:27">
      <c r="K27" s="108" t="s">
        <v>308</v>
      </c>
      <c r="L27" s="104">
        <v>31</v>
      </c>
      <c r="M27" s="104">
        <v>22</v>
      </c>
      <c r="N27" s="104">
        <v>30</v>
      </c>
      <c r="O27" s="105">
        <f t="shared" si="0"/>
        <v>20460</v>
      </c>
      <c r="P27" s="106">
        <f t="shared" si="1"/>
        <v>2.0459999999999999E-2</v>
      </c>
      <c r="Q27" s="106">
        <f t="shared" si="3"/>
        <v>20.46</v>
      </c>
      <c r="R27" s="107">
        <v>2</v>
      </c>
      <c r="S27" s="106">
        <f t="shared" si="2"/>
        <v>0.55014666666666667</v>
      </c>
      <c r="T27" s="104">
        <v>600</v>
      </c>
      <c r="U27" s="104" t="s">
        <v>240</v>
      </c>
      <c r="V27" s="104">
        <v>20</v>
      </c>
      <c r="W27" s="104" t="s">
        <v>309</v>
      </c>
      <c r="X27" s="104" t="s">
        <v>310</v>
      </c>
      <c r="Y27" s="104" t="s">
        <v>311</v>
      </c>
      <c r="Z27" s="104" t="s">
        <v>306</v>
      </c>
      <c r="AA27" s="22"/>
    </row>
    <row r="28" spans="11:27">
      <c r="K28" s="41" t="s">
        <v>320</v>
      </c>
      <c r="L28" s="44">
        <v>35</v>
      </c>
      <c r="M28" s="44">
        <v>23</v>
      </c>
      <c r="N28" s="44">
        <v>26</v>
      </c>
      <c r="O28" s="47">
        <f t="shared" si="0"/>
        <v>20930</v>
      </c>
      <c r="P28" s="31">
        <f t="shared" si="1"/>
        <v>2.0930000000000001E-2</v>
      </c>
      <c r="Q28" s="31">
        <f t="shared" si="3"/>
        <v>20.93</v>
      </c>
      <c r="R28" s="58">
        <v>2</v>
      </c>
      <c r="S28" s="31">
        <f t="shared" si="2"/>
        <v>0.56278444444444442</v>
      </c>
      <c r="T28" s="44">
        <v>720</v>
      </c>
      <c r="U28" s="44" t="s">
        <v>240</v>
      </c>
      <c r="V28" s="44">
        <v>20</v>
      </c>
      <c r="W28" s="44" t="s">
        <v>292</v>
      </c>
      <c r="X28" s="44" t="s">
        <v>275</v>
      </c>
      <c r="Y28" s="44" t="s">
        <v>295</v>
      </c>
      <c r="Z28" s="44" t="s">
        <v>319</v>
      </c>
      <c r="AA28" s="22"/>
    </row>
    <row r="29" spans="11:27">
      <c r="K29" t="s">
        <v>345</v>
      </c>
      <c r="L29" s="44">
        <v>40</v>
      </c>
      <c r="M29" s="44">
        <v>27</v>
      </c>
      <c r="N29" s="44">
        <v>20</v>
      </c>
      <c r="O29" s="47">
        <f t="shared" si="0"/>
        <v>21600</v>
      </c>
      <c r="P29" s="31">
        <f t="shared" si="1"/>
        <v>2.1600000000000001E-2</v>
      </c>
      <c r="Q29" s="31">
        <f t="shared" si="3"/>
        <v>21.6</v>
      </c>
      <c r="R29" s="58">
        <v>2</v>
      </c>
      <c r="S29" s="31">
        <f t="shared" si="2"/>
        <v>0.58079999999999998</v>
      </c>
      <c r="T29" s="44">
        <v>600</v>
      </c>
      <c r="U29" s="44" t="s">
        <v>240</v>
      </c>
      <c r="V29" s="44">
        <v>20</v>
      </c>
      <c r="W29" s="44" t="s">
        <v>330</v>
      </c>
      <c r="X29" s="44" t="s">
        <v>287</v>
      </c>
      <c r="Y29" s="44" t="s">
        <v>324</v>
      </c>
      <c r="Z29" s="44" t="s">
        <v>346</v>
      </c>
      <c r="AA29" s="22"/>
    </row>
    <row r="30" spans="11:27">
      <c r="K30" t="s">
        <v>347</v>
      </c>
      <c r="L30" s="44">
        <v>40</v>
      </c>
      <c r="M30" s="44">
        <v>30</v>
      </c>
      <c r="N30" s="44">
        <v>20</v>
      </c>
      <c r="O30" s="47">
        <f t="shared" si="0"/>
        <v>24000</v>
      </c>
      <c r="P30" s="31">
        <f t="shared" si="1"/>
        <v>2.4E-2</v>
      </c>
      <c r="Q30" s="31">
        <f t="shared" si="3"/>
        <v>24</v>
      </c>
      <c r="R30" s="58">
        <v>2</v>
      </c>
      <c r="S30" s="31">
        <f t="shared" si="2"/>
        <v>0.64533333333333331</v>
      </c>
      <c r="T30" s="44">
        <v>300</v>
      </c>
      <c r="U30" s="44" t="s">
        <v>240</v>
      </c>
      <c r="V30" s="44">
        <v>20</v>
      </c>
      <c r="W30" s="44" t="s">
        <v>309</v>
      </c>
      <c r="X30" s="44" t="s">
        <v>310</v>
      </c>
      <c r="Y30" s="44" t="s">
        <v>311</v>
      </c>
      <c r="Z30" s="44" t="s">
        <v>306</v>
      </c>
      <c r="AA30" s="22"/>
    </row>
    <row r="31" spans="11:27">
      <c r="K31" s="41" t="s">
        <v>326</v>
      </c>
      <c r="L31" s="44">
        <v>35</v>
      </c>
      <c r="M31" s="44">
        <v>35</v>
      </c>
      <c r="N31" s="44">
        <v>20</v>
      </c>
      <c r="O31" s="47">
        <f t="shared" si="0"/>
        <v>24500</v>
      </c>
      <c r="P31" s="31">
        <f t="shared" si="1"/>
        <v>2.4500000000000001E-2</v>
      </c>
      <c r="Q31" s="31">
        <f t="shared" si="3"/>
        <v>24.5</v>
      </c>
      <c r="R31" s="58">
        <v>2</v>
      </c>
      <c r="S31" s="31">
        <f t="shared" si="2"/>
        <v>0.65877777777777768</v>
      </c>
      <c r="T31" s="44">
        <v>300</v>
      </c>
      <c r="U31" s="44" t="s">
        <v>240</v>
      </c>
      <c r="V31" s="44">
        <v>20</v>
      </c>
      <c r="W31" s="44" t="s">
        <v>327</v>
      </c>
      <c r="X31" s="44" t="s">
        <v>328</v>
      </c>
      <c r="Y31" s="44" t="s">
        <v>329</v>
      </c>
      <c r="Z31" s="44" t="s">
        <v>330</v>
      </c>
      <c r="AA31" s="22"/>
    </row>
    <row r="32" spans="11:27">
      <c r="K32" s="41" t="s">
        <v>291</v>
      </c>
      <c r="L32" s="44">
        <v>30</v>
      </c>
      <c r="M32" s="44">
        <v>30</v>
      </c>
      <c r="N32" s="44">
        <v>30</v>
      </c>
      <c r="O32" s="47">
        <f t="shared" si="0"/>
        <v>27000</v>
      </c>
      <c r="P32" s="31">
        <f t="shared" si="1"/>
        <v>2.7E-2</v>
      </c>
      <c r="Q32" s="31">
        <f t="shared" si="3"/>
        <v>27</v>
      </c>
      <c r="R32" s="58">
        <v>2</v>
      </c>
      <c r="S32" s="31">
        <f t="shared" si="2"/>
        <v>0.72599999999999998</v>
      </c>
      <c r="T32" s="44">
        <v>600</v>
      </c>
      <c r="U32" s="44" t="s">
        <v>240</v>
      </c>
      <c r="V32" s="44">
        <v>20</v>
      </c>
      <c r="W32" s="44" t="s">
        <v>292</v>
      </c>
      <c r="X32" s="42" t="s">
        <v>293</v>
      </c>
      <c r="Y32" s="42"/>
      <c r="Z32" s="42"/>
      <c r="AA32" s="22"/>
    </row>
    <row r="33" spans="11:26">
      <c r="K33" s="41" t="s">
        <v>27</v>
      </c>
      <c r="L33" s="23">
        <v>41</v>
      </c>
      <c r="M33" s="23">
        <v>31</v>
      </c>
      <c r="N33" s="23">
        <v>24</v>
      </c>
      <c r="O33" s="47">
        <f t="shared" si="0"/>
        <v>30504</v>
      </c>
      <c r="P33" s="31">
        <f t="shared" si="1"/>
        <v>3.0504E-2</v>
      </c>
      <c r="Q33" s="31">
        <f t="shared" si="3"/>
        <v>30.504000000000001</v>
      </c>
      <c r="R33" s="58">
        <v>3</v>
      </c>
      <c r="S33" s="31">
        <f>+O33*$AB$6</f>
        <v>1.3</v>
      </c>
      <c r="T33" s="23">
        <v>108</v>
      </c>
      <c r="U33" s="23" t="s">
        <v>22</v>
      </c>
      <c r="V33" s="23">
        <v>1</v>
      </c>
      <c r="W33" s="23" t="s">
        <v>28</v>
      </c>
      <c r="X33" s="23" t="s">
        <v>29</v>
      </c>
      <c r="Y33" s="23" t="s">
        <v>30</v>
      </c>
      <c r="Z33" s="23" t="s">
        <v>31</v>
      </c>
    </row>
    <row r="34" spans="11:26">
      <c r="K34" s="41" t="s">
        <v>331</v>
      </c>
      <c r="L34" s="44">
        <v>35</v>
      </c>
      <c r="M34" s="44">
        <v>35</v>
      </c>
      <c r="N34" s="44">
        <v>25</v>
      </c>
      <c r="O34" s="47">
        <f t="shared" si="0"/>
        <v>30625</v>
      </c>
      <c r="P34" s="31">
        <f t="shared" si="1"/>
        <v>3.0624999999999999E-2</v>
      </c>
      <c r="Q34" s="31">
        <f t="shared" si="3"/>
        <v>30.625</v>
      </c>
      <c r="R34" s="58">
        <v>2</v>
      </c>
      <c r="S34" s="31">
        <f>+O34*$AB$5</f>
        <v>0.82347222222222216</v>
      </c>
      <c r="T34" s="44">
        <v>300</v>
      </c>
      <c r="U34" s="44" t="s">
        <v>240</v>
      </c>
      <c r="V34" s="44">
        <v>20</v>
      </c>
      <c r="W34" s="44" t="s">
        <v>332</v>
      </c>
      <c r="X34" s="44" t="s">
        <v>333</v>
      </c>
      <c r="Y34" s="44" t="s">
        <v>334</v>
      </c>
      <c r="Z34" s="44" t="s">
        <v>305</v>
      </c>
    </row>
    <row r="35" spans="11:26">
      <c r="K35" s="41" t="s">
        <v>32</v>
      </c>
      <c r="L35" s="23">
        <v>46</v>
      </c>
      <c r="M35" s="23">
        <v>26</v>
      </c>
      <c r="N35" s="23">
        <v>26</v>
      </c>
      <c r="O35" s="47">
        <f t="shared" ref="O35:O66" si="7">+L35*M35*N35</f>
        <v>31096</v>
      </c>
      <c r="P35" s="31">
        <f t="shared" ref="P35:P69" si="8">(L35*M35*N35)/1000000</f>
        <v>3.1095999999999999E-2</v>
      </c>
      <c r="Q35" s="31">
        <f t="shared" si="3"/>
        <v>31.096</v>
      </c>
      <c r="R35" s="58">
        <v>3</v>
      </c>
      <c r="S35" s="31">
        <f>+O35*$AB$6</f>
        <v>1.3252294781012326</v>
      </c>
      <c r="T35" s="23">
        <v>140</v>
      </c>
      <c r="U35" s="23" t="s">
        <v>22</v>
      </c>
      <c r="V35" s="23">
        <v>1</v>
      </c>
      <c r="W35" s="23" t="s">
        <v>33</v>
      </c>
      <c r="X35" s="23" t="s">
        <v>34</v>
      </c>
      <c r="Y35" s="23" t="s">
        <v>35</v>
      </c>
      <c r="Z35" s="23" t="s">
        <v>36</v>
      </c>
    </row>
    <row r="36" spans="11:26">
      <c r="K36" t="s">
        <v>352</v>
      </c>
      <c r="L36" s="44">
        <v>40</v>
      </c>
      <c r="M36" s="44">
        <v>40</v>
      </c>
      <c r="N36" s="44">
        <v>20</v>
      </c>
      <c r="O36" s="47">
        <f t="shared" si="7"/>
        <v>32000</v>
      </c>
      <c r="P36" s="31">
        <f t="shared" si="8"/>
        <v>3.2000000000000001E-2</v>
      </c>
      <c r="Q36" s="31">
        <f t="shared" si="3"/>
        <v>32</v>
      </c>
      <c r="R36" s="58">
        <v>2</v>
      </c>
      <c r="S36" s="31">
        <f>+O36*$AB$5</f>
        <v>0.86044444444444435</v>
      </c>
      <c r="T36" s="44">
        <v>300</v>
      </c>
      <c r="U36" s="44" t="s">
        <v>240</v>
      </c>
      <c r="V36" s="44">
        <v>10</v>
      </c>
      <c r="W36" s="44" t="s">
        <v>353</v>
      </c>
      <c r="X36" s="42" t="s">
        <v>354</v>
      </c>
      <c r="Y36" s="42"/>
      <c r="Z36" s="42"/>
    </row>
    <row r="37" spans="11:26">
      <c r="K37" t="s">
        <v>340</v>
      </c>
      <c r="L37" s="44">
        <v>37</v>
      </c>
      <c r="M37" s="44">
        <v>35</v>
      </c>
      <c r="N37" s="44">
        <v>25</v>
      </c>
      <c r="O37" s="47">
        <f t="shared" si="7"/>
        <v>32375</v>
      </c>
      <c r="P37" s="31">
        <f t="shared" si="8"/>
        <v>3.2375000000000001E-2</v>
      </c>
      <c r="Q37" s="31">
        <f t="shared" si="3"/>
        <v>32.375</v>
      </c>
      <c r="R37" s="58">
        <v>2</v>
      </c>
      <c r="S37" s="31">
        <f>+O37*$AB$5</f>
        <v>0.87052777777777768</v>
      </c>
      <c r="T37" s="44">
        <v>300</v>
      </c>
      <c r="U37" s="44" t="s">
        <v>240</v>
      </c>
      <c r="V37" s="44">
        <v>20</v>
      </c>
      <c r="W37" s="44" t="s">
        <v>341</v>
      </c>
      <c r="X37" s="44" t="s">
        <v>342</v>
      </c>
      <c r="Y37" s="44" t="s">
        <v>343</v>
      </c>
      <c r="Z37" s="44" t="s">
        <v>344</v>
      </c>
    </row>
    <row r="38" spans="11:26">
      <c r="K38" t="s">
        <v>348</v>
      </c>
      <c r="L38" s="44">
        <v>40</v>
      </c>
      <c r="M38" s="44">
        <v>30</v>
      </c>
      <c r="N38" s="44">
        <v>30</v>
      </c>
      <c r="O38" s="47">
        <f t="shared" si="7"/>
        <v>36000</v>
      </c>
      <c r="P38" s="31">
        <f t="shared" si="8"/>
        <v>3.5999999999999997E-2</v>
      </c>
      <c r="Q38" s="31">
        <f t="shared" si="3"/>
        <v>36</v>
      </c>
      <c r="R38" s="58">
        <v>2</v>
      </c>
      <c r="S38" s="31">
        <f>+O38*$AB$5</f>
        <v>0.96799999999999997</v>
      </c>
      <c r="T38" s="44">
        <v>300</v>
      </c>
      <c r="U38" s="44" t="s">
        <v>240</v>
      </c>
      <c r="V38" s="44">
        <v>10</v>
      </c>
      <c r="W38" s="44" t="s">
        <v>349</v>
      </c>
      <c r="X38" s="44" t="s">
        <v>309</v>
      </c>
      <c r="Y38" s="44" t="s">
        <v>350</v>
      </c>
      <c r="Z38" s="44" t="s">
        <v>351</v>
      </c>
    </row>
    <row r="39" spans="11:26">
      <c r="K39" s="41" t="s">
        <v>47</v>
      </c>
      <c r="L39" s="23">
        <v>50</v>
      </c>
      <c r="M39" s="23">
        <v>33</v>
      </c>
      <c r="N39" s="23">
        <v>25</v>
      </c>
      <c r="O39" s="47">
        <f t="shared" si="7"/>
        <v>41250</v>
      </c>
      <c r="P39" s="31">
        <f t="shared" si="8"/>
        <v>4.1250000000000002E-2</v>
      </c>
      <c r="Q39" s="31">
        <f t="shared" si="3"/>
        <v>41.25</v>
      </c>
      <c r="R39" s="58">
        <v>3</v>
      </c>
      <c r="S39" s="31">
        <f>+O39*$AB$6</f>
        <v>1.7579661683713612</v>
      </c>
      <c r="T39" s="23">
        <v>140</v>
      </c>
      <c r="U39" s="23" t="s">
        <v>22</v>
      </c>
      <c r="V39" s="23">
        <v>1</v>
      </c>
      <c r="W39" s="23" t="s">
        <v>48</v>
      </c>
      <c r="X39" s="23" t="s">
        <v>49</v>
      </c>
      <c r="Y39" s="23" t="s">
        <v>50</v>
      </c>
      <c r="Z39" s="23" t="s">
        <v>51</v>
      </c>
    </row>
    <row r="40" spans="11:26">
      <c r="K40" s="41" t="s">
        <v>335</v>
      </c>
      <c r="L40" s="44">
        <v>35</v>
      </c>
      <c r="M40" s="44">
        <v>35</v>
      </c>
      <c r="N40" s="44">
        <v>35</v>
      </c>
      <c r="O40" s="47">
        <f t="shared" si="7"/>
        <v>42875</v>
      </c>
      <c r="P40" s="31">
        <f t="shared" si="8"/>
        <v>4.2875000000000003E-2</v>
      </c>
      <c r="Q40" s="31">
        <f t="shared" si="3"/>
        <v>42.875</v>
      </c>
      <c r="R40" s="58">
        <v>2</v>
      </c>
      <c r="S40" s="31">
        <f>+O40*$AB$5</f>
        <v>1.1528611111111111</v>
      </c>
      <c r="T40" s="44">
        <v>300</v>
      </c>
      <c r="U40" s="44" t="s">
        <v>240</v>
      </c>
      <c r="V40" s="44">
        <v>20</v>
      </c>
      <c r="W40" s="44" t="s">
        <v>336</v>
      </c>
      <c r="X40" s="44" t="s">
        <v>329</v>
      </c>
      <c r="Y40" s="44" t="s">
        <v>337</v>
      </c>
      <c r="Z40" s="44" t="s">
        <v>338</v>
      </c>
    </row>
    <row r="41" spans="11:26">
      <c r="K41" s="41" t="s">
        <v>42</v>
      </c>
      <c r="L41" s="23">
        <v>48</v>
      </c>
      <c r="M41" s="23">
        <v>30</v>
      </c>
      <c r="N41" s="23">
        <v>33</v>
      </c>
      <c r="O41" s="47">
        <f t="shared" si="7"/>
        <v>47520</v>
      </c>
      <c r="P41" s="31">
        <f t="shared" si="8"/>
        <v>4.752E-2</v>
      </c>
      <c r="Q41" s="31">
        <f t="shared" si="3"/>
        <v>47.52</v>
      </c>
      <c r="R41" s="58">
        <v>3</v>
      </c>
      <c r="S41" s="31">
        <f>+O41*$AB$6</f>
        <v>2.0251770259638082</v>
      </c>
      <c r="T41" s="23">
        <v>108</v>
      </c>
      <c r="U41" s="23" t="s">
        <v>22</v>
      </c>
      <c r="V41" s="23">
        <v>1</v>
      </c>
      <c r="W41" s="23" t="s">
        <v>43</v>
      </c>
      <c r="X41" s="23" t="s">
        <v>44</v>
      </c>
      <c r="Y41" s="23" t="s">
        <v>45</v>
      </c>
      <c r="Z41" s="23" t="s">
        <v>46</v>
      </c>
    </row>
    <row r="42" spans="11:26">
      <c r="K42" s="41" t="s">
        <v>75</v>
      </c>
      <c r="L42" s="23">
        <v>60</v>
      </c>
      <c r="M42" s="23">
        <v>31</v>
      </c>
      <c r="N42" s="23">
        <v>31</v>
      </c>
      <c r="O42" s="47">
        <f t="shared" si="7"/>
        <v>57660</v>
      </c>
      <c r="P42" s="31">
        <f t="shared" si="8"/>
        <v>5.7660000000000003E-2</v>
      </c>
      <c r="Q42" s="31">
        <f t="shared" si="3"/>
        <v>57.66</v>
      </c>
      <c r="R42" s="58">
        <v>3</v>
      </c>
      <c r="S42" s="31">
        <f>+O42*$AB$6</f>
        <v>2.4573170731707319</v>
      </c>
      <c r="T42" s="23">
        <v>70</v>
      </c>
      <c r="U42" s="23" t="s">
        <v>22</v>
      </c>
      <c r="V42" s="23">
        <v>1</v>
      </c>
      <c r="W42" s="23" t="s">
        <v>76</v>
      </c>
      <c r="X42" s="23" t="s">
        <v>77</v>
      </c>
      <c r="Y42" s="23" t="s">
        <v>78</v>
      </c>
      <c r="Z42" s="23" t="s">
        <v>43</v>
      </c>
    </row>
    <row r="43" spans="11:26">
      <c r="K43" s="41" t="s">
        <v>37</v>
      </c>
      <c r="L43" s="23">
        <v>47</v>
      </c>
      <c r="M43" s="23">
        <v>37</v>
      </c>
      <c r="N43" s="23">
        <v>34</v>
      </c>
      <c r="O43" s="47">
        <f t="shared" si="7"/>
        <v>59126</v>
      </c>
      <c r="P43" s="31">
        <f t="shared" si="8"/>
        <v>5.9125999999999998E-2</v>
      </c>
      <c r="Q43" s="31">
        <f t="shared" si="3"/>
        <v>59.125999999999998</v>
      </c>
      <c r="R43" s="58">
        <v>3</v>
      </c>
      <c r="S43" s="31">
        <f>+O43*$AB$6</f>
        <v>2.5197941253606086</v>
      </c>
      <c r="T43" s="23">
        <v>54</v>
      </c>
      <c r="U43" s="23" t="s">
        <v>22</v>
      </c>
      <c r="V43" s="23">
        <v>1</v>
      </c>
      <c r="W43" s="23" t="s">
        <v>38</v>
      </c>
      <c r="X43" s="23" t="s">
        <v>39</v>
      </c>
      <c r="Y43" s="23" t="s">
        <v>40</v>
      </c>
      <c r="Z43" s="23" t="s">
        <v>41</v>
      </c>
    </row>
    <row r="44" spans="11:26">
      <c r="K44" t="s">
        <v>355</v>
      </c>
      <c r="L44" s="44">
        <v>40</v>
      </c>
      <c r="M44" s="44">
        <v>40</v>
      </c>
      <c r="N44" s="44">
        <v>40</v>
      </c>
      <c r="O44" s="47">
        <f t="shared" si="7"/>
        <v>64000</v>
      </c>
      <c r="P44" s="31">
        <f t="shared" si="8"/>
        <v>6.4000000000000001E-2</v>
      </c>
      <c r="Q44" s="31">
        <f t="shared" si="3"/>
        <v>64</v>
      </c>
      <c r="R44" s="58">
        <v>2</v>
      </c>
      <c r="S44" s="31">
        <f>+O44*$AB$5</f>
        <v>1.7208888888888887</v>
      </c>
      <c r="T44" s="44">
        <v>150</v>
      </c>
      <c r="U44" s="44" t="s">
        <v>240</v>
      </c>
      <c r="V44" s="44">
        <v>20</v>
      </c>
      <c r="W44" s="44" t="s">
        <v>356</v>
      </c>
      <c r="X44" s="44" t="s">
        <v>357</v>
      </c>
      <c r="Y44" s="44" t="s">
        <v>342</v>
      </c>
      <c r="Z44" s="44" t="s">
        <v>343</v>
      </c>
    </row>
    <row r="45" spans="11:26">
      <c r="K45" s="41" t="s">
        <v>21</v>
      </c>
      <c r="L45" s="23">
        <v>40</v>
      </c>
      <c r="M45" s="23">
        <v>40</v>
      </c>
      <c r="N45" s="23">
        <v>40</v>
      </c>
      <c r="O45" s="47">
        <f t="shared" si="7"/>
        <v>64000</v>
      </c>
      <c r="P45" s="31">
        <f t="shared" si="8"/>
        <v>6.4000000000000001E-2</v>
      </c>
      <c r="Q45" s="31">
        <f t="shared" si="3"/>
        <v>64</v>
      </c>
      <c r="R45" s="58">
        <v>3</v>
      </c>
      <c r="S45" s="31">
        <f t="shared" ref="S45:S69" si="9">+O45*$AB$6</f>
        <v>2.7275111460792028</v>
      </c>
      <c r="T45" s="23">
        <v>54</v>
      </c>
      <c r="U45" s="23" t="s">
        <v>22</v>
      </c>
      <c r="V45" s="23">
        <v>1</v>
      </c>
      <c r="W45" s="23" t="s">
        <v>23</v>
      </c>
      <c r="X45" s="23" t="s">
        <v>24</v>
      </c>
      <c r="Y45" s="23" t="s">
        <v>25</v>
      </c>
      <c r="Z45" s="23" t="s">
        <v>26</v>
      </c>
    </row>
    <row r="46" spans="11:26">
      <c r="K46" s="41" t="s">
        <v>61</v>
      </c>
      <c r="L46" s="23">
        <v>54</v>
      </c>
      <c r="M46" s="23">
        <v>39</v>
      </c>
      <c r="N46" s="23">
        <v>36</v>
      </c>
      <c r="O46" s="47">
        <f t="shared" si="7"/>
        <v>75816</v>
      </c>
      <c r="P46" s="31">
        <f t="shared" si="8"/>
        <v>7.5815999999999995E-2</v>
      </c>
      <c r="Q46" s="31">
        <f t="shared" si="3"/>
        <v>75.816000000000003</v>
      </c>
      <c r="R46" s="58">
        <v>3</v>
      </c>
      <c r="S46" s="31">
        <f t="shared" si="9"/>
        <v>3.2310778914240754</v>
      </c>
      <c r="T46" s="23">
        <v>70</v>
      </c>
      <c r="U46" s="23" t="s">
        <v>22</v>
      </c>
      <c r="V46" s="23">
        <v>1</v>
      </c>
      <c r="W46" s="23" t="s">
        <v>62</v>
      </c>
      <c r="X46" s="23" t="s">
        <v>63</v>
      </c>
      <c r="Y46" s="23" t="s">
        <v>64</v>
      </c>
      <c r="Z46" s="23" t="s">
        <v>38</v>
      </c>
    </row>
    <row r="47" spans="11:26">
      <c r="K47" s="41" t="s">
        <v>65</v>
      </c>
      <c r="L47" s="23">
        <v>57</v>
      </c>
      <c r="M47" s="23">
        <v>37</v>
      </c>
      <c r="N47" s="23">
        <v>36</v>
      </c>
      <c r="O47" s="47">
        <f t="shared" si="7"/>
        <v>75924</v>
      </c>
      <c r="P47" s="31">
        <f t="shared" si="8"/>
        <v>7.5924000000000005E-2</v>
      </c>
      <c r="Q47" s="31">
        <f t="shared" si="3"/>
        <v>75.924000000000007</v>
      </c>
      <c r="R47" s="58">
        <v>3</v>
      </c>
      <c r="S47" s="31">
        <f t="shared" si="9"/>
        <v>3.2356805664830843</v>
      </c>
      <c r="T47" s="23">
        <v>54</v>
      </c>
      <c r="U47" s="23" t="s">
        <v>22</v>
      </c>
      <c r="V47" s="23">
        <v>1</v>
      </c>
      <c r="W47" s="23" t="s">
        <v>66</v>
      </c>
      <c r="X47" s="23" t="s">
        <v>67</v>
      </c>
      <c r="Y47" s="23" t="s">
        <v>68</v>
      </c>
      <c r="Z47" s="23" t="s">
        <v>69</v>
      </c>
    </row>
    <row r="48" spans="11:26">
      <c r="K48" s="41" t="s">
        <v>52</v>
      </c>
      <c r="L48" s="23">
        <v>50</v>
      </c>
      <c r="M48" s="23">
        <v>40</v>
      </c>
      <c r="N48" s="23">
        <v>40</v>
      </c>
      <c r="O48" s="47">
        <f t="shared" si="7"/>
        <v>80000</v>
      </c>
      <c r="P48" s="31">
        <f t="shared" si="8"/>
        <v>0.08</v>
      </c>
      <c r="Q48" s="31">
        <f t="shared" si="3"/>
        <v>80</v>
      </c>
      <c r="R48" s="58">
        <v>3</v>
      </c>
      <c r="S48" s="31">
        <f t="shared" si="9"/>
        <v>3.4093889325990032</v>
      </c>
      <c r="T48" s="23">
        <v>70</v>
      </c>
      <c r="U48" s="23" t="s">
        <v>22</v>
      </c>
      <c r="V48" s="23">
        <v>1</v>
      </c>
      <c r="W48" s="23" t="s">
        <v>53</v>
      </c>
      <c r="X48" s="23" t="s">
        <v>54</v>
      </c>
      <c r="Y48" s="23" t="s">
        <v>44</v>
      </c>
      <c r="Z48" s="23" t="s">
        <v>55</v>
      </c>
    </row>
    <row r="49" spans="11:26">
      <c r="K49" s="41" t="s">
        <v>93</v>
      </c>
      <c r="L49" s="23">
        <v>70</v>
      </c>
      <c r="M49" s="23">
        <v>40</v>
      </c>
      <c r="N49" s="23">
        <v>32</v>
      </c>
      <c r="O49" s="47">
        <f t="shared" si="7"/>
        <v>89600</v>
      </c>
      <c r="P49" s="31">
        <f t="shared" si="8"/>
        <v>8.9599999999999999E-2</v>
      </c>
      <c r="Q49" s="31">
        <f t="shared" si="3"/>
        <v>89.6</v>
      </c>
      <c r="R49" s="58">
        <v>3</v>
      </c>
      <c r="S49" s="31">
        <f t="shared" si="9"/>
        <v>3.8185156045108837</v>
      </c>
      <c r="T49" s="23">
        <v>70</v>
      </c>
      <c r="U49" s="23" t="s">
        <v>22</v>
      </c>
      <c r="V49" s="23">
        <v>1</v>
      </c>
      <c r="W49" s="23" t="s">
        <v>94</v>
      </c>
      <c r="X49" s="23" t="s">
        <v>95</v>
      </c>
      <c r="Y49" s="23" t="s">
        <v>96</v>
      </c>
      <c r="Z49" s="23" t="s">
        <v>97</v>
      </c>
    </row>
    <row r="50" spans="11:26">
      <c r="K50" s="41" t="s">
        <v>108</v>
      </c>
      <c r="L50" s="23">
        <v>77</v>
      </c>
      <c r="M50" s="23">
        <v>37</v>
      </c>
      <c r="N50" s="23">
        <v>37</v>
      </c>
      <c r="O50" s="47">
        <f t="shared" si="7"/>
        <v>105413</v>
      </c>
      <c r="P50" s="31">
        <f t="shared" si="8"/>
        <v>0.10541300000000001</v>
      </c>
      <c r="Q50" s="31">
        <f t="shared" si="3"/>
        <v>105.413</v>
      </c>
      <c r="R50" s="58">
        <v>3</v>
      </c>
      <c r="S50" s="31">
        <f t="shared" si="9"/>
        <v>4.4924239444007341</v>
      </c>
      <c r="T50" s="23">
        <v>54</v>
      </c>
      <c r="U50" s="23" t="s">
        <v>22</v>
      </c>
      <c r="V50" s="23">
        <v>1</v>
      </c>
      <c r="W50" s="23" t="s">
        <v>109</v>
      </c>
      <c r="X50" s="23" t="s">
        <v>110</v>
      </c>
      <c r="Y50" s="23" t="s">
        <v>111</v>
      </c>
      <c r="Z50" s="23" t="s">
        <v>112</v>
      </c>
    </row>
    <row r="51" spans="11:26">
      <c r="K51" s="41" t="s">
        <v>79</v>
      </c>
      <c r="L51" s="23">
        <v>63</v>
      </c>
      <c r="M51" s="23">
        <v>42</v>
      </c>
      <c r="N51" s="23">
        <v>42</v>
      </c>
      <c r="O51" s="47">
        <f t="shared" si="7"/>
        <v>111132</v>
      </c>
      <c r="P51" s="31">
        <f t="shared" si="8"/>
        <v>0.11113199999999999</v>
      </c>
      <c r="Q51" s="31">
        <f t="shared" si="3"/>
        <v>111.13200000000001</v>
      </c>
      <c r="R51" s="58">
        <v>3</v>
      </c>
      <c r="S51" s="31">
        <f t="shared" si="9"/>
        <v>4.7361526357199057</v>
      </c>
      <c r="T51" s="23">
        <v>70</v>
      </c>
      <c r="U51" s="23" t="s">
        <v>22</v>
      </c>
      <c r="V51" s="23">
        <v>1</v>
      </c>
      <c r="W51" s="23" t="s">
        <v>80</v>
      </c>
      <c r="X51" s="23" t="s">
        <v>81</v>
      </c>
      <c r="Y51" s="23" t="s">
        <v>76</v>
      </c>
      <c r="Z51" s="23" t="s">
        <v>82</v>
      </c>
    </row>
    <row r="52" spans="11:26">
      <c r="K52" s="41" t="s">
        <v>98</v>
      </c>
      <c r="L52" s="23">
        <v>70</v>
      </c>
      <c r="M52" s="23">
        <v>42</v>
      </c>
      <c r="N52" s="23">
        <v>40</v>
      </c>
      <c r="O52" s="47">
        <f t="shared" si="7"/>
        <v>117600</v>
      </c>
      <c r="P52" s="31">
        <f t="shared" si="8"/>
        <v>0.1176</v>
      </c>
      <c r="Q52" s="31">
        <f t="shared" si="3"/>
        <v>117.6</v>
      </c>
      <c r="R52" s="58">
        <v>3</v>
      </c>
      <c r="S52" s="31">
        <f t="shared" si="9"/>
        <v>5.0118017309205349</v>
      </c>
      <c r="T52" s="23">
        <v>54</v>
      </c>
      <c r="U52" s="23" t="s">
        <v>22</v>
      </c>
      <c r="V52" s="23">
        <v>1</v>
      </c>
      <c r="W52" s="23" t="s">
        <v>99</v>
      </c>
      <c r="X52" s="23" t="s">
        <v>100</v>
      </c>
      <c r="Y52" s="23" t="s">
        <v>101</v>
      </c>
      <c r="Z52" s="23" t="s">
        <v>102</v>
      </c>
    </row>
    <row r="53" spans="11:26">
      <c r="K53" s="41" t="s">
        <v>56</v>
      </c>
      <c r="L53" s="23">
        <v>50</v>
      </c>
      <c r="M53" s="23">
        <v>50</v>
      </c>
      <c r="N53" s="23">
        <v>50</v>
      </c>
      <c r="O53" s="47">
        <f t="shared" si="7"/>
        <v>125000</v>
      </c>
      <c r="P53" s="31">
        <f t="shared" si="8"/>
        <v>0.125</v>
      </c>
      <c r="Q53" s="31">
        <f t="shared" si="3"/>
        <v>125</v>
      </c>
      <c r="R53" s="58">
        <v>3</v>
      </c>
      <c r="S53" s="31">
        <f t="shared" si="9"/>
        <v>5.3271702071859428</v>
      </c>
      <c r="T53" s="23">
        <v>54</v>
      </c>
      <c r="U53" s="23" t="s">
        <v>22</v>
      </c>
      <c r="V53" s="23">
        <v>1</v>
      </c>
      <c r="W53" s="23" t="s">
        <v>57</v>
      </c>
      <c r="X53" s="23" t="s">
        <v>58</v>
      </c>
      <c r="Y53" s="23" t="s">
        <v>59</v>
      </c>
      <c r="Z53" s="23" t="s">
        <v>60</v>
      </c>
    </row>
    <row r="54" spans="11:26">
      <c r="K54" s="41" t="s">
        <v>70</v>
      </c>
      <c r="L54" s="23">
        <v>57</v>
      </c>
      <c r="M54" s="23">
        <v>47</v>
      </c>
      <c r="N54" s="23">
        <v>49</v>
      </c>
      <c r="O54" s="47">
        <f t="shared" si="7"/>
        <v>131271</v>
      </c>
      <c r="P54" s="31">
        <f t="shared" si="8"/>
        <v>0.131271</v>
      </c>
      <c r="Q54" s="31">
        <f t="shared" si="3"/>
        <v>131.27099999999999</v>
      </c>
      <c r="R54" s="58">
        <v>3</v>
      </c>
      <c r="S54" s="31">
        <f t="shared" si="9"/>
        <v>5.5944236821400475</v>
      </c>
      <c r="T54" s="23">
        <v>54</v>
      </c>
      <c r="U54" s="23" t="s">
        <v>22</v>
      </c>
      <c r="V54" s="23">
        <v>1</v>
      </c>
      <c r="W54" s="23" t="s">
        <v>71</v>
      </c>
      <c r="X54" s="23" t="s">
        <v>72</v>
      </c>
      <c r="Y54" s="23" t="s">
        <v>73</v>
      </c>
      <c r="Z54" s="23" t="s">
        <v>74</v>
      </c>
    </row>
    <row r="55" spans="11:26">
      <c r="K55" s="41" t="s">
        <v>113</v>
      </c>
      <c r="L55" s="23">
        <v>77</v>
      </c>
      <c r="M55" s="23">
        <v>38</v>
      </c>
      <c r="N55" s="23">
        <v>45</v>
      </c>
      <c r="O55" s="47">
        <f t="shared" si="7"/>
        <v>131670</v>
      </c>
      <c r="P55" s="31">
        <f t="shared" si="8"/>
        <v>0.13167000000000001</v>
      </c>
      <c r="Q55" s="31">
        <f t="shared" si="3"/>
        <v>131.66999999999999</v>
      </c>
      <c r="R55" s="58">
        <v>3</v>
      </c>
      <c r="S55" s="31">
        <f t="shared" si="9"/>
        <v>5.6114280094413846</v>
      </c>
      <c r="T55" s="23">
        <v>54</v>
      </c>
      <c r="U55" s="23" t="s">
        <v>22</v>
      </c>
      <c r="V55" s="23">
        <v>1</v>
      </c>
      <c r="W55" s="23" t="s">
        <v>114</v>
      </c>
      <c r="X55" s="23" t="s">
        <v>115</v>
      </c>
      <c r="Y55" s="23" t="s">
        <v>116</v>
      </c>
      <c r="Z55" s="23" t="s">
        <v>117</v>
      </c>
    </row>
    <row r="56" spans="11:26">
      <c r="K56" s="41" t="s">
        <v>83</v>
      </c>
      <c r="L56" s="23">
        <v>66</v>
      </c>
      <c r="M56" s="23">
        <v>40</v>
      </c>
      <c r="N56" s="23">
        <v>51</v>
      </c>
      <c r="O56" s="47">
        <f t="shared" si="7"/>
        <v>134640</v>
      </c>
      <c r="P56" s="31">
        <f t="shared" si="8"/>
        <v>0.13464000000000001</v>
      </c>
      <c r="Q56" s="31">
        <f t="shared" si="3"/>
        <v>134.63999999999999</v>
      </c>
      <c r="R56" s="58">
        <v>3</v>
      </c>
      <c r="S56" s="31">
        <f t="shared" si="9"/>
        <v>5.738001573564123</v>
      </c>
      <c r="T56" s="23">
        <v>70</v>
      </c>
      <c r="U56" s="23" t="s">
        <v>22</v>
      </c>
      <c r="V56" s="23">
        <v>1</v>
      </c>
      <c r="W56" s="23" t="s">
        <v>84</v>
      </c>
      <c r="X56" s="23" t="s">
        <v>85</v>
      </c>
      <c r="Y56" s="23" t="s">
        <v>86</v>
      </c>
      <c r="Z56" s="23" t="s">
        <v>87</v>
      </c>
    </row>
    <row r="57" spans="11:26">
      <c r="K57" s="41" t="s">
        <v>88</v>
      </c>
      <c r="L57" s="23">
        <v>67</v>
      </c>
      <c r="M57" s="23">
        <v>54</v>
      </c>
      <c r="N57" s="23">
        <v>54</v>
      </c>
      <c r="O57" s="47">
        <f t="shared" si="7"/>
        <v>195372</v>
      </c>
      <c r="P57" s="31">
        <f t="shared" si="8"/>
        <v>0.19537199999999999</v>
      </c>
      <c r="Q57" s="31">
        <f t="shared" si="3"/>
        <v>195.37200000000001</v>
      </c>
      <c r="R57" s="58">
        <v>3</v>
      </c>
      <c r="S57" s="31">
        <f t="shared" si="9"/>
        <v>8.3262391817466561</v>
      </c>
      <c r="T57" s="23">
        <v>70</v>
      </c>
      <c r="U57" s="23" t="s">
        <v>22</v>
      </c>
      <c r="V57" s="23">
        <v>1</v>
      </c>
      <c r="W57" s="23" t="s">
        <v>89</v>
      </c>
      <c r="X57" s="23" t="s">
        <v>90</v>
      </c>
      <c r="Y57" s="23" t="s">
        <v>91</v>
      </c>
      <c r="Z57" s="23" t="s">
        <v>92</v>
      </c>
    </row>
    <row r="58" spans="11:26">
      <c r="K58" s="41" t="s">
        <v>118</v>
      </c>
      <c r="L58" s="23">
        <v>77</v>
      </c>
      <c r="M58" s="23">
        <v>57</v>
      </c>
      <c r="N58" s="23">
        <v>45</v>
      </c>
      <c r="O58" s="47">
        <f t="shared" si="7"/>
        <v>197505</v>
      </c>
      <c r="P58" s="31">
        <f t="shared" si="8"/>
        <v>0.19750499999999999</v>
      </c>
      <c r="Q58" s="31">
        <f t="shared" si="3"/>
        <v>197.505</v>
      </c>
      <c r="R58" s="58">
        <v>3</v>
      </c>
      <c r="S58" s="31">
        <f t="shared" si="9"/>
        <v>8.4171420141620779</v>
      </c>
      <c r="T58" s="23">
        <v>54</v>
      </c>
      <c r="U58" s="23" t="s">
        <v>22</v>
      </c>
      <c r="V58" s="23">
        <v>1</v>
      </c>
      <c r="W58" s="23" t="s">
        <v>119</v>
      </c>
      <c r="X58" s="23" t="s">
        <v>120</v>
      </c>
      <c r="Y58" s="23" t="s">
        <v>121</v>
      </c>
      <c r="Z58" s="23" t="s">
        <v>122</v>
      </c>
    </row>
    <row r="59" spans="11:26">
      <c r="K59" s="41" t="s">
        <v>128</v>
      </c>
      <c r="L59" s="23">
        <v>80</v>
      </c>
      <c r="M59" s="23">
        <v>50</v>
      </c>
      <c r="N59" s="23">
        <v>50</v>
      </c>
      <c r="O59" s="47">
        <f t="shared" si="7"/>
        <v>200000</v>
      </c>
      <c r="P59" s="31">
        <f t="shared" si="8"/>
        <v>0.2</v>
      </c>
      <c r="Q59" s="31">
        <f t="shared" si="3"/>
        <v>200</v>
      </c>
      <c r="R59" s="58">
        <v>3</v>
      </c>
      <c r="S59" s="31">
        <f t="shared" si="9"/>
        <v>8.5234723314975085</v>
      </c>
      <c r="T59" s="23">
        <v>70</v>
      </c>
      <c r="U59" s="23" t="s">
        <v>22</v>
      </c>
      <c r="V59" s="23">
        <v>1</v>
      </c>
      <c r="W59" s="23" t="s">
        <v>129</v>
      </c>
      <c r="X59" s="23" t="s">
        <v>130</v>
      </c>
      <c r="Y59" s="23" t="s">
        <v>131</v>
      </c>
      <c r="Z59" s="23" t="s">
        <v>132</v>
      </c>
    </row>
    <row r="60" spans="11:26">
      <c r="K60" s="41" t="s">
        <v>133</v>
      </c>
      <c r="L60" s="23">
        <v>97</v>
      </c>
      <c r="M60" s="23">
        <v>57</v>
      </c>
      <c r="N60" s="23">
        <v>42</v>
      </c>
      <c r="O60" s="47">
        <f t="shared" si="7"/>
        <v>232218</v>
      </c>
      <c r="P60" s="31">
        <f t="shared" si="8"/>
        <v>0.23221800000000001</v>
      </c>
      <c r="Q60" s="31">
        <f t="shared" si="3"/>
        <v>232.21799999999999</v>
      </c>
      <c r="R60" s="58">
        <v>3</v>
      </c>
      <c r="S60" s="31">
        <f t="shared" si="9"/>
        <v>9.8965184893784421</v>
      </c>
      <c r="T60" s="23">
        <v>54</v>
      </c>
      <c r="U60" s="23" t="s">
        <v>22</v>
      </c>
      <c r="V60" s="23">
        <v>1</v>
      </c>
      <c r="W60" s="23" t="s">
        <v>134</v>
      </c>
      <c r="X60" s="23" t="s">
        <v>135</v>
      </c>
      <c r="Y60" s="23" t="s">
        <v>136</v>
      </c>
      <c r="Z60" s="23" t="s">
        <v>137</v>
      </c>
    </row>
    <row r="61" spans="11:26">
      <c r="K61" s="41" t="s">
        <v>103</v>
      </c>
      <c r="L61" s="23">
        <v>75</v>
      </c>
      <c r="M61" s="23">
        <v>55</v>
      </c>
      <c r="N61" s="23">
        <v>60</v>
      </c>
      <c r="O61" s="47">
        <f t="shared" si="7"/>
        <v>247500</v>
      </c>
      <c r="P61" s="31">
        <f t="shared" si="8"/>
        <v>0.2475</v>
      </c>
      <c r="Q61" s="31">
        <f t="shared" si="3"/>
        <v>247.5</v>
      </c>
      <c r="R61" s="58">
        <v>3</v>
      </c>
      <c r="S61" s="31">
        <f t="shared" si="9"/>
        <v>10.547797010228166</v>
      </c>
      <c r="T61" s="23">
        <v>70</v>
      </c>
      <c r="U61" s="23" t="s">
        <v>22</v>
      </c>
      <c r="V61" s="23">
        <v>1</v>
      </c>
      <c r="W61" s="23" t="s">
        <v>104</v>
      </c>
      <c r="X61" s="23" t="s">
        <v>105</v>
      </c>
      <c r="Y61" s="23" t="s">
        <v>106</v>
      </c>
      <c r="Z61" s="23" t="s">
        <v>107</v>
      </c>
    </row>
    <row r="62" spans="11:26">
      <c r="K62" s="41" t="s">
        <v>123</v>
      </c>
      <c r="L62" s="23">
        <v>77</v>
      </c>
      <c r="M62" s="23">
        <v>57</v>
      </c>
      <c r="N62" s="23">
        <v>57</v>
      </c>
      <c r="O62" s="47">
        <f t="shared" si="7"/>
        <v>250173</v>
      </c>
      <c r="P62" s="31">
        <f t="shared" si="8"/>
        <v>0.25017299999999998</v>
      </c>
      <c r="Q62" s="31">
        <f t="shared" si="3"/>
        <v>250.173</v>
      </c>
      <c r="R62" s="58">
        <v>3</v>
      </c>
      <c r="S62" s="31">
        <f t="shared" si="9"/>
        <v>10.661713217938631</v>
      </c>
      <c r="T62" s="23">
        <v>54</v>
      </c>
      <c r="U62" s="23" t="s">
        <v>22</v>
      </c>
      <c r="V62" s="23">
        <v>1</v>
      </c>
      <c r="W62" s="23" t="s">
        <v>124</v>
      </c>
      <c r="X62" s="23" t="s">
        <v>125</v>
      </c>
      <c r="Y62" s="23" t="s">
        <v>126</v>
      </c>
      <c r="Z62" s="23" t="s">
        <v>127</v>
      </c>
    </row>
    <row r="63" spans="11:26">
      <c r="K63" s="41" t="s">
        <v>138</v>
      </c>
      <c r="L63" s="23">
        <v>101</v>
      </c>
      <c r="M63" s="23">
        <v>54</v>
      </c>
      <c r="N63" s="23">
        <v>54</v>
      </c>
      <c r="O63" s="47">
        <f t="shared" si="7"/>
        <v>294516</v>
      </c>
      <c r="P63" s="31">
        <f t="shared" si="8"/>
        <v>0.294516</v>
      </c>
      <c r="Q63" s="31">
        <f t="shared" si="3"/>
        <v>294.51600000000002</v>
      </c>
      <c r="R63" s="58">
        <v>3</v>
      </c>
      <c r="S63" s="31">
        <f t="shared" si="9"/>
        <v>12.5514948859166</v>
      </c>
      <c r="T63" s="23">
        <v>70</v>
      </c>
      <c r="U63" s="23" t="s">
        <v>22</v>
      </c>
      <c r="V63" s="23">
        <v>1</v>
      </c>
      <c r="W63" s="23" t="s">
        <v>139</v>
      </c>
      <c r="X63" s="23" t="s">
        <v>140</v>
      </c>
      <c r="Y63" s="23" t="s">
        <v>141</v>
      </c>
      <c r="Z63" s="23" t="s">
        <v>142</v>
      </c>
    </row>
    <row r="64" spans="11:26">
      <c r="K64" s="41" t="s">
        <v>148</v>
      </c>
      <c r="L64" s="23">
        <v>110</v>
      </c>
      <c r="M64" s="23">
        <v>60</v>
      </c>
      <c r="N64" s="23">
        <v>65</v>
      </c>
      <c r="O64" s="47">
        <f t="shared" si="7"/>
        <v>429000</v>
      </c>
      <c r="P64" s="31">
        <f t="shared" si="8"/>
        <v>0.42899999999999999</v>
      </c>
      <c r="Q64" s="31">
        <f t="shared" si="3"/>
        <v>429</v>
      </c>
      <c r="R64" s="58">
        <v>3</v>
      </c>
      <c r="S64" s="31">
        <f t="shared" si="9"/>
        <v>18.282848151062154</v>
      </c>
      <c r="T64" s="23">
        <v>54</v>
      </c>
      <c r="U64" s="23" t="s">
        <v>22</v>
      </c>
      <c r="V64" s="23">
        <v>1</v>
      </c>
      <c r="W64" s="23" t="s">
        <v>149</v>
      </c>
      <c r="X64" s="23" t="s">
        <v>150</v>
      </c>
      <c r="Y64" s="23" t="s">
        <v>151</v>
      </c>
      <c r="Z64" s="23" t="s">
        <v>152</v>
      </c>
    </row>
    <row r="65" spans="11:26">
      <c r="K65" s="41" t="s">
        <v>143</v>
      </c>
      <c r="L65" s="23">
        <v>104</v>
      </c>
      <c r="M65" s="23">
        <v>71</v>
      </c>
      <c r="N65" s="23">
        <v>59</v>
      </c>
      <c r="O65" s="47">
        <f t="shared" si="7"/>
        <v>435656</v>
      </c>
      <c r="P65" s="31">
        <f t="shared" si="8"/>
        <v>0.43565599999999999</v>
      </c>
      <c r="Q65" s="31">
        <f t="shared" si="3"/>
        <v>435.65600000000001</v>
      </c>
      <c r="R65" s="58">
        <v>3</v>
      </c>
      <c r="S65" s="31">
        <f t="shared" si="9"/>
        <v>18.566509310254393</v>
      </c>
      <c r="T65" s="23">
        <v>54</v>
      </c>
      <c r="U65" s="23" t="s">
        <v>22</v>
      </c>
      <c r="V65" s="23">
        <v>1</v>
      </c>
      <c r="W65" s="23" t="s">
        <v>144</v>
      </c>
      <c r="X65" s="23" t="s">
        <v>145</v>
      </c>
      <c r="Y65" s="23" t="s">
        <v>146</v>
      </c>
      <c r="Z65" s="23" t="s">
        <v>147</v>
      </c>
    </row>
    <row r="66" spans="11:26">
      <c r="K66" s="41" t="s">
        <v>159</v>
      </c>
      <c r="L66" s="23">
        <v>120</v>
      </c>
      <c r="M66" s="23">
        <v>80</v>
      </c>
      <c r="N66" s="23">
        <v>71</v>
      </c>
      <c r="O66" s="47">
        <f t="shared" si="7"/>
        <v>681600</v>
      </c>
      <c r="P66" s="31">
        <f t="shared" si="8"/>
        <v>0.68159999999999998</v>
      </c>
      <c r="Q66" s="31">
        <f t="shared" si="3"/>
        <v>681.6</v>
      </c>
      <c r="R66" s="58">
        <v>3</v>
      </c>
      <c r="S66" s="31">
        <f t="shared" si="9"/>
        <v>29.047993705743508</v>
      </c>
      <c r="T66" s="23">
        <v>54</v>
      </c>
      <c r="U66" s="23" t="s">
        <v>22</v>
      </c>
      <c r="V66" s="23">
        <v>1</v>
      </c>
      <c r="W66" s="23" t="s">
        <v>160</v>
      </c>
      <c r="X66" s="23" t="s">
        <v>161</v>
      </c>
      <c r="Y66" s="23" t="s">
        <v>162</v>
      </c>
      <c r="Z66" s="23" t="s">
        <v>163</v>
      </c>
    </row>
    <row r="67" spans="11:26">
      <c r="K67" s="41" t="s">
        <v>164</v>
      </c>
      <c r="L67" s="23">
        <v>120</v>
      </c>
      <c r="M67" s="23">
        <v>80</v>
      </c>
      <c r="N67" s="23">
        <v>85</v>
      </c>
      <c r="O67" s="47">
        <f t="shared" ref="O67:O69" si="10">+L67*M67*N67</f>
        <v>816000</v>
      </c>
      <c r="P67" s="31">
        <f t="shared" si="8"/>
        <v>0.81599999999999995</v>
      </c>
      <c r="Q67" s="31">
        <f t="shared" si="3"/>
        <v>816</v>
      </c>
      <c r="R67" s="58">
        <v>3</v>
      </c>
      <c r="S67" s="31">
        <f t="shared" si="9"/>
        <v>34.775767112509833</v>
      </c>
      <c r="T67" s="23">
        <v>70</v>
      </c>
      <c r="U67" s="23" t="s">
        <v>22</v>
      </c>
      <c r="V67" s="23">
        <v>1</v>
      </c>
      <c r="W67" s="23" t="s">
        <v>165</v>
      </c>
      <c r="X67" s="23" t="s">
        <v>166</v>
      </c>
      <c r="Y67" s="23" t="s">
        <v>167</v>
      </c>
      <c r="Z67" s="23" t="s">
        <v>168</v>
      </c>
    </row>
    <row r="68" spans="11:26">
      <c r="K68" s="41" t="s">
        <v>153</v>
      </c>
      <c r="L68" s="23">
        <v>119</v>
      </c>
      <c r="M68" s="23">
        <v>99</v>
      </c>
      <c r="N68" s="23">
        <v>83</v>
      </c>
      <c r="O68" s="47">
        <f t="shared" si="10"/>
        <v>977823</v>
      </c>
      <c r="P68" s="31">
        <f t="shared" si="8"/>
        <v>0.977823</v>
      </c>
      <c r="Q68" s="31">
        <f t="shared" ref="Q68:Q69" si="11">O68/1000</f>
        <v>977.82299999999998</v>
      </c>
      <c r="R68" s="58">
        <v>3</v>
      </c>
      <c r="S68" s="31">
        <f t="shared" si="9"/>
        <v>41.672236428009441</v>
      </c>
      <c r="T68" s="23">
        <v>54</v>
      </c>
      <c r="U68" s="23" t="s">
        <v>154</v>
      </c>
      <c r="V68" s="23">
        <v>1</v>
      </c>
      <c r="W68" s="23" t="s">
        <v>155</v>
      </c>
      <c r="X68" s="23" t="s">
        <v>156</v>
      </c>
      <c r="Y68" s="23" t="s">
        <v>157</v>
      </c>
      <c r="Z68" s="23" t="s">
        <v>158</v>
      </c>
    </row>
    <row r="69" spans="11:26">
      <c r="K69" s="41" t="s">
        <v>169</v>
      </c>
      <c r="L69" s="23">
        <v>120</v>
      </c>
      <c r="M69" s="23">
        <v>80</v>
      </c>
      <c r="N69" s="23">
        <v>116</v>
      </c>
      <c r="O69" s="47">
        <f t="shared" si="10"/>
        <v>1113600</v>
      </c>
      <c r="P69" s="31">
        <f t="shared" si="8"/>
        <v>1.1135999999999999</v>
      </c>
      <c r="Q69" s="31">
        <f t="shared" si="11"/>
        <v>1113.5999999999999</v>
      </c>
      <c r="R69" s="58">
        <v>3</v>
      </c>
      <c r="S69" s="31">
        <f t="shared" si="9"/>
        <v>47.458693941778129</v>
      </c>
      <c r="T69" s="23">
        <v>54</v>
      </c>
      <c r="U69" s="23" t="s">
        <v>22</v>
      </c>
      <c r="V69" s="23">
        <v>1</v>
      </c>
      <c r="W69" s="23" t="s">
        <v>170</v>
      </c>
      <c r="X69" s="23" t="s">
        <v>171</v>
      </c>
      <c r="Y69" s="23" t="s">
        <v>172</v>
      </c>
      <c r="Z69" s="23" t="s">
        <v>173</v>
      </c>
    </row>
  </sheetData>
  <sortState ref="K3:Y69">
    <sortCondition ref="O3:O69"/>
  </sortState>
  <mergeCells count="1">
    <mergeCell ref="B2:I2"/>
  </mergeCells>
  <hyperlinks>
    <hyperlink ref="K69" r:id="rId1" display="https://www.packdiscount.com/caisse-carton-triple-cannelure-120-x-80-x-116-cm-tc241.html"/>
    <hyperlink ref="K67" r:id="rId2" display="https://www.packdiscount.com/caisse-carton-triple-cannelure-120-x-80-x-85-cm-tc224.html"/>
    <hyperlink ref="K66" r:id="rId3" display="https://www.packdiscount.com/caisse-carton-triple-cannelure-120-x-80-x-71-cm-tc240.html"/>
    <hyperlink ref="K68" r:id="rId4" display="https://www.packdiscount.com/caisse-carton-triple-cannelure-119-x-99-x-83-cm-tcc09.html"/>
    <hyperlink ref="K64" r:id="rId5" display="https://www.packdiscount.com/caisse-carton-triple-cannelure-110-x-60-x-65-cm-tc239.html"/>
    <hyperlink ref="K65" r:id="rId6" display="https://www.packdiscount.com/caisse-carton-triple-cannelure-104-x-71-x-59-cm-tcc05.html"/>
    <hyperlink ref="K63" r:id="rId7" display="https://www.packdiscount.com/caisse-carton-triple-cannelure-101-x-54-x-54-cm-tc222.html"/>
    <hyperlink ref="K60" r:id="rId8" display="https://www.packdiscount.com/caisse-carton-triple-cannelure-97-x-57-x-42-cm-tc238.html"/>
    <hyperlink ref="K59" r:id="rId9" display="https://www.packdiscount.com/caisse-carton-triple-cannelure-80-x-50-x-50-cm-tc220.html"/>
    <hyperlink ref="K62" r:id="rId10" display="https://www.packdiscount.com/caisse-carton-triple-cannelure-77-x-57-x-57-cm-tc237.html"/>
    <hyperlink ref="K58" r:id="rId11" display="https://www.packdiscount.com/caisse-carton-triple-cannelure-77-x-57-x-45-cm-tc236.html"/>
    <hyperlink ref="K55" r:id="rId12" display="https://www.packdiscount.com/caisse-carton-triple-cannelure-77-x-38-x-45-cm-tc235.html"/>
    <hyperlink ref="K50" r:id="rId13" display="https://www.packdiscount.com/caisse-carton-triple-cannelure-77-x-37-x-37-cm-tc234.html"/>
    <hyperlink ref="K61" r:id="rId14" display="https://www.packdiscount.com/caisse-carton-triple-cannelure-75-x-55-x-60-cm-tc218.html"/>
    <hyperlink ref="K52" r:id="rId15" display="https://www.packdiscount.com/caisse-carton-triple-cannelure-70-x-42-x-40-cm-tc233.html"/>
    <hyperlink ref="K49" r:id="rId16" display="https://www.packdiscount.com/caisse-carton-triple-cannelure-70-x-40-x-32-cm-tc216.html"/>
    <hyperlink ref="K57" r:id="rId17" display="https://www.packdiscount.com/caisse-carton-triple-cannelure-67-x-54-x-54-cm-tc214.html"/>
    <hyperlink ref="K56" r:id="rId18" display="https://www.packdiscount.com/caisse-carton-triple-cannelure-66-x-40-x-51-cm-tc212.html"/>
    <hyperlink ref="K51" r:id="rId19" display="https://www.packdiscount.com/caisse-carton-triple-cannelure-63-x-42-x-42-cm-tc210.html"/>
    <hyperlink ref="K42" r:id="rId20" display="https://www.packdiscount.com/caisse-carton-triple-cannelure-60-x-31-x-31-cm-tc208.html"/>
    <hyperlink ref="K54" r:id="rId21" display="https://www.packdiscount.com/caisse-carton-triple-cannelure-57-x-47-x-49-cm-tc232.html"/>
    <hyperlink ref="K47" r:id="rId22" display="https://www.packdiscount.com/caisse-carton-triple-cannelure-57-x-37-x-36-cm-tc231.html"/>
    <hyperlink ref="K46" r:id="rId23" display="https://www.packdiscount.com/caisse-carton-triple-cannelure-54-x-39-x-36-cm-tc206.html"/>
    <hyperlink ref="K53" r:id="rId24" display="https://www.packdiscount.com/caisse-carton-triple-cannelure-50-x-50-x-50-cm-tc230.html"/>
    <hyperlink ref="K48" r:id="rId25" display="https://www.packdiscount.com/caisse-carton-triple-cannelure-50-x-40-x-40-cm-tc204.html"/>
    <hyperlink ref="K39" r:id="rId26" display="https://www.packdiscount.com/caisse-carton-triple-cannelure-50-x-33-x-25-cm-tc202.html"/>
    <hyperlink ref="K41" r:id="rId27" display="https://www.packdiscount.com/caisse-carton-triple-cannelure-48-x-30-x-33-cm-tc229.html"/>
    <hyperlink ref="K43" r:id="rId28" display="https://www.packdiscount.com/caisse-carton-triple-cannelure-47-x-37-x-34-cm-tc228.html"/>
    <hyperlink ref="K35" r:id="rId29" display="https://www.packdiscount.com/caisse-carton-triple-cannelure-46-x-26-x-26-cm-tc200.html"/>
    <hyperlink ref="K33" r:id="rId30" display="https://www.packdiscount.com/caisse-carton-triple-cannelure-41-x-31-x-24-cm-tc226.html"/>
    <hyperlink ref="K45" r:id="rId31" display="https://www.packdiscount.com/caisse-carton-triple-cannelure-40-x-40-x-40-cm-tc227.html"/>
    <hyperlink ref="K3" r:id="rId32" display="https://www.packdiscount.com/caisse-carton-double-cannelure-16-x-12-x-11-cm-dc300a.html"/>
    <hyperlink ref="K4" r:id="rId33" display="https://www.packdiscount.com/caisse-carton-double-cannelure-20-x-15-x-12-cm-dc3b.html"/>
    <hyperlink ref="K5" r:id="rId34" display="https://www.packdiscount.com/caisse-carton-double-cannelure-20-x-15-x-15-cm-dc3a.html"/>
    <hyperlink ref="K10" r:id="rId35" display="https://www.packdiscount.com/caisse-carton-cubique-double-cannelure-20-x-20-x-20-cm-dc300.html"/>
    <hyperlink ref="K7" r:id="rId36" display="https://www.packdiscount.com/caisse-carton-double-cannelure-25-x-18-x-14-cm-dc301.html"/>
    <hyperlink ref="K9" r:id="rId37" display="https://www.packdiscount.com/caisse-carton-double-cannelure-25-x-20-x-15-cm-dc301b.html"/>
    <hyperlink ref="K6" r:id="rId38" display="https://www.packdiscount.com/caisse-carton-double-cannelure-25-x-25-x-10-cm-dc301c.html"/>
    <hyperlink ref="K32" r:id="rId39" display="https://www.packdiscount.com/caisse-carton-cubique-double-cannelure-30-x-30-x-30-cm-dc306.html"/>
    <hyperlink ref="K8" r:id="rId40" display="https://www.packdiscount.com/caisse-carton-double-cannelure-31-x-21-5-x-10-cm-dc307a.html"/>
    <hyperlink ref="K31" r:id="rId41" display="https://www.packdiscount.com/caisse-carton-double-cannelure-35-x-35-x-20-cm-dc310c.html"/>
    <hyperlink ref="K34" r:id="rId42" display="https://www.packdiscount.com/caisse-carton-double-cannelure-35-x-35-x-25-cm-dc311.html"/>
    <hyperlink ref="K40" r:id="rId43" display="https://www.packdiscount.com/caisse-carton-double-cannelure-35-x-35-x-35-cm-dc312.html"/>
    <hyperlink ref="K11" r:id="rId44" display="https://www.packdiscount.com/caisse-carton-double-cannelure-35-x-22-x-12-cm-dc308a.html"/>
    <hyperlink ref="K12" r:id="rId45" display="https://www.packdiscount.com/caisse-carton-double-cannelure-25-x-25-x-16-cm-dc301d.html"/>
    <hyperlink ref="K13" r:id="rId46" display="https://www.packdiscount.com/caisse-carton-double-cannelure-30-x-20-x-17-cm-dc304.html"/>
    <hyperlink ref="K14" r:id="rId47" display="https://www.packdiscount.com/caisse-carton-double-cannelure-31-x-22-x-15-cm-dc307b.html"/>
    <hyperlink ref="K15" r:id="rId48" display="https://www.packdiscount.com/caisse-carton-double-cannelure-34-x-21-x-15-5-cm-fa2222.html"/>
    <hyperlink ref="K16" r:id="rId49" display="https://www.packdiscount.com/caisse-carton-double-cannelure-30-x-20-x-20-cm-dc305.html"/>
    <hyperlink ref="K28" r:id="rId50" display="https://www.packdiscount.com/caisse-carton-double-cannelure-35-x-23-x-26-cm-dc309.html"/>
    <hyperlink ref="K27" r:id="rId51" display="https://www.packdiscount.com/caisse-carton-double-cannelure-31-x-22-x-30-cm-dc307d.html"/>
    <hyperlink ref="K24" r:id="rId52" display="https://www.packdiscount.com/caisse-carton-double-cannelure-31-x-22-x-25-cm-dc307c.html"/>
    <hyperlink ref="K23" r:id="rId53" display="https://www.packdiscount.com/caisse-carton-cubique-double-cannelure-25-x-25-x-25-cm-dc302.html"/>
    <hyperlink ref="K22" r:id="rId54" display="https://www.packdiscount.com/caisse-carton-double-cannelure-36-x-24-x-18-cm-dc313.html"/>
    <hyperlink ref="K21" r:id="rId55" display="https://www.packdiscount.com/caisse-carton-double-cannelure-35-x-22-x-20-cm-dc308.html"/>
  </hyperlinks>
  <pageMargins left="0.7" right="0.7" top="0.75" bottom="0.75" header="0.3" footer="0.3"/>
  <pageSetup paperSize="9" orientation="portrait" horizontalDpi="0" verticalDpi="0" r:id="rId56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B3:K82"/>
  <sheetViews>
    <sheetView showGridLines="0" workbookViewId="0">
      <selection activeCell="D26" sqref="D26"/>
    </sheetView>
  </sheetViews>
  <sheetFormatPr baseColWidth="10" defaultRowHeight="13.2"/>
  <cols>
    <col min="1" max="1" width="3" style="203" customWidth="1"/>
    <col min="2" max="2" width="11.5546875" style="158"/>
    <col min="3" max="3" width="22.77734375" style="203" customWidth="1"/>
    <col min="4" max="4" width="40.88671875" style="203" customWidth="1"/>
    <col min="5" max="5" width="11.5546875" style="160" bestFit="1" customWidth="1"/>
    <col min="6" max="6" width="20.21875" style="203" customWidth="1"/>
    <col min="7" max="7" width="15.77734375" style="203" customWidth="1"/>
    <col min="8" max="8" width="17.88671875" style="203" customWidth="1"/>
    <col min="9" max="10" width="13.77734375" style="207" customWidth="1"/>
    <col min="11" max="11" width="30.88671875" style="203" customWidth="1"/>
    <col min="12" max="16384" width="11.5546875" style="203"/>
  </cols>
  <sheetData>
    <row r="3" spans="2:11" s="173" customFormat="1">
      <c r="B3" s="164" t="s">
        <v>418</v>
      </c>
      <c r="C3" s="75" t="s">
        <v>419</v>
      </c>
      <c r="D3" s="75" t="s">
        <v>444</v>
      </c>
      <c r="E3" s="75" t="s">
        <v>518</v>
      </c>
      <c r="F3" s="75" t="s">
        <v>445</v>
      </c>
      <c r="G3" s="75" t="s">
        <v>521</v>
      </c>
      <c r="H3" s="75" t="s">
        <v>446</v>
      </c>
      <c r="I3" s="164" t="s">
        <v>448</v>
      </c>
      <c r="J3" s="164" t="s">
        <v>447</v>
      </c>
      <c r="K3" s="75" t="s">
        <v>449</v>
      </c>
    </row>
    <row r="4" spans="2:11">
      <c r="B4" s="209" t="s">
        <v>19</v>
      </c>
      <c r="C4" s="186" t="s">
        <v>516</v>
      </c>
      <c r="D4" s="186" t="s">
        <v>517</v>
      </c>
      <c r="E4" s="185">
        <v>85190</v>
      </c>
      <c r="F4" s="186" t="s">
        <v>519</v>
      </c>
      <c r="G4" s="186"/>
      <c r="H4" s="186" t="s">
        <v>520</v>
      </c>
      <c r="I4" s="208" t="s">
        <v>522</v>
      </c>
      <c r="J4" s="208" t="s">
        <v>523</v>
      </c>
      <c r="K4" s="186" t="s">
        <v>524</v>
      </c>
    </row>
    <row r="5" spans="2:11">
      <c r="B5" s="170" t="s">
        <v>390</v>
      </c>
      <c r="C5" s="205" t="s">
        <v>420</v>
      </c>
      <c r="D5" s="202"/>
      <c r="E5" s="204"/>
      <c r="F5" s="202"/>
      <c r="G5" s="202"/>
      <c r="H5" s="202"/>
      <c r="I5" s="206"/>
      <c r="J5" s="206"/>
      <c r="K5" s="202"/>
    </row>
    <row r="6" spans="2:11">
      <c r="B6" s="170" t="s">
        <v>391</v>
      </c>
      <c r="C6" s="205" t="s">
        <v>421</v>
      </c>
      <c r="D6" s="202"/>
      <c r="E6" s="204"/>
      <c r="F6" s="202"/>
      <c r="G6" s="202"/>
      <c r="H6" s="202"/>
      <c r="I6" s="206"/>
      <c r="J6" s="206"/>
      <c r="K6" s="202"/>
    </row>
    <row r="7" spans="2:11">
      <c r="B7" s="170" t="s">
        <v>392</v>
      </c>
      <c r="C7" s="205" t="s">
        <v>422</v>
      </c>
      <c r="D7" s="202"/>
      <c r="E7" s="204"/>
      <c r="F7" s="202"/>
      <c r="G7" s="202"/>
      <c r="H7" s="202"/>
      <c r="I7" s="206"/>
      <c r="J7" s="206"/>
      <c r="K7" s="202"/>
    </row>
    <row r="8" spans="2:11">
      <c r="B8" s="170" t="s">
        <v>393</v>
      </c>
      <c r="C8" s="205" t="s">
        <v>423</v>
      </c>
      <c r="D8" s="202"/>
      <c r="E8" s="204"/>
      <c r="F8" s="202"/>
      <c r="G8" s="202"/>
      <c r="H8" s="202"/>
      <c r="I8" s="206"/>
      <c r="J8" s="206"/>
      <c r="K8" s="202"/>
    </row>
    <row r="9" spans="2:11">
      <c r="B9" s="170" t="s">
        <v>394</v>
      </c>
      <c r="C9" s="205" t="s">
        <v>424</v>
      </c>
      <c r="D9" s="202"/>
      <c r="E9" s="204"/>
      <c r="F9" s="202"/>
      <c r="G9" s="202"/>
      <c r="H9" s="202"/>
      <c r="I9" s="206"/>
      <c r="J9" s="206"/>
      <c r="K9" s="202"/>
    </row>
    <row r="10" spans="2:11">
      <c r="B10" s="170" t="s">
        <v>395</v>
      </c>
      <c r="C10" s="205" t="s">
        <v>425</v>
      </c>
      <c r="D10" s="202"/>
      <c r="E10" s="204"/>
      <c r="F10" s="202"/>
      <c r="G10" s="202"/>
      <c r="H10" s="202"/>
      <c r="I10" s="206"/>
      <c r="J10" s="206"/>
      <c r="K10" s="202"/>
    </row>
    <row r="11" spans="2:11">
      <c r="B11" s="170" t="s">
        <v>396</v>
      </c>
      <c r="C11" s="205" t="s">
        <v>426</v>
      </c>
      <c r="D11" s="202"/>
      <c r="E11" s="204"/>
      <c r="F11" s="202"/>
      <c r="G11" s="202"/>
      <c r="H11" s="202"/>
      <c r="I11" s="206"/>
      <c r="J11" s="206"/>
      <c r="K11" s="202"/>
    </row>
    <row r="12" spans="2:11">
      <c r="B12" s="170" t="s">
        <v>413</v>
      </c>
      <c r="C12" s="205" t="s">
        <v>427</v>
      </c>
      <c r="D12" s="202"/>
      <c r="E12" s="204"/>
      <c r="F12" s="202"/>
      <c r="G12" s="202"/>
      <c r="H12" s="202"/>
      <c r="I12" s="206"/>
      <c r="J12" s="206"/>
      <c r="K12" s="202"/>
    </row>
    <row r="13" spans="2:11">
      <c r="B13" s="170" t="s">
        <v>450</v>
      </c>
      <c r="C13" s="205" t="s">
        <v>428</v>
      </c>
      <c r="D13" s="202"/>
      <c r="E13" s="204"/>
      <c r="F13" s="202"/>
      <c r="G13" s="202"/>
      <c r="H13" s="202"/>
      <c r="I13" s="206"/>
      <c r="J13" s="206"/>
      <c r="K13" s="202"/>
    </row>
    <row r="14" spans="2:11">
      <c r="B14" s="165" t="s">
        <v>451</v>
      </c>
      <c r="C14" s="205" t="s">
        <v>429</v>
      </c>
      <c r="D14" s="202"/>
      <c r="E14" s="204"/>
      <c r="F14" s="202"/>
      <c r="G14" s="202"/>
      <c r="H14" s="202"/>
      <c r="I14" s="206"/>
      <c r="J14" s="206"/>
      <c r="K14" s="202"/>
    </row>
    <row r="15" spans="2:11">
      <c r="B15" s="165" t="s">
        <v>452</v>
      </c>
      <c r="C15" s="205" t="s">
        <v>430</v>
      </c>
      <c r="D15" s="202"/>
      <c r="E15" s="204"/>
      <c r="F15" s="202"/>
      <c r="G15" s="202"/>
      <c r="H15" s="202"/>
      <c r="I15" s="206"/>
      <c r="J15" s="206"/>
      <c r="K15" s="202"/>
    </row>
    <row r="16" spans="2:11">
      <c r="B16" s="165" t="s">
        <v>453</v>
      </c>
      <c r="C16" s="205" t="s">
        <v>431</v>
      </c>
      <c r="D16" s="202"/>
      <c r="E16" s="204"/>
      <c r="F16" s="202"/>
      <c r="G16" s="202"/>
      <c r="H16" s="202"/>
      <c r="I16" s="206"/>
      <c r="J16" s="206"/>
      <c r="K16" s="202"/>
    </row>
    <row r="17" spans="2:11">
      <c r="B17" s="165" t="s">
        <v>454</v>
      </c>
      <c r="C17" s="205" t="s">
        <v>432</v>
      </c>
      <c r="D17" s="202"/>
      <c r="E17" s="204"/>
      <c r="F17" s="202"/>
      <c r="G17" s="202"/>
      <c r="H17" s="202"/>
      <c r="I17" s="206"/>
      <c r="J17" s="206"/>
      <c r="K17" s="202"/>
    </row>
    <row r="18" spans="2:11">
      <c r="B18" s="165" t="s">
        <v>455</v>
      </c>
      <c r="C18" s="205" t="s">
        <v>433</v>
      </c>
      <c r="D18" s="202"/>
      <c r="E18" s="204"/>
      <c r="F18" s="202"/>
      <c r="G18" s="202"/>
      <c r="H18" s="202"/>
      <c r="I18" s="206"/>
      <c r="J18" s="206"/>
      <c r="K18" s="202"/>
    </row>
    <row r="19" spans="2:11">
      <c r="B19" s="165" t="s">
        <v>456</v>
      </c>
      <c r="C19" s="205" t="s">
        <v>434</v>
      </c>
      <c r="D19" s="202"/>
      <c r="E19" s="204"/>
      <c r="F19" s="202"/>
      <c r="G19" s="202"/>
      <c r="H19" s="202"/>
      <c r="I19" s="206"/>
      <c r="J19" s="206"/>
      <c r="K19" s="202"/>
    </row>
    <row r="20" spans="2:11">
      <c r="B20" s="165" t="s">
        <v>457</v>
      </c>
      <c r="C20" s="205" t="s">
        <v>435</v>
      </c>
      <c r="D20" s="202"/>
      <c r="E20" s="204"/>
      <c r="F20" s="202"/>
      <c r="G20" s="202"/>
      <c r="H20" s="202"/>
      <c r="I20" s="206"/>
      <c r="J20" s="206"/>
      <c r="K20" s="202"/>
    </row>
    <row r="21" spans="2:11">
      <c r="B21" s="165" t="s">
        <v>458</v>
      </c>
      <c r="C21" s="205" t="s">
        <v>436</v>
      </c>
      <c r="D21" s="202"/>
      <c r="E21" s="204"/>
      <c r="F21" s="202"/>
      <c r="G21" s="202"/>
      <c r="H21" s="202"/>
      <c r="I21" s="206"/>
      <c r="J21" s="206"/>
      <c r="K21" s="202"/>
    </row>
    <row r="22" spans="2:11">
      <c r="B22" s="165" t="s">
        <v>459</v>
      </c>
      <c r="C22" s="205" t="s">
        <v>437</v>
      </c>
      <c r="D22" s="202"/>
      <c r="E22" s="204"/>
      <c r="F22" s="202"/>
      <c r="G22" s="202"/>
      <c r="H22" s="202"/>
      <c r="I22" s="206"/>
      <c r="J22" s="206"/>
      <c r="K22" s="202"/>
    </row>
    <row r="23" spans="2:11">
      <c r="B23" s="165" t="s">
        <v>460</v>
      </c>
      <c r="C23" s="205" t="s">
        <v>438</v>
      </c>
      <c r="D23" s="202"/>
      <c r="E23" s="204"/>
      <c r="F23" s="202"/>
      <c r="G23" s="202"/>
      <c r="H23" s="202"/>
      <c r="I23" s="206"/>
      <c r="J23" s="206"/>
      <c r="K23" s="202"/>
    </row>
    <row r="24" spans="2:11">
      <c r="B24" s="165" t="s">
        <v>461</v>
      </c>
      <c r="C24" s="205" t="s">
        <v>439</v>
      </c>
      <c r="D24" s="202"/>
      <c r="E24" s="204"/>
      <c r="F24" s="202"/>
      <c r="G24" s="202"/>
      <c r="H24" s="202"/>
      <c r="I24" s="206"/>
      <c r="J24" s="206"/>
      <c r="K24" s="202"/>
    </row>
    <row r="25" spans="2:11">
      <c r="B25" s="165" t="s">
        <v>462</v>
      </c>
      <c r="C25" s="205" t="s">
        <v>440</v>
      </c>
      <c r="D25" s="202"/>
      <c r="E25" s="204"/>
      <c r="F25" s="202"/>
      <c r="G25" s="202"/>
      <c r="H25" s="202"/>
      <c r="I25" s="206"/>
      <c r="J25" s="206"/>
      <c r="K25" s="202"/>
    </row>
    <row r="26" spans="2:11">
      <c r="B26" s="165" t="s">
        <v>463</v>
      </c>
      <c r="C26" s="205" t="s">
        <v>441</v>
      </c>
      <c r="D26" s="202"/>
      <c r="E26" s="204"/>
      <c r="F26" s="202"/>
      <c r="G26" s="202"/>
      <c r="H26" s="202"/>
      <c r="I26" s="206"/>
      <c r="J26" s="206"/>
      <c r="K26" s="202"/>
    </row>
    <row r="27" spans="2:11">
      <c r="B27" s="165" t="s">
        <v>464</v>
      </c>
      <c r="C27" s="205" t="s">
        <v>442</v>
      </c>
      <c r="D27" s="202"/>
      <c r="E27" s="204"/>
      <c r="F27" s="202"/>
      <c r="G27" s="202"/>
      <c r="H27" s="202"/>
      <c r="I27" s="206"/>
      <c r="J27" s="206"/>
      <c r="K27" s="202"/>
    </row>
    <row r="28" spans="2:11">
      <c r="B28" s="165" t="s">
        <v>465</v>
      </c>
      <c r="C28" s="205" t="s">
        <v>443</v>
      </c>
      <c r="D28" s="202"/>
      <c r="E28" s="204"/>
      <c r="F28" s="202"/>
      <c r="G28" s="202"/>
      <c r="H28" s="202"/>
      <c r="I28" s="206"/>
      <c r="J28" s="206"/>
      <c r="K28" s="202"/>
    </row>
    <row r="29" spans="2:11">
      <c r="B29" s="165" t="s">
        <v>467</v>
      </c>
      <c r="C29" s="202"/>
      <c r="D29" s="202"/>
      <c r="E29" s="204"/>
      <c r="F29" s="202"/>
      <c r="G29" s="202"/>
      <c r="H29" s="202"/>
      <c r="I29" s="206"/>
      <c r="J29" s="206"/>
      <c r="K29" s="202"/>
    </row>
    <row r="30" spans="2:11">
      <c r="B30" s="165" t="s">
        <v>468</v>
      </c>
      <c r="C30" s="202"/>
      <c r="D30" s="202"/>
      <c r="E30" s="204"/>
      <c r="F30" s="202"/>
      <c r="G30" s="202"/>
      <c r="H30" s="202"/>
      <c r="I30" s="206"/>
      <c r="J30" s="206"/>
      <c r="K30" s="202"/>
    </row>
    <row r="31" spans="2:11">
      <c r="B31" s="165" t="s">
        <v>469</v>
      </c>
      <c r="C31" s="202"/>
      <c r="D31" s="202"/>
      <c r="E31" s="204"/>
      <c r="F31" s="202"/>
      <c r="G31" s="202"/>
      <c r="H31" s="202"/>
      <c r="I31" s="206"/>
      <c r="J31" s="206"/>
      <c r="K31" s="202"/>
    </row>
    <row r="32" spans="2:11">
      <c r="B32" s="165" t="s">
        <v>470</v>
      </c>
      <c r="C32" s="202"/>
      <c r="D32" s="202"/>
      <c r="E32" s="204"/>
      <c r="F32" s="202"/>
      <c r="G32" s="202"/>
      <c r="H32" s="202"/>
      <c r="I32" s="206"/>
      <c r="J32" s="206"/>
      <c r="K32" s="202"/>
    </row>
    <row r="33" spans="2:11">
      <c r="B33" s="165" t="s">
        <v>471</v>
      </c>
      <c r="C33" s="202"/>
      <c r="D33" s="202"/>
      <c r="E33" s="204"/>
      <c r="F33" s="202"/>
      <c r="G33" s="202"/>
      <c r="H33" s="202"/>
      <c r="I33" s="206"/>
      <c r="J33" s="206"/>
      <c r="K33" s="202"/>
    </row>
    <row r="34" spans="2:11">
      <c r="B34" s="165" t="s">
        <v>472</v>
      </c>
      <c r="C34" s="202"/>
      <c r="D34" s="202"/>
      <c r="E34" s="204"/>
      <c r="F34" s="202"/>
      <c r="G34" s="202"/>
      <c r="H34" s="202"/>
      <c r="I34" s="206"/>
      <c r="J34" s="206"/>
      <c r="K34" s="202"/>
    </row>
    <row r="35" spans="2:11">
      <c r="B35" s="165" t="s">
        <v>473</v>
      </c>
      <c r="C35" s="202"/>
      <c r="D35" s="202"/>
      <c r="E35" s="204"/>
      <c r="F35" s="202"/>
      <c r="G35" s="202"/>
      <c r="H35" s="202"/>
      <c r="I35" s="206"/>
      <c r="J35" s="206"/>
      <c r="K35" s="202"/>
    </row>
    <row r="36" spans="2:11">
      <c r="B36" s="165" t="s">
        <v>474</v>
      </c>
      <c r="C36" s="202"/>
      <c r="D36" s="202"/>
      <c r="E36" s="204"/>
      <c r="F36" s="202"/>
      <c r="G36" s="202"/>
      <c r="H36" s="202"/>
      <c r="I36" s="206"/>
      <c r="J36" s="206"/>
      <c r="K36" s="202"/>
    </row>
    <row r="37" spans="2:11">
      <c r="B37" s="165" t="s">
        <v>475</v>
      </c>
      <c r="C37" s="202"/>
      <c r="D37" s="202"/>
      <c r="E37" s="204"/>
      <c r="F37" s="202"/>
      <c r="G37" s="202"/>
      <c r="H37" s="202"/>
      <c r="I37" s="206"/>
      <c r="J37" s="206"/>
      <c r="K37" s="202"/>
    </row>
    <row r="38" spans="2:11">
      <c r="B38" s="165" t="s">
        <v>476</v>
      </c>
      <c r="C38" s="202"/>
      <c r="D38" s="202"/>
      <c r="E38" s="204"/>
      <c r="F38" s="202"/>
      <c r="G38" s="202"/>
      <c r="H38" s="202"/>
      <c r="I38" s="206"/>
      <c r="J38" s="206"/>
      <c r="K38" s="202"/>
    </row>
    <row r="39" spans="2:11">
      <c r="B39" s="165" t="s">
        <v>477</v>
      </c>
      <c r="C39" s="202"/>
      <c r="D39" s="202"/>
      <c r="E39" s="204"/>
      <c r="F39" s="202"/>
      <c r="G39" s="202"/>
      <c r="H39" s="202"/>
      <c r="I39" s="206"/>
      <c r="J39" s="206"/>
      <c r="K39" s="202"/>
    </row>
    <row r="40" spans="2:11">
      <c r="B40" s="165" t="s">
        <v>478</v>
      </c>
      <c r="C40" s="202"/>
      <c r="D40" s="202"/>
      <c r="E40" s="204"/>
      <c r="F40" s="202"/>
      <c r="G40" s="202"/>
      <c r="H40" s="202"/>
      <c r="I40" s="206"/>
      <c r="J40" s="206"/>
      <c r="K40" s="202"/>
    </row>
    <row r="41" spans="2:11">
      <c r="B41" s="165" t="s">
        <v>479</v>
      </c>
      <c r="C41" s="202"/>
      <c r="D41" s="202"/>
      <c r="E41" s="204"/>
      <c r="F41" s="202"/>
      <c r="G41" s="202"/>
      <c r="H41" s="202"/>
      <c r="I41" s="206"/>
      <c r="J41" s="206"/>
      <c r="K41" s="202"/>
    </row>
    <row r="42" spans="2:11">
      <c r="B42" s="165" t="s">
        <v>480</v>
      </c>
      <c r="C42" s="202"/>
      <c r="D42" s="202"/>
      <c r="E42" s="204"/>
      <c r="F42" s="202"/>
      <c r="G42" s="202"/>
      <c r="H42" s="202"/>
      <c r="I42" s="206"/>
      <c r="J42" s="206"/>
      <c r="K42" s="202"/>
    </row>
    <row r="43" spans="2:11">
      <c r="B43" s="165" t="s">
        <v>481</v>
      </c>
      <c r="C43" s="202"/>
      <c r="D43" s="202"/>
      <c r="E43" s="204"/>
      <c r="F43" s="202"/>
      <c r="G43" s="202"/>
      <c r="H43" s="202"/>
      <c r="I43" s="206"/>
      <c r="J43" s="206"/>
      <c r="K43" s="202"/>
    </row>
    <row r="44" spans="2:11">
      <c r="B44" s="165" t="s">
        <v>482</v>
      </c>
      <c r="C44" s="202"/>
      <c r="D44" s="202"/>
      <c r="E44" s="204"/>
      <c r="F44" s="202"/>
      <c r="G44" s="202"/>
      <c r="H44" s="202"/>
      <c r="I44" s="206"/>
      <c r="J44" s="206"/>
      <c r="K44" s="202"/>
    </row>
    <row r="45" spans="2:11">
      <c r="B45" s="165" t="s">
        <v>483</v>
      </c>
      <c r="C45" s="202"/>
      <c r="D45" s="202"/>
      <c r="E45" s="204"/>
      <c r="F45" s="202"/>
      <c r="G45" s="202"/>
      <c r="H45" s="202"/>
      <c r="I45" s="206"/>
      <c r="J45" s="206"/>
      <c r="K45" s="202"/>
    </row>
    <row r="46" spans="2:11">
      <c r="B46" s="165" t="s">
        <v>484</v>
      </c>
      <c r="C46" s="202"/>
      <c r="D46" s="202"/>
      <c r="E46" s="204"/>
      <c r="F46" s="202"/>
      <c r="G46" s="202"/>
      <c r="H46" s="202"/>
      <c r="I46" s="206"/>
      <c r="J46" s="206"/>
      <c r="K46" s="202"/>
    </row>
    <row r="47" spans="2:11">
      <c r="B47" s="165" t="s">
        <v>485</v>
      </c>
      <c r="C47" s="202"/>
      <c r="D47" s="202"/>
      <c r="E47" s="204"/>
      <c r="F47" s="202"/>
      <c r="G47" s="202"/>
      <c r="H47" s="202"/>
      <c r="I47" s="206"/>
      <c r="J47" s="206"/>
      <c r="K47" s="202"/>
    </row>
    <row r="48" spans="2:11">
      <c r="B48" s="165" t="s">
        <v>486</v>
      </c>
      <c r="C48" s="202"/>
      <c r="D48" s="202"/>
      <c r="E48" s="204"/>
      <c r="F48" s="202"/>
      <c r="G48" s="202"/>
      <c r="H48" s="202"/>
      <c r="I48" s="206"/>
      <c r="J48" s="206"/>
      <c r="K48" s="202"/>
    </row>
    <row r="49" spans="2:11">
      <c r="B49" s="165" t="s">
        <v>487</v>
      </c>
      <c r="C49" s="202"/>
      <c r="D49" s="202"/>
      <c r="E49" s="204"/>
      <c r="F49" s="202"/>
      <c r="G49" s="202"/>
      <c r="H49" s="202"/>
      <c r="I49" s="206"/>
      <c r="J49" s="206"/>
      <c r="K49" s="202"/>
    </row>
    <row r="50" spans="2:11">
      <c r="B50" s="165" t="s">
        <v>488</v>
      </c>
      <c r="C50" s="202"/>
      <c r="D50" s="202"/>
      <c r="E50" s="204"/>
      <c r="F50" s="202"/>
      <c r="G50" s="202"/>
      <c r="H50" s="202"/>
      <c r="I50" s="206"/>
      <c r="J50" s="206"/>
      <c r="K50" s="202"/>
    </row>
    <row r="51" spans="2:11">
      <c r="B51" s="165" t="s">
        <v>489</v>
      </c>
      <c r="C51" s="202"/>
      <c r="D51" s="202"/>
      <c r="E51" s="204"/>
      <c r="F51" s="202"/>
      <c r="G51" s="202"/>
      <c r="H51" s="202"/>
      <c r="I51" s="206"/>
      <c r="J51" s="206"/>
      <c r="K51" s="202"/>
    </row>
    <row r="52" spans="2:11">
      <c r="B52" s="165" t="s">
        <v>490</v>
      </c>
      <c r="C52" s="202"/>
      <c r="D52" s="202"/>
      <c r="E52" s="204"/>
      <c r="F52" s="202"/>
      <c r="G52" s="202"/>
      <c r="H52" s="202"/>
      <c r="I52" s="206"/>
      <c r="J52" s="206"/>
      <c r="K52" s="202"/>
    </row>
    <row r="53" spans="2:11">
      <c r="B53" s="165" t="s">
        <v>491</v>
      </c>
      <c r="C53" s="202"/>
      <c r="D53" s="202"/>
      <c r="E53" s="204"/>
      <c r="F53" s="202"/>
      <c r="G53" s="202"/>
      <c r="H53" s="202"/>
      <c r="I53" s="206"/>
      <c r="J53" s="206"/>
      <c r="K53" s="202"/>
    </row>
    <row r="54" spans="2:11">
      <c r="B54" s="159"/>
    </row>
    <row r="55" spans="2:11">
      <c r="B55" s="159"/>
    </row>
    <row r="56" spans="2:11">
      <c r="B56" s="159"/>
    </row>
    <row r="57" spans="2:11">
      <c r="B57" s="159"/>
    </row>
    <row r="58" spans="2:11">
      <c r="B58" s="159"/>
    </row>
    <row r="59" spans="2:11">
      <c r="B59" s="159"/>
    </row>
    <row r="60" spans="2:11">
      <c r="B60" s="159"/>
    </row>
    <row r="61" spans="2:11">
      <c r="B61" s="159"/>
    </row>
    <row r="62" spans="2:11">
      <c r="B62" s="159"/>
    </row>
    <row r="63" spans="2:11">
      <c r="B63" s="159"/>
    </row>
    <row r="64" spans="2:11">
      <c r="B64" s="159"/>
    </row>
    <row r="65" spans="2:2">
      <c r="B65" s="159"/>
    </row>
    <row r="66" spans="2:2">
      <c r="B66" s="159"/>
    </row>
    <row r="67" spans="2:2">
      <c r="B67" s="159"/>
    </row>
    <row r="68" spans="2:2">
      <c r="B68" s="159"/>
    </row>
    <row r="69" spans="2:2">
      <c r="B69" s="159"/>
    </row>
    <row r="70" spans="2:2">
      <c r="B70" s="159"/>
    </row>
    <row r="71" spans="2:2">
      <c r="B71" s="159"/>
    </row>
    <row r="72" spans="2:2">
      <c r="B72" s="159"/>
    </row>
    <row r="73" spans="2:2">
      <c r="B73" s="159"/>
    </row>
    <row r="74" spans="2:2">
      <c r="B74" s="159"/>
    </row>
    <row r="75" spans="2:2">
      <c r="B75" s="159"/>
    </row>
    <row r="76" spans="2:2">
      <c r="B76" s="159"/>
    </row>
    <row r="77" spans="2:2">
      <c r="B77" s="159"/>
    </row>
    <row r="78" spans="2:2">
      <c r="B78" s="159"/>
    </row>
    <row r="79" spans="2:2">
      <c r="B79" s="159"/>
    </row>
    <row r="80" spans="2:2">
      <c r="B80" s="159"/>
    </row>
    <row r="81" spans="2:2">
      <c r="B81" s="159"/>
    </row>
    <row r="82" spans="2:2">
      <c r="B82" s="159"/>
    </row>
  </sheetData>
  <sortState ref="C4:K28">
    <sortCondition ref="C4:C28"/>
  </sortState>
  <pageMargins left="0.7" right="0.7" top="0.75" bottom="0.75" header="0.3" footer="0.3"/>
  <pageSetup paperSize="9" orientation="portrait" horizontalDpi="0" verticalDpi="0" r:id="rId1"/>
  <ignoredErrors>
    <ignoredError sqref="B5:B5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D106"/>
  <sheetViews>
    <sheetView showGridLines="0" zoomScale="110" zoomScaleNormal="110" workbookViewId="0">
      <selection activeCell="B22" sqref="B22"/>
    </sheetView>
  </sheetViews>
  <sheetFormatPr baseColWidth="10" defaultRowHeight="13.2"/>
  <cols>
    <col min="1" max="1" width="4.88671875" style="184" customWidth="1"/>
    <col min="2" max="3" width="44.6640625" style="183" customWidth="1"/>
    <col min="4" max="4" width="7" style="184" bestFit="1" customWidth="1"/>
    <col min="5" max="16384" width="11.5546875" style="183"/>
  </cols>
  <sheetData>
    <row r="2" spans="1:4" s="173" customFormat="1">
      <c r="B2" s="75" t="s">
        <v>496</v>
      </c>
      <c r="C2" s="75" t="s">
        <v>504</v>
      </c>
      <c r="D2" s="75" t="s">
        <v>498</v>
      </c>
    </row>
    <row r="3" spans="1:4">
      <c r="A3" s="184">
        <v>1</v>
      </c>
      <c r="B3" s="186" t="s">
        <v>12</v>
      </c>
      <c r="C3" s="186"/>
      <c r="D3" s="185" t="s">
        <v>499</v>
      </c>
    </row>
    <row r="4" spans="1:4">
      <c r="A4" s="184">
        <v>2</v>
      </c>
      <c r="B4" s="186" t="s">
        <v>7</v>
      </c>
      <c r="C4" s="186"/>
      <c r="D4" s="185" t="s">
        <v>499</v>
      </c>
    </row>
    <row r="5" spans="1:4">
      <c r="A5" s="184">
        <v>3</v>
      </c>
      <c r="B5" s="186" t="s">
        <v>13</v>
      </c>
      <c r="C5" s="186"/>
      <c r="D5" s="185" t="s">
        <v>499</v>
      </c>
    </row>
    <row r="6" spans="1:4">
      <c r="A6" s="184">
        <v>4</v>
      </c>
      <c r="B6" s="186" t="s">
        <v>9</v>
      </c>
      <c r="C6" s="186"/>
      <c r="D6" s="185" t="s">
        <v>499</v>
      </c>
    </row>
    <row r="7" spans="1:4">
      <c r="A7" s="184">
        <v>5</v>
      </c>
      <c r="B7" s="186" t="s">
        <v>15</v>
      </c>
      <c r="C7" s="186"/>
      <c r="D7" s="185" t="s">
        <v>499</v>
      </c>
    </row>
    <row r="8" spans="1:4">
      <c r="A8" s="184">
        <v>6</v>
      </c>
      <c r="B8" s="186" t="s">
        <v>14</v>
      </c>
      <c r="C8" s="186"/>
      <c r="D8" s="185" t="s">
        <v>499</v>
      </c>
    </row>
    <row r="9" spans="1:4">
      <c r="A9" s="184">
        <v>7</v>
      </c>
      <c r="B9" s="186" t="s">
        <v>11</v>
      </c>
      <c r="C9" s="186"/>
      <c r="D9" s="185" t="s">
        <v>499</v>
      </c>
    </row>
    <row r="10" spans="1:4">
      <c r="A10" s="184">
        <v>8</v>
      </c>
      <c r="B10" s="187" t="s">
        <v>526</v>
      </c>
      <c r="C10" s="190" t="s">
        <v>506</v>
      </c>
      <c r="D10" s="185" t="s">
        <v>505</v>
      </c>
    </row>
    <row r="11" spans="1:4">
      <c r="A11" s="184">
        <v>9</v>
      </c>
      <c r="B11" s="187" t="s">
        <v>527</v>
      </c>
      <c r="C11" s="190" t="s">
        <v>500</v>
      </c>
      <c r="D11" s="185" t="s">
        <v>505</v>
      </c>
    </row>
    <row r="12" spans="1:4">
      <c r="A12" s="184">
        <v>10</v>
      </c>
      <c r="B12" s="187" t="s">
        <v>528</v>
      </c>
      <c r="C12" s="190" t="s">
        <v>501</v>
      </c>
      <c r="D12" s="185" t="s">
        <v>505</v>
      </c>
    </row>
    <row r="13" spans="1:4">
      <c r="A13" s="184">
        <v>11</v>
      </c>
      <c r="B13" s="188" t="s">
        <v>529</v>
      </c>
      <c r="C13" s="191" t="s">
        <v>503</v>
      </c>
      <c r="D13" s="185" t="s">
        <v>505</v>
      </c>
    </row>
    <row r="14" spans="1:4">
      <c r="A14" s="184">
        <v>12</v>
      </c>
      <c r="B14" s="188" t="s">
        <v>530</v>
      </c>
      <c r="C14" s="189" t="s">
        <v>507</v>
      </c>
      <c r="D14" s="185" t="s">
        <v>505</v>
      </c>
    </row>
    <row r="15" spans="1:4">
      <c r="A15" s="184">
        <v>13</v>
      </c>
      <c r="B15" s="188" t="s">
        <v>531</v>
      </c>
      <c r="C15" s="190" t="s">
        <v>502</v>
      </c>
      <c r="D15" s="185" t="s">
        <v>505</v>
      </c>
    </row>
    <row r="16" spans="1:4">
      <c r="A16" s="184">
        <v>14</v>
      </c>
      <c r="B16" s="188" t="s">
        <v>532</v>
      </c>
      <c r="C16" s="190" t="s">
        <v>507</v>
      </c>
      <c r="D16" s="185" t="s">
        <v>505</v>
      </c>
    </row>
    <row r="17" spans="1:4">
      <c r="A17" s="184">
        <v>15</v>
      </c>
      <c r="B17" s="188" t="s">
        <v>533</v>
      </c>
      <c r="C17" s="190" t="s">
        <v>502</v>
      </c>
      <c r="D17" s="185" t="s">
        <v>505</v>
      </c>
    </row>
    <row r="18" spans="1:4">
      <c r="A18" s="184">
        <v>16</v>
      </c>
      <c r="B18" s="188" t="s">
        <v>534</v>
      </c>
      <c r="C18" s="190" t="s">
        <v>507</v>
      </c>
      <c r="D18" s="185" t="s">
        <v>505</v>
      </c>
    </row>
    <row r="19" spans="1:4">
      <c r="A19" s="184">
        <v>17</v>
      </c>
      <c r="B19" s="188" t="s">
        <v>535</v>
      </c>
      <c r="C19" s="190" t="s">
        <v>502</v>
      </c>
      <c r="D19" s="185" t="s">
        <v>505</v>
      </c>
    </row>
    <row r="20" spans="1:4">
      <c r="A20" s="184">
        <v>18</v>
      </c>
      <c r="B20" s="188" t="s">
        <v>536</v>
      </c>
      <c r="C20" s="190" t="s">
        <v>507</v>
      </c>
      <c r="D20" s="185" t="s">
        <v>505</v>
      </c>
    </row>
    <row r="21" spans="1:4">
      <c r="A21" s="184">
        <v>19</v>
      </c>
      <c r="B21" s="188" t="s">
        <v>537</v>
      </c>
      <c r="C21" s="190" t="s">
        <v>502</v>
      </c>
      <c r="D21" s="185" t="s">
        <v>505</v>
      </c>
    </row>
    <row r="22" spans="1:4">
      <c r="A22" s="184">
        <v>20</v>
      </c>
      <c r="B22" s="210">
        <v>1</v>
      </c>
      <c r="C22" s="186"/>
      <c r="D22" s="185"/>
    </row>
    <row r="23" spans="1:4">
      <c r="A23" s="184">
        <v>21</v>
      </c>
      <c r="B23" s="210">
        <v>1</v>
      </c>
      <c r="C23" s="186"/>
      <c r="D23" s="185"/>
    </row>
    <row r="24" spans="1:4">
      <c r="A24" s="184">
        <v>22</v>
      </c>
      <c r="B24" s="210">
        <v>1</v>
      </c>
      <c r="C24" s="186"/>
      <c r="D24" s="185"/>
    </row>
    <row r="25" spans="1:4">
      <c r="A25" s="184">
        <v>23</v>
      </c>
      <c r="B25" s="210">
        <v>1</v>
      </c>
      <c r="C25" s="186"/>
      <c r="D25" s="185"/>
    </row>
    <row r="26" spans="1:4">
      <c r="A26" s="184">
        <v>24</v>
      </c>
      <c r="B26" s="210">
        <v>1</v>
      </c>
      <c r="C26" s="190"/>
      <c r="D26" s="185"/>
    </row>
    <row r="27" spans="1:4">
      <c r="A27" s="184">
        <v>25</v>
      </c>
      <c r="B27" s="210">
        <v>1</v>
      </c>
      <c r="C27" s="190"/>
      <c r="D27" s="185"/>
    </row>
    <row r="28" spans="1:4">
      <c r="A28" s="184">
        <v>26</v>
      </c>
      <c r="B28" s="210">
        <v>1</v>
      </c>
      <c r="C28" s="190"/>
      <c r="D28" s="185"/>
    </row>
    <row r="29" spans="1:4">
      <c r="A29" s="184">
        <v>27</v>
      </c>
      <c r="B29" s="210">
        <v>1</v>
      </c>
      <c r="C29" s="190"/>
      <c r="D29" s="185"/>
    </row>
    <row r="30" spans="1:4">
      <c r="A30" s="184">
        <v>28</v>
      </c>
      <c r="B30" s="210">
        <v>1</v>
      </c>
      <c r="C30" s="190"/>
      <c r="D30" s="185"/>
    </row>
    <row r="31" spans="1:4">
      <c r="A31" s="184">
        <v>29</v>
      </c>
      <c r="B31" s="210">
        <v>1</v>
      </c>
      <c r="C31" s="190"/>
      <c r="D31" s="185"/>
    </row>
    <row r="32" spans="1:4">
      <c r="A32" s="184">
        <v>30</v>
      </c>
      <c r="B32" s="210">
        <v>1</v>
      </c>
      <c r="C32" s="190"/>
      <c r="D32" s="185"/>
    </row>
    <row r="33" spans="1:4">
      <c r="A33" s="184">
        <v>31</v>
      </c>
      <c r="B33" s="210">
        <v>1</v>
      </c>
      <c r="C33" s="190"/>
      <c r="D33" s="185"/>
    </row>
    <row r="34" spans="1:4">
      <c r="A34" s="184">
        <v>32</v>
      </c>
      <c r="B34" s="210">
        <v>1</v>
      </c>
      <c r="C34" s="190"/>
      <c r="D34" s="185"/>
    </row>
    <row r="35" spans="1:4">
      <c r="A35" s="184">
        <v>33</v>
      </c>
      <c r="B35" s="210">
        <v>1</v>
      </c>
      <c r="C35" s="190"/>
      <c r="D35" s="185"/>
    </row>
    <row r="36" spans="1:4">
      <c r="A36" s="184">
        <v>34</v>
      </c>
      <c r="B36" s="210">
        <v>1</v>
      </c>
      <c r="C36" s="190"/>
      <c r="D36" s="185"/>
    </row>
    <row r="37" spans="1:4">
      <c r="A37" s="184">
        <v>35</v>
      </c>
      <c r="B37" s="210">
        <v>1</v>
      </c>
      <c r="C37" s="190"/>
      <c r="D37" s="185"/>
    </row>
    <row r="38" spans="1:4">
      <c r="A38" s="184">
        <v>36</v>
      </c>
      <c r="B38" s="210">
        <v>1</v>
      </c>
      <c r="C38" s="190"/>
      <c r="D38" s="185"/>
    </row>
    <row r="39" spans="1:4">
      <c r="A39" s="184">
        <v>37</v>
      </c>
      <c r="B39" s="210">
        <v>1</v>
      </c>
      <c r="C39" s="190"/>
      <c r="D39" s="185"/>
    </row>
    <row r="40" spans="1:4">
      <c r="A40" s="184">
        <v>38</v>
      </c>
      <c r="B40" s="210">
        <v>1</v>
      </c>
      <c r="C40" s="190"/>
      <c r="D40" s="185"/>
    </row>
    <row r="41" spans="1:4">
      <c r="A41" s="184">
        <v>39</v>
      </c>
      <c r="B41" s="210">
        <v>1</v>
      </c>
      <c r="C41" s="190"/>
      <c r="D41" s="185"/>
    </row>
    <row r="42" spans="1:4">
      <c r="A42" s="184">
        <v>40</v>
      </c>
      <c r="B42" s="210">
        <v>1</v>
      </c>
      <c r="C42" s="190"/>
      <c r="D42" s="185"/>
    </row>
    <row r="43" spans="1:4">
      <c r="A43" s="184">
        <v>41</v>
      </c>
      <c r="B43" s="210">
        <v>1</v>
      </c>
      <c r="C43" s="190"/>
      <c r="D43" s="185"/>
    </row>
    <row r="44" spans="1:4">
      <c r="A44" s="184">
        <v>42</v>
      </c>
      <c r="B44" s="210">
        <v>1</v>
      </c>
      <c r="C44" s="190"/>
      <c r="D44" s="185"/>
    </row>
    <row r="45" spans="1:4">
      <c r="A45" s="184">
        <v>43</v>
      </c>
      <c r="B45" s="210">
        <v>1</v>
      </c>
      <c r="C45" s="190"/>
      <c r="D45" s="185"/>
    </row>
    <row r="46" spans="1:4">
      <c r="A46" s="184">
        <v>44</v>
      </c>
      <c r="B46" s="210">
        <v>1</v>
      </c>
      <c r="C46" s="190"/>
      <c r="D46" s="185"/>
    </row>
    <row r="47" spans="1:4">
      <c r="A47" s="184">
        <v>45</v>
      </c>
      <c r="B47" s="210">
        <v>1</v>
      </c>
      <c r="C47" s="190"/>
      <c r="D47" s="185"/>
    </row>
    <row r="48" spans="1:4">
      <c r="A48" s="184">
        <v>46</v>
      </c>
      <c r="B48" s="210">
        <v>1</v>
      </c>
      <c r="C48" s="190"/>
      <c r="D48" s="185"/>
    </row>
    <row r="49" spans="1:4">
      <c r="A49" s="184">
        <v>47</v>
      </c>
      <c r="B49" s="210">
        <v>1</v>
      </c>
      <c r="C49" s="190"/>
      <c r="D49" s="185"/>
    </row>
    <row r="50" spans="1:4">
      <c r="A50" s="184">
        <v>48</v>
      </c>
      <c r="B50" s="210">
        <v>1</v>
      </c>
      <c r="C50" s="190"/>
      <c r="D50" s="185"/>
    </row>
    <row r="51" spans="1:4">
      <c r="A51" s="184">
        <v>49</v>
      </c>
      <c r="B51" s="210">
        <v>1</v>
      </c>
      <c r="C51" s="190"/>
      <c r="D51" s="185"/>
    </row>
    <row r="52" spans="1:4">
      <c r="A52" s="184">
        <v>50</v>
      </c>
      <c r="B52" s="210">
        <v>1</v>
      </c>
      <c r="C52" s="190"/>
      <c r="D52" s="185"/>
    </row>
    <row r="53" spans="1:4">
      <c r="A53" s="184">
        <v>51</v>
      </c>
      <c r="B53" s="210">
        <v>1</v>
      </c>
      <c r="C53" s="190"/>
      <c r="D53" s="185"/>
    </row>
    <row r="54" spans="1:4">
      <c r="A54" s="184">
        <v>52</v>
      </c>
      <c r="B54" s="210">
        <v>1</v>
      </c>
      <c r="C54" s="190"/>
      <c r="D54" s="185"/>
    </row>
    <row r="55" spans="1:4">
      <c r="A55" s="184">
        <v>53</v>
      </c>
      <c r="B55" s="210">
        <v>1</v>
      </c>
      <c r="C55" s="190"/>
      <c r="D55" s="185"/>
    </row>
    <row r="56" spans="1:4">
      <c r="A56" s="184">
        <v>54</v>
      </c>
      <c r="B56" s="210">
        <v>1</v>
      </c>
      <c r="C56" s="190"/>
      <c r="D56" s="185"/>
    </row>
    <row r="57" spans="1:4">
      <c r="A57" s="184">
        <v>55</v>
      </c>
      <c r="B57" s="210">
        <v>1</v>
      </c>
      <c r="C57" s="190"/>
      <c r="D57" s="185"/>
    </row>
    <row r="58" spans="1:4">
      <c r="A58" s="184">
        <v>56</v>
      </c>
      <c r="B58" s="210">
        <v>1</v>
      </c>
      <c r="C58" s="190"/>
      <c r="D58" s="185"/>
    </row>
    <row r="59" spans="1:4">
      <c r="A59" s="184">
        <v>57</v>
      </c>
      <c r="B59" s="210">
        <v>1</v>
      </c>
      <c r="C59" s="190"/>
      <c r="D59" s="185"/>
    </row>
    <row r="60" spans="1:4">
      <c r="A60" s="184">
        <v>58</v>
      </c>
      <c r="B60" s="210">
        <v>1</v>
      </c>
      <c r="C60" s="190"/>
      <c r="D60" s="185"/>
    </row>
    <row r="61" spans="1:4">
      <c r="A61" s="184">
        <v>59</v>
      </c>
      <c r="B61" s="210">
        <v>1</v>
      </c>
      <c r="C61" s="190"/>
      <c r="D61" s="185"/>
    </row>
    <row r="62" spans="1:4">
      <c r="A62" s="184">
        <v>60</v>
      </c>
      <c r="B62" s="210">
        <v>1</v>
      </c>
      <c r="C62" s="190"/>
      <c r="D62" s="185"/>
    </row>
    <row r="63" spans="1:4">
      <c r="A63" s="184">
        <v>61</v>
      </c>
      <c r="B63" s="210">
        <v>1</v>
      </c>
      <c r="C63" s="190"/>
      <c r="D63" s="185"/>
    </row>
    <row r="64" spans="1:4">
      <c r="A64" s="184">
        <v>62</v>
      </c>
      <c r="B64" s="210">
        <v>1</v>
      </c>
      <c r="C64" s="190"/>
      <c r="D64" s="185"/>
    </row>
    <row r="65" spans="1:4">
      <c r="A65" s="184">
        <v>63</v>
      </c>
      <c r="B65" s="210">
        <v>1</v>
      </c>
      <c r="C65" s="190"/>
      <c r="D65" s="185"/>
    </row>
    <row r="66" spans="1:4">
      <c r="A66" s="184">
        <v>64</v>
      </c>
      <c r="B66" s="210">
        <v>1</v>
      </c>
      <c r="C66" s="190"/>
      <c r="D66" s="185"/>
    </row>
    <row r="67" spans="1:4">
      <c r="A67" s="184">
        <v>65</v>
      </c>
      <c r="B67" s="210">
        <v>1</v>
      </c>
      <c r="C67" s="190"/>
      <c r="D67" s="185"/>
    </row>
    <row r="68" spans="1:4">
      <c r="A68" s="184">
        <v>66</v>
      </c>
      <c r="B68" s="210">
        <v>1</v>
      </c>
      <c r="C68" s="190"/>
      <c r="D68" s="185"/>
    </row>
    <row r="69" spans="1:4">
      <c r="A69" s="184">
        <v>67</v>
      </c>
      <c r="B69" s="210">
        <v>1</v>
      </c>
      <c r="C69" s="190"/>
      <c r="D69" s="185"/>
    </row>
    <row r="70" spans="1:4">
      <c r="A70" s="184">
        <v>68</v>
      </c>
      <c r="B70" s="210">
        <v>1</v>
      </c>
      <c r="C70" s="190"/>
      <c r="D70" s="185"/>
    </row>
    <row r="71" spans="1:4">
      <c r="A71" s="184">
        <v>69</v>
      </c>
      <c r="B71" s="210">
        <v>1</v>
      </c>
      <c r="C71" s="190"/>
      <c r="D71" s="185"/>
    </row>
    <row r="72" spans="1:4">
      <c r="A72" s="184">
        <v>70</v>
      </c>
      <c r="B72" s="210">
        <v>1</v>
      </c>
      <c r="C72" s="190"/>
      <c r="D72" s="185"/>
    </row>
    <row r="73" spans="1:4">
      <c r="A73" s="184">
        <v>71</v>
      </c>
      <c r="B73" s="210">
        <v>1</v>
      </c>
      <c r="C73" s="190"/>
      <c r="D73" s="185"/>
    </row>
    <row r="74" spans="1:4">
      <c r="A74" s="184">
        <v>72</v>
      </c>
      <c r="B74" s="210">
        <v>1</v>
      </c>
      <c r="C74" s="190"/>
      <c r="D74" s="185"/>
    </row>
    <row r="75" spans="1:4">
      <c r="A75" s="184">
        <v>73</v>
      </c>
      <c r="B75" s="210">
        <v>1</v>
      </c>
      <c r="C75" s="190"/>
      <c r="D75" s="185"/>
    </row>
    <row r="76" spans="1:4">
      <c r="A76" s="184">
        <v>74</v>
      </c>
      <c r="B76" s="210">
        <v>1</v>
      </c>
      <c r="C76" s="190"/>
      <c r="D76" s="185"/>
    </row>
    <row r="77" spans="1:4">
      <c r="A77" s="184">
        <v>75</v>
      </c>
      <c r="B77" s="210">
        <v>1</v>
      </c>
      <c r="C77" s="190"/>
      <c r="D77" s="185"/>
    </row>
    <row r="78" spans="1:4">
      <c r="A78" s="184">
        <v>76</v>
      </c>
      <c r="B78" s="210">
        <v>1</v>
      </c>
      <c r="C78" s="190"/>
      <c r="D78" s="185"/>
    </row>
    <row r="79" spans="1:4">
      <c r="A79" s="184">
        <v>77</v>
      </c>
      <c r="B79" s="210">
        <v>1</v>
      </c>
      <c r="C79" s="190"/>
      <c r="D79" s="185"/>
    </row>
    <row r="80" spans="1:4">
      <c r="A80" s="184">
        <v>78</v>
      </c>
      <c r="B80" s="210">
        <v>1</v>
      </c>
      <c r="C80" s="190"/>
      <c r="D80" s="185"/>
    </row>
    <row r="81" spans="1:4">
      <c r="A81" s="184">
        <v>79</v>
      </c>
      <c r="B81" s="210">
        <v>1</v>
      </c>
      <c r="C81" s="190"/>
      <c r="D81" s="185"/>
    </row>
    <row r="82" spans="1:4">
      <c r="A82" s="184">
        <v>80</v>
      </c>
      <c r="B82" s="210">
        <v>1</v>
      </c>
      <c r="C82" s="190"/>
      <c r="D82" s="185"/>
    </row>
    <row r="83" spans="1:4">
      <c r="A83" s="184">
        <v>81</v>
      </c>
      <c r="B83" s="210">
        <v>1</v>
      </c>
      <c r="C83" s="190"/>
      <c r="D83" s="185"/>
    </row>
    <row r="84" spans="1:4">
      <c r="A84" s="184">
        <v>82</v>
      </c>
      <c r="B84" s="210">
        <v>1</v>
      </c>
      <c r="C84" s="190"/>
      <c r="D84" s="185"/>
    </row>
    <row r="85" spans="1:4">
      <c r="A85" s="184">
        <v>83</v>
      </c>
      <c r="B85" s="210">
        <v>1</v>
      </c>
      <c r="C85" s="190"/>
      <c r="D85" s="185"/>
    </row>
    <row r="86" spans="1:4">
      <c r="A86" s="184">
        <v>84</v>
      </c>
      <c r="B86" s="210">
        <v>1</v>
      </c>
      <c r="C86" s="190"/>
      <c r="D86" s="185"/>
    </row>
    <row r="87" spans="1:4">
      <c r="A87" s="184">
        <v>85</v>
      </c>
      <c r="B87" s="210">
        <v>1</v>
      </c>
      <c r="C87" s="190"/>
      <c r="D87" s="185"/>
    </row>
    <row r="88" spans="1:4">
      <c r="A88" s="184">
        <v>86</v>
      </c>
      <c r="B88" s="210">
        <v>1</v>
      </c>
      <c r="C88" s="190"/>
      <c r="D88" s="185"/>
    </row>
    <row r="89" spans="1:4">
      <c r="A89" s="184">
        <v>87</v>
      </c>
      <c r="B89" s="210">
        <v>1</v>
      </c>
      <c r="C89" s="190"/>
      <c r="D89" s="185"/>
    </row>
    <row r="90" spans="1:4">
      <c r="A90" s="184">
        <v>88</v>
      </c>
      <c r="B90" s="210">
        <v>1</v>
      </c>
      <c r="C90" s="190"/>
      <c r="D90" s="185"/>
    </row>
    <row r="91" spans="1:4">
      <c r="A91" s="184">
        <v>89</v>
      </c>
      <c r="B91" s="210">
        <v>1</v>
      </c>
      <c r="C91" s="190"/>
      <c r="D91" s="185"/>
    </row>
    <row r="92" spans="1:4">
      <c r="A92" s="184">
        <v>90</v>
      </c>
      <c r="B92" s="210">
        <v>1</v>
      </c>
      <c r="C92" s="190"/>
      <c r="D92" s="185"/>
    </row>
    <row r="93" spans="1:4">
      <c r="A93" s="184">
        <v>91</v>
      </c>
      <c r="B93" s="210">
        <v>1</v>
      </c>
      <c r="C93" s="190"/>
      <c r="D93" s="185"/>
    </row>
    <row r="94" spans="1:4">
      <c r="A94" s="184">
        <v>92</v>
      </c>
      <c r="B94" s="210">
        <v>1</v>
      </c>
      <c r="C94" s="190"/>
      <c r="D94" s="185"/>
    </row>
    <row r="95" spans="1:4">
      <c r="A95" s="184">
        <v>93</v>
      </c>
      <c r="B95" s="210">
        <v>1</v>
      </c>
      <c r="C95" s="190"/>
      <c r="D95" s="185"/>
    </row>
    <row r="96" spans="1:4">
      <c r="A96" s="184">
        <v>94</v>
      </c>
      <c r="B96" s="210">
        <v>1</v>
      </c>
      <c r="C96" s="190"/>
      <c r="D96" s="185"/>
    </row>
    <row r="97" spans="1:4">
      <c r="A97" s="184">
        <v>95</v>
      </c>
      <c r="B97" s="210">
        <v>1</v>
      </c>
      <c r="C97" s="190"/>
      <c r="D97" s="185"/>
    </row>
    <row r="98" spans="1:4">
      <c r="A98" s="184">
        <v>96</v>
      </c>
      <c r="B98" s="210">
        <v>1</v>
      </c>
      <c r="C98" s="190"/>
      <c r="D98" s="185"/>
    </row>
    <row r="99" spans="1:4">
      <c r="A99" s="184">
        <v>97</v>
      </c>
      <c r="B99" s="210">
        <v>1</v>
      </c>
      <c r="C99" s="190"/>
      <c r="D99" s="185"/>
    </row>
    <row r="100" spans="1:4">
      <c r="A100" s="184">
        <v>98</v>
      </c>
      <c r="B100" s="210">
        <v>1</v>
      </c>
      <c r="C100" s="190"/>
      <c r="D100" s="185"/>
    </row>
    <row r="101" spans="1:4">
      <c r="A101" s="184">
        <v>99</v>
      </c>
      <c r="B101" s="210">
        <v>1</v>
      </c>
      <c r="C101" s="190"/>
      <c r="D101" s="185"/>
    </row>
    <row r="102" spans="1:4">
      <c r="A102" s="184">
        <v>100</v>
      </c>
      <c r="B102" s="210">
        <v>1</v>
      </c>
      <c r="C102" s="190"/>
      <c r="D102" s="185"/>
    </row>
    <row r="106" spans="1:4">
      <c r="B106" s="211"/>
    </row>
  </sheetData>
  <sortState ref="B3:D26">
    <sortCondition ref="D3:D26"/>
    <sortCondition ref="B3:B26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B3:F100"/>
  <sheetViews>
    <sheetView showGridLines="0" workbookViewId="0">
      <selection activeCell="C7" sqref="C7"/>
    </sheetView>
  </sheetViews>
  <sheetFormatPr baseColWidth="10" defaultRowHeight="13.2"/>
  <cols>
    <col min="1" max="1" width="2.6640625" style="177" customWidth="1"/>
    <col min="2" max="2" width="11.5546875" style="198"/>
    <col min="3" max="3" width="99.6640625" style="177" customWidth="1"/>
    <col min="4" max="4" width="3.5546875" style="177" customWidth="1"/>
    <col min="5" max="5" width="8.44140625" style="198" bestFit="1" customWidth="1"/>
    <col min="6" max="6" width="190.5546875" style="177" bestFit="1" customWidth="1"/>
    <col min="7" max="16384" width="11.5546875" style="177"/>
  </cols>
  <sheetData>
    <row r="3" spans="2:6">
      <c r="B3" s="287" t="s">
        <v>388</v>
      </c>
      <c r="C3" s="288"/>
      <c r="E3" s="198" t="s">
        <v>512</v>
      </c>
    </row>
    <row r="4" spans="2:6" ht="26.4">
      <c r="B4" s="164">
        <v>71031000</v>
      </c>
      <c r="C4" s="174" t="s">
        <v>497</v>
      </c>
      <c r="E4" s="164" t="s">
        <v>413</v>
      </c>
      <c r="F4" s="186" t="s">
        <v>511</v>
      </c>
    </row>
    <row r="5" spans="2:6">
      <c r="B5" s="164" t="s">
        <v>513</v>
      </c>
      <c r="C5" s="176" t="s">
        <v>510</v>
      </c>
      <c r="E5" s="164" t="s">
        <v>514</v>
      </c>
      <c r="F5" s="199" t="s">
        <v>515</v>
      </c>
    </row>
    <row r="6" spans="2:6">
      <c r="B6" s="164" t="s">
        <v>525</v>
      </c>
      <c r="C6" s="175"/>
    </row>
    <row r="7" spans="2:6">
      <c r="B7" s="164" t="s">
        <v>525</v>
      </c>
      <c r="C7" s="175"/>
    </row>
    <row r="8" spans="2:6">
      <c r="B8" s="164" t="s">
        <v>525</v>
      </c>
      <c r="C8" s="175"/>
    </row>
    <row r="9" spans="2:6">
      <c r="B9" s="164" t="s">
        <v>525</v>
      </c>
      <c r="C9" s="175"/>
    </row>
    <row r="10" spans="2:6">
      <c r="B10" s="164" t="s">
        <v>525</v>
      </c>
      <c r="C10" s="175"/>
    </row>
    <row r="11" spans="2:6">
      <c r="B11" s="164" t="s">
        <v>525</v>
      </c>
      <c r="C11" s="175"/>
    </row>
    <row r="12" spans="2:6">
      <c r="B12" s="164" t="s">
        <v>525</v>
      </c>
      <c r="C12" s="175"/>
    </row>
    <row r="13" spans="2:6">
      <c r="B13" s="164" t="s">
        <v>525</v>
      </c>
      <c r="C13" s="175"/>
    </row>
    <row r="14" spans="2:6">
      <c r="B14" s="164" t="s">
        <v>525</v>
      </c>
      <c r="C14" s="175"/>
    </row>
    <row r="15" spans="2:6">
      <c r="B15" s="164" t="s">
        <v>525</v>
      </c>
      <c r="C15" s="175"/>
    </row>
    <row r="16" spans="2:6">
      <c r="B16" s="164" t="s">
        <v>525</v>
      </c>
      <c r="C16" s="178"/>
    </row>
    <row r="17" spans="2:3">
      <c r="B17" s="164" t="s">
        <v>525</v>
      </c>
      <c r="C17" s="178"/>
    </row>
    <row r="18" spans="2:3">
      <c r="B18" s="164" t="s">
        <v>525</v>
      </c>
      <c r="C18" s="178"/>
    </row>
    <row r="19" spans="2:3">
      <c r="B19" s="164" t="s">
        <v>525</v>
      </c>
      <c r="C19" s="176"/>
    </row>
    <row r="20" spans="2:3">
      <c r="B20" s="164" t="s">
        <v>525</v>
      </c>
      <c r="C20" s="176"/>
    </row>
    <row r="21" spans="2:3">
      <c r="B21" s="164" t="s">
        <v>525</v>
      </c>
      <c r="C21" s="176"/>
    </row>
    <row r="22" spans="2:3">
      <c r="B22" s="164" t="s">
        <v>525</v>
      </c>
      <c r="C22" s="178"/>
    </row>
    <row r="23" spans="2:3">
      <c r="B23" s="164" t="s">
        <v>525</v>
      </c>
      <c r="C23" s="178"/>
    </row>
    <row r="24" spans="2:3">
      <c r="B24" s="164" t="s">
        <v>525</v>
      </c>
      <c r="C24" s="178"/>
    </row>
    <row r="25" spans="2:3">
      <c r="B25" s="164" t="s">
        <v>525</v>
      </c>
      <c r="C25" s="178"/>
    </row>
    <row r="26" spans="2:3">
      <c r="B26" s="164" t="s">
        <v>525</v>
      </c>
      <c r="C26" s="178"/>
    </row>
    <row r="27" spans="2:3">
      <c r="B27" s="164" t="s">
        <v>525</v>
      </c>
      <c r="C27" s="178"/>
    </row>
    <row r="28" spans="2:3">
      <c r="B28" s="164" t="s">
        <v>525</v>
      </c>
      <c r="C28" s="178"/>
    </row>
    <row r="29" spans="2:3">
      <c r="B29" s="164" t="s">
        <v>525</v>
      </c>
      <c r="C29" s="178"/>
    </row>
    <row r="30" spans="2:3">
      <c r="B30" s="164" t="s">
        <v>525</v>
      </c>
      <c r="C30" s="178"/>
    </row>
    <row r="31" spans="2:3">
      <c r="B31" s="164" t="s">
        <v>525</v>
      </c>
      <c r="C31" s="178"/>
    </row>
    <row r="32" spans="2:3">
      <c r="B32" s="164" t="s">
        <v>525</v>
      </c>
      <c r="C32" s="178"/>
    </row>
    <row r="33" spans="2:3">
      <c r="B33" s="164" t="s">
        <v>525</v>
      </c>
      <c r="C33" s="178"/>
    </row>
    <row r="34" spans="2:3">
      <c r="B34" s="164" t="s">
        <v>525</v>
      </c>
      <c r="C34" s="178"/>
    </row>
    <row r="35" spans="2:3">
      <c r="B35" s="164" t="s">
        <v>525</v>
      </c>
      <c r="C35" s="178"/>
    </row>
    <row r="36" spans="2:3">
      <c r="B36" s="164" t="s">
        <v>525</v>
      </c>
      <c r="C36" s="178"/>
    </row>
    <row r="37" spans="2:3">
      <c r="B37" s="164" t="s">
        <v>525</v>
      </c>
      <c r="C37" s="178"/>
    </row>
    <row r="38" spans="2:3">
      <c r="B38" s="164" t="s">
        <v>525</v>
      </c>
      <c r="C38" s="178"/>
    </row>
    <row r="39" spans="2:3">
      <c r="B39" s="164" t="s">
        <v>525</v>
      </c>
      <c r="C39" s="178"/>
    </row>
    <row r="40" spans="2:3">
      <c r="B40" s="164" t="s">
        <v>525</v>
      </c>
      <c r="C40" s="178"/>
    </row>
    <row r="41" spans="2:3">
      <c r="B41" s="164" t="s">
        <v>525</v>
      </c>
      <c r="C41" s="178"/>
    </row>
    <row r="42" spans="2:3">
      <c r="B42" s="164" t="s">
        <v>525</v>
      </c>
      <c r="C42" s="178"/>
    </row>
    <row r="43" spans="2:3">
      <c r="B43" s="164" t="s">
        <v>525</v>
      </c>
      <c r="C43" s="178"/>
    </row>
    <row r="44" spans="2:3">
      <c r="B44" s="164" t="s">
        <v>525</v>
      </c>
      <c r="C44" s="178"/>
    </row>
    <row r="45" spans="2:3">
      <c r="B45" s="164" t="s">
        <v>525</v>
      </c>
      <c r="C45" s="178"/>
    </row>
    <row r="46" spans="2:3">
      <c r="B46" s="164" t="s">
        <v>525</v>
      </c>
      <c r="C46" s="178"/>
    </row>
    <row r="47" spans="2:3">
      <c r="B47" s="164" t="s">
        <v>525</v>
      </c>
      <c r="C47" s="178"/>
    </row>
    <row r="48" spans="2:3">
      <c r="B48" s="164" t="s">
        <v>525</v>
      </c>
      <c r="C48" s="178"/>
    </row>
    <row r="49" spans="2:3">
      <c r="B49" s="164" t="s">
        <v>525</v>
      </c>
      <c r="C49" s="178"/>
    </row>
    <row r="50" spans="2:3">
      <c r="B50" s="164" t="s">
        <v>525</v>
      </c>
      <c r="C50" s="178"/>
    </row>
    <row r="51" spans="2:3">
      <c r="B51" s="164" t="s">
        <v>525</v>
      </c>
      <c r="C51" s="178"/>
    </row>
    <row r="52" spans="2:3">
      <c r="B52" s="164" t="s">
        <v>525</v>
      </c>
      <c r="C52" s="178"/>
    </row>
    <row r="53" spans="2:3">
      <c r="B53" s="164" t="s">
        <v>525</v>
      </c>
      <c r="C53" s="178"/>
    </row>
    <row r="54" spans="2:3">
      <c r="B54" s="164" t="s">
        <v>525</v>
      </c>
      <c r="C54" s="178"/>
    </row>
    <row r="55" spans="2:3">
      <c r="B55" s="164" t="s">
        <v>525</v>
      </c>
      <c r="C55" s="178"/>
    </row>
    <row r="56" spans="2:3">
      <c r="B56" s="164" t="s">
        <v>525</v>
      </c>
      <c r="C56" s="178"/>
    </row>
    <row r="57" spans="2:3">
      <c r="B57" s="164" t="s">
        <v>525</v>
      </c>
      <c r="C57" s="178"/>
    </row>
    <row r="58" spans="2:3">
      <c r="B58" s="164" t="s">
        <v>525</v>
      </c>
      <c r="C58" s="178"/>
    </row>
    <row r="59" spans="2:3">
      <c r="B59" s="164" t="s">
        <v>525</v>
      </c>
      <c r="C59" s="178"/>
    </row>
    <row r="60" spans="2:3">
      <c r="B60" s="164" t="s">
        <v>525</v>
      </c>
      <c r="C60" s="178"/>
    </row>
    <row r="61" spans="2:3">
      <c r="B61" s="164" t="s">
        <v>525</v>
      </c>
      <c r="C61" s="178"/>
    </row>
    <row r="62" spans="2:3">
      <c r="B62" s="164" t="s">
        <v>525</v>
      </c>
      <c r="C62" s="178"/>
    </row>
    <row r="63" spans="2:3">
      <c r="B63" s="164" t="s">
        <v>525</v>
      </c>
      <c r="C63" s="178"/>
    </row>
    <row r="64" spans="2:3">
      <c r="B64" s="164" t="s">
        <v>525</v>
      </c>
      <c r="C64" s="178"/>
    </row>
    <row r="65" spans="2:3">
      <c r="B65" s="164" t="s">
        <v>525</v>
      </c>
      <c r="C65" s="178"/>
    </row>
    <row r="66" spans="2:3">
      <c r="B66" s="164" t="s">
        <v>525</v>
      </c>
      <c r="C66" s="178"/>
    </row>
    <row r="67" spans="2:3">
      <c r="B67" s="164" t="s">
        <v>525</v>
      </c>
      <c r="C67" s="178"/>
    </row>
    <row r="68" spans="2:3">
      <c r="B68" s="164" t="s">
        <v>525</v>
      </c>
      <c r="C68" s="178"/>
    </row>
    <row r="69" spans="2:3">
      <c r="B69" s="164" t="s">
        <v>525</v>
      </c>
      <c r="C69" s="178"/>
    </row>
    <row r="70" spans="2:3">
      <c r="B70" s="164" t="s">
        <v>525</v>
      </c>
      <c r="C70" s="178"/>
    </row>
    <row r="71" spans="2:3">
      <c r="B71" s="164" t="s">
        <v>525</v>
      </c>
      <c r="C71" s="178"/>
    </row>
    <row r="72" spans="2:3">
      <c r="B72" s="164" t="s">
        <v>525</v>
      </c>
      <c r="C72" s="178"/>
    </row>
    <row r="73" spans="2:3">
      <c r="B73" s="164" t="s">
        <v>525</v>
      </c>
      <c r="C73" s="178"/>
    </row>
    <row r="74" spans="2:3">
      <c r="B74" s="164" t="s">
        <v>525</v>
      </c>
      <c r="C74" s="178"/>
    </row>
    <row r="75" spans="2:3">
      <c r="B75" s="164" t="s">
        <v>525</v>
      </c>
      <c r="C75" s="178"/>
    </row>
    <row r="76" spans="2:3">
      <c r="B76" s="164" t="s">
        <v>525</v>
      </c>
      <c r="C76" s="178"/>
    </row>
    <row r="77" spans="2:3">
      <c r="B77" s="164" t="s">
        <v>525</v>
      </c>
      <c r="C77" s="178"/>
    </row>
    <row r="78" spans="2:3">
      <c r="B78" s="164" t="s">
        <v>525</v>
      </c>
      <c r="C78" s="178"/>
    </row>
    <row r="79" spans="2:3">
      <c r="B79" s="164" t="s">
        <v>525</v>
      </c>
      <c r="C79" s="178"/>
    </row>
    <row r="80" spans="2:3">
      <c r="B80" s="164" t="s">
        <v>525</v>
      </c>
      <c r="C80" s="178"/>
    </row>
    <row r="81" spans="2:3">
      <c r="B81" s="164" t="s">
        <v>525</v>
      </c>
      <c r="C81" s="178"/>
    </row>
    <row r="82" spans="2:3">
      <c r="B82" s="164" t="s">
        <v>525</v>
      </c>
      <c r="C82" s="178"/>
    </row>
    <row r="83" spans="2:3">
      <c r="B83" s="164" t="s">
        <v>525</v>
      </c>
      <c r="C83" s="178"/>
    </row>
    <row r="84" spans="2:3">
      <c r="B84" s="164" t="s">
        <v>525</v>
      </c>
      <c r="C84" s="178"/>
    </row>
    <row r="85" spans="2:3">
      <c r="B85" s="164" t="s">
        <v>525</v>
      </c>
      <c r="C85" s="178"/>
    </row>
    <row r="86" spans="2:3">
      <c r="B86" s="164" t="s">
        <v>525</v>
      </c>
      <c r="C86" s="178"/>
    </row>
    <row r="87" spans="2:3">
      <c r="B87" s="164" t="s">
        <v>525</v>
      </c>
      <c r="C87" s="178"/>
    </row>
    <row r="88" spans="2:3">
      <c r="B88" s="164" t="s">
        <v>525</v>
      </c>
      <c r="C88" s="178"/>
    </row>
    <row r="89" spans="2:3">
      <c r="B89" s="164" t="s">
        <v>525</v>
      </c>
      <c r="C89" s="178"/>
    </row>
    <row r="90" spans="2:3">
      <c r="B90" s="164" t="s">
        <v>525</v>
      </c>
      <c r="C90" s="178"/>
    </row>
    <row r="91" spans="2:3">
      <c r="B91" s="164" t="s">
        <v>525</v>
      </c>
      <c r="C91" s="178"/>
    </row>
    <row r="92" spans="2:3">
      <c r="B92" s="164" t="s">
        <v>525</v>
      </c>
      <c r="C92" s="178"/>
    </row>
    <row r="93" spans="2:3">
      <c r="B93" s="164" t="s">
        <v>525</v>
      </c>
      <c r="C93" s="178"/>
    </row>
    <row r="94" spans="2:3">
      <c r="B94" s="164" t="s">
        <v>525</v>
      </c>
      <c r="C94" s="178"/>
    </row>
    <row r="95" spans="2:3">
      <c r="B95" s="164" t="s">
        <v>525</v>
      </c>
      <c r="C95" s="178"/>
    </row>
    <row r="96" spans="2:3">
      <c r="B96" s="164" t="s">
        <v>525</v>
      </c>
      <c r="C96" s="178"/>
    </row>
    <row r="97" spans="2:3">
      <c r="B97" s="164" t="s">
        <v>525</v>
      </c>
      <c r="C97" s="178"/>
    </row>
    <row r="98" spans="2:3">
      <c r="B98" s="164" t="s">
        <v>525</v>
      </c>
      <c r="C98" s="178"/>
    </row>
    <row r="99" spans="2:3">
      <c r="B99" s="164" t="s">
        <v>525</v>
      </c>
      <c r="C99" s="178"/>
    </row>
    <row r="100" spans="2:3">
      <c r="B100" s="164" t="s">
        <v>525</v>
      </c>
      <c r="C100" s="178"/>
    </row>
  </sheetData>
  <mergeCells count="1">
    <mergeCell ref="B3:C3"/>
  </mergeCells>
  <pageMargins left="0.7" right="0.7" top="0.75" bottom="0.75" header="0.3" footer="0.3"/>
  <ignoredErrors>
    <ignoredError sqref="E4:E5 B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B1:R39"/>
  <sheetViews>
    <sheetView workbookViewId="0">
      <selection activeCell="L17" sqref="L17:L18"/>
    </sheetView>
  </sheetViews>
  <sheetFormatPr baseColWidth="10" defaultRowHeight="14.4"/>
  <cols>
    <col min="2" max="2" width="11.5546875" style="27"/>
    <col min="3" max="3" width="9.33203125" style="7" bestFit="1" customWidth="1"/>
    <col min="4" max="4" width="9.109375" style="7" bestFit="1" customWidth="1"/>
    <col min="5" max="5" width="4.6640625" style="7" bestFit="1" customWidth="1"/>
    <col min="6" max="8" width="8.6640625" style="7" bestFit="1" customWidth="1"/>
    <col min="9" max="9" width="9.6640625" style="7" bestFit="1" customWidth="1"/>
    <col min="10" max="10" width="7.88671875" style="26" bestFit="1" customWidth="1"/>
    <col min="13" max="13" width="17.33203125" style="7" bestFit="1" customWidth="1"/>
    <col min="14" max="14" width="13.21875" style="7" bestFit="1" customWidth="1"/>
    <col min="15" max="15" width="11.6640625" style="7" customWidth="1"/>
    <col min="16" max="16" width="9.44140625" style="7" customWidth="1"/>
    <col min="17" max="17" width="6.5546875" style="7" bestFit="1" customWidth="1"/>
    <col min="18" max="18" width="3" style="7" bestFit="1" customWidth="1"/>
  </cols>
  <sheetData>
    <row r="1" spans="2:18">
      <c r="L1" s="25"/>
    </row>
    <row r="2" spans="2:18">
      <c r="B2" s="289" t="s">
        <v>233</v>
      </c>
      <c r="C2" s="289"/>
      <c r="D2" s="289"/>
      <c r="E2" s="289"/>
      <c r="F2" s="289"/>
      <c r="G2" s="289"/>
      <c r="H2" s="289"/>
      <c r="I2" s="289"/>
      <c r="J2" s="289"/>
    </row>
    <row r="3" spans="2:18">
      <c r="C3" s="27" t="s">
        <v>193</v>
      </c>
      <c r="D3" s="27" t="s">
        <v>188</v>
      </c>
      <c r="E3" s="27"/>
      <c r="F3" s="27"/>
      <c r="G3" s="27"/>
      <c r="H3" s="27"/>
      <c r="I3" s="27"/>
      <c r="J3" s="28"/>
    </row>
    <row r="4" spans="2:18">
      <c r="C4" s="27" t="s">
        <v>194</v>
      </c>
      <c r="D4" s="27" t="s">
        <v>194</v>
      </c>
      <c r="E4" s="27" t="s">
        <v>189</v>
      </c>
      <c r="F4" s="289" t="s">
        <v>191</v>
      </c>
      <c r="G4" s="289"/>
      <c r="H4" s="289"/>
      <c r="I4" s="289"/>
      <c r="J4" s="28"/>
      <c r="M4" s="171" t="s">
        <v>384</v>
      </c>
      <c r="N4" s="171" t="s">
        <v>385</v>
      </c>
      <c r="O4" s="290" t="s">
        <v>386</v>
      </c>
      <c r="P4" s="290"/>
      <c r="Q4" s="36" t="s">
        <v>234</v>
      </c>
      <c r="R4" s="171" t="s">
        <v>387</v>
      </c>
    </row>
    <row r="5" spans="2:18">
      <c r="B5" s="27" t="s">
        <v>186</v>
      </c>
      <c r="C5" s="27" t="s">
        <v>187</v>
      </c>
      <c r="D5" s="27" t="s">
        <v>232</v>
      </c>
      <c r="E5" s="27" t="s">
        <v>190</v>
      </c>
      <c r="F5" s="27" t="s">
        <v>192</v>
      </c>
      <c r="G5" s="27" t="s">
        <v>195</v>
      </c>
      <c r="H5" s="27" t="s">
        <v>196</v>
      </c>
      <c r="I5" s="27" t="s">
        <v>197</v>
      </c>
      <c r="J5" s="28"/>
      <c r="M5" s="172" t="s">
        <v>369</v>
      </c>
      <c r="N5" s="66">
        <v>150</v>
      </c>
      <c r="O5" s="55">
        <v>120</v>
      </c>
      <c r="P5" s="55">
        <v>180</v>
      </c>
      <c r="Q5" s="55"/>
      <c r="R5" s="172"/>
    </row>
    <row r="6" spans="2:18">
      <c r="B6" s="27" t="s">
        <v>198</v>
      </c>
      <c r="C6" s="7">
        <v>12</v>
      </c>
      <c r="D6" s="7">
        <v>18</v>
      </c>
      <c r="E6" s="7">
        <v>300</v>
      </c>
      <c r="F6" s="7">
        <v>23.75</v>
      </c>
      <c r="G6" s="7">
        <v>18.95</v>
      </c>
      <c r="H6" s="7">
        <v>18.95</v>
      </c>
      <c r="I6" s="7">
        <v>18.95</v>
      </c>
      <c r="J6" s="26">
        <f>+F6/E6</f>
        <v>7.9166666666666663E-2</v>
      </c>
      <c r="M6" s="172" t="s">
        <v>370</v>
      </c>
      <c r="N6" s="66">
        <v>150</v>
      </c>
      <c r="O6" s="55">
        <v>150</v>
      </c>
      <c r="P6" s="55">
        <v>250</v>
      </c>
      <c r="Q6" s="55"/>
      <c r="R6" s="172"/>
    </row>
    <row r="7" spans="2:18">
      <c r="B7" s="27" t="s">
        <v>199</v>
      </c>
      <c r="C7" s="7">
        <v>30</v>
      </c>
      <c r="D7" s="7">
        <v>50</v>
      </c>
      <c r="E7" s="7">
        <v>100</v>
      </c>
      <c r="F7" s="7">
        <v>41.5</v>
      </c>
      <c r="G7" s="7">
        <v>33.200000000000003</v>
      </c>
      <c r="H7" s="7">
        <v>33.200000000000003</v>
      </c>
      <c r="I7" s="7">
        <v>33.200000000000003</v>
      </c>
      <c r="J7" s="26">
        <f t="shared" ref="J7:J39" si="0">+F7/E7</f>
        <v>0.41499999999999998</v>
      </c>
      <c r="M7" s="172" t="s">
        <v>371</v>
      </c>
      <c r="N7" s="66">
        <v>150</v>
      </c>
      <c r="O7" s="55">
        <v>150</v>
      </c>
      <c r="P7" s="55">
        <v>300</v>
      </c>
      <c r="Q7" s="55"/>
      <c r="R7" s="172"/>
    </row>
    <row r="8" spans="2:18">
      <c r="B8" s="27" t="s">
        <v>200</v>
      </c>
      <c r="C8" s="7">
        <v>40</v>
      </c>
      <c r="D8" s="7">
        <v>60</v>
      </c>
      <c r="E8" s="7">
        <v>100</v>
      </c>
      <c r="F8" s="7">
        <v>65.95</v>
      </c>
      <c r="G8" s="7">
        <v>52.75</v>
      </c>
      <c r="H8" s="7">
        <v>52.75</v>
      </c>
      <c r="I8" s="7">
        <v>52.75</v>
      </c>
      <c r="J8" s="26">
        <f t="shared" si="0"/>
        <v>0.65949999999999998</v>
      </c>
      <c r="M8" s="172" t="s">
        <v>372</v>
      </c>
      <c r="N8" s="66">
        <v>150</v>
      </c>
      <c r="O8" s="55">
        <v>220</v>
      </c>
      <c r="P8" s="55">
        <v>360</v>
      </c>
      <c r="Q8" s="55"/>
      <c r="R8" s="172"/>
    </row>
    <row r="9" spans="2:18">
      <c r="B9" s="27" t="s">
        <v>201</v>
      </c>
      <c r="C9" s="7">
        <v>70</v>
      </c>
      <c r="D9" s="7">
        <v>150</v>
      </c>
      <c r="E9" s="7">
        <v>100</v>
      </c>
      <c r="F9" s="7">
        <v>198</v>
      </c>
      <c r="G9" s="7">
        <v>158</v>
      </c>
      <c r="H9" s="7">
        <v>158</v>
      </c>
      <c r="I9" s="7">
        <v>158</v>
      </c>
      <c r="J9" s="26">
        <f t="shared" si="0"/>
        <v>1.98</v>
      </c>
      <c r="M9" s="172" t="s">
        <v>373</v>
      </c>
      <c r="N9" s="66">
        <v>150</v>
      </c>
      <c r="O9" s="55">
        <v>230</v>
      </c>
      <c r="P9" s="55">
        <v>320</v>
      </c>
      <c r="Q9" s="55"/>
      <c r="R9" s="172"/>
    </row>
    <row r="10" spans="2:18">
      <c r="B10" s="27" t="s">
        <v>202</v>
      </c>
      <c r="C10" s="7">
        <v>23</v>
      </c>
      <c r="D10" s="7">
        <v>32</v>
      </c>
      <c r="E10" s="7">
        <v>100</v>
      </c>
      <c r="F10" s="7">
        <v>27.25</v>
      </c>
      <c r="G10" s="7">
        <v>21.8</v>
      </c>
      <c r="H10" s="7">
        <v>21.8</v>
      </c>
      <c r="I10" s="7">
        <v>21.8</v>
      </c>
      <c r="J10" s="26">
        <f t="shared" si="0"/>
        <v>0.27250000000000002</v>
      </c>
      <c r="M10" s="172" t="s">
        <v>374</v>
      </c>
      <c r="N10" s="66">
        <v>150</v>
      </c>
      <c r="O10" s="55">
        <v>250</v>
      </c>
      <c r="P10" s="55">
        <v>350</v>
      </c>
      <c r="Q10" s="55"/>
      <c r="R10" s="172"/>
    </row>
    <row r="11" spans="2:18">
      <c r="B11" s="27" t="s">
        <v>203</v>
      </c>
      <c r="C11" s="7">
        <v>50</v>
      </c>
      <c r="D11" s="7">
        <v>90</v>
      </c>
      <c r="E11" s="7">
        <v>100</v>
      </c>
      <c r="F11" s="7">
        <v>104</v>
      </c>
      <c r="G11" s="7">
        <v>93.6</v>
      </c>
      <c r="H11" s="7">
        <v>88.4</v>
      </c>
      <c r="I11" s="7">
        <v>83.2</v>
      </c>
      <c r="J11" s="26">
        <f t="shared" si="0"/>
        <v>1.04</v>
      </c>
      <c r="M11" s="172" t="s">
        <v>375</v>
      </c>
      <c r="N11" s="66">
        <v>150</v>
      </c>
      <c r="O11" s="55">
        <v>250</v>
      </c>
      <c r="P11" s="55">
        <v>400</v>
      </c>
      <c r="Q11" s="55"/>
      <c r="R11" s="172"/>
    </row>
    <row r="12" spans="2:18">
      <c r="B12" s="27" t="s">
        <v>204</v>
      </c>
      <c r="C12" s="7">
        <v>60</v>
      </c>
      <c r="D12" s="7">
        <v>120</v>
      </c>
      <c r="E12" s="7">
        <v>100</v>
      </c>
      <c r="F12" s="7">
        <v>149</v>
      </c>
      <c r="G12" s="7">
        <v>134</v>
      </c>
      <c r="H12" s="7">
        <v>126</v>
      </c>
      <c r="I12" s="7">
        <v>119</v>
      </c>
      <c r="J12" s="26">
        <f t="shared" si="0"/>
        <v>1.49</v>
      </c>
      <c r="M12" s="172" t="s">
        <v>376</v>
      </c>
      <c r="N12" s="66">
        <v>150</v>
      </c>
      <c r="O12" s="55">
        <v>300</v>
      </c>
      <c r="P12" s="55">
        <v>500</v>
      </c>
      <c r="Q12" s="55"/>
      <c r="R12" s="172"/>
    </row>
    <row r="13" spans="2:18">
      <c r="B13" s="27" t="s">
        <v>205</v>
      </c>
      <c r="C13" s="7">
        <v>10</v>
      </c>
      <c r="D13" s="7">
        <v>15</v>
      </c>
      <c r="E13" s="7">
        <v>300</v>
      </c>
      <c r="F13" s="7">
        <v>16.75</v>
      </c>
      <c r="G13" s="7">
        <v>14.95</v>
      </c>
      <c r="H13" s="7">
        <v>14.2</v>
      </c>
      <c r="I13" s="7">
        <v>13.4</v>
      </c>
      <c r="J13" s="26">
        <f t="shared" si="0"/>
        <v>5.5833333333333332E-2</v>
      </c>
      <c r="M13" s="172" t="s">
        <v>377</v>
      </c>
      <c r="N13" s="66">
        <v>150</v>
      </c>
      <c r="O13" s="55">
        <v>350</v>
      </c>
      <c r="P13" s="55">
        <v>450</v>
      </c>
      <c r="Q13" s="55"/>
      <c r="R13" s="172"/>
    </row>
    <row r="14" spans="2:18">
      <c r="B14" s="27" t="s">
        <v>206</v>
      </c>
      <c r="C14" s="7">
        <v>10</v>
      </c>
      <c r="D14" s="7">
        <v>20</v>
      </c>
      <c r="E14" s="7">
        <v>300</v>
      </c>
      <c r="F14" s="7">
        <v>21.95</v>
      </c>
      <c r="G14" s="7">
        <v>19.75</v>
      </c>
      <c r="H14" s="7">
        <v>18.649999999999999</v>
      </c>
      <c r="I14" s="7">
        <v>17.55</v>
      </c>
      <c r="J14" s="26">
        <f t="shared" si="0"/>
        <v>7.3166666666666658E-2</v>
      </c>
      <c r="M14" s="172" t="s">
        <v>378</v>
      </c>
      <c r="N14" s="66">
        <v>150</v>
      </c>
      <c r="O14" s="55">
        <v>400</v>
      </c>
      <c r="P14" s="55">
        <v>600</v>
      </c>
      <c r="Q14" s="55">
        <v>20000</v>
      </c>
      <c r="R14" s="172">
        <f>Q14/1000</f>
        <v>20</v>
      </c>
    </row>
    <row r="15" spans="2:18">
      <c r="B15" s="27" t="s">
        <v>207</v>
      </c>
      <c r="C15" s="7">
        <v>35</v>
      </c>
      <c r="D15" s="7">
        <v>55</v>
      </c>
      <c r="E15" s="7">
        <v>100</v>
      </c>
      <c r="F15" s="7">
        <v>57.65</v>
      </c>
      <c r="G15" s="7">
        <v>51.85</v>
      </c>
      <c r="H15" s="7">
        <v>48.95</v>
      </c>
      <c r="I15" s="7">
        <v>46.1</v>
      </c>
      <c r="J15" s="26">
        <f t="shared" si="0"/>
        <v>0.57650000000000001</v>
      </c>
      <c r="M15" s="172" t="s">
        <v>379</v>
      </c>
      <c r="N15" s="66">
        <v>150</v>
      </c>
      <c r="O15" s="55">
        <v>500</v>
      </c>
      <c r="P15" s="55">
        <v>800</v>
      </c>
      <c r="Q15" s="55"/>
      <c r="R15" s="172"/>
    </row>
    <row r="16" spans="2:18">
      <c r="B16" s="27" t="s">
        <v>208</v>
      </c>
      <c r="C16" s="7">
        <v>40</v>
      </c>
      <c r="D16" s="7">
        <v>40</v>
      </c>
      <c r="E16" s="7">
        <v>100</v>
      </c>
      <c r="F16" s="7">
        <v>41.5</v>
      </c>
      <c r="G16" s="7">
        <v>37.35</v>
      </c>
      <c r="H16" s="7">
        <v>35.25</v>
      </c>
      <c r="I16" s="7">
        <v>33.200000000000003</v>
      </c>
      <c r="J16" s="26">
        <f t="shared" si="0"/>
        <v>0.41499999999999998</v>
      </c>
      <c r="M16" s="172" t="s">
        <v>380</v>
      </c>
      <c r="N16" s="66">
        <v>150</v>
      </c>
      <c r="O16" s="55">
        <v>500</v>
      </c>
      <c r="P16" s="55">
        <v>900</v>
      </c>
      <c r="Q16" s="55"/>
      <c r="R16" s="172"/>
    </row>
    <row r="17" spans="2:18">
      <c r="B17" s="27" t="s">
        <v>209</v>
      </c>
      <c r="C17" s="7">
        <v>45</v>
      </c>
      <c r="D17" s="7">
        <v>70</v>
      </c>
      <c r="E17" s="7">
        <v>100</v>
      </c>
      <c r="F17" s="7">
        <v>92.6</v>
      </c>
      <c r="G17" s="7">
        <v>83.3</v>
      </c>
      <c r="H17" s="7">
        <v>78.7</v>
      </c>
      <c r="I17" s="7">
        <v>73.95</v>
      </c>
      <c r="J17" s="26">
        <f t="shared" si="0"/>
        <v>0.92599999999999993</v>
      </c>
      <c r="M17" s="172" t="s">
        <v>381</v>
      </c>
      <c r="N17" s="66">
        <v>130</v>
      </c>
      <c r="O17" s="55">
        <v>600</v>
      </c>
      <c r="P17" s="55">
        <v>1000</v>
      </c>
      <c r="Q17" s="55"/>
      <c r="R17" s="172"/>
    </row>
    <row r="18" spans="2:18">
      <c r="B18" s="27" t="s">
        <v>210</v>
      </c>
      <c r="C18" s="7">
        <v>50</v>
      </c>
      <c r="D18" s="7">
        <v>50</v>
      </c>
      <c r="E18" s="7">
        <v>100</v>
      </c>
      <c r="F18" s="7">
        <v>67.55</v>
      </c>
      <c r="G18" s="7">
        <v>60.75</v>
      </c>
      <c r="H18" s="7">
        <v>57.4</v>
      </c>
      <c r="I18" s="7">
        <v>53.95</v>
      </c>
      <c r="J18" s="26">
        <f t="shared" si="0"/>
        <v>0.67549999999999999</v>
      </c>
      <c r="M18" s="172" t="s">
        <v>382</v>
      </c>
      <c r="N18" s="66">
        <v>150</v>
      </c>
      <c r="O18" s="55">
        <v>600</v>
      </c>
      <c r="P18" s="55">
        <v>1200</v>
      </c>
      <c r="Q18" s="55"/>
      <c r="R18" s="172"/>
    </row>
    <row r="19" spans="2:18">
      <c r="B19" s="27" t="s">
        <v>211</v>
      </c>
      <c r="C19" s="7">
        <v>80</v>
      </c>
      <c r="D19" s="7">
        <v>160</v>
      </c>
      <c r="E19" s="7">
        <v>60</v>
      </c>
      <c r="F19" s="7">
        <v>207</v>
      </c>
      <c r="G19" s="7">
        <v>186</v>
      </c>
      <c r="H19" s="7">
        <v>175</v>
      </c>
      <c r="I19" s="7">
        <v>165</v>
      </c>
      <c r="J19" s="26">
        <f t="shared" si="0"/>
        <v>3.45</v>
      </c>
      <c r="M19" s="172" t="s">
        <v>383</v>
      </c>
      <c r="N19" s="66">
        <v>150</v>
      </c>
      <c r="O19" s="55">
        <v>1000</v>
      </c>
      <c r="P19" s="55">
        <v>1500</v>
      </c>
      <c r="Q19" s="55"/>
      <c r="R19" s="172"/>
    </row>
    <row r="20" spans="2:18">
      <c r="B20" s="27" t="s">
        <v>212</v>
      </c>
      <c r="C20" s="7">
        <v>85</v>
      </c>
      <c r="D20" s="7">
        <v>130</v>
      </c>
      <c r="E20" s="7">
        <v>60</v>
      </c>
      <c r="F20" s="7">
        <v>203</v>
      </c>
      <c r="G20" s="7">
        <v>182</v>
      </c>
      <c r="H20" s="7">
        <v>172</v>
      </c>
      <c r="I20" s="7">
        <v>162</v>
      </c>
      <c r="J20" s="26">
        <f t="shared" si="0"/>
        <v>3.3833333333333333</v>
      </c>
    </row>
    <row r="21" spans="2:18">
      <c r="B21" s="27" t="s">
        <v>213</v>
      </c>
      <c r="C21" s="7">
        <v>100</v>
      </c>
      <c r="D21" s="7">
        <v>150</v>
      </c>
      <c r="E21" s="7">
        <v>60</v>
      </c>
      <c r="F21" s="7">
        <v>217</v>
      </c>
      <c r="G21" s="7">
        <v>195</v>
      </c>
      <c r="H21" s="7">
        <v>184</v>
      </c>
      <c r="I21" s="7">
        <v>173</v>
      </c>
      <c r="J21" s="26">
        <f t="shared" si="0"/>
        <v>3.6166666666666667</v>
      </c>
    </row>
    <row r="22" spans="2:18">
      <c r="B22" s="27" t="s">
        <v>214</v>
      </c>
      <c r="C22" s="7">
        <v>15</v>
      </c>
      <c r="D22" s="7">
        <v>25</v>
      </c>
      <c r="E22" s="7">
        <v>200</v>
      </c>
      <c r="F22" s="7">
        <v>24.1</v>
      </c>
      <c r="G22" s="7">
        <v>21.65</v>
      </c>
      <c r="H22" s="7">
        <v>20.45</v>
      </c>
      <c r="I22" s="7">
        <v>19.25</v>
      </c>
      <c r="J22" s="26">
        <f t="shared" si="0"/>
        <v>0.12050000000000001</v>
      </c>
    </row>
    <row r="23" spans="2:18">
      <c r="B23" s="27" t="s">
        <v>215</v>
      </c>
      <c r="C23" s="7">
        <v>15</v>
      </c>
      <c r="D23" s="7">
        <v>18</v>
      </c>
      <c r="E23" s="7">
        <v>300</v>
      </c>
      <c r="F23" s="7">
        <v>29.75</v>
      </c>
      <c r="G23" s="7">
        <v>26.75</v>
      </c>
      <c r="H23" s="7">
        <v>25.25</v>
      </c>
      <c r="I23" s="7">
        <v>23.8</v>
      </c>
      <c r="J23" s="26">
        <f t="shared" si="0"/>
        <v>9.9166666666666667E-2</v>
      </c>
    </row>
    <row r="24" spans="2:18">
      <c r="B24" s="27" t="s">
        <v>216</v>
      </c>
      <c r="C24" s="7">
        <v>18</v>
      </c>
      <c r="D24" s="7">
        <v>30</v>
      </c>
      <c r="E24" s="7">
        <v>150</v>
      </c>
      <c r="F24" s="7">
        <v>27.1</v>
      </c>
      <c r="G24" s="7">
        <v>24.35</v>
      </c>
      <c r="H24" s="7">
        <v>22.95</v>
      </c>
      <c r="I24" s="7">
        <v>21.65</v>
      </c>
      <c r="J24" s="26">
        <f t="shared" si="0"/>
        <v>0.18066666666666667</v>
      </c>
    </row>
    <row r="25" spans="2:18">
      <c r="B25" s="27" t="s">
        <v>217</v>
      </c>
      <c r="C25" s="7">
        <v>20</v>
      </c>
      <c r="D25" s="7">
        <v>25</v>
      </c>
      <c r="E25" s="7">
        <v>125</v>
      </c>
      <c r="F25" s="7">
        <v>26.65</v>
      </c>
      <c r="G25" s="7">
        <v>23.95</v>
      </c>
      <c r="H25" s="7">
        <v>22.65</v>
      </c>
      <c r="I25" s="7">
        <v>21.3</v>
      </c>
      <c r="J25" s="26">
        <f t="shared" si="0"/>
        <v>0.2132</v>
      </c>
    </row>
    <row r="26" spans="2:18">
      <c r="B26" s="27" t="s">
        <v>218</v>
      </c>
      <c r="C26" s="7">
        <v>22</v>
      </c>
      <c r="D26" s="7">
        <v>36</v>
      </c>
      <c r="E26" s="7">
        <v>100</v>
      </c>
      <c r="F26" s="7">
        <v>29.3</v>
      </c>
      <c r="G26" s="7">
        <v>26.35</v>
      </c>
      <c r="H26" s="7">
        <v>24.9</v>
      </c>
      <c r="I26" s="7">
        <v>23.4</v>
      </c>
      <c r="J26" s="26">
        <f t="shared" si="0"/>
        <v>0.29299999999999998</v>
      </c>
    </row>
    <row r="27" spans="2:18">
      <c r="B27" s="27" t="s">
        <v>219</v>
      </c>
      <c r="C27" s="7">
        <v>25</v>
      </c>
      <c r="D27" s="7">
        <v>40</v>
      </c>
      <c r="E27" s="7">
        <v>100</v>
      </c>
      <c r="F27" s="7">
        <v>33.5</v>
      </c>
      <c r="G27" s="7">
        <v>30.15</v>
      </c>
      <c r="H27" s="7">
        <v>28.45</v>
      </c>
      <c r="I27" s="7">
        <v>26.8</v>
      </c>
      <c r="J27" s="26">
        <f t="shared" si="0"/>
        <v>0.33500000000000002</v>
      </c>
    </row>
    <row r="28" spans="2:18">
      <c r="B28" s="27" t="s">
        <v>220</v>
      </c>
      <c r="C28" s="7">
        <v>25</v>
      </c>
      <c r="D28" s="7">
        <v>35</v>
      </c>
      <c r="E28" s="7">
        <v>100</v>
      </c>
      <c r="F28" s="7">
        <v>32.4</v>
      </c>
      <c r="G28" s="7">
        <v>29.15</v>
      </c>
      <c r="H28" s="7">
        <v>27.5</v>
      </c>
      <c r="I28" s="7">
        <v>25.9</v>
      </c>
      <c r="J28" s="26">
        <f t="shared" si="0"/>
        <v>0.32400000000000001</v>
      </c>
    </row>
    <row r="29" spans="2:18">
      <c r="B29" s="27" t="s">
        <v>221</v>
      </c>
      <c r="C29" s="7">
        <v>20</v>
      </c>
      <c r="D29" s="7">
        <v>30</v>
      </c>
      <c r="E29" s="7">
        <v>125</v>
      </c>
      <c r="F29" s="7">
        <v>27.95</v>
      </c>
      <c r="G29" s="7">
        <v>25.15</v>
      </c>
      <c r="H29" s="7">
        <v>23.75</v>
      </c>
      <c r="I29" s="7">
        <v>22.35</v>
      </c>
      <c r="J29" s="26">
        <f t="shared" si="0"/>
        <v>0.22359999999999999</v>
      </c>
    </row>
    <row r="30" spans="2:18">
      <c r="B30" s="27" t="s">
        <v>222</v>
      </c>
      <c r="C30" s="7">
        <v>30</v>
      </c>
      <c r="D30" s="7">
        <v>40</v>
      </c>
      <c r="E30" s="7">
        <v>100</v>
      </c>
      <c r="F30" s="7">
        <v>36.25</v>
      </c>
      <c r="G30" s="7">
        <v>32.6</v>
      </c>
      <c r="H30" s="7">
        <v>30.8</v>
      </c>
      <c r="I30" s="7">
        <v>28.95</v>
      </c>
      <c r="J30" s="26">
        <f t="shared" si="0"/>
        <v>0.36249999999999999</v>
      </c>
    </row>
    <row r="31" spans="2:18">
      <c r="B31" s="27" t="s">
        <v>223</v>
      </c>
      <c r="C31" s="7">
        <v>35</v>
      </c>
      <c r="D31" s="7">
        <v>45</v>
      </c>
      <c r="E31" s="7">
        <v>100</v>
      </c>
      <c r="F31" s="7">
        <v>40.950000000000003</v>
      </c>
      <c r="G31" s="7">
        <v>36.85</v>
      </c>
      <c r="H31" s="7">
        <v>34.799999999999997</v>
      </c>
      <c r="I31" s="7">
        <v>32.75</v>
      </c>
      <c r="J31" s="26">
        <f t="shared" si="0"/>
        <v>0.40950000000000003</v>
      </c>
    </row>
    <row r="32" spans="2:18">
      <c r="B32" s="27" t="s">
        <v>224</v>
      </c>
      <c r="C32" s="7">
        <v>30</v>
      </c>
      <c r="D32" s="7">
        <v>60</v>
      </c>
      <c r="E32" s="7">
        <v>100</v>
      </c>
      <c r="F32" s="7">
        <v>49.1</v>
      </c>
      <c r="G32" s="7">
        <v>44.15</v>
      </c>
      <c r="H32" s="7">
        <v>41.7</v>
      </c>
      <c r="I32" s="7">
        <v>39.25</v>
      </c>
      <c r="J32" s="26">
        <f t="shared" si="0"/>
        <v>0.49099999999999999</v>
      </c>
    </row>
    <row r="33" spans="2:10">
      <c r="B33" s="27" t="s">
        <v>225</v>
      </c>
      <c r="C33" s="7">
        <v>50</v>
      </c>
      <c r="D33" s="7">
        <v>80</v>
      </c>
      <c r="E33" s="7">
        <v>100</v>
      </c>
      <c r="F33" s="7">
        <v>97.95</v>
      </c>
      <c r="G33" s="7">
        <v>88.15</v>
      </c>
      <c r="H33" s="7">
        <v>83.25</v>
      </c>
      <c r="I33" s="7">
        <v>78.349999999999994</v>
      </c>
      <c r="J33" s="26">
        <f t="shared" si="0"/>
        <v>0.97950000000000004</v>
      </c>
    </row>
    <row r="34" spans="2:10">
      <c r="B34" s="27" t="s">
        <v>226</v>
      </c>
      <c r="C34" s="7">
        <v>55</v>
      </c>
      <c r="D34" s="7">
        <v>90</v>
      </c>
      <c r="E34" s="7">
        <v>100</v>
      </c>
      <c r="F34" s="7">
        <v>112</v>
      </c>
      <c r="G34" s="7">
        <v>99.95</v>
      </c>
      <c r="H34" s="7">
        <v>95.2</v>
      </c>
      <c r="I34" s="7">
        <v>89.6</v>
      </c>
      <c r="J34" s="26">
        <f t="shared" si="0"/>
        <v>1.1200000000000001</v>
      </c>
    </row>
    <row r="35" spans="2:10">
      <c r="B35" s="27" t="s">
        <v>227</v>
      </c>
      <c r="C35" s="7">
        <v>50</v>
      </c>
      <c r="D35" s="7">
        <v>60</v>
      </c>
      <c r="E35" s="7">
        <v>100</v>
      </c>
      <c r="F35" s="7">
        <v>87.85</v>
      </c>
      <c r="G35" s="7">
        <v>78.95</v>
      </c>
      <c r="H35" s="7">
        <v>74.650000000000006</v>
      </c>
      <c r="I35" s="7">
        <v>70.25</v>
      </c>
      <c r="J35" s="26">
        <f t="shared" si="0"/>
        <v>0.87849999999999995</v>
      </c>
    </row>
    <row r="36" spans="2:10">
      <c r="B36" s="27" t="s">
        <v>228</v>
      </c>
      <c r="C36" s="7">
        <v>60</v>
      </c>
      <c r="D36" s="7">
        <v>100</v>
      </c>
      <c r="E36" s="7">
        <v>100</v>
      </c>
      <c r="F36" s="7">
        <v>112</v>
      </c>
      <c r="G36" s="7">
        <v>99.95</v>
      </c>
      <c r="H36" s="7">
        <v>95.2</v>
      </c>
      <c r="I36" s="7">
        <v>89.6</v>
      </c>
      <c r="J36" s="26">
        <f t="shared" si="0"/>
        <v>1.1200000000000001</v>
      </c>
    </row>
    <row r="37" spans="2:10">
      <c r="B37" s="27" t="s">
        <v>229</v>
      </c>
      <c r="C37" s="7">
        <v>60</v>
      </c>
      <c r="D37" s="7">
        <v>60</v>
      </c>
      <c r="E37" s="7">
        <v>100</v>
      </c>
      <c r="F37" s="7">
        <v>99.95</v>
      </c>
      <c r="G37" s="7">
        <v>89.95</v>
      </c>
      <c r="H37" s="7">
        <v>84.95</v>
      </c>
      <c r="I37" s="7">
        <v>79.95</v>
      </c>
      <c r="J37" s="26">
        <f t="shared" si="0"/>
        <v>0.99950000000000006</v>
      </c>
    </row>
    <row r="38" spans="2:10">
      <c r="B38" s="27" t="s">
        <v>230</v>
      </c>
      <c r="C38" s="7">
        <v>60</v>
      </c>
      <c r="D38" s="7">
        <v>80</v>
      </c>
      <c r="E38" s="7">
        <v>100</v>
      </c>
      <c r="F38" s="7">
        <v>106</v>
      </c>
      <c r="G38" s="7">
        <v>95.4</v>
      </c>
      <c r="H38" s="7">
        <v>89.95</v>
      </c>
      <c r="I38" s="7">
        <v>84.8</v>
      </c>
      <c r="J38" s="26">
        <f t="shared" si="0"/>
        <v>1.06</v>
      </c>
    </row>
    <row r="39" spans="2:10">
      <c r="B39" s="27" t="s">
        <v>231</v>
      </c>
      <c r="C39" s="7">
        <v>90</v>
      </c>
      <c r="D39" s="7">
        <v>140</v>
      </c>
      <c r="E39" s="7">
        <v>60</v>
      </c>
      <c r="F39" s="7">
        <v>213</v>
      </c>
      <c r="G39" s="7">
        <v>189</v>
      </c>
      <c r="H39" s="7">
        <v>179</v>
      </c>
      <c r="I39" s="7">
        <v>169</v>
      </c>
      <c r="J39" s="26">
        <f t="shared" si="0"/>
        <v>3.55</v>
      </c>
    </row>
  </sheetData>
  <mergeCells count="3">
    <mergeCell ref="F4:I4"/>
    <mergeCell ref="B2:J2"/>
    <mergeCell ref="O4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Facture</vt:lpstr>
      <vt:lpstr>Conversion Ct Gr Kg</vt:lpstr>
      <vt:lpstr>Carton</vt:lpstr>
      <vt:lpstr>Clients</vt:lpstr>
      <vt:lpstr>Produits</vt:lpstr>
      <vt:lpstr>Customs Nom</vt:lpstr>
      <vt:lpstr>Sachet</vt:lpstr>
      <vt:lpstr>Clients</vt:lpstr>
      <vt:lpstr>Customs_Nomenclature</vt:lpstr>
      <vt:lpstr>Incoterms</vt:lpstr>
      <vt:lpstr>Monnaie</vt:lpstr>
      <vt:lpstr>Produits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2018-07-24T01:17:54Z</cp:lastPrinted>
  <dcterms:created xsi:type="dcterms:W3CDTF">2016-09-19T06:11:43Z</dcterms:created>
  <dcterms:modified xsi:type="dcterms:W3CDTF">2018-07-24T01:31:18Z</dcterms:modified>
</cp:coreProperties>
</file>