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5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/>
  <mc:AlternateContent xmlns:mc="http://schemas.openxmlformats.org/markup-compatibility/2006">
    <mc:Choice Requires="x15">
      <x15ac:absPath xmlns:x15ac="http://schemas.microsoft.com/office/spreadsheetml/2010/11/ac" url="E:\Regma\"/>
    </mc:Choice>
  </mc:AlternateContent>
  <xr:revisionPtr revIDLastSave="0" documentId="10_ncr:8100000_{C0977C7E-F250-435E-AD58-0F9B2294F223}" xr6:coauthVersionLast="34" xr6:coauthVersionMax="34" xr10:uidLastSave="{00000000-0000-0000-0000-000000000000}"/>
  <bookViews>
    <workbookView xWindow="0" yWindow="0" windowWidth="28800" windowHeight="12432" tabRatio="778" firstSheet="1" activeTab="3" xr2:uid="{00000000-000D-0000-FFFF-FFFF00000000}"/>
  </bookViews>
  <sheets>
    <sheet name="NOUVELLE ANNEE" sheetId="71" r:id="rId1"/>
    <sheet name="Synthèse par mois 2018" sheetId="30" r:id="rId2"/>
    <sheet name="Synthèse Semestriel 2018" sheetId="31" r:id="rId3"/>
    <sheet name="SYNTHESE 2018" sheetId="27" r:id="rId4"/>
    <sheet name="PHIL 2018" sheetId="21" r:id="rId5"/>
    <sheet name="PHILLIPE" sheetId="95" r:id="rId6"/>
  </sheets>
  <definedNames>
    <definedName name="_xlnm.Print_Area" localSheetId="4">'PHIL 2018'!$C$64:$U$190</definedName>
    <definedName name="_xlnm.Print_Area" localSheetId="5">PHILLIPE!$C$64:$U$190</definedName>
    <definedName name="_xlnm.Print_Area" localSheetId="1">'Synthèse par mois 2018'!$D$1:$K$35</definedName>
    <definedName name="_xlnm.Print_Area" localSheetId="2">'Synthèse Semestriel 2018'!$A$1:$K$67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6" i="95" l="1"/>
  <c r="D32" i="95"/>
  <c r="D33" i="95" s="1"/>
  <c r="AX21" i="95"/>
  <c r="AX22" i="95" s="1"/>
  <c r="AQ21" i="95"/>
  <c r="AP21" i="95"/>
  <c r="AJ21" i="95"/>
  <c r="AI21" i="95"/>
  <c r="AB21" i="95"/>
  <c r="AA21" i="95"/>
  <c r="T21" i="95"/>
  <c r="S21" i="95"/>
  <c r="G21" i="95"/>
  <c r="E48" i="95" s="1"/>
  <c r="F21" i="95"/>
  <c r="C44" i="95" s="1"/>
  <c r="E21" i="95"/>
  <c r="D21" i="95"/>
  <c r="AX20" i="95"/>
  <c r="AQ20" i="95"/>
  <c r="AP20" i="95"/>
  <c r="AJ20" i="95"/>
  <c r="AI20" i="95"/>
  <c r="AB20" i="95"/>
  <c r="AA20" i="95"/>
  <c r="T20" i="95"/>
  <c r="S20" i="95"/>
  <c r="G20" i="95"/>
  <c r="F37" i="95" s="1"/>
  <c r="F20" i="95"/>
  <c r="F32" i="95" s="1"/>
  <c r="E20" i="95"/>
  <c r="E22" i="95" s="1"/>
  <c r="D20" i="95"/>
  <c r="D22" i="95" s="1"/>
  <c r="AZ17" i="95"/>
  <c r="AS17" i="95"/>
  <c r="AL17" i="95"/>
  <c r="AD17" i="95"/>
  <c r="V17" i="95"/>
  <c r="N17" i="95"/>
  <c r="L17" i="95"/>
  <c r="J17" i="95"/>
  <c r="K17" i="95" s="1"/>
  <c r="I17" i="95"/>
  <c r="H17" i="95"/>
  <c r="AS16" i="95"/>
  <c r="AL16" i="95"/>
  <c r="AD16" i="95"/>
  <c r="V16" i="95"/>
  <c r="N16" i="95"/>
  <c r="L16" i="95"/>
  <c r="J16" i="95"/>
  <c r="K16" i="95" s="1"/>
  <c r="I16" i="95"/>
  <c r="H16" i="95"/>
  <c r="AS15" i="95"/>
  <c r="AL15" i="95"/>
  <c r="AD15" i="95"/>
  <c r="V15" i="95"/>
  <c r="N15" i="95"/>
  <c r="L15" i="95"/>
  <c r="J15" i="95"/>
  <c r="K15" i="95" s="1"/>
  <c r="I15" i="95"/>
  <c r="H15" i="95"/>
  <c r="AS14" i="95"/>
  <c r="AL14" i="95"/>
  <c r="AD14" i="95"/>
  <c r="V14" i="95"/>
  <c r="N14" i="95"/>
  <c r="M14" i="95"/>
  <c r="L14" i="95"/>
  <c r="K14" i="95"/>
  <c r="J14" i="95"/>
  <c r="I14" i="95"/>
  <c r="H14" i="95"/>
  <c r="AZ13" i="95"/>
  <c r="AS13" i="95"/>
  <c r="AL13" i="95"/>
  <c r="AD13" i="95"/>
  <c r="V13" i="95"/>
  <c r="N13" i="95"/>
  <c r="L13" i="95"/>
  <c r="J13" i="95"/>
  <c r="K13" i="95" s="1"/>
  <c r="I13" i="95"/>
  <c r="H13" i="95"/>
  <c r="AY12" i="95"/>
  <c r="AY13" i="95" s="1"/>
  <c r="AY14" i="95" s="1"/>
  <c r="AY15" i="95" s="1"/>
  <c r="AY16" i="95" s="1"/>
  <c r="AY17" i="95" s="1"/>
  <c r="AZ15" i="95"/>
  <c r="AS12" i="95"/>
  <c r="AR12" i="95"/>
  <c r="AR13" i="95" s="1"/>
  <c r="AR14" i="95" s="1"/>
  <c r="AR15" i="95" s="1"/>
  <c r="AR16" i="95" s="1"/>
  <c r="AR17" i="95" s="1"/>
  <c r="AL12" i="95"/>
  <c r="AK12" i="95"/>
  <c r="AK13" i="95" s="1"/>
  <c r="AK14" i="95" s="1"/>
  <c r="AK15" i="95" s="1"/>
  <c r="AK16" i="95" s="1"/>
  <c r="AK17" i="95" s="1"/>
  <c r="AD12" i="95"/>
  <c r="AC12" i="95"/>
  <c r="AC13" i="95" s="1"/>
  <c r="AC14" i="95" s="1"/>
  <c r="AC15" i="95" s="1"/>
  <c r="AC16" i="95" s="1"/>
  <c r="AC17" i="95" s="1"/>
  <c r="V12" i="95"/>
  <c r="U12" i="95"/>
  <c r="U13" i="95" s="1"/>
  <c r="U14" i="95" s="1"/>
  <c r="U15" i="95" s="1"/>
  <c r="U16" i="95" s="1"/>
  <c r="U17" i="95" s="1"/>
  <c r="N12" i="95"/>
  <c r="L12" i="95"/>
  <c r="J12" i="95"/>
  <c r="K12" i="95" s="1"/>
  <c r="I12" i="95"/>
  <c r="H12" i="95"/>
  <c r="AS11" i="95"/>
  <c r="AL11" i="95"/>
  <c r="AD11" i="95"/>
  <c r="V11" i="95"/>
  <c r="N11" i="95"/>
  <c r="M11" i="95"/>
  <c r="L11" i="95"/>
  <c r="K11" i="95"/>
  <c r="J11" i="95"/>
  <c r="AS10" i="95"/>
  <c r="AL10" i="95"/>
  <c r="AD10" i="95"/>
  <c r="V10" i="95"/>
  <c r="N10" i="95"/>
  <c r="M10" i="95"/>
  <c r="L10" i="95"/>
  <c r="J10" i="95"/>
  <c r="K10" i="95" s="1"/>
  <c r="AS9" i="95"/>
  <c r="AL9" i="95"/>
  <c r="AD9" i="95"/>
  <c r="V9" i="95"/>
  <c r="N9" i="95"/>
  <c r="M9" i="95"/>
  <c r="L9" i="95"/>
  <c r="J9" i="95"/>
  <c r="K9" i="95" s="1"/>
  <c r="AS8" i="95"/>
  <c r="AL8" i="95"/>
  <c r="AD8" i="95"/>
  <c r="V8" i="95"/>
  <c r="N8" i="95"/>
  <c r="M8" i="95"/>
  <c r="L8" i="95"/>
  <c r="J8" i="95"/>
  <c r="K8" i="95" s="1"/>
  <c r="AS7" i="95"/>
  <c r="AL7" i="95"/>
  <c r="AD7" i="95"/>
  <c r="V7" i="95"/>
  <c r="N7" i="95"/>
  <c r="M7" i="95"/>
  <c r="L7" i="95"/>
  <c r="K7" i="95"/>
  <c r="J7" i="95"/>
  <c r="AZ10" i="95"/>
  <c r="AS6" i="95"/>
  <c r="AR6" i="95"/>
  <c r="AR7" i="95" s="1"/>
  <c r="AR8" i="95" s="1"/>
  <c r="AR9" i="95" s="1"/>
  <c r="AR10" i="95" s="1"/>
  <c r="AR11" i="95" s="1"/>
  <c r="AL6" i="95"/>
  <c r="AK6" i="95"/>
  <c r="AK7" i="95" s="1"/>
  <c r="AK8" i="95" s="1"/>
  <c r="AK9" i="95" s="1"/>
  <c r="AK10" i="95" s="1"/>
  <c r="AK11" i="95" s="1"/>
  <c r="AD6" i="95"/>
  <c r="AC6" i="95"/>
  <c r="AC7" i="95" s="1"/>
  <c r="AC8" i="95" s="1"/>
  <c r="AC9" i="95" s="1"/>
  <c r="AC10" i="95" s="1"/>
  <c r="AC11" i="95" s="1"/>
  <c r="V6" i="95"/>
  <c r="U6" i="95"/>
  <c r="U7" i="95" s="1"/>
  <c r="U8" i="95" s="1"/>
  <c r="U9" i="95" s="1"/>
  <c r="U10" i="95" s="1"/>
  <c r="U11" i="95" s="1"/>
  <c r="N6" i="95"/>
  <c r="M6" i="95"/>
  <c r="N20" i="95" s="1"/>
  <c r="L6" i="95"/>
  <c r="I6" i="95"/>
  <c r="H6" i="95"/>
  <c r="H7" i="95" s="1"/>
  <c r="I7" i="95" s="1"/>
  <c r="Q1" i="31"/>
  <c r="H13" i="31"/>
  <c r="G13" i="31"/>
  <c r="I13" i="31"/>
  <c r="I12" i="31"/>
  <c r="M45" i="95" l="1"/>
  <c r="M12" i="95"/>
  <c r="M13" i="95"/>
  <c r="N21" i="95" s="1"/>
  <c r="M17" i="95"/>
  <c r="D35" i="95"/>
  <c r="M15" i="95"/>
  <c r="C32" i="95"/>
  <c r="D44" i="95"/>
  <c r="E44" i="95"/>
  <c r="E45" i="95" s="1"/>
  <c r="M16" i="95"/>
  <c r="E32" i="95"/>
  <c r="F44" i="95"/>
  <c r="AZ6" i="95"/>
  <c r="H8" i="95"/>
  <c r="F33" i="95"/>
  <c r="E2" i="95"/>
  <c r="E3" i="95" s="1"/>
  <c r="H20" i="95"/>
  <c r="C34" i="95"/>
  <c r="C33" i="95" s="1"/>
  <c r="E36" i="95"/>
  <c r="M33" i="95"/>
  <c r="K22" i="95"/>
  <c r="AZ8" i="95"/>
  <c r="G22" i="95"/>
  <c r="AZ14" i="95"/>
  <c r="AZ12" i="95"/>
  <c r="AW21" i="95"/>
  <c r="AZ16" i="95"/>
  <c r="C45" i="95"/>
  <c r="AZ7" i="95"/>
  <c r="AY6" i="95"/>
  <c r="AY7" i="95" s="1"/>
  <c r="AY8" i="95" s="1"/>
  <c r="AY9" i="95" s="1"/>
  <c r="AY10" i="95" s="1"/>
  <c r="AY11" i="95" s="1"/>
  <c r="AW20" i="95"/>
  <c r="AZ9" i="95"/>
  <c r="AZ11" i="95"/>
  <c r="F49" i="95"/>
  <c r="H21" i="95"/>
  <c r="D47" i="95"/>
  <c r="D45" i="95" s="1"/>
  <c r="F22" i="95"/>
  <c r="F23" i="95" s="1"/>
  <c r="J6" i="30"/>
  <c r="B10" i="30"/>
  <c r="F45" i="95" l="1"/>
  <c r="G45" i="95" s="1"/>
  <c r="E33" i="95"/>
  <c r="G33" i="95"/>
  <c r="H9" i="95"/>
  <c r="I8" i="95"/>
  <c r="H45" i="95" l="1"/>
  <c r="I45" i="95"/>
  <c r="K45" i="95"/>
  <c r="J45" i="95"/>
  <c r="J33" i="95"/>
  <c r="H33" i="95"/>
  <c r="I33" i="95"/>
  <c r="K33" i="95"/>
  <c r="I9" i="95"/>
  <c r="H10" i="95"/>
  <c r="E2" i="21"/>
  <c r="E3" i="21" s="1"/>
  <c r="J7" i="21"/>
  <c r="K7" i="21" s="1"/>
  <c r="J8" i="21"/>
  <c r="K8" i="21" s="1"/>
  <c r="J9" i="21"/>
  <c r="K9" i="21"/>
  <c r="J10" i="21"/>
  <c r="K10" i="21" s="1"/>
  <c r="J11" i="21"/>
  <c r="K11" i="21" s="1"/>
  <c r="J12" i="21"/>
  <c r="K12" i="21" s="1"/>
  <c r="J13" i="21"/>
  <c r="K13" i="21" s="1"/>
  <c r="J14" i="21"/>
  <c r="K14" i="21" s="1"/>
  <c r="J15" i="21"/>
  <c r="K15" i="21" s="1"/>
  <c r="J16" i="21"/>
  <c r="K16" i="21" s="1"/>
  <c r="J17" i="21"/>
  <c r="K17" i="21" s="1"/>
  <c r="H11" i="30"/>
  <c r="I11" i="30"/>
  <c r="M45" i="21" l="1"/>
  <c r="M33" i="21"/>
  <c r="N33" i="95"/>
  <c r="N45" i="95"/>
  <c r="H11" i="95"/>
  <c r="I11" i="95" s="1"/>
  <c r="I10" i="95"/>
  <c r="K22" i="21"/>
  <c r="L6" i="21" l="1"/>
  <c r="L17" i="21"/>
  <c r="H6" i="21"/>
  <c r="I6" i="21" s="1"/>
  <c r="H7" i="21" l="1"/>
  <c r="I7" i="21" l="1"/>
  <c r="H8" i="21"/>
  <c r="H9" i="21" l="1"/>
  <c r="I8" i="21"/>
  <c r="H10" i="21" l="1"/>
  <c r="I9" i="21"/>
  <c r="H11" i="21" l="1"/>
  <c r="I10" i="21"/>
  <c r="I11" i="21" l="1"/>
  <c r="H12" i="21"/>
  <c r="I12" i="21" l="1"/>
  <c r="H13" i="21"/>
  <c r="H14" i="21" l="1"/>
  <c r="I13" i="21"/>
  <c r="H15" i="21" l="1"/>
  <c r="I14" i="21"/>
  <c r="F13" i="31"/>
  <c r="H16" i="21" l="1"/>
  <c r="I15" i="21"/>
  <c r="AR6" i="21"/>
  <c r="AP20" i="21"/>
  <c r="AQ21" i="21"/>
  <c r="AP21" i="21"/>
  <c r="AQ20" i="21"/>
  <c r="AR12" i="21"/>
  <c r="AR13" i="21" s="1"/>
  <c r="AR14" i="21" s="1"/>
  <c r="AR15" i="21" s="1"/>
  <c r="AR16" i="21" s="1"/>
  <c r="AR17" i="21" s="1"/>
  <c r="AC6" i="21"/>
  <c r="U12" i="21"/>
  <c r="H17" i="21" l="1"/>
  <c r="I17" i="21" s="1"/>
  <c r="I16" i="21"/>
  <c r="AR7" i="21"/>
  <c r="AR8" i="21" s="1"/>
  <c r="AR9" i="21" s="1"/>
  <c r="AR10" i="21" s="1"/>
  <c r="AR11" i="21" s="1"/>
  <c r="AS12" i="21"/>
  <c r="AS14" i="21"/>
  <c r="AS16" i="21"/>
  <c r="AS7" i="21"/>
  <c r="AS9" i="21"/>
  <c r="AS11" i="21"/>
  <c r="AS13" i="21"/>
  <c r="AS15" i="21"/>
  <c r="AS17" i="21"/>
  <c r="AS6" i="21"/>
  <c r="AS8" i="21"/>
  <c r="AS10" i="21"/>
  <c r="AW21" i="21" l="1"/>
  <c r="AW20" i="21"/>
  <c r="AX21" i="21"/>
  <c r="AJ21" i="21"/>
  <c r="AI21" i="21"/>
  <c r="AB21" i="21"/>
  <c r="AA21" i="21"/>
  <c r="T21" i="21"/>
  <c r="S21" i="21"/>
  <c r="AX20" i="21"/>
  <c r="AJ20" i="21"/>
  <c r="AI20" i="21"/>
  <c r="AB20" i="21"/>
  <c r="AA20" i="21"/>
  <c r="T20" i="21"/>
  <c r="S20" i="21"/>
  <c r="AX22" i="21" l="1"/>
  <c r="H12" i="31"/>
  <c r="G12" i="31"/>
  <c r="E12" i="31"/>
  <c r="F12" i="31"/>
  <c r="E13" i="31"/>
  <c r="D13" i="31"/>
  <c r="D12" i="31"/>
  <c r="L16" i="21" l="1"/>
  <c r="L15" i="21"/>
  <c r="L14" i="21"/>
  <c r="L13" i="21"/>
  <c r="L12" i="21"/>
  <c r="L11" i="21"/>
  <c r="L10" i="21"/>
  <c r="L9" i="21"/>
  <c r="L8" i="21"/>
  <c r="L7" i="21"/>
  <c r="G21" i="21"/>
  <c r="F21" i="21"/>
  <c r="E21" i="21"/>
  <c r="D21" i="21"/>
  <c r="G20" i="21"/>
  <c r="F20" i="21"/>
  <c r="E20" i="21"/>
  <c r="D20" i="21"/>
  <c r="AZ17" i="21"/>
  <c r="AL17" i="21"/>
  <c r="AD17" i="21"/>
  <c r="V17" i="21"/>
  <c r="N17" i="21"/>
  <c r="AZ16" i="21"/>
  <c r="AL16" i="21"/>
  <c r="AD16" i="21"/>
  <c r="V16" i="21"/>
  <c r="N16" i="21"/>
  <c r="AZ15" i="21"/>
  <c r="AL15" i="21"/>
  <c r="AD15" i="21"/>
  <c r="V15" i="21"/>
  <c r="N15" i="21"/>
  <c r="AZ14" i="21"/>
  <c r="AL14" i="21"/>
  <c r="AD14" i="21"/>
  <c r="V14" i="21"/>
  <c r="N14" i="21"/>
  <c r="AZ13" i="21"/>
  <c r="AL13" i="21"/>
  <c r="AD13" i="21"/>
  <c r="V13" i="21"/>
  <c r="N13" i="21"/>
  <c r="AZ12" i="21"/>
  <c r="AY12" i="21"/>
  <c r="AY13" i="21" s="1"/>
  <c r="AY14" i="21" s="1"/>
  <c r="AY15" i="21" s="1"/>
  <c r="AY16" i="21" s="1"/>
  <c r="AY17" i="21" s="1"/>
  <c r="AL12" i="21"/>
  <c r="AK12" i="21"/>
  <c r="AK13" i="21" s="1"/>
  <c r="AK14" i="21" s="1"/>
  <c r="AK15" i="21" s="1"/>
  <c r="AK16" i="21" s="1"/>
  <c r="AK17" i="21" s="1"/>
  <c r="AD12" i="21"/>
  <c r="AC12" i="21"/>
  <c r="AC13" i="21" s="1"/>
  <c r="AC14" i="21" s="1"/>
  <c r="AC15" i="21" s="1"/>
  <c r="AC16" i="21" s="1"/>
  <c r="AC17" i="21" s="1"/>
  <c r="V12" i="21"/>
  <c r="U13" i="21"/>
  <c r="U14" i="21" s="1"/>
  <c r="U15" i="21" s="1"/>
  <c r="U16" i="21" s="1"/>
  <c r="U17" i="21" s="1"/>
  <c r="N12" i="21"/>
  <c r="AZ11" i="21"/>
  <c r="AL11" i="21"/>
  <c r="AD11" i="21"/>
  <c r="V11" i="21"/>
  <c r="N11" i="21"/>
  <c r="AZ10" i="21"/>
  <c r="AL10" i="21"/>
  <c r="AD10" i="21"/>
  <c r="V10" i="21"/>
  <c r="N10" i="21"/>
  <c r="AZ9" i="21"/>
  <c r="AL9" i="21"/>
  <c r="AD9" i="21"/>
  <c r="V9" i="21"/>
  <c r="N9" i="21"/>
  <c r="AZ8" i="21"/>
  <c r="AL8" i="21"/>
  <c r="AD8" i="21"/>
  <c r="V8" i="21"/>
  <c r="N8" i="21"/>
  <c r="AZ7" i="21"/>
  <c r="AL7" i="21"/>
  <c r="AD7" i="21"/>
  <c r="V7" i="21"/>
  <c r="N7" i="21"/>
  <c r="AZ6" i="21"/>
  <c r="AY6" i="21"/>
  <c r="AY7" i="21" s="1"/>
  <c r="AY8" i="21" s="1"/>
  <c r="AY9" i="21" s="1"/>
  <c r="AY10" i="21" s="1"/>
  <c r="AY11" i="21" s="1"/>
  <c r="AL6" i="21"/>
  <c r="AK6" i="21"/>
  <c r="AK7" i="21" s="1"/>
  <c r="AK8" i="21" s="1"/>
  <c r="AK9" i="21" s="1"/>
  <c r="AK10" i="21" s="1"/>
  <c r="AK11" i="21" s="1"/>
  <c r="AD6" i="21"/>
  <c r="AC7" i="21"/>
  <c r="AC8" i="21" s="1"/>
  <c r="AC9" i="21" s="1"/>
  <c r="AC10" i="21" s="1"/>
  <c r="AC11" i="21" s="1"/>
  <c r="V6" i="21"/>
  <c r="U6" i="21"/>
  <c r="U7" i="21" s="1"/>
  <c r="U8" i="21" s="1"/>
  <c r="U9" i="21" s="1"/>
  <c r="U10" i="21" s="1"/>
  <c r="U11" i="21" s="1"/>
  <c r="N6" i="21"/>
  <c r="F32" i="21" l="1"/>
  <c r="C32" i="21"/>
  <c r="D32" i="21"/>
  <c r="E32" i="21"/>
  <c r="D35" i="21"/>
  <c r="D44" i="21"/>
  <c r="D45" i="21" s="1"/>
  <c r="E44" i="21"/>
  <c r="F44" i="21"/>
  <c r="C44" i="21"/>
  <c r="G45" i="21" s="1"/>
  <c r="D47" i="21"/>
  <c r="E22" i="21"/>
  <c r="D22" i="21"/>
  <c r="F22" i="21"/>
  <c r="F23" i="21" s="1"/>
  <c r="M8" i="21"/>
  <c r="M7" i="21"/>
  <c r="M11" i="21"/>
  <c r="M9" i="21"/>
  <c r="M10" i="21"/>
  <c r="M6" i="21"/>
  <c r="M14" i="21"/>
  <c r="M12" i="21"/>
  <c r="M17" i="21"/>
  <c r="M13" i="21"/>
  <c r="M15" i="21"/>
  <c r="M16" i="21"/>
  <c r="H20" i="21"/>
  <c r="C46" i="21"/>
  <c r="F49" i="21"/>
  <c r="E48" i="21"/>
  <c r="H21" i="21"/>
  <c r="C34" i="21"/>
  <c r="E36" i="21"/>
  <c r="F37" i="21"/>
  <c r="G22" i="21"/>
  <c r="J45" i="21" l="1"/>
  <c r="I45" i="21"/>
  <c r="H45" i="21"/>
  <c r="K45" i="21"/>
  <c r="N45" i="21" s="1"/>
  <c r="E33" i="21"/>
  <c r="D33" i="21"/>
  <c r="F33" i="21"/>
  <c r="G33" i="21" s="1"/>
  <c r="E45" i="21"/>
  <c r="N21" i="21"/>
  <c r="N20" i="21"/>
  <c r="C45" i="21"/>
  <c r="F45" i="21"/>
  <c r="C33" i="21"/>
  <c r="K33" i="21" l="1"/>
  <c r="H33" i="21"/>
  <c r="J33" i="21"/>
  <c r="I33" i="21"/>
  <c r="N33" i="21" l="1"/>
</calcChain>
</file>

<file path=xl/sharedStrings.xml><?xml version="1.0" encoding="utf-8"?>
<sst xmlns="http://schemas.openxmlformats.org/spreadsheetml/2006/main" count="411" uniqueCount="92">
  <si>
    <t>Période</t>
  </si>
  <si>
    <t>Objectif CA</t>
  </si>
  <si>
    <t>Réalisé</t>
  </si>
  <si>
    <t>Résultat</t>
  </si>
  <si>
    <t>Suivi mensuel</t>
  </si>
  <si>
    <t>Date suivi</t>
  </si>
  <si>
    <t>31/07</t>
  </si>
  <si>
    <t>31/08</t>
  </si>
  <si>
    <t>30/09</t>
  </si>
  <si>
    <t>31/01</t>
  </si>
  <si>
    <t>29/02</t>
  </si>
  <si>
    <t>31/03</t>
  </si>
  <si>
    <t>30/04</t>
  </si>
  <si>
    <t>31/05</t>
  </si>
  <si>
    <t>30/06</t>
  </si>
  <si>
    <t>31/10</t>
  </si>
  <si>
    <t>30/11</t>
  </si>
  <si>
    <t>31/12</t>
  </si>
  <si>
    <t>coef global maxi : 2.00</t>
  </si>
  <si>
    <t>PHIL</t>
  </si>
  <si>
    <t>Base 100</t>
  </si>
  <si>
    <t xml:space="preserve"> </t>
  </si>
  <si>
    <t>TOTAL PRIMES</t>
  </si>
  <si>
    <t>SEMESTRE2</t>
  </si>
  <si>
    <t>SEMESTRE 1</t>
  </si>
  <si>
    <t>SEMESTRE 2</t>
  </si>
  <si>
    <t>CA</t>
  </si>
  <si>
    <t>Total</t>
  </si>
  <si>
    <t>PRIMES</t>
  </si>
  <si>
    <t>PHILIPPE DRUARD</t>
  </si>
  <si>
    <t>Objectif CA2017</t>
  </si>
  <si>
    <t>Objectif CA2018</t>
  </si>
  <si>
    <t>Cumul 2018</t>
  </si>
  <si>
    <t>Réalisé 2017</t>
  </si>
  <si>
    <t>MH</t>
  </si>
  <si>
    <t>Réalisé 2018</t>
  </si>
  <si>
    <t>Challenge 1</t>
  </si>
  <si>
    <t>Obj1</t>
  </si>
  <si>
    <t>A réaliser</t>
  </si>
  <si>
    <t xml:space="preserve">CA </t>
  </si>
  <si>
    <t>Challenge 2</t>
  </si>
  <si>
    <t>Challenge 3</t>
  </si>
  <si>
    <t>Challenge 4</t>
  </si>
  <si>
    <t>Challenge 1 2018</t>
  </si>
  <si>
    <t>Challenge 2 2018</t>
  </si>
  <si>
    <t>Challenge 3 2018</t>
  </si>
  <si>
    <t>Coef prime</t>
  </si>
  <si>
    <t xml:space="preserve">OBJECTIF </t>
  </si>
  <si>
    <t>0.10%</t>
  </si>
  <si>
    <t>0.15%</t>
  </si>
  <si>
    <t>0.20%</t>
  </si>
  <si>
    <t>0.30%</t>
  </si>
  <si>
    <t>Evo CA mensuel 18</t>
  </si>
  <si>
    <t>PRIMES 2018</t>
  </si>
  <si>
    <t>CHALLENGE 1</t>
  </si>
  <si>
    <t>CHALLENGE2</t>
  </si>
  <si>
    <t>CHALLENGE3</t>
  </si>
  <si>
    <t>CHALLENGE4</t>
  </si>
  <si>
    <t>PRIME CA</t>
  </si>
  <si>
    <t>EVOL CA:</t>
  </si>
  <si>
    <t>Challenge Panasonic</t>
  </si>
  <si>
    <t>Total Panasonic</t>
  </si>
  <si>
    <t>Indice/Obj 18</t>
  </si>
  <si>
    <t>OBJECTIF</t>
  </si>
  <si>
    <t>REALISE</t>
  </si>
  <si>
    <t>CA MENSUEL 2018</t>
  </si>
  <si>
    <t>Obj2</t>
  </si>
  <si>
    <t>Obj3</t>
  </si>
  <si>
    <t>COEF</t>
  </si>
  <si>
    <t xml:space="preserve">COEF </t>
  </si>
  <si>
    <t>Challenge 5</t>
  </si>
  <si>
    <t>Obj4</t>
  </si>
  <si>
    <t>Obj5</t>
  </si>
  <si>
    <t>définir des noms d'acheteur</t>
  </si>
  <si>
    <t>suivi mensuel</t>
  </si>
  <si>
    <t>Prime mensuelle</t>
  </si>
  <si>
    <t>cumul 2018 %</t>
  </si>
  <si>
    <t>PRIME MENSUEL</t>
  </si>
  <si>
    <t>mois actuel</t>
  </si>
  <si>
    <t>Vendeur</t>
  </si>
  <si>
    <t>Mois</t>
  </si>
  <si>
    <t>CA Réalisé</t>
  </si>
  <si>
    <t>numero de ligne</t>
  </si>
  <si>
    <t>Objectif</t>
  </si>
  <si>
    <t xml:space="preserve">Semestre </t>
  </si>
  <si>
    <t>MOIS</t>
  </si>
  <si>
    <t>Juin</t>
  </si>
  <si>
    <t xml:space="preserve">Synthèse CA du mois de </t>
  </si>
  <si>
    <t>CHALLENGE5</t>
  </si>
  <si>
    <t>pelle</t>
  </si>
  <si>
    <t>poire</t>
  </si>
  <si>
    <t>pile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</si>
</sst>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8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FFC000"/>
      <name val="Calibri"/>
      <family val="2"/>
      <scheme val="minor"/>
    </font>
    <font>
      <b/>
      <sz val="18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20"/>
      <color theme="4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77F07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rgb="FFFF3300"/>
      </bottom>
      <diagonal/>
    </border>
  </borders>
  <cellStyleXfs count="4">
    <xf numFmtId="0" fontId="0" fillId="0" borderId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</cellStyleXfs>
  <cellXfs count="196">
    <xf numFmtId="0" fontId="0" fillId="0" borderId="0" xfId="0"/>
    <xf numFmtId="0" fontId="0" fillId="0" borderId="1" xfId="0" applyBorder="1"/>
    <xf numFmtId="0" fontId="0" fillId="0" borderId="0" xfId="0" applyFill="1"/>
    <xf numFmtId="0" fontId="0" fillId="0" borderId="0" xfId="0" applyFill="1" applyBorder="1"/>
    <xf numFmtId="0" fontId="8" fillId="0" borderId="0" xfId="0" applyFont="1" applyFill="1" applyBorder="1"/>
    <xf numFmtId="0" fontId="0" fillId="0" borderId="0" xfId="0" applyBorder="1"/>
    <xf numFmtId="0" fontId="0" fillId="2" borderId="0" xfId="0" applyFill="1"/>
    <xf numFmtId="0" fontId="0" fillId="2" borderId="0" xfId="0" applyFill="1" applyBorder="1"/>
    <xf numFmtId="0" fontId="0" fillId="2" borderId="10" xfId="0" applyFill="1" applyBorder="1"/>
    <xf numFmtId="0" fontId="0" fillId="2" borderId="7" xfId="0" applyFill="1" applyBorder="1"/>
    <xf numFmtId="0" fontId="0" fillId="2" borderId="8" xfId="0" applyFill="1" applyBorder="1"/>
    <xf numFmtId="165" fontId="0" fillId="0" borderId="1" xfId="3" applyNumberFormat="1" applyFont="1" applyFill="1" applyBorder="1"/>
    <xf numFmtId="165" fontId="0" fillId="0" borderId="1" xfId="0" applyNumberFormat="1" applyFill="1" applyBorder="1"/>
    <xf numFmtId="0" fontId="0" fillId="2" borderId="1" xfId="0" applyFill="1" applyBorder="1"/>
    <xf numFmtId="0" fontId="0" fillId="2" borderId="13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2" xfId="0" applyFill="1" applyBorder="1"/>
    <xf numFmtId="0" fontId="0" fillId="2" borderId="11" xfId="0" applyFill="1" applyBorder="1"/>
    <xf numFmtId="0" fontId="23" fillId="2" borderId="0" xfId="0" applyFont="1" applyFill="1" applyBorder="1"/>
    <xf numFmtId="0" fontId="6" fillId="3" borderId="1" xfId="0" applyFont="1" applyFill="1" applyBorder="1"/>
    <xf numFmtId="0" fontId="0" fillId="0" borderId="20" xfId="0" applyBorder="1"/>
    <xf numFmtId="0" fontId="0" fillId="2" borderId="9" xfId="0" applyFill="1" applyBorder="1"/>
    <xf numFmtId="0" fontId="24" fillId="2" borderId="0" xfId="0" applyFont="1" applyFill="1" applyBorder="1"/>
    <xf numFmtId="0" fontId="0" fillId="4" borderId="1" xfId="0" applyNumberFormat="1" applyFill="1" applyBorder="1"/>
    <xf numFmtId="0" fontId="0" fillId="4" borderId="1" xfId="0" applyFill="1" applyBorder="1"/>
    <xf numFmtId="0" fontId="1" fillId="0" borderId="7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49" fontId="0" fillId="0" borderId="1" xfId="0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 vertical="center"/>
    </xf>
    <xf numFmtId="165" fontId="9" fillId="0" borderId="2" xfId="3" applyNumberFormat="1" applyFont="1" applyFill="1" applyBorder="1" applyAlignment="1">
      <alignment horizontal="center" vertical="center"/>
    </xf>
    <xf numFmtId="10" fontId="9" fillId="0" borderId="2" xfId="3" applyNumberFormat="1" applyFont="1" applyFill="1" applyBorder="1" applyAlignment="1">
      <alignment horizontal="center" vertical="center"/>
    </xf>
    <xf numFmtId="9" fontId="0" fillId="0" borderId="2" xfId="0" applyNumberFormat="1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9" fontId="0" fillId="0" borderId="4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/>
    </xf>
    <xf numFmtId="0" fontId="0" fillId="0" borderId="1" xfId="0" applyFill="1" applyBorder="1"/>
    <xf numFmtId="9" fontId="0" fillId="0" borderId="9" xfId="1" applyFont="1" applyFill="1" applyBorder="1"/>
    <xf numFmtId="9" fontId="0" fillId="0" borderId="2" xfId="1" applyFont="1" applyFill="1" applyBorder="1"/>
    <xf numFmtId="9" fontId="0" fillId="0" borderId="0" xfId="1" applyFont="1" applyFill="1" applyBorder="1"/>
    <xf numFmtId="9" fontId="0" fillId="0" borderId="1" xfId="1" applyFont="1" applyFill="1" applyBorder="1"/>
    <xf numFmtId="0" fontId="9" fillId="0" borderId="2" xfId="3" applyNumberFormat="1" applyFont="1" applyFill="1" applyBorder="1" applyAlignment="1">
      <alignment horizontal="center" vertical="center"/>
    </xf>
    <xf numFmtId="9" fontId="0" fillId="0" borderId="3" xfId="1" applyFont="1" applyFill="1" applyBorder="1"/>
    <xf numFmtId="9" fontId="0" fillId="0" borderId="4" xfId="1" applyFont="1" applyFill="1" applyBorder="1"/>
    <xf numFmtId="164" fontId="0" fillId="0" borderId="1" xfId="2" applyNumberFormat="1" applyFont="1" applyFill="1" applyBorder="1"/>
    <xf numFmtId="9" fontId="0" fillId="0" borderId="1" xfId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0" fillId="0" borderId="13" xfId="0" applyFill="1" applyBorder="1"/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6" xfId="0" applyFont="1" applyFill="1" applyBorder="1" applyAlignment="1">
      <alignment horizontal="center"/>
    </xf>
    <xf numFmtId="0" fontId="0" fillId="0" borderId="0" xfId="0" applyFont="1" applyFill="1" applyAlignment="1">
      <alignment wrapText="1"/>
    </xf>
    <xf numFmtId="0" fontId="18" fillId="0" borderId="13" xfId="0" applyFont="1" applyFill="1" applyBorder="1" applyAlignment="1">
      <alignment horizontal="center" vertical="center" wrapText="1"/>
    </xf>
    <xf numFmtId="165" fontId="5" fillId="0" borderId="5" xfId="3" applyNumberFormat="1" applyFont="1" applyFill="1" applyBorder="1" applyAlignment="1">
      <alignment horizontal="center" wrapText="1"/>
    </xf>
    <xf numFmtId="9" fontId="0" fillId="0" borderId="6" xfId="0" applyNumberFormat="1" applyFont="1" applyFill="1" applyBorder="1" applyAlignment="1">
      <alignment horizontal="center" vertical="center"/>
    </xf>
    <xf numFmtId="9" fontId="0" fillId="0" borderId="0" xfId="0" applyNumberFormat="1" applyFont="1" applyFill="1" applyBorder="1" applyAlignment="1">
      <alignment horizontal="center" vertical="center"/>
    </xf>
    <xf numFmtId="165" fontId="5" fillId="0" borderId="0" xfId="3" applyNumberFormat="1" applyFont="1" applyFill="1" applyBorder="1" applyAlignment="1">
      <alignment horizontal="center" wrapText="1"/>
    </xf>
    <xf numFmtId="0" fontId="1" fillId="0" borderId="12" xfId="0" applyFont="1" applyFill="1" applyBorder="1"/>
    <xf numFmtId="0" fontId="1" fillId="0" borderId="0" xfId="0" applyFont="1" applyFill="1" applyBorder="1"/>
    <xf numFmtId="0" fontId="0" fillId="0" borderId="10" xfId="0" applyFill="1" applyBorder="1"/>
    <xf numFmtId="165" fontId="6" fillId="0" borderId="0" xfId="3" applyNumberFormat="1" applyFont="1" applyFill="1" applyBorder="1"/>
    <xf numFmtId="165" fontId="0" fillId="0" borderId="0" xfId="3" applyNumberFormat="1" applyFont="1" applyFill="1" applyBorder="1"/>
    <xf numFmtId="165" fontId="0" fillId="0" borderId="0" xfId="0" applyNumberFormat="1" applyFill="1" applyBorder="1"/>
    <xf numFmtId="165" fontId="1" fillId="0" borderId="10" xfId="3" applyNumberFormat="1" applyFont="1" applyFill="1" applyBorder="1"/>
    <xf numFmtId="0" fontId="18" fillId="0" borderId="11" xfId="0" applyFont="1" applyFill="1" applyBorder="1" applyAlignment="1">
      <alignment horizontal="center" vertical="center" wrapText="1"/>
    </xf>
    <xf numFmtId="165" fontId="5" fillId="0" borderId="7" xfId="3" applyNumberFormat="1" applyFont="1" applyFill="1" applyBorder="1" applyAlignment="1">
      <alignment horizontal="center" wrapText="1"/>
    </xf>
    <xf numFmtId="9" fontId="0" fillId="0" borderId="8" xfId="0" applyNumberFormat="1" applyFont="1" applyFill="1" applyBorder="1" applyAlignment="1">
      <alignment horizontal="center" vertical="center"/>
    </xf>
    <xf numFmtId="0" fontId="1" fillId="0" borderId="11" xfId="0" applyFont="1" applyFill="1" applyBorder="1"/>
    <xf numFmtId="0" fontId="0" fillId="0" borderId="7" xfId="0" applyFill="1" applyBorder="1"/>
    <xf numFmtId="0" fontId="1" fillId="0" borderId="7" xfId="0" applyFont="1" applyFill="1" applyBorder="1"/>
    <xf numFmtId="0" fontId="0" fillId="0" borderId="8" xfId="0" applyFill="1" applyBorder="1"/>
    <xf numFmtId="0" fontId="6" fillId="0" borderId="7" xfId="0" applyFont="1" applyFill="1" applyBorder="1"/>
    <xf numFmtId="165" fontId="1" fillId="0" borderId="8" xfId="3" applyNumberFormat="1" applyFont="1" applyFill="1" applyBorder="1"/>
    <xf numFmtId="0" fontId="15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/>
    </xf>
    <xf numFmtId="3" fontId="21" fillId="0" borderId="0" xfId="0" applyNumberFormat="1" applyFont="1" applyFill="1" applyBorder="1" applyAlignment="1">
      <alignment horizontal="center" wrapText="1"/>
    </xf>
    <xf numFmtId="165" fontId="1" fillId="0" borderId="0" xfId="0" applyNumberFormat="1" applyFont="1" applyFill="1"/>
    <xf numFmtId="0" fontId="0" fillId="0" borderId="11" xfId="0" applyFill="1" applyBorder="1"/>
    <xf numFmtId="165" fontId="1" fillId="0" borderId="8" xfId="0" applyNumberFormat="1" applyFont="1" applyFill="1" applyBorder="1"/>
    <xf numFmtId="9" fontId="0" fillId="0" borderId="0" xfId="1" applyFont="1" applyFill="1"/>
    <xf numFmtId="9" fontId="1" fillId="0" borderId="0" xfId="1" applyFont="1" applyFill="1" applyBorder="1"/>
    <xf numFmtId="0" fontId="1" fillId="0" borderId="0" xfId="0" applyFont="1" applyFill="1" applyAlignment="1">
      <alignment horizontal="center"/>
    </xf>
    <xf numFmtId="0" fontId="20" fillId="0" borderId="0" xfId="0" applyFont="1" applyFill="1"/>
    <xf numFmtId="0" fontId="0" fillId="0" borderId="5" xfId="0" applyFill="1" applyBorder="1"/>
    <xf numFmtId="0" fontId="0" fillId="0" borderId="13" xfId="0" applyFill="1" applyBorder="1" applyAlignment="1">
      <alignment horizontal="center"/>
    </xf>
    <xf numFmtId="0" fontId="0" fillId="0" borderId="6" xfId="0" applyFill="1" applyBorder="1"/>
    <xf numFmtId="0" fontId="0" fillId="0" borderId="0" xfId="0" applyFill="1" applyAlignment="1">
      <alignment wrapText="1"/>
    </xf>
    <xf numFmtId="9" fontId="0" fillId="0" borderId="0" xfId="0" applyNumberFormat="1" applyFill="1" applyBorder="1"/>
    <xf numFmtId="9" fontId="0" fillId="0" borderId="12" xfId="0" applyNumberFormat="1" applyFill="1" applyBorder="1"/>
    <xf numFmtId="0" fontId="0" fillId="0" borderId="0" xfId="0" applyFill="1" applyBorder="1" applyAlignment="1">
      <alignment wrapText="1"/>
    </xf>
    <xf numFmtId="165" fontId="7" fillId="0" borderId="0" xfId="3" applyNumberFormat="1" applyFont="1" applyFill="1" applyBorder="1"/>
    <xf numFmtId="165" fontId="0" fillId="0" borderId="12" xfId="0" applyNumberFormat="1" applyFill="1" applyBorder="1"/>
    <xf numFmtId="165" fontId="0" fillId="0" borderId="7" xfId="3" applyNumberFormat="1" applyFont="1" applyFill="1" applyBorder="1"/>
    <xf numFmtId="44" fontId="0" fillId="0" borderId="11" xfId="3" applyFont="1" applyFill="1" applyBorder="1"/>
    <xf numFmtId="44" fontId="0" fillId="0" borderId="7" xfId="3" applyFont="1" applyFill="1" applyBorder="1"/>
    <xf numFmtId="44" fontId="0" fillId="0" borderId="8" xfId="3" applyFont="1" applyFill="1" applyBorder="1"/>
    <xf numFmtId="0" fontId="1" fillId="0" borderId="0" xfId="3" applyNumberFormat="1" applyFont="1" applyFill="1" applyBorder="1"/>
    <xf numFmtId="0" fontId="0" fillId="0" borderId="19" xfId="0" applyFill="1" applyBorder="1" applyAlignment="1">
      <alignment wrapText="1"/>
    </xf>
    <xf numFmtId="165" fontId="0" fillId="0" borderId="0" xfId="0" applyNumberFormat="1" applyFill="1" applyBorder="1" applyAlignment="1">
      <alignment wrapText="1"/>
    </xf>
    <xf numFmtId="0" fontId="0" fillId="0" borderId="12" xfId="0" applyFill="1" applyBorder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wrapText="1"/>
    </xf>
    <xf numFmtId="10" fontId="0" fillId="0" borderId="15" xfId="0" applyNumberFormat="1" applyFill="1" applyBorder="1" applyAlignment="1">
      <alignment horizontal="left" wrapText="1"/>
    </xf>
    <xf numFmtId="0" fontId="0" fillId="0" borderId="16" xfId="0" applyFill="1" applyBorder="1"/>
    <xf numFmtId="165" fontId="0" fillId="0" borderId="16" xfId="0" applyNumberFormat="1" applyFill="1" applyBorder="1"/>
    <xf numFmtId="165" fontId="0" fillId="0" borderId="11" xfId="0" applyNumberFormat="1" applyFill="1" applyBorder="1"/>
    <xf numFmtId="0" fontId="3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9" fontId="0" fillId="0" borderId="10" xfId="0" applyNumberFormat="1" applyFill="1" applyBorder="1"/>
    <xf numFmtId="165" fontId="0" fillId="0" borderId="8" xfId="3" applyNumberFormat="1" applyFont="1" applyFill="1" applyBorder="1"/>
    <xf numFmtId="0" fontId="0" fillId="0" borderId="18" xfId="0" applyFill="1" applyBorder="1"/>
    <xf numFmtId="165" fontId="0" fillId="0" borderId="17" xfId="0" applyNumberFormat="1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/>
    </xf>
    <xf numFmtId="0" fontId="0" fillId="0" borderId="0" xfId="0" applyFont="1" applyFill="1" applyBorder="1"/>
    <xf numFmtId="44" fontId="1" fillId="0" borderId="0" xfId="3" applyFont="1" applyFill="1" applyBorder="1" applyAlignment="1">
      <alignment horizont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wrapText="1"/>
    </xf>
    <xf numFmtId="0" fontId="14" fillId="0" borderId="0" xfId="0" applyFont="1" applyFill="1" applyBorder="1" applyAlignment="1">
      <alignment horizontal="right" wrapText="1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165" fontId="0" fillId="0" borderId="0" xfId="0" applyNumberForma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/>
    </xf>
    <xf numFmtId="165" fontId="17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" fontId="1" fillId="0" borderId="0" xfId="0" applyNumberFormat="1" applyFont="1" applyFill="1" applyBorder="1" applyAlignment="1">
      <alignment horizontal="left"/>
    </xf>
    <xf numFmtId="4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165" fontId="1" fillId="0" borderId="0" xfId="3" applyNumberFormat="1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19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wrapText="1"/>
    </xf>
    <xf numFmtId="0" fontId="11" fillId="0" borderId="0" xfId="0" applyFont="1" applyFill="1" applyBorder="1" applyAlignment="1">
      <alignment horizontal="center" wrapText="1"/>
    </xf>
    <xf numFmtId="0" fontId="10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right" wrapText="1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5" fontId="0" fillId="0" borderId="2" xfId="3" applyNumberFormat="1" applyFont="1" applyFill="1" applyBorder="1" applyAlignment="1">
      <alignment horizontal="center" vertical="center"/>
    </xf>
    <xf numFmtId="165" fontId="0" fillId="0" borderId="3" xfId="3" applyNumberFormat="1" applyFont="1" applyFill="1" applyBorder="1" applyAlignment="1">
      <alignment horizontal="center" vertical="center"/>
    </xf>
    <xf numFmtId="165" fontId="0" fillId="0" borderId="4" xfId="3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6" fontId="0" fillId="0" borderId="2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6" fillId="0" borderId="14" xfId="0" applyFont="1" applyFill="1" applyBorder="1" applyAlignment="1">
      <alignment horizontal="left" vertical="top" wrapText="1"/>
    </xf>
    <xf numFmtId="165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44" fontId="1" fillId="0" borderId="0" xfId="3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/>
    </xf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13"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theme="5"/>
      </font>
    </dxf>
    <dxf>
      <font>
        <b/>
        <i val="0"/>
        <color theme="9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77F07"/>
      <color rgb="FFEB6E1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Synthèse</a:t>
            </a:r>
            <a:r>
              <a:rPr lang="fr-FR" baseline="0"/>
              <a:t> CA du mois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par mois 2018'!$H$10</c:f>
              <c:strCache>
                <c:ptCount val="1"/>
                <c:pt idx="0">
                  <c:v>Objectif 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'Synthèse par mois 2018'!$H$10:$I$10</c:f>
              <c:strCache>
                <c:ptCount val="2"/>
                <c:pt idx="0">
                  <c:v>Objectif CA</c:v>
                </c:pt>
                <c:pt idx="1">
                  <c:v>CA Réalisé</c:v>
                </c:pt>
              </c:strCache>
            </c:strRef>
          </c:cat>
          <c:val>
            <c:numRef>
              <c:f>'Synthèse par mois 2018'!$H$11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BD-48F4-AD01-DFE59DBBACED}"/>
            </c:ext>
          </c:extLst>
        </c:ser>
        <c:ser>
          <c:idx val="1"/>
          <c:order val="1"/>
          <c:tx>
            <c:strRef>
              <c:f>'Synthèse par mois 2018'!$I$10</c:f>
              <c:strCache>
                <c:ptCount val="1"/>
                <c:pt idx="0">
                  <c:v>CA 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'Synthèse par mois 2018'!$H$10:$I$10</c:f>
              <c:strCache>
                <c:ptCount val="2"/>
                <c:pt idx="0">
                  <c:v>Objectif CA</c:v>
                </c:pt>
                <c:pt idx="1">
                  <c:v>CA Réalisé</c:v>
                </c:pt>
              </c:strCache>
            </c:strRef>
          </c:cat>
          <c:val>
            <c:numRef>
              <c:f>'Synthèse par mois 2018'!$I$11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6BD-48F4-AD01-DFE59DBBACE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91283856"/>
        <c:axId val="691285496"/>
      </c:barChart>
      <c:catAx>
        <c:axId val="6912838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91285496"/>
        <c:crosses val="autoZero"/>
        <c:auto val="1"/>
        <c:lblAlgn val="ctr"/>
        <c:lblOffset val="100"/>
        <c:noMultiLvlLbl val="0"/>
      </c:catAx>
      <c:valAx>
        <c:axId val="691285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91283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Réalisation CA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Semestriel 2018'!$C$12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2018'!$D$12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0D-4785-BF4F-E653CF571D07}"/>
            </c:ext>
          </c:extLst>
        </c:ser>
        <c:ser>
          <c:idx val="1"/>
          <c:order val="1"/>
          <c:tx>
            <c:strRef>
              <c:f>'Synthèse Semestriel 2018'!$C$13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2018'!$D$13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40D-4785-BF4F-E653CF571D0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60705112"/>
        <c:axId val="560697896"/>
      </c:barChart>
      <c:catAx>
        <c:axId val="560705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697896"/>
        <c:crosses val="autoZero"/>
        <c:auto val="1"/>
        <c:lblAlgn val="ctr"/>
        <c:lblOffset val="100"/>
        <c:noMultiLvlLbl val="0"/>
      </c:catAx>
      <c:valAx>
        <c:axId val="560697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7051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Réalisation Challenge</a:t>
            </a:r>
            <a:r>
              <a:rPr lang="fr-FR" baseline="0"/>
              <a:t>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Semestriel 2018'!$C$12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2018'!$E$12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7C-4B86-A84C-1B7800F8F2B0}"/>
            </c:ext>
          </c:extLst>
        </c:ser>
        <c:ser>
          <c:idx val="1"/>
          <c:order val="1"/>
          <c:tx>
            <c:strRef>
              <c:f>'Synthèse Semestriel 2018'!$C$13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2018'!$E$13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7C-4B86-A84C-1B7800F8F2B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60678216"/>
        <c:axId val="560682808"/>
      </c:barChart>
      <c:catAx>
        <c:axId val="560678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682808"/>
        <c:crosses val="autoZero"/>
        <c:auto val="1"/>
        <c:lblAlgn val="ctr"/>
        <c:lblOffset val="100"/>
        <c:noMultiLvlLbl val="0"/>
      </c:catAx>
      <c:valAx>
        <c:axId val="560682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678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Réalisation Challenge 2</a:t>
            </a:r>
            <a:endParaRPr lang="fr-FR" sz="12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Semestriel 2018'!$C$12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2018'!$F$12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1-4DA7-BB7B-7CF9E8DDD96F}"/>
            </c:ext>
          </c:extLst>
        </c:ser>
        <c:ser>
          <c:idx val="1"/>
          <c:order val="1"/>
          <c:tx>
            <c:strRef>
              <c:f>'Synthèse Semestriel 2018'!$C$13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2018'!$F$13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1-4DA7-BB7B-7CF9E8DDD96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60467312"/>
        <c:axId val="560469608"/>
      </c:barChart>
      <c:catAx>
        <c:axId val="560467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469608"/>
        <c:crosses val="autoZero"/>
        <c:auto val="1"/>
        <c:lblAlgn val="ctr"/>
        <c:lblOffset val="100"/>
        <c:noMultiLvlLbl val="0"/>
      </c:catAx>
      <c:valAx>
        <c:axId val="560469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4673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Réalisation Challenge 3</a:t>
            </a:r>
            <a:endParaRPr lang="fr-FR" sz="11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Semestriel 2018'!$C$12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2018'!$G$12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CF-42CE-B0CC-99E9368B733D}"/>
            </c:ext>
          </c:extLst>
        </c:ser>
        <c:ser>
          <c:idx val="1"/>
          <c:order val="1"/>
          <c:tx>
            <c:strRef>
              <c:f>'Synthèse Semestriel 2018'!$C$13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2018'!$G$13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ECF-42CE-B0CC-99E9368B733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53454544"/>
        <c:axId val="653455200"/>
      </c:barChart>
      <c:catAx>
        <c:axId val="653454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3455200"/>
        <c:crosses val="autoZero"/>
        <c:auto val="1"/>
        <c:lblAlgn val="ctr"/>
        <c:lblOffset val="100"/>
        <c:noMultiLvlLbl val="0"/>
      </c:catAx>
      <c:valAx>
        <c:axId val="65345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53454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Réalisation Challenge 4</a:t>
            </a:r>
            <a:endParaRPr lang="fr-FR" sz="11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Semestriel 2018'!$C$12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2018'!$H$12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190-4366-B567-B071403D45B8}"/>
            </c:ext>
          </c:extLst>
        </c:ser>
        <c:ser>
          <c:idx val="1"/>
          <c:order val="1"/>
          <c:tx>
            <c:strRef>
              <c:f>'Synthèse Semestriel 2018'!$C$13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2018'!$H$13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90-4366-B567-B071403D45B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60668048"/>
        <c:axId val="560675264"/>
      </c:barChart>
      <c:catAx>
        <c:axId val="560668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675264"/>
        <c:crosses val="autoZero"/>
        <c:auto val="1"/>
        <c:lblAlgn val="ctr"/>
        <c:lblOffset val="100"/>
        <c:noMultiLvlLbl val="0"/>
      </c:catAx>
      <c:valAx>
        <c:axId val="5606752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668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0" i="0" baseline="0">
                <a:effectLst/>
              </a:rPr>
              <a:t>Réalisation Challenge 5</a:t>
            </a:r>
            <a:endParaRPr lang="fr-FR" sz="11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Semestriel 2018'!$C$12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2018'!$I$12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87-42BB-A9FA-9068632FCBE6}"/>
            </c:ext>
          </c:extLst>
        </c:ser>
        <c:ser>
          <c:idx val="1"/>
          <c:order val="1"/>
          <c:tx>
            <c:strRef>
              <c:f>'Synthèse Semestriel 2018'!$C$13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'Synthèse Semestriel 2018'!$I$13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87-42BB-A9FA-9068632FCBE6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560509624"/>
        <c:axId val="560514872"/>
      </c:barChart>
      <c:catAx>
        <c:axId val="560509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514872"/>
        <c:crosses val="autoZero"/>
        <c:auto val="1"/>
        <c:lblAlgn val="ctr"/>
        <c:lblOffset val="100"/>
        <c:noMultiLvlLbl val="0"/>
      </c:catAx>
      <c:valAx>
        <c:axId val="560514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0509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2"/>
          <c:tx>
            <c:strRef>
              <c:f>'PHIL 2018'!$F$5</c:f>
              <c:strCache>
                <c:ptCount val="1"/>
                <c:pt idx="0">
                  <c:v>Objectif CA2018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delete val="1"/>
          </c:dLbls>
          <c:cat>
            <c:strRef>
              <c:f>'PHIL 2018'!$C$6:$C$17</c:f>
              <c:strCache>
                <c:ptCount val="12"/>
                <c:pt idx="0">
                  <c:v>31/01</c:v>
                </c:pt>
                <c:pt idx="1">
                  <c:v>29/02</c:v>
                </c:pt>
                <c:pt idx="2">
                  <c:v>31/03</c:v>
                </c:pt>
                <c:pt idx="3">
                  <c:v>30/04</c:v>
                </c:pt>
                <c:pt idx="4">
                  <c:v>31/05</c:v>
                </c:pt>
                <c:pt idx="5">
                  <c:v>30/06</c:v>
                </c:pt>
                <c:pt idx="6">
                  <c:v>31/07</c:v>
                </c:pt>
                <c:pt idx="7">
                  <c:v>31/08</c:v>
                </c:pt>
                <c:pt idx="8">
                  <c:v>30/09</c:v>
                </c:pt>
                <c:pt idx="9">
                  <c:v>31/10</c:v>
                </c:pt>
                <c:pt idx="10">
                  <c:v>30/11</c:v>
                </c:pt>
                <c:pt idx="11">
                  <c:v>31/12</c:v>
                </c:pt>
              </c:strCache>
            </c:strRef>
          </c:cat>
          <c:val>
            <c:numRef>
              <c:f>'PHIL 2018'!$F$6:$F$17</c:f>
              <c:numCache>
                <c:formatCode>_-* #\ ##0\ "€"_-;\-* #\ ##0\ "€"_-;_-* "-"??\ "€"_-;_-@_-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5</c:v>
                </c:pt>
                <c:pt idx="10">
                  <c:v>4</c:v>
                </c:pt>
                <c:pt idx="11">
                  <c:v>8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FFD-4E40-AE4C-31332B9E7B91}"/>
            </c:ext>
          </c:extLst>
        </c:ser>
        <c:ser>
          <c:idx val="3"/>
          <c:order val="3"/>
          <c:tx>
            <c:strRef>
              <c:f>'PHIL 2018'!$G$5</c:f>
              <c:strCache>
                <c:ptCount val="1"/>
                <c:pt idx="0">
                  <c:v>Réalisé 2018</c:v>
                </c:pt>
              </c:strCache>
            </c:strRef>
          </c:tx>
          <c:spPr>
            <a:ln w="28575" cap="rnd">
              <a:solidFill>
                <a:srgbClr val="92D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rgbClr val="FFC000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'PHIL 2018'!$C$6:$C$17</c:f>
              <c:strCache>
                <c:ptCount val="12"/>
                <c:pt idx="0">
                  <c:v>31/01</c:v>
                </c:pt>
                <c:pt idx="1">
                  <c:v>29/02</c:v>
                </c:pt>
                <c:pt idx="2">
                  <c:v>31/03</c:v>
                </c:pt>
                <c:pt idx="3">
                  <c:v>30/04</c:v>
                </c:pt>
                <c:pt idx="4">
                  <c:v>31/05</c:v>
                </c:pt>
                <c:pt idx="5">
                  <c:v>30/06</c:v>
                </c:pt>
                <c:pt idx="6">
                  <c:v>31/07</c:v>
                </c:pt>
                <c:pt idx="7">
                  <c:v>31/08</c:v>
                </c:pt>
                <c:pt idx="8">
                  <c:v>30/09</c:v>
                </c:pt>
                <c:pt idx="9">
                  <c:v>31/10</c:v>
                </c:pt>
                <c:pt idx="10">
                  <c:v>30/11</c:v>
                </c:pt>
                <c:pt idx="11">
                  <c:v>31/12</c:v>
                </c:pt>
              </c:strCache>
            </c:strRef>
          </c:cat>
          <c:val>
            <c:numRef>
              <c:f>'PHIL 2018'!$G$6:$G$17</c:f>
              <c:numCache>
                <c:formatCode>_-* #\ ##0\ "€"_-;\-* #\ ##0\ "€"_-;_-* "-"??\ "€"_-;_-@_-</c:formatCode>
                <c:ptCount val="12"/>
                <c:pt idx="0">
                  <c:v>8</c:v>
                </c:pt>
                <c:pt idx="1">
                  <c:v>4</c:v>
                </c:pt>
                <c:pt idx="2">
                  <c:v>2</c:v>
                </c:pt>
                <c:pt idx="3">
                  <c:v>8</c:v>
                </c:pt>
                <c:pt idx="4">
                  <c:v>4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8</c:v>
                </c:pt>
                <c:pt idx="9">
                  <c:v>8</c:v>
                </c:pt>
                <c:pt idx="10">
                  <c:v>5</c:v>
                </c:pt>
                <c:pt idx="11">
                  <c:v>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FFD-4E40-AE4C-31332B9E7B9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76865576"/>
        <c:axId val="676862048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'PHIL 2018'!$D$5</c15:sqref>
                        </c15:formulaRef>
                      </c:ext>
                    </c:extLst>
                    <c:strCache>
                      <c:ptCount val="1"/>
                      <c:pt idx="0">
                        <c:v>Objectif CA2017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'PHIL 2018'!$C$6:$C$17</c15:sqref>
                        </c15:formulaRef>
                      </c:ext>
                    </c:extLst>
                    <c:strCache>
                      <c:ptCount val="12"/>
                      <c:pt idx="0">
                        <c:v>31/01</c:v>
                      </c:pt>
                      <c:pt idx="1">
                        <c:v>29/02</c:v>
                      </c:pt>
                      <c:pt idx="2">
                        <c:v>31/03</c:v>
                      </c:pt>
                      <c:pt idx="3">
                        <c:v>30/04</c:v>
                      </c:pt>
                      <c:pt idx="4">
                        <c:v>31/05</c:v>
                      </c:pt>
                      <c:pt idx="5">
                        <c:v>30/06</c:v>
                      </c:pt>
                      <c:pt idx="6">
                        <c:v>31/07</c:v>
                      </c:pt>
                      <c:pt idx="7">
                        <c:v>31/08</c:v>
                      </c:pt>
                      <c:pt idx="8">
                        <c:v>30/09</c:v>
                      </c:pt>
                      <c:pt idx="9">
                        <c:v>31/10</c:v>
                      </c:pt>
                      <c:pt idx="10">
                        <c:v>30/11</c:v>
                      </c:pt>
                      <c:pt idx="11">
                        <c:v>31/12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'PHIL 2018'!$D$6:$D$17</c15:sqref>
                        </c15:formulaRef>
                      </c:ext>
                    </c:extLst>
                    <c:numCache>
                      <c:formatCode>_-* #\ ##0\ "€"_-;\-* #\ ##0\ "€"_-;_-* "-"??\ "€"_-;_-@_-</c:formatCode>
                      <c:ptCount val="12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  <c:pt idx="5">
                        <c:v>6</c:v>
                      </c:pt>
                      <c:pt idx="6">
                        <c:v>7</c:v>
                      </c:pt>
                      <c:pt idx="7">
                        <c:v>8</c:v>
                      </c:pt>
                      <c:pt idx="8">
                        <c:v>9</c:v>
                      </c:pt>
                      <c:pt idx="9">
                        <c:v>5</c:v>
                      </c:pt>
                      <c:pt idx="10">
                        <c:v>4</c:v>
                      </c:pt>
                      <c:pt idx="11">
                        <c:v>8</c:v>
                      </c:pt>
                    </c:numCache>
                  </c:numRef>
                </c:val>
                <c:smooth val="1"/>
                <c:extLst>
                  <c:ext xmlns:c16="http://schemas.microsoft.com/office/drawing/2014/chart" uri="{C3380CC4-5D6E-409C-BE32-E72D297353CC}">
                    <c16:uniqueId val="{00000002-FFFD-4E40-AE4C-31332B9E7B91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2018'!$E$5</c15:sqref>
                        </c15:formulaRef>
                      </c:ext>
                    </c:extLst>
                    <c:strCache>
                      <c:ptCount val="1"/>
                      <c:pt idx="0">
                        <c:v>Réalisé 2017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2018'!$C$6:$C$17</c15:sqref>
                        </c15:formulaRef>
                      </c:ext>
                    </c:extLst>
                    <c:strCache>
                      <c:ptCount val="12"/>
                      <c:pt idx="0">
                        <c:v>31/01</c:v>
                      </c:pt>
                      <c:pt idx="1">
                        <c:v>29/02</c:v>
                      </c:pt>
                      <c:pt idx="2">
                        <c:v>31/03</c:v>
                      </c:pt>
                      <c:pt idx="3">
                        <c:v>30/04</c:v>
                      </c:pt>
                      <c:pt idx="4">
                        <c:v>31/05</c:v>
                      </c:pt>
                      <c:pt idx="5">
                        <c:v>30/06</c:v>
                      </c:pt>
                      <c:pt idx="6">
                        <c:v>31/07</c:v>
                      </c:pt>
                      <c:pt idx="7">
                        <c:v>31/08</c:v>
                      </c:pt>
                      <c:pt idx="8">
                        <c:v>30/09</c:v>
                      </c:pt>
                      <c:pt idx="9">
                        <c:v>31/10</c:v>
                      </c:pt>
                      <c:pt idx="10">
                        <c:v>30/11</c:v>
                      </c:pt>
                      <c:pt idx="11">
                        <c:v>31/12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2018'!$E$6:$E$17</c15:sqref>
                        </c15:formulaRef>
                      </c:ext>
                    </c:extLst>
                    <c:numCache>
                      <c:formatCode>_-* #\ ##0\ "€"_-;\-* #\ ##0\ "€"_-;_-* "-"??\ "€"_-;_-@_-</c:formatCode>
                      <c:ptCount val="12"/>
                      <c:pt idx="0">
                        <c:v>8</c:v>
                      </c:pt>
                      <c:pt idx="1">
                        <c:v>4</c:v>
                      </c:pt>
                      <c:pt idx="2">
                        <c:v>2</c:v>
                      </c:pt>
                      <c:pt idx="3">
                        <c:v>8</c:v>
                      </c:pt>
                      <c:pt idx="4">
                        <c:v>4</c:v>
                      </c:pt>
                      <c:pt idx="5">
                        <c:v>7</c:v>
                      </c:pt>
                      <c:pt idx="6">
                        <c:v>8</c:v>
                      </c:pt>
                      <c:pt idx="7">
                        <c:v>9</c:v>
                      </c:pt>
                      <c:pt idx="8">
                        <c:v>8</c:v>
                      </c:pt>
                      <c:pt idx="9">
                        <c:v>8</c:v>
                      </c:pt>
                      <c:pt idx="10">
                        <c:v>5</c:v>
                      </c:pt>
                      <c:pt idx="11">
                        <c:v>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FFD-4E40-AE4C-31332B9E7B91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2018'!$H$5</c15:sqref>
                        </c15:formulaRef>
                      </c:ext>
                    </c:extLst>
                    <c:strCache>
                      <c:ptCount val="1"/>
                      <c:pt idx="0">
                        <c:v>Cumul 2018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2018'!$C$6:$C$17</c15:sqref>
                        </c15:formulaRef>
                      </c:ext>
                    </c:extLst>
                    <c:strCache>
                      <c:ptCount val="12"/>
                      <c:pt idx="0">
                        <c:v>31/01</c:v>
                      </c:pt>
                      <c:pt idx="1">
                        <c:v>29/02</c:v>
                      </c:pt>
                      <c:pt idx="2">
                        <c:v>31/03</c:v>
                      </c:pt>
                      <c:pt idx="3">
                        <c:v>30/04</c:v>
                      </c:pt>
                      <c:pt idx="4">
                        <c:v>31/05</c:v>
                      </c:pt>
                      <c:pt idx="5">
                        <c:v>30/06</c:v>
                      </c:pt>
                      <c:pt idx="6">
                        <c:v>31/07</c:v>
                      </c:pt>
                      <c:pt idx="7">
                        <c:v>31/08</c:v>
                      </c:pt>
                      <c:pt idx="8">
                        <c:v>30/09</c:v>
                      </c:pt>
                      <c:pt idx="9">
                        <c:v>31/10</c:v>
                      </c:pt>
                      <c:pt idx="10">
                        <c:v>30/11</c:v>
                      </c:pt>
                      <c:pt idx="11">
                        <c:v>31/12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2018'!$H$6:$H$17</c15:sqref>
                        </c15:formulaRef>
                      </c:ext>
                    </c:extLst>
                    <c:numCache>
                      <c:formatCode>_-* #\ ##0\ "€"_-;\-* #\ ##0\ "€"_-;_-* "-"??\ "€"_-;_-@_-</c:formatCode>
                      <c:ptCount val="12"/>
                      <c:pt idx="0">
                        <c:v>8</c:v>
                      </c:pt>
                      <c:pt idx="1">
                        <c:v>12</c:v>
                      </c:pt>
                      <c:pt idx="2">
                        <c:v>14</c:v>
                      </c:pt>
                      <c:pt idx="3">
                        <c:v>22</c:v>
                      </c:pt>
                      <c:pt idx="4">
                        <c:v>26</c:v>
                      </c:pt>
                      <c:pt idx="5">
                        <c:v>33</c:v>
                      </c:pt>
                      <c:pt idx="6">
                        <c:v>41</c:v>
                      </c:pt>
                      <c:pt idx="7">
                        <c:v>50</c:v>
                      </c:pt>
                      <c:pt idx="8">
                        <c:v>58</c:v>
                      </c:pt>
                      <c:pt idx="9">
                        <c:v>66</c:v>
                      </c:pt>
                      <c:pt idx="10">
                        <c:v>71</c:v>
                      </c:pt>
                      <c:pt idx="11">
                        <c:v>73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FFFD-4E40-AE4C-31332B9E7B91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2018'!$L$5</c15:sqref>
                        </c15:formulaRef>
                      </c:ext>
                    </c:extLst>
                    <c:strCache>
                      <c:ptCount val="1"/>
                      <c:pt idx="0">
                        <c:v>Evo CA mensuel 18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2018'!$C$6:$C$17</c15:sqref>
                        </c15:formulaRef>
                      </c:ext>
                    </c:extLst>
                    <c:strCache>
                      <c:ptCount val="12"/>
                      <c:pt idx="0">
                        <c:v>31/01</c:v>
                      </c:pt>
                      <c:pt idx="1">
                        <c:v>29/02</c:v>
                      </c:pt>
                      <c:pt idx="2">
                        <c:v>31/03</c:v>
                      </c:pt>
                      <c:pt idx="3">
                        <c:v>30/04</c:v>
                      </c:pt>
                      <c:pt idx="4">
                        <c:v>31/05</c:v>
                      </c:pt>
                      <c:pt idx="5">
                        <c:v>30/06</c:v>
                      </c:pt>
                      <c:pt idx="6">
                        <c:v>31/07</c:v>
                      </c:pt>
                      <c:pt idx="7">
                        <c:v>31/08</c:v>
                      </c:pt>
                      <c:pt idx="8">
                        <c:v>30/09</c:v>
                      </c:pt>
                      <c:pt idx="9">
                        <c:v>31/10</c:v>
                      </c:pt>
                      <c:pt idx="10">
                        <c:v>30/11</c:v>
                      </c:pt>
                      <c:pt idx="11">
                        <c:v>31/12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2018'!$L$6:$L$17</c15:sqref>
                        </c15:formulaRef>
                      </c:ext>
                    </c:extLst>
                    <c:numCache>
                      <c:formatCode>0%</c:formatCode>
                      <c:ptCount val="12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1</c:v>
                      </c:pt>
                      <c:pt idx="5">
                        <c:v>1</c:v>
                      </c:pt>
                      <c:pt idx="6">
                        <c:v>1</c:v>
                      </c:pt>
                      <c:pt idx="7">
                        <c:v>1</c:v>
                      </c:pt>
                      <c:pt idx="8">
                        <c:v>1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FFFD-4E40-AE4C-31332B9E7B91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2018'!$M$5</c15:sqref>
                        </c15:formulaRef>
                      </c:ext>
                    </c:extLst>
                    <c:strCache>
                      <c:ptCount val="1"/>
                      <c:pt idx="0">
                        <c:v>Base 100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</a:schemeClr>
                    </a:solidFill>
                    <a:ln w="9525">
                      <a:solidFill>
                        <a:schemeClr val="accent1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2018'!$C$6:$C$17</c15:sqref>
                        </c15:formulaRef>
                      </c:ext>
                    </c:extLst>
                    <c:strCache>
                      <c:ptCount val="12"/>
                      <c:pt idx="0">
                        <c:v>31/01</c:v>
                      </c:pt>
                      <c:pt idx="1">
                        <c:v>29/02</c:v>
                      </c:pt>
                      <c:pt idx="2">
                        <c:v>31/03</c:v>
                      </c:pt>
                      <c:pt idx="3">
                        <c:v>30/04</c:v>
                      </c:pt>
                      <c:pt idx="4">
                        <c:v>31/05</c:v>
                      </c:pt>
                      <c:pt idx="5">
                        <c:v>30/06</c:v>
                      </c:pt>
                      <c:pt idx="6">
                        <c:v>31/07</c:v>
                      </c:pt>
                      <c:pt idx="7">
                        <c:v>31/08</c:v>
                      </c:pt>
                      <c:pt idx="8">
                        <c:v>30/09</c:v>
                      </c:pt>
                      <c:pt idx="9">
                        <c:v>31/10</c:v>
                      </c:pt>
                      <c:pt idx="10">
                        <c:v>30/11</c:v>
                      </c:pt>
                      <c:pt idx="11">
                        <c:v>31/12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'PHIL 2018'!$M$6:$M$17</c15:sqref>
                        </c15:formulaRef>
                      </c:ext>
                    </c:extLst>
                    <c:numCache>
                      <c:formatCode>0%</c:formatCode>
                      <c:ptCount val="12"/>
                      <c:pt idx="0">
                        <c:v>4.7619047619047616E-2</c:v>
                      </c:pt>
                      <c:pt idx="1">
                        <c:v>9.5238095238095233E-2</c:v>
                      </c:pt>
                      <c:pt idx="2">
                        <c:v>0.14285714285714285</c:v>
                      </c:pt>
                      <c:pt idx="3">
                        <c:v>0.19047619047619047</c:v>
                      </c:pt>
                      <c:pt idx="4">
                        <c:v>0.23809523809523808</c:v>
                      </c:pt>
                      <c:pt idx="5">
                        <c:v>0.2857142857142857</c:v>
                      </c:pt>
                      <c:pt idx="6">
                        <c:v>0.17073170731707318</c:v>
                      </c:pt>
                      <c:pt idx="7">
                        <c:v>0.1951219512195122</c:v>
                      </c:pt>
                      <c:pt idx="8">
                        <c:v>0.21951219512195122</c:v>
                      </c:pt>
                      <c:pt idx="9">
                        <c:v>0.12195121951219512</c:v>
                      </c:pt>
                      <c:pt idx="10">
                        <c:v>9.7560975609756101E-2</c:v>
                      </c:pt>
                      <c:pt idx="11">
                        <c:v>0.1951219512195122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FFFD-4E40-AE4C-31332B9E7B91}"/>
                  </c:ext>
                </c:extLst>
              </c15:ser>
            </c15:filteredLineSeries>
          </c:ext>
        </c:extLst>
      </c:lineChart>
      <c:catAx>
        <c:axId val="676865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6862048"/>
        <c:crosses val="autoZero"/>
        <c:auto val="1"/>
        <c:lblAlgn val="ctr"/>
        <c:lblOffset val="100"/>
        <c:noMultiLvlLbl val="0"/>
      </c:catAx>
      <c:valAx>
        <c:axId val="676862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&quot;€&quot;_-;\-* #\ ##0\ &quot;€&quot;_-;_-* &quot;-&quot;??\ &quot;€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76865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777240</xdr:colOff>
          <xdr:row>5</xdr:row>
          <xdr:rowOff>7620</xdr:rowOff>
        </xdr:from>
        <xdr:to>
          <xdr:col>6</xdr:col>
          <xdr:colOff>754380</xdr:colOff>
          <xdr:row>11</xdr:row>
          <xdr:rowOff>160020</xdr:rowOff>
        </xdr:to>
        <xdr:sp macro="" textlink="">
          <xdr:nvSpPr>
            <xdr:cNvPr id="72705" name="Button 1" hidden="1">
              <a:extLst>
                <a:ext uri="{63B3BB69-23CF-44E3-9099-C40C66FF867C}">
                  <a14:compatExt spid="_x0000_s72705"/>
                </a:ext>
                <a:ext uri="{FF2B5EF4-FFF2-40B4-BE49-F238E27FC236}">
                  <a16:creationId xmlns:a16="http://schemas.microsoft.com/office/drawing/2014/main" id="{00000000-0008-0000-0000-0000011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Rajouter une année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426720</xdr:colOff>
      <xdr:row>14</xdr:row>
      <xdr:rowOff>133350</xdr:rowOff>
    </xdr:from>
    <xdr:to>
      <xdr:col>10</xdr:col>
      <xdr:colOff>335280</xdr:colOff>
      <xdr:row>29</xdr:row>
      <xdr:rowOff>133350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179070</xdr:rowOff>
    </xdr:from>
    <xdr:to>
      <xdr:col>5</xdr:col>
      <xdr:colOff>281940</xdr:colOff>
      <xdr:row>30</xdr:row>
      <xdr:rowOff>179070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533400</xdr:colOff>
      <xdr:row>16</xdr:row>
      <xdr:rowOff>11430</xdr:rowOff>
    </xdr:from>
    <xdr:to>
      <xdr:col>11</xdr:col>
      <xdr:colOff>0</xdr:colOff>
      <xdr:row>31</xdr:row>
      <xdr:rowOff>11430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33</xdr:row>
      <xdr:rowOff>171450</xdr:rowOff>
    </xdr:from>
    <xdr:to>
      <xdr:col>5</xdr:col>
      <xdr:colOff>266700</xdr:colOff>
      <xdr:row>48</xdr:row>
      <xdr:rowOff>171450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502920</xdr:colOff>
      <xdr:row>33</xdr:row>
      <xdr:rowOff>179070</xdr:rowOff>
    </xdr:from>
    <xdr:to>
      <xdr:col>10</xdr:col>
      <xdr:colOff>1120140</xdr:colOff>
      <xdr:row>48</xdr:row>
      <xdr:rowOff>179070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51</xdr:row>
      <xdr:rowOff>179070</xdr:rowOff>
    </xdr:from>
    <xdr:to>
      <xdr:col>5</xdr:col>
      <xdr:colOff>259080</xdr:colOff>
      <xdr:row>66</xdr:row>
      <xdr:rowOff>179070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495300</xdr:colOff>
      <xdr:row>52</xdr:row>
      <xdr:rowOff>3810</xdr:rowOff>
    </xdr:from>
    <xdr:to>
      <xdr:col>11</xdr:col>
      <xdr:colOff>0</xdr:colOff>
      <xdr:row>67</xdr:row>
      <xdr:rowOff>3810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21</xdr:row>
      <xdr:rowOff>190499</xdr:rowOff>
    </xdr:from>
    <xdr:to>
      <xdr:col>7</xdr:col>
      <xdr:colOff>733424</xdr:colOff>
      <xdr:row>37</xdr:row>
      <xdr:rowOff>180974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0.41549</cdr:x>
      <cdr:y>0</cdr:y>
    </cdr:from>
    <cdr:to>
      <cdr:x>0.6338</cdr:x>
      <cdr:y>0.22542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512344" y="0"/>
          <a:ext cx="1845468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t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PHILIPPE</a:t>
          </a:r>
          <a:r>
            <a:rPr lang="fr-FR" sz="1400" b="1" baseline="0"/>
            <a:t> DRUARD </a:t>
          </a:r>
          <a:r>
            <a:rPr lang="fr-FR" sz="1400" b="1"/>
            <a:t>2018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99622-1569-4835-8B92-FF65A8EE73CA}">
  <sheetPr codeName="Feuil37">
    <tabColor rgb="FFFF0000"/>
  </sheetPr>
  <dimension ref="A1"/>
  <sheetViews>
    <sheetView topLeftCell="A4" workbookViewId="0">
      <selection activeCell="H9" sqref="H9"/>
    </sheetView>
  </sheetViews>
  <sheetFormatPr baseColWidth="10" defaultRowHeight="14.4" x14ac:dyDescent="0.3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4" name="Button 1">
              <controlPr defaultSize="0" print="0" autoFill="0" autoPict="0" macro="[0]!duppliquer_feuilles">
                <anchor moveWithCells="1">
                  <from>
                    <xdr:col>2</xdr:col>
                    <xdr:colOff>777240</xdr:colOff>
                    <xdr:row>5</xdr:row>
                    <xdr:rowOff>7620</xdr:rowOff>
                  </from>
                  <to>
                    <xdr:col>6</xdr:col>
                    <xdr:colOff>754380</xdr:colOff>
                    <xdr:row>11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0D5A1-DD55-473E-86F3-B0C58B25E511}">
  <sheetPr codeName="Feuil1">
    <tabColor rgb="FF00B050"/>
    <pageSetUpPr fitToPage="1"/>
  </sheetPr>
  <dimension ref="A5:Q41"/>
  <sheetViews>
    <sheetView topLeftCell="B1" workbookViewId="0">
      <selection activeCell="C9" sqref="C9"/>
    </sheetView>
  </sheetViews>
  <sheetFormatPr baseColWidth="10" defaultRowHeight="14.4" x14ac:dyDescent="0.3"/>
  <cols>
    <col min="4" max="4" width="4.5546875" customWidth="1"/>
    <col min="9" max="9" width="10.44140625" customWidth="1"/>
  </cols>
  <sheetData>
    <row r="5" spans="1:17" x14ac:dyDescent="0.3">
      <c r="B5" s="6"/>
      <c r="C5" s="6"/>
      <c r="D5" s="6"/>
      <c r="E5" s="14"/>
      <c r="F5" s="15"/>
      <c r="G5" s="15"/>
      <c r="H5" s="15"/>
      <c r="I5" s="15"/>
      <c r="J5" s="15"/>
      <c r="K5" s="16"/>
      <c r="L5" s="6"/>
      <c r="M5" s="6"/>
      <c r="N5" s="6"/>
      <c r="O5" s="6"/>
      <c r="P5" s="6"/>
      <c r="Q5" s="6"/>
    </row>
    <row r="6" spans="1:17" ht="31.2" x14ac:dyDescent="0.6">
      <c r="B6" s="6"/>
      <c r="C6" s="6"/>
      <c r="D6" s="6"/>
      <c r="E6" s="17"/>
      <c r="F6" s="23" t="s">
        <v>87</v>
      </c>
      <c r="G6" s="19"/>
      <c r="H6" s="7"/>
      <c r="I6" s="7"/>
      <c r="J6" s="23" t="str">
        <f>C9</f>
        <v>Juin</v>
      </c>
      <c r="K6" s="8"/>
      <c r="L6" s="6"/>
      <c r="M6" s="6"/>
      <c r="N6" s="6"/>
      <c r="O6" s="6"/>
      <c r="P6" s="6"/>
      <c r="Q6" s="6"/>
    </row>
    <row r="7" spans="1:17" x14ac:dyDescent="0.3">
      <c r="B7" s="6"/>
      <c r="C7" s="6"/>
      <c r="D7" s="6"/>
      <c r="E7" s="17"/>
      <c r="F7" s="7"/>
      <c r="G7" s="7"/>
      <c r="H7" s="7"/>
      <c r="I7" s="7"/>
      <c r="J7" s="7"/>
      <c r="K7" s="8"/>
      <c r="L7" s="6"/>
      <c r="M7" s="6"/>
      <c r="N7" s="6"/>
      <c r="O7" s="6"/>
      <c r="P7" s="6"/>
      <c r="Q7" s="6"/>
    </row>
    <row r="8" spans="1:17" x14ac:dyDescent="0.3">
      <c r="B8" s="6"/>
      <c r="C8" s="6"/>
      <c r="D8" s="6"/>
      <c r="E8" s="17"/>
      <c r="F8" s="7"/>
      <c r="G8" s="7"/>
      <c r="H8" s="7"/>
      <c r="I8" s="7"/>
      <c r="J8" s="7"/>
      <c r="K8" s="8"/>
      <c r="L8" s="6"/>
      <c r="M8" s="6"/>
      <c r="N8" s="6"/>
      <c r="O8" s="6"/>
      <c r="P8" s="6"/>
      <c r="Q8" s="6"/>
    </row>
    <row r="9" spans="1:17" x14ac:dyDescent="0.3">
      <c r="B9" s="22" t="s">
        <v>85</v>
      </c>
      <c r="C9" s="24" t="s">
        <v>86</v>
      </c>
      <c r="D9" s="6"/>
      <c r="E9" s="17"/>
      <c r="F9" s="7"/>
      <c r="G9" s="7"/>
      <c r="H9" s="7"/>
      <c r="I9" s="7"/>
      <c r="J9" s="7"/>
      <c r="K9" s="8"/>
      <c r="L9" s="6"/>
      <c r="M9" s="6"/>
      <c r="N9" s="6"/>
      <c r="O9" s="6"/>
      <c r="P9" s="6"/>
      <c r="Q9" s="6"/>
    </row>
    <row r="10" spans="1:17" x14ac:dyDescent="0.3">
      <c r="A10" s="13" t="s">
        <v>80</v>
      </c>
      <c r="B10" s="13">
        <f>MONTH(1&amp;C9)</f>
        <v>6</v>
      </c>
      <c r="C10" s="6"/>
      <c r="D10" s="6"/>
      <c r="E10" s="17"/>
      <c r="F10" s="7"/>
      <c r="G10" s="13" t="s">
        <v>79</v>
      </c>
      <c r="H10" s="13" t="s">
        <v>1</v>
      </c>
      <c r="I10" s="13" t="s">
        <v>81</v>
      </c>
      <c r="J10" s="7"/>
      <c r="K10" s="8"/>
      <c r="L10" s="6"/>
      <c r="M10" s="6"/>
      <c r="N10" s="6"/>
      <c r="O10" s="6"/>
      <c r="P10" s="6"/>
      <c r="Q10" s="6"/>
    </row>
    <row r="11" spans="1:17" x14ac:dyDescent="0.3">
      <c r="A11" s="6"/>
      <c r="B11" s="6"/>
      <c r="C11" s="6"/>
      <c r="D11" s="6"/>
      <c r="E11" s="17"/>
      <c r="F11" s="7"/>
      <c r="G11" s="13" t="s">
        <v>19</v>
      </c>
      <c r="H11" s="13">
        <f ca="1">IF(G11="FRED",INDIRECT("'FRED 2018'!F"&amp;#REF!),IF(G11="HD",INDIRECT("'HD 2018'!F"&amp;#REF!),IF(G11="JEA",INDIRECT("'JEA 2018'!F"&amp;#REF!),IF(G11="PHIL",INDIRECT("'PHIL 2018'!F"&amp;'PHIL 2018'!E3),IF(G11="MFI",INDIRECT("'MFI 2018'!F"&amp;#REF!),IF(G11="DS",INDIRECT("'DS 2018'!F"&amp;#REF!),INDIRECT("'MH 2018'!F"&amp;#REF!)))))))</f>
        <v>6</v>
      </c>
      <c r="I11" s="13">
        <f ca="1">IF(G11="FRED",INDIRECT("'FRED 2018'!G"&amp;#REF!),IF(G11="HD",INDIRECT("'HD 2018'!G"&amp;#REF!),IF(G11="JEA",INDIRECT("'JEA 2018'!G"&amp;#REF!),IF(G11="PHIL",INDIRECT("'PHIL 2018'!G"&amp;'PHIL 2018'!E3),IF(G11="MFI",INDIRECT("'MFI 2018'!G"&amp;#REF!),IF(G11="DS",INDIRECT("'DS 2018'!G"&amp;#REF!),INDIRECT("'MH 2018'!G"&amp;#REF!)))))))</f>
        <v>7</v>
      </c>
      <c r="J11" s="7"/>
      <c r="K11" s="8"/>
      <c r="L11" s="6"/>
      <c r="M11" s="6"/>
      <c r="N11" s="6"/>
      <c r="O11" s="6"/>
      <c r="P11" s="6"/>
      <c r="Q11" s="6"/>
    </row>
    <row r="12" spans="1:17" x14ac:dyDescent="0.3">
      <c r="A12" s="6"/>
      <c r="B12" s="6"/>
      <c r="C12" s="6"/>
      <c r="D12" s="6"/>
      <c r="E12" s="17"/>
      <c r="F12" s="7"/>
      <c r="G12" s="7"/>
      <c r="H12" s="7"/>
      <c r="I12" s="7"/>
      <c r="J12" s="7"/>
      <c r="K12" s="8"/>
      <c r="L12" s="6"/>
      <c r="M12" s="6"/>
      <c r="N12" s="6"/>
      <c r="O12" s="6"/>
      <c r="P12" s="6"/>
      <c r="Q12" s="6"/>
    </row>
    <row r="13" spans="1:17" x14ac:dyDescent="0.3">
      <c r="A13" s="6"/>
      <c r="B13" s="6"/>
      <c r="C13" s="6"/>
      <c r="D13" s="6"/>
      <c r="E13" s="17"/>
      <c r="F13" s="7"/>
      <c r="G13" s="7"/>
      <c r="H13" s="7"/>
      <c r="I13" s="7"/>
      <c r="J13" s="7"/>
      <c r="K13" s="8"/>
      <c r="L13" s="6"/>
      <c r="M13" s="6"/>
      <c r="N13" s="6"/>
      <c r="O13" s="6"/>
      <c r="P13" s="6"/>
      <c r="Q13" s="6"/>
    </row>
    <row r="14" spans="1:17" x14ac:dyDescent="0.3">
      <c r="A14" s="6"/>
      <c r="B14" s="6"/>
      <c r="C14" s="6"/>
      <c r="D14" s="6"/>
      <c r="E14" s="17"/>
      <c r="F14" s="7"/>
      <c r="G14" s="7"/>
      <c r="H14" s="7"/>
      <c r="I14" s="7"/>
      <c r="J14" s="7"/>
      <c r="K14" s="8"/>
      <c r="L14" s="6"/>
      <c r="M14" s="6"/>
      <c r="N14" s="6"/>
      <c r="O14" s="6"/>
      <c r="P14" s="6"/>
      <c r="Q14" s="6"/>
    </row>
    <row r="15" spans="1:17" x14ac:dyDescent="0.3">
      <c r="A15" s="6"/>
      <c r="B15" s="6"/>
      <c r="C15" s="6"/>
      <c r="D15" s="6"/>
      <c r="E15" s="17"/>
      <c r="F15" s="7"/>
      <c r="G15" s="7"/>
      <c r="H15" s="7"/>
      <c r="I15" s="7"/>
      <c r="J15" s="7"/>
      <c r="K15" s="8"/>
      <c r="L15" s="6"/>
      <c r="M15" s="6"/>
      <c r="N15" s="6"/>
      <c r="O15" s="6"/>
      <c r="P15" s="6"/>
      <c r="Q15" s="6"/>
    </row>
    <row r="16" spans="1:17" x14ac:dyDescent="0.3">
      <c r="A16" s="6"/>
      <c r="B16" s="6"/>
      <c r="C16" s="6"/>
      <c r="D16" s="6"/>
      <c r="E16" s="17"/>
      <c r="F16" s="7"/>
      <c r="G16" s="7"/>
      <c r="H16" s="7"/>
      <c r="I16" s="7"/>
      <c r="J16" s="7"/>
      <c r="K16" s="8"/>
      <c r="L16" s="6"/>
      <c r="M16" s="6"/>
      <c r="N16" s="6"/>
      <c r="O16" s="6"/>
      <c r="P16" s="6"/>
      <c r="Q16" s="6"/>
    </row>
    <row r="17" spans="1:17" x14ac:dyDescent="0.3">
      <c r="A17" s="6"/>
      <c r="B17" s="6"/>
      <c r="C17" s="6"/>
      <c r="D17" s="6"/>
      <c r="E17" s="17"/>
      <c r="F17" s="7"/>
      <c r="G17" s="7"/>
      <c r="H17" s="7"/>
      <c r="I17" s="7"/>
      <c r="J17" s="7"/>
      <c r="K17" s="8"/>
      <c r="L17" s="6"/>
      <c r="M17" s="6"/>
      <c r="N17" s="6"/>
      <c r="O17" s="6"/>
      <c r="P17" s="6"/>
      <c r="Q17" s="6"/>
    </row>
    <row r="18" spans="1:17" x14ac:dyDescent="0.3">
      <c r="A18" s="6"/>
      <c r="B18" s="6"/>
      <c r="C18" s="6"/>
      <c r="D18" s="6"/>
      <c r="E18" s="17"/>
      <c r="F18" s="7"/>
      <c r="G18" s="7"/>
      <c r="H18" s="7"/>
      <c r="I18" s="7"/>
      <c r="J18" s="7"/>
      <c r="K18" s="8"/>
      <c r="L18" s="6"/>
      <c r="M18" s="6"/>
      <c r="N18" s="6"/>
      <c r="O18" s="6"/>
      <c r="P18" s="6"/>
      <c r="Q18" s="6"/>
    </row>
    <row r="19" spans="1:17" x14ac:dyDescent="0.3">
      <c r="A19" s="6"/>
      <c r="B19" s="6"/>
      <c r="C19" s="6"/>
      <c r="D19" s="6"/>
      <c r="E19" s="17"/>
      <c r="F19" s="7"/>
      <c r="G19" s="7"/>
      <c r="H19" s="7"/>
      <c r="I19" s="7"/>
      <c r="J19" s="7"/>
      <c r="K19" s="8"/>
      <c r="L19" s="6"/>
      <c r="M19" s="6"/>
      <c r="N19" s="6"/>
      <c r="O19" s="6"/>
      <c r="P19" s="6"/>
      <c r="Q19" s="6"/>
    </row>
    <row r="20" spans="1:17" x14ac:dyDescent="0.3">
      <c r="A20" s="6"/>
      <c r="B20" s="6"/>
      <c r="C20" s="6"/>
      <c r="D20" s="6"/>
      <c r="E20" s="17"/>
      <c r="F20" s="7"/>
      <c r="G20" s="7"/>
      <c r="H20" s="7"/>
      <c r="I20" s="7"/>
      <c r="J20" s="7"/>
      <c r="K20" s="8"/>
      <c r="L20" s="6"/>
      <c r="M20" s="6"/>
      <c r="N20" s="6"/>
      <c r="O20" s="6"/>
      <c r="P20" s="6"/>
      <c r="Q20" s="6"/>
    </row>
    <row r="21" spans="1:17" x14ac:dyDescent="0.3">
      <c r="A21" s="6"/>
      <c r="B21" s="6"/>
      <c r="C21" s="6"/>
      <c r="D21" s="6"/>
      <c r="E21" s="17"/>
      <c r="F21" s="7"/>
      <c r="G21" s="7"/>
      <c r="H21" s="7"/>
      <c r="I21" s="7"/>
      <c r="J21" s="7"/>
      <c r="K21" s="8"/>
      <c r="L21" s="6"/>
      <c r="M21" s="6"/>
      <c r="N21" s="6"/>
      <c r="O21" s="6"/>
      <c r="P21" s="6"/>
      <c r="Q21" s="6"/>
    </row>
    <row r="22" spans="1:17" x14ac:dyDescent="0.3">
      <c r="A22" s="6"/>
      <c r="B22" s="6"/>
      <c r="C22" s="6"/>
      <c r="D22" s="6"/>
      <c r="E22" s="17"/>
      <c r="F22" s="7"/>
      <c r="G22" s="7"/>
      <c r="H22" s="7"/>
      <c r="I22" s="7"/>
      <c r="J22" s="7"/>
      <c r="K22" s="8"/>
      <c r="L22" s="6"/>
      <c r="M22" s="6"/>
      <c r="N22" s="6"/>
      <c r="O22" s="6"/>
      <c r="P22" s="6"/>
      <c r="Q22" s="6"/>
    </row>
    <row r="23" spans="1:17" x14ac:dyDescent="0.3">
      <c r="A23" s="6"/>
      <c r="B23" s="6"/>
      <c r="C23" s="6"/>
      <c r="D23" s="6"/>
      <c r="E23" s="17"/>
      <c r="F23" s="7"/>
      <c r="G23" s="7"/>
      <c r="H23" s="7"/>
      <c r="I23" s="7"/>
      <c r="J23" s="7"/>
      <c r="K23" s="8"/>
      <c r="L23" s="6"/>
      <c r="M23" s="6"/>
      <c r="N23" s="6"/>
      <c r="O23" s="6"/>
      <c r="P23" s="6"/>
      <c r="Q23" s="6"/>
    </row>
    <row r="24" spans="1:17" x14ac:dyDescent="0.3">
      <c r="A24" s="6"/>
      <c r="B24" s="6"/>
      <c r="C24" s="6"/>
      <c r="D24" s="6"/>
      <c r="E24" s="17"/>
      <c r="F24" s="7"/>
      <c r="G24" s="7"/>
      <c r="H24" s="7"/>
      <c r="I24" s="7"/>
      <c r="J24" s="7"/>
      <c r="K24" s="8"/>
      <c r="L24" s="6"/>
      <c r="M24" s="6"/>
      <c r="N24" s="6"/>
      <c r="O24" s="6"/>
      <c r="P24" s="6"/>
      <c r="Q24" s="6"/>
    </row>
    <row r="25" spans="1:17" x14ac:dyDescent="0.3">
      <c r="A25" s="6"/>
      <c r="B25" s="6"/>
      <c r="C25" s="6"/>
      <c r="D25" s="6"/>
      <c r="E25" s="17"/>
      <c r="F25" s="7"/>
      <c r="G25" s="7"/>
      <c r="H25" s="7"/>
      <c r="I25" s="7"/>
      <c r="J25" s="7"/>
      <c r="K25" s="8"/>
      <c r="L25" s="6"/>
      <c r="M25" s="6"/>
      <c r="N25" s="6"/>
      <c r="O25" s="6"/>
      <c r="P25" s="6"/>
      <c r="Q25" s="6"/>
    </row>
    <row r="26" spans="1:17" x14ac:dyDescent="0.3">
      <c r="A26" s="6"/>
      <c r="B26" s="6"/>
      <c r="C26" s="6"/>
      <c r="D26" s="6"/>
      <c r="E26" s="17"/>
      <c r="F26" s="7"/>
      <c r="G26" s="7"/>
      <c r="H26" s="7"/>
      <c r="I26" s="7"/>
      <c r="J26" s="7"/>
      <c r="K26" s="8"/>
      <c r="L26" s="6"/>
      <c r="M26" s="6"/>
      <c r="N26" s="6"/>
      <c r="O26" s="6"/>
      <c r="P26" s="6"/>
      <c r="Q26" s="6"/>
    </row>
    <row r="27" spans="1:17" x14ac:dyDescent="0.3">
      <c r="A27" s="6"/>
      <c r="B27" s="6"/>
      <c r="C27" s="6"/>
      <c r="D27" s="6"/>
      <c r="E27" s="17"/>
      <c r="F27" s="7"/>
      <c r="G27" s="7"/>
      <c r="H27" s="7"/>
      <c r="I27" s="7"/>
      <c r="J27" s="7"/>
      <c r="K27" s="8"/>
      <c r="L27" s="6"/>
      <c r="M27" s="6"/>
      <c r="N27" s="6"/>
      <c r="O27" s="6"/>
      <c r="P27" s="6"/>
      <c r="Q27" s="6"/>
    </row>
    <row r="28" spans="1:17" x14ac:dyDescent="0.3">
      <c r="A28" s="6"/>
      <c r="B28" s="6"/>
      <c r="C28" s="6"/>
      <c r="D28" s="6"/>
      <c r="E28" s="17"/>
      <c r="F28" s="7"/>
      <c r="G28" s="7"/>
      <c r="H28" s="7"/>
      <c r="I28" s="7"/>
      <c r="J28" s="7"/>
      <c r="K28" s="8"/>
      <c r="L28" s="6"/>
      <c r="M28" s="6"/>
      <c r="N28" s="6"/>
      <c r="O28" s="6"/>
      <c r="P28" s="6"/>
      <c r="Q28" s="6"/>
    </row>
    <row r="29" spans="1:17" x14ac:dyDescent="0.3">
      <c r="A29" s="6"/>
      <c r="B29" s="6"/>
      <c r="C29" s="6"/>
      <c r="D29" s="6"/>
      <c r="E29" s="17"/>
      <c r="F29" s="7"/>
      <c r="G29" s="7"/>
      <c r="H29" s="7"/>
      <c r="I29" s="7"/>
      <c r="J29" s="7"/>
      <c r="K29" s="8"/>
      <c r="L29" s="6"/>
      <c r="M29" s="6"/>
      <c r="N29" s="6"/>
      <c r="O29" s="6"/>
      <c r="P29" s="6"/>
      <c r="Q29" s="6"/>
    </row>
    <row r="30" spans="1:17" x14ac:dyDescent="0.3">
      <c r="A30" s="6"/>
      <c r="B30" s="6"/>
      <c r="C30" s="6"/>
      <c r="D30" s="6"/>
      <c r="E30" s="17"/>
      <c r="F30" s="7"/>
      <c r="G30" s="7"/>
      <c r="H30" s="7"/>
      <c r="I30" s="7"/>
      <c r="J30" s="7"/>
      <c r="K30" s="8"/>
      <c r="L30" s="6"/>
      <c r="M30" s="6"/>
      <c r="N30" s="6"/>
      <c r="O30" s="6"/>
      <c r="P30" s="6"/>
      <c r="Q30" s="6"/>
    </row>
    <row r="31" spans="1:17" x14ac:dyDescent="0.3">
      <c r="A31" s="6"/>
      <c r="B31" s="6"/>
      <c r="C31" s="6"/>
      <c r="D31" s="6"/>
      <c r="E31" s="17"/>
      <c r="F31" s="7"/>
      <c r="G31" s="7"/>
      <c r="H31" s="7"/>
      <c r="I31" s="7"/>
      <c r="J31" s="7"/>
      <c r="K31" s="8"/>
      <c r="L31" s="6"/>
      <c r="M31" s="6"/>
      <c r="N31" s="6"/>
      <c r="O31" s="6"/>
      <c r="P31" s="6"/>
      <c r="Q31" s="6"/>
    </row>
    <row r="32" spans="1:17" x14ac:dyDescent="0.3">
      <c r="A32" s="6"/>
      <c r="B32" s="6"/>
      <c r="C32" s="6"/>
      <c r="D32" s="6"/>
      <c r="E32" s="17"/>
      <c r="F32" s="7"/>
      <c r="G32" s="7"/>
      <c r="H32" s="7"/>
      <c r="I32" s="7"/>
      <c r="J32" s="7"/>
      <c r="K32" s="8"/>
      <c r="L32" s="6"/>
      <c r="M32" s="6"/>
      <c r="N32" s="6"/>
      <c r="O32" s="6"/>
      <c r="P32" s="6"/>
      <c r="Q32" s="6"/>
    </row>
    <row r="33" spans="1:17" x14ac:dyDescent="0.3">
      <c r="A33" s="6"/>
      <c r="B33" s="6"/>
      <c r="C33" s="6"/>
      <c r="D33" s="6"/>
      <c r="E33" s="17"/>
      <c r="F33" s="7"/>
      <c r="G33" s="7"/>
      <c r="H33" s="7"/>
      <c r="I33" s="7"/>
      <c r="J33" s="7"/>
      <c r="K33" s="8"/>
      <c r="L33" s="6"/>
      <c r="M33" s="6"/>
      <c r="N33" s="6"/>
      <c r="O33" s="6"/>
      <c r="P33" s="6"/>
      <c r="Q33" s="6"/>
    </row>
    <row r="34" spans="1:17" x14ac:dyDescent="0.3">
      <c r="A34" s="6"/>
      <c r="B34" s="6"/>
      <c r="C34" s="6"/>
      <c r="D34" s="6"/>
      <c r="E34" s="17"/>
      <c r="F34" s="7"/>
      <c r="G34" s="7"/>
      <c r="H34" s="7"/>
      <c r="I34" s="7"/>
      <c r="J34" s="7"/>
      <c r="K34" s="8"/>
      <c r="L34" s="6"/>
      <c r="M34" s="6"/>
      <c r="N34" s="6"/>
      <c r="O34" s="6"/>
      <c r="P34" s="6"/>
      <c r="Q34" s="6"/>
    </row>
    <row r="35" spans="1:17" x14ac:dyDescent="0.3">
      <c r="A35" s="6"/>
      <c r="B35" s="6"/>
      <c r="C35" s="6"/>
      <c r="D35" s="6"/>
      <c r="E35" s="18"/>
      <c r="F35" s="9"/>
      <c r="G35" s="9"/>
      <c r="H35" s="9"/>
      <c r="I35" s="9"/>
      <c r="J35" s="9"/>
      <c r="K35" s="10"/>
      <c r="L35" s="6"/>
      <c r="M35" s="6"/>
      <c r="N35" s="6"/>
      <c r="O35" s="6"/>
      <c r="P35" s="6"/>
      <c r="Q35" s="6"/>
    </row>
    <row r="36" spans="1:17" x14ac:dyDescent="0.3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  <row r="37" spans="1:17" x14ac:dyDescent="0.3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7" x14ac:dyDescent="0.3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1:17" x14ac:dyDescent="0.3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1:17" x14ac:dyDescent="0.3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</row>
    <row r="41" spans="1:17" x14ac:dyDescent="0.3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</row>
  </sheetData>
  <dataValidations count="2">
    <dataValidation type="list" allowBlank="1" showInputMessage="1" showErrorMessage="1" sqref="G11" xr:uid="{5417F7DF-B603-4389-A970-332C552863EF}">
      <formula1>"FRED,HD,JEA,PHIL,DS,MH,MFI"</formula1>
    </dataValidation>
    <dataValidation type="list" allowBlank="1" showInputMessage="1" showErrorMessage="1" sqref="C9" xr:uid="{E2212FCE-9825-4632-83C1-DCE2F40365F7}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13229-C4D4-4CE9-AFE4-CB44E5DC6FB8}">
  <sheetPr codeName="Feuil26">
    <tabColor rgb="FF00B050"/>
    <pageSetUpPr fitToPage="1"/>
  </sheetPr>
  <dimension ref="A1:Q51"/>
  <sheetViews>
    <sheetView topLeftCell="B16" workbookViewId="0">
      <selection activeCell="C9" sqref="C9"/>
    </sheetView>
  </sheetViews>
  <sheetFormatPr baseColWidth="10" defaultRowHeight="14.4" x14ac:dyDescent="0.3"/>
  <cols>
    <col min="2" max="2" width="16.6640625" customWidth="1"/>
    <col min="11" max="11" width="16.5546875" customWidth="1"/>
    <col min="16" max="16" width="14" bestFit="1" customWidth="1"/>
  </cols>
  <sheetData>
    <row r="1" spans="1:17" x14ac:dyDescent="0.3">
      <c r="P1" t="s">
        <v>82</v>
      </c>
      <c r="Q1">
        <f>H9+19</f>
        <v>20</v>
      </c>
    </row>
    <row r="9" spans="1:17" x14ac:dyDescent="0.3">
      <c r="D9" s="1" t="s">
        <v>79</v>
      </c>
      <c r="E9" s="25" t="s">
        <v>34</v>
      </c>
      <c r="F9" s="5"/>
      <c r="G9" s="1" t="s">
        <v>84</v>
      </c>
      <c r="H9" s="25">
        <v>1</v>
      </c>
    </row>
    <row r="11" spans="1:17" x14ac:dyDescent="0.3">
      <c r="C11" s="20"/>
      <c r="D11" s="1" t="s">
        <v>26</v>
      </c>
      <c r="E11" s="1" t="s">
        <v>36</v>
      </c>
      <c r="F11" s="1" t="s">
        <v>40</v>
      </c>
      <c r="G11" s="1" t="s">
        <v>41</v>
      </c>
      <c r="H11" s="1" t="s">
        <v>42</v>
      </c>
      <c r="I11" s="1" t="s">
        <v>70</v>
      </c>
    </row>
    <row r="12" spans="1:17" x14ac:dyDescent="0.3">
      <c r="C12" s="1" t="s">
        <v>83</v>
      </c>
      <c r="D12" s="1" t="e">
        <f ca="1">IF(E9="FRED",INDIRECT("'FRED 2018'!F"&amp;Q1),IF(E9="HD",INDIRECT("'HD 2018'!F"&amp;Q1),IF(E9="JEA",INDIRECT("'JEA 2018'!F"&amp;Q1),IF(E9="PHIL",INDIRECT("'PHIL 2018'!F"&amp;Q1),IF(E9="MFI",INDIRECT("'MFI 2018'!F"&amp;Q1),IF(E9="DS",INDIRECT("'DS 2018'!F"&amp;Q1),INDIRECT("'MH 2018'!F"&amp;Q1)))))))</f>
        <v>#REF!</v>
      </c>
      <c r="E12" s="1" t="e">
        <f ca="1">IF(E9="FRED",INDIRECT("'FRED 2018'!S"&amp;Q1),IF(E9="HD",INDIRECT("'HD 2018'!S"&amp;Q1),IF(E9="JEA",INDIRECT("'JEA 2018'!S"&amp;Q1),IF(E9="PHIL",INDIRECT("'PHIL 2018'!S"&amp;Q1),IF(E9="MFI",INDIRECT("'MFI 2018'!S"&amp;Q1),IF(E9="DS",INDIRECT("'DS 2018'!S"&amp;Q1),INDIRECT("'MH 2018'!S"&amp;Q1)))))))</f>
        <v>#REF!</v>
      </c>
      <c r="F12" s="1" t="e">
        <f ca="1">IF(E9="FRED",INDIRECT("'FRED 2018'!AA"&amp;Q1),IF(E9="HD",INDIRECT("'HD 2018'!AA"&amp;Q1),IF(E9="JEA",INDIRECT("'JEA 2018'!AA"&amp;Q1),IF(E9="PHIL",INDIRECT("'PHIL 2018'!AA"&amp;Q1),IF(E9="MFI",INDIRECT("'MFI 2018'!AA"&amp;Q1),IF(E9="DS",INDIRECT("'DS 2018'!AA"&amp;Q1),INDIRECT("'MH 2018'!AA"&amp;Q1)))))))</f>
        <v>#REF!</v>
      </c>
      <c r="G12" s="1" t="e">
        <f ca="1">IF(E9="FRED",INDIRECT("'FRED 2018'!AI"&amp;Q1),IF(E9="HD",INDIRECT("'HD 2018'!AI"&amp;Q1),IF(E9="JEA",INDIRECT("'JEA 2018'!AI"&amp;Q1),IF(E9="PHIL",INDIRECT("'PHIL 2018'!AI"&amp;Q1),IF(E9="MFI",INDIRECT("'MFI 2018'!AI"&amp;Q1),IF(E9="DS",INDIRECT("'DS 2018'!AI"&amp;Q1),INDIRECT("'MH 2018'!AI"&amp;Q1)))))))</f>
        <v>#REF!</v>
      </c>
      <c r="H12" s="1" t="e">
        <f ca="1">IF(E9="FRED",INDIRECT("'FRED 2018'!AP"&amp;Q1),IF(E9="HD",INDIRECT("'HD 2018'!AP"&amp;Q1),IF(E9="JEA",INDIRECT("'JEA 2018'!AP"&amp;Q1),IF(E9="PHIL",INDIRECT("'PHIL 2018'!AP"&amp;Q1),IF(E9="MFI",INDIRECT("'MFI 2018'!AP"&amp;Q1),IF(E9="DS",INDIRECT("'DS 2018'!AP"&amp;Q1),INDIRECT("'MH 2018'!AP"&amp;Q1)))))))</f>
        <v>#REF!</v>
      </c>
      <c r="I12" s="1" t="e">
        <f ca="1">IF(E9="FRED",INDIRECT("'FRED 2018'!AW"&amp;Q1),IF(E9="HD",INDIRECT("'HD 2018'!AW"&amp;Q1),IF(E9="JEA",INDIRECT("'JEA 2018'!AW"&amp;Q1),IF(E9="PHIL",INDIRECT("'PHIL 2018'!AW"&amp;Q1),IF(E9="MFI",INDIRECT("'MFI 2018'!AW"&amp;Q1),IF(E9="DS",INDIRECT("'DS 2018'!AW"&amp;Q1),INDIRECT("'MH 2018'!AW"&amp;Q1)))))))</f>
        <v>#REF!</v>
      </c>
    </row>
    <row r="13" spans="1:17" x14ac:dyDescent="0.3">
      <c r="C13" s="1" t="s">
        <v>2</v>
      </c>
      <c r="D13" s="1" t="e">
        <f ca="1">IF(E9="FRED",INDIRECT("'FRED 2018'!G"&amp;Q1),IF(E9="HD",INDIRECT("'HD 2018'!G"&amp;Q1),IF(E9="JEA",INDIRECT("'JEA 2018'!G"&amp;Q1),IF(E9="PHIL",INDIRECT("'PHIL 2018'!G"&amp;Q1),IF(E9="MFI",INDIRECT("'MFI 2018'!G"&amp;Q1),IF(E9="DS",INDIRECT("'DS 2018'!G"&amp;Q1),INDIRECT("'MH 2018'!G"&amp;Q1)))))))</f>
        <v>#REF!</v>
      </c>
      <c r="E13" s="1" t="e">
        <f ca="1">IF(E9="FRED",INDIRECT("'FRED 2018'!T"&amp;Q1),IF(E9="HD",INDIRECT("'HD 2018'!T"&amp;Q1),IF(E9="JEA",INDIRECT("'JEA 2018'!T"&amp;Q1),IF(E9="PHIL",INDIRECT("'PHIL 2018'!T"&amp;Q1),IF(E9="MFI",INDIRECT("'MFI 2018'!T"&amp;Q1),IF(E9="DS",INDIRECT("'DS 2018'!T"&amp;Q1),INDIRECT("'MH 2018'!T"&amp;Q1)))))))</f>
        <v>#REF!</v>
      </c>
      <c r="F13" s="1" t="e">
        <f ca="1">IF(E9="FRED",INDIRECT("'FRED 2018'!AB"&amp;Q1),IF(E9="HD",INDIRECT("'HD 2018'!AB"&amp;Q1),IF(E9="JEA",INDIRECT("'JEA 2018'!AB"&amp;Q1),IF(E9="PHIL",INDIRECT("'PHIL 2018'!AB"&amp;Q1),IF(E9="MFI",INDIRECT("'MFI 2018'!AB"&amp;Q1),IF(E9="DS",INDIRECT("'DS 2018'!AB"&amp;Q1),INDIRECT("'MH 2018'!AB"&amp;Q1)))))))</f>
        <v>#REF!</v>
      </c>
      <c r="G13" s="1" t="e">
        <f ca="1">IF(E9="FRED",INDIRECT("'FRED 2018'!AJ"&amp;Q1),IF(E9="HD",INDIRECT("'HD 2018'!AJ"&amp;Q1),IF(E9="JEA",INDIRECT("'JEA 2018'!AJ"&amp;Q1),IF(E9="PHIL",INDIRECT("'PHIL 2018'!AJ"&amp;Q1),IF(E9="MFI",INDIRECT("'MFI 2018'!AJ"&amp;Q1),IF(E9="DS",INDIRECT("'DS 2018'!AJ"&amp;Q1),INDIRECT("'MH 2018'!AJ"&amp;Q1)))))))</f>
        <v>#REF!</v>
      </c>
      <c r="H13" s="1" t="e">
        <f ca="1">IF(E9="FRED",INDIRECT("'FRED 2018'!AQ"&amp;Q1),IF(E9="HD",INDIRECT("'HD 2018'!AQ"&amp;Q1),IF(E9="JEA",INDIRECT("'JEA 2018'!AQ"&amp;Q1),IF(E9="PHIL",INDIRECT("'PHIL 2018'!AQ"&amp;Q1),IF(E9="MFI",INDIRECT("'MFI 2018'!AQ"&amp;Q1),IF(E9="DS",INDIRECT("'DS 2018'!AQ"&amp;Q1),INDIRECT("'MH 2018'!AQ"&amp;Q1)))))))</f>
        <v>#REF!</v>
      </c>
      <c r="I13" s="1" t="e">
        <f ca="1">IF(E9="FRED",INDIRECT("'FRED 2018'!AX"&amp;Q1),IF(E9="HD",INDIRECT("'HD 2018'!AX"&amp;Q1),IF(E9="JEA",INDIRECT("'JEA 2018'!AX"&amp;Q1),IF(E9="PHIL",INDIRECT("'PHIL 2018'!AX"&amp;Q1),IF(E9="MFI",INDIRECT("'MFI 2018'!AX"&amp;Q1),IF(E9="DS",INDIRECT("'DS 2018'!AX"&amp;Q1),INDIRECT("'MH 2018'!AX"&amp;Q1)))))))</f>
        <v>#REF!</v>
      </c>
    </row>
    <row r="15" spans="1:17" ht="15" thickBot="1" x14ac:dyDescent="0.35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33" spans="1:11" ht="15" thickBot="1" x14ac:dyDescent="0.35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</row>
    <row r="51" spans="1:11" ht="15" thickBot="1" x14ac:dyDescent="0.3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</row>
  </sheetData>
  <dataValidations count="2">
    <dataValidation type="list" allowBlank="1" showInputMessage="1" showErrorMessage="1" sqref="E9" xr:uid="{25EA1C45-B20C-44FA-A662-843671588CE1}">
      <formula1>"FRED,HD,JEA,PHIL,DS,MH,MFI"</formula1>
    </dataValidation>
    <dataValidation type="list" allowBlank="1" showInputMessage="1" showErrorMessage="1" sqref="H9" xr:uid="{4D140787-89D5-492F-A332-03FD956D33B8}">
      <formula1>"1,2"</formula1>
    </dataValidation>
  </dataValidations>
  <pageMargins left="0.7" right="0.7" top="0.75" bottom="0.75" header="0.3" footer="0.3"/>
  <pageSetup paperSize="9" scale="64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B050"/>
    <pageSetUpPr fitToPage="1"/>
  </sheetPr>
  <dimension ref="A1:Z1"/>
  <sheetViews>
    <sheetView showGridLines="0" tabSelected="1" zoomScale="70" zoomScaleNormal="70" workbookViewId="0">
      <selection activeCell="R3" sqref="R3"/>
    </sheetView>
  </sheetViews>
  <sheetFormatPr baseColWidth="10" defaultRowHeight="14.4" x14ac:dyDescent="0.3"/>
  <sheetData>
    <row r="1" spans="1:26" ht="46.2" x14ac:dyDescent="0.85">
      <c r="A1" s="151" t="s">
        <v>65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1"/>
      <c r="Y1" s="151"/>
      <c r="Z1" s="151"/>
    </row>
  </sheetData>
  <mergeCells count="1">
    <mergeCell ref="A1:Z1"/>
  </mergeCells>
  <pageMargins left="0.7" right="0.7" top="0.75" bottom="0.75" header="0.3" footer="0.3"/>
  <pageSetup paperSize="9" scale="44" orientation="landscape" horizontalDpi="4294967294" vertic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rgb="FF00B050"/>
    <pageSetUpPr fitToPage="1"/>
  </sheetPr>
  <dimension ref="B2:BA201"/>
  <sheetViews>
    <sheetView showGridLines="0" zoomScale="60" zoomScaleNormal="60" workbookViewId="0">
      <selection activeCell="AL31" sqref="AL31"/>
    </sheetView>
  </sheetViews>
  <sheetFormatPr baseColWidth="10" defaultRowHeight="14.4" x14ac:dyDescent="0.3"/>
  <cols>
    <col min="1" max="1" width="3.21875" style="2" customWidth="1"/>
    <col min="2" max="2" width="17.88671875" style="2" customWidth="1"/>
    <col min="3" max="3" width="12.88671875" style="2" bestFit="1" customWidth="1"/>
    <col min="4" max="4" width="14" style="2" bestFit="1" customWidth="1"/>
    <col min="5" max="5" width="16.88671875" style="2" bestFit="1" customWidth="1"/>
    <col min="6" max="6" width="15.109375" style="2" customWidth="1"/>
    <col min="7" max="7" width="12.6640625" style="2" bestFit="1" customWidth="1"/>
    <col min="8" max="11" width="12.5546875" style="2" customWidth="1"/>
    <col min="12" max="12" width="14.88671875" style="2" bestFit="1" customWidth="1"/>
    <col min="13" max="13" width="12.109375" style="2" bestFit="1" customWidth="1"/>
    <col min="14" max="14" width="17.5546875" style="2" bestFit="1" customWidth="1"/>
    <col min="15" max="15" width="13.77734375" style="2" customWidth="1"/>
    <col min="16" max="16" width="2.33203125" style="2" customWidth="1"/>
    <col min="17" max="17" width="11.6640625" style="2" bestFit="1" customWidth="1"/>
    <col min="18" max="18" width="31.109375" style="2" customWidth="1"/>
    <col min="19" max="19" width="27.109375" style="2" customWidth="1"/>
    <col min="20" max="20" width="10.109375" style="2" customWidth="1"/>
    <col min="21" max="21" width="14.6640625" style="2" bestFit="1" customWidth="1"/>
    <col min="22" max="25" width="11.5546875" style="2"/>
    <col min="26" max="26" width="28.109375" style="2" customWidth="1"/>
    <col min="27" max="27" width="24.44140625" style="2" customWidth="1"/>
    <col min="28" max="33" width="11.5546875" style="2"/>
    <col min="34" max="34" width="29.33203125" style="2" customWidth="1"/>
    <col min="35" max="35" width="23.109375" style="2" customWidth="1"/>
    <col min="36" max="36" width="11.5546875" style="2"/>
    <col min="37" max="37" width="11.88671875" style="2" bestFit="1" customWidth="1"/>
    <col min="38" max="40" width="11.5546875" style="2"/>
    <col min="41" max="41" width="37.5546875" style="2" customWidth="1"/>
    <col min="42" max="42" width="17.33203125" style="2" customWidth="1"/>
    <col min="43" max="43" width="11.5546875" style="2"/>
    <col min="44" max="44" width="13.88671875" style="2" customWidth="1"/>
    <col min="45" max="46" width="11.5546875" style="2"/>
    <col min="47" max="47" width="11.44140625" style="2"/>
    <col min="48" max="48" width="17.88671875" style="2" customWidth="1"/>
    <col min="49" max="49" width="23.109375" style="2" customWidth="1"/>
    <col min="50" max="50" width="11.88671875" style="2" bestFit="1" customWidth="1"/>
    <col min="51" max="51" width="12.88671875" style="2" bestFit="1" customWidth="1"/>
    <col min="52" max="16384" width="11.5546875" style="2"/>
  </cols>
  <sheetData>
    <row r="2" spans="2:53" x14ac:dyDescent="0.3">
      <c r="D2" s="2" t="s">
        <v>78</v>
      </c>
      <c r="E2" s="2">
        <f>'Synthèse par mois 2018'!B10</f>
        <v>6</v>
      </c>
    </row>
    <row r="3" spans="2:53" x14ac:dyDescent="0.3">
      <c r="B3" s="2" t="s">
        <v>29</v>
      </c>
      <c r="D3" s="2" t="s">
        <v>82</v>
      </c>
      <c r="E3" s="2">
        <f>E2+5</f>
        <v>11</v>
      </c>
      <c r="O3" s="3"/>
      <c r="P3" s="3"/>
      <c r="Q3" s="2" t="s">
        <v>21</v>
      </c>
    </row>
    <row r="4" spans="2:53" x14ac:dyDescent="0.3">
      <c r="C4" s="26" t="s">
        <v>39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7"/>
      <c r="R4" s="165" t="s">
        <v>36</v>
      </c>
      <c r="S4" s="165"/>
      <c r="T4" s="165"/>
      <c r="U4" s="165"/>
      <c r="V4" s="165"/>
      <c r="W4" s="28"/>
      <c r="X4" s="28"/>
      <c r="Z4" s="165" t="s">
        <v>40</v>
      </c>
      <c r="AA4" s="165"/>
      <c r="AB4" s="165"/>
      <c r="AC4" s="165"/>
      <c r="AD4" s="165"/>
      <c r="AE4" s="28"/>
      <c r="AH4" s="165" t="s">
        <v>41</v>
      </c>
      <c r="AI4" s="165"/>
      <c r="AJ4" s="165"/>
      <c r="AK4" s="165"/>
      <c r="AL4" s="165"/>
      <c r="AM4" s="28"/>
      <c r="AO4" s="165" t="s">
        <v>42</v>
      </c>
      <c r="AP4" s="165"/>
      <c r="AQ4" s="165"/>
      <c r="AR4" s="165"/>
      <c r="AS4" s="165"/>
      <c r="AT4" s="28"/>
      <c r="AV4" s="165" t="s">
        <v>70</v>
      </c>
      <c r="AW4" s="165"/>
      <c r="AX4" s="165"/>
      <c r="AY4" s="165"/>
      <c r="AZ4" s="165"/>
    </row>
    <row r="5" spans="2:53" ht="28.8" x14ac:dyDescent="0.3">
      <c r="B5" s="29" t="s">
        <v>0</v>
      </c>
      <c r="C5" s="29" t="s">
        <v>5</v>
      </c>
      <c r="D5" s="29" t="s">
        <v>30</v>
      </c>
      <c r="E5" s="29" t="s">
        <v>33</v>
      </c>
      <c r="F5" s="29" t="s">
        <v>31</v>
      </c>
      <c r="G5" s="29" t="s">
        <v>35</v>
      </c>
      <c r="H5" s="29" t="s">
        <v>32</v>
      </c>
      <c r="I5" s="29" t="s">
        <v>76</v>
      </c>
      <c r="J5" s="29" t="s">
        <v>74</v>
      </c>
      <c r="K5" s="29" t="s">
        <v>75</v>
      </c>
      <c r="L5" s="29" t="s">
        <v>52</v>
      </c>
      <c r="M5" s="30" t="s">
        <v>20</v>
      </c>
      <c r="N5" s="29" t="s">
        <v>62</v>
      </c>
      <c r="O5" s="3"/>
      <c r="P5" s="3"/>
      <c r="Q5" s="29" t="s">
        <v>5</v>
      </c>
      <c r="R5" s="29" t="s">
        <v>43</v>
      </c>
      <c r="S5" s="29" t="s">
        <v>37</v>
      </c>
      <c r="T5" s="29" t="s">
        <v>4</v>
      </c>
      <c r="U5" s="29" t="s">
        <v>38</v>
      </c>
      <c r="V5" s="29" t="s">
        <v>3</v>
      </c>
      <c r="W5" s="31" t="s">
        <v>46</v>
      </c>
      <c r="X5" s="32"/>
      <c r="Y5" s="29" t="s">
        <v>5</v>
      </c>
      <c r="Z5" s="29" t="s">
        <v>44</v>
      </c>
      <c r="AA5" s="29" t="s">
        <v>66</v>
      </c>
      <c r="AB5" s="29" t="s">
        <v>4</v>
      </c>
      <c r="AC5" s="29" t="s">
        <v>38</v>
      </c>
      <c r="AD5" s="29" t="s">
        <v>3</v>
      </c>
      <c r="AE5" s="31" t="s">
        <v>46</v>
      </c>
      <c r="AF5" s="33"/>
      <c r="AG5" s="29" t="s">
        <v>5</v>
      </c>
      <c r="AH5" s="29" t="s">
        <v>45</v>
      </c>
      <c r="AI5" s="29" t="s">
        <v>67</v>
      </c>
      <c r="AJ5" s="29" t="s">
        <v>4</v>
      </c>
      <c r="AK5" s="29" t="s">
        <v>38</v>
      </c>
      <c r="AL5" s="29" t="s">
        <v>3</v>
      </c>
      <c r="AM5" s="32"/>
      <c r="AN5" s="29" t="s">
        <v>5</v>
      </c>
      <c r="AO5" s="29" t="s">
        <v>60</v>
      </c>
      <c r="AP5" s="29" t="s">
        <v>71</v>
      </c>
      <c r="AQ5" s="29" t="s">
        <v>4</v>
      </c>
      <c r="AR5" s="29" t="s">
        <v>38</v>
      </c>
      <c r="AS5" s="29" t="s">
        <v>3</v>
      </c>
      <c r="AT5" s="32"/>
      <c r="AU5" s="29" t="s">
        <v>5</v>
      </c>
      <c r="AV5" s="29" t="s">
        <v>60</v>
      </c>
      <c r="AW5" s="29" t="s">
        <v>72</v>
      </c>
      <c r="AX5" s="29" t="s">
        <v>4</v>
      </c>
      <c r="AY5" s="29" t="s">
        <v>38</v>
      </c>
      <c r="AZ5" s="29" t="s">
        <v>3</v>
      </c>
      <c r="BA5" s="33"/>
    </row>
    <row r="6" spans="2:53" x14ac:dyDescent="0.3">
      <c r="B6" s="166" t="s">
        <v>24</v>
      </c>
      <c r="C6" s="34" t="s">
        <v>9</v>
      </c>
      <c r="D6" s="35">
        <v>1</v>
      </c>
      <c r="E6" s="35">
        <v>8</v>
      </c>
      <c r="F6" s="35">
        <v>1</v>
      </c>
      <c r="G6" s="35">
        <v>8</v>
      </c>
      <c r="H6" s="36">
        <f>G6</f>
        <v>8</v>
      </c>
      <c r="I6" s="37">
        <f>IF(G6=0,"",(H6)/SUM($F$6:F6)-1)</f>
        <v>7</v>
      </c>
      <c r="J6" s="36"/>
      <c r="K6" s="36"/>
      <c r="L6" s="38">
        <f>(G6)/E6</f>
        <v>1</v>
      </c>
      <c r="M6" s="39">
        <f>F6/F20</f>
        <v>4.7619047619047616E-2</v>
      </c>
      <c r="N6" s="40">
        <f>G6/F6</f>
        <v>8</v>
      </c>
      <c r="Q6" s="41" t="s">
        <v>9</v>
      </c>
      <c r="R6" s="169" t="s">
        <v>90</v>
      </c>
      <c r="S6" s="170">
        <v>35</v>
      </c>
      <c r="T6" s="42">
        <v>2</v>
      </c>
      <c r="U6" s="11">
        <f>($S$6-T6)</f>
        <v>33</v>
      </c>
      <c r="V6" s="43">
        <f>T6/S6</f>
        <v>5.7142857142857141E-2</v>
      </c>
      <c r="W6" s="44"/>
      <c r="X6" s="45"/>
      <c r="Y6" s="41" t="s">
        <v>9</v>
      </c>
      <c r="Z6" s="173" t="s">
        <v>89</v>
      </c>
      <c r="AA6" s="170">
        <v>8</v>
      </c>
      <c r="AB6" s="42">
        <v>4</v>
      </c>
      <c r="AC6" s="11">
        <f>(AA6-AB6)</f>
        <v>4</v>
      </c>
      <c r="AD6" s="43">
        <f>AB6/AA6</f>
        <v>0.5</v>
      </c>
      <c r="AE6" s="44"/>
      <c r="AG6" s="41" t="s">
        <v>9</v>
      </c>
      <c r="AH6" s="174" t="s">
        <v>90</v>
      </c>
      <c r="AI6" s="175">
        <v>40</v>
      </c>
      <c r="AJ6" s="42">
        <v>20</v>
      </c>
      <c r="AK6" s="11">
        <f>AI6-AJ6</f>
        <v>20</v>
      </c>
      <c r="AL6" s="46">
        <f>AJ6/AI6</f>
        <v>0.5</v>
      </c>
      <c r="AM6" s="45"/>
      <c r="AN6" s="41" t="s">
        <v>9</v>
      </c>
      <c r="AO6" s="181" t="s">
        <v>91</v>
      </c>
      <c r="AP6" s="170">
        <v>18</v>
      </c>
      <c r="AQ6" s="11">
        <v>0</v>
      </c>
      <c r="AR6" s="12">
        <f>(AP6-AQ6)</f>
        <v>18</v>
      </c>
      <c r="AS6" s="46">
        <f>AQ6/AP6</f>
        <v>0</v>
      </c>
      <c r="AT6" s="45"/>
      <c r="AU6" s="41" t="s">
        <v>9</v>
      </c>
      <c r="AV6" s="178" t="s">
        <v>90</v>
      </c>
      <c r="AW6" s="170">
        <v>5</v>
      </c>
      <c r="AX6" s="11">
        <v>0</v>
      </c>
      <c r="AY6" s="12">
        <f>(AW6-AX6)</f>
        <v>5</v>
      </c>
      <c r="AZ6" s="46">
        <f>AX6/AW6</f>
        <v>0</v>
      </c>
    </row>
    <row r="7" spans="2:53" x14ac:dyDescent="0.3">
      <c r="B7" s="167"/>
      <c r="C7" s="34" t="s">
        <v>10</v>
      </c>
      <c r="D7" s="35">
        <v>2</v>
      </c>
      <c r="E7" s="35">
        <v>4</v>
      </c>
      <c r="F7" s="35">
        <v>2</v>
      </c>
      <c r="G7" s="35">
        <v>4</v>
      </c>
      <c r="H7" s="36">
        <f>IF(G7=0,"",G7+H6)</f>
        <v>12</v>
      </c>
      <c r="I7" s="37">
        <f>IF(G7=0,"",(H7)/SUM($F$6:F7)-1)</f>
        <v>3</v>
      </c>
      <c r="J7" s="37">
        <f t="shared" ref="J7:J17" si="0">IF(G7=0,"",(G7+G6)/(F7+F6)-1)</f>
        <v>3</v>
      </c>
      <c r="K7" s="47">
        <f t="shared" ref="K7:K17" si="1">IF(J7&gt;0,G7*0.001,0)</f>
        <v>4.0000000000000001E-3</v>
      </c>
      <c r="L7" s="38">
        <f t="shared" ref="L7:L16" si="2">(G7)/E7</f>
        <v>1</v>
      </c>
      <c r="M7" s="39">
        <f>F7/F20</f>
        <v>9.5238095238095233E-2</v>
      </c>
      <c r="N7" s="39">
        <f t="shared" ref="N7:N17" si="3">G7/F7</f>
        <v>2</v>
      </c>
      <c r="Q7" s="41" t="s">
        <v>10</v>
      </c>
      <c r="R7" s="169"/>
      <c r="S7" s="171"/>
      <c r="T7" s="42">
        <v>0</v>
      </c>
      <c r="U7" s="11">
        <f>U6-T7</f>
        <v>33</v>
      </c>
      <c r="V7" s="43">
        <f>(T7+T6)/S6</f>
        <v>5.7142857142857141E-2</v>
      </c>
      <c r="W7" s="48"/>
      <c r="X7" s="45"/>
      <c r="Y7" s="41" t="s">
        <v>10</v>
      </c>
      <c r="Z7" s="173"/>
      <c r="AA7" s="171"/>
      <c r="AB7" s="42">
        <v>2</v>
      </c>
      <c r="AC7" s="11">
        <f>AC6-AB7</f>
        <v>2</v>
      </c>
      <c r="AD7" s="43">
        <f>(AB7+AB6)/AA6</f>
        <v>0.75</v>
      </c>
      <c r="AE7" s="48"/>
      <c r="AG7" s="41" t="s">
        <v>10</v>
      </c>
      <c r="AH7" s="174"/>
      <c r="AI7" s="176"/>
      <c r="AJ7" s="42">
        <v>10</v>
      </c>
      <c r="AK7" s="11">
        <f>AK6-AJ7</f>
        <v>10</v>
      </c>
      <c r="AL7" s="46">
        <f>(AJ7+AJ6)/AI6</f>
        <v>0.75</v>
      </c>
      <c r="AM7" s="45"/>
      <c r="AN7" s="41" t="s">
        <v>10</v>
      </c>
      <c r="AO7" s="182"/>
      <c r="AP7" s="171"/>
      <c r="AQ7" s="11">
        <v>0</v>
      </c>
      <c r="AR7" s="12">
        <f>(AR6-AQ7)</f>
        <v>18</v>
      </c>
      <c r="AS7" s="46">
        <f>(AQ7+AQ6)/AP6</f>
        <v>0</v>
      </c>
      <c r="AT7" s="45"/>
      <c r="AU7" s="41" t="s">
        <v>10</v>
      </c>
      <c r="AV7" s="179"/>
      <c r="AW7" s="171"/>
      <c r="AX7" s="11">
        <v>0</v>
      </c>
      <c r="AY7" s="12">
        <f>(AY6-AX7)</f>
        <v>5</v>
      </c>
      <c r="AZ7" s="46">
        <f>(AX7+AX6)/AW6</f>
        <v>0</v>
      </c>
    </row>
    <row r="8" spans="2:53" ht="15" customHeight="1" x14ac:dyDescent="0.3">
      <c r="B8" s="167"/>
      <c r="C8" s="34" t="s">
        <v>11</v>
      </c>
      <c r="D8" s="35">
        <v>3</v>
      </c>
      <c r="E8" s="35">
        <v>2</v>
      </c>
      <c r="F8" s="35">
        <v>3</v>
      </c>
      <c r="G8" s="35">
        <v>2</v>
      </c>
      <c r="H8" s="36">
        <f t="shared" ref="H8:H17" si="4">IF(G8=0,"",G8+H7)</f>
        <v>14</v>
      </c>
      <c r="I8" s="37">
        <f>IF(G8=0,"",(H8)/SUM($F$6:F8)-1)</f>
        <v>1.3333333333333335</v>
      </c>
      <c r="J8" s="37">
        <f t="shared" si="0"/>
        <v>0.19999999999999996</v>
      </c>
      <c r="K8" s="47">
        <f t="shared" si="1"/>
        <v>2E-3</v>
      </c>
      <c r="L8" s="38">
        <f t="shared" si="2"/>
        <v>1</v>
      </c>
      <c r="M8" s="39">
        <f>F8/F20</f>
        <v>0.14285714285714285</v>
      </c>
      <c r="N8" s="39">
        <f t="shared" si="3"/>
        <v>0.66666666666666663</v>
      </c>
      <c r="Q8" s="41" t="s">
        <v>11</v>
      </c>
      <c r="R8" s="169"/>
      <c r="S8" s="171"/>
      <c r="T8" s="42">
        <v>0</v>
      </c>
      <c r="U8" s="11">
        <f>U7-T8</f>
        <v>33</v>
      </c>
      <c r="V8" s="43">
        <f>SUM(T6:T8)/$S$6</f>
        <v>5.7142857142857141E-2</v>
      </c>
      <c r="W8" s="48"/>
      <c r="X8" s="45"/>
      <c r="Y8" s="41" t="s">
        <v>11</v>
      </c>
      <c r="Z8" s="173"/>
      <c r="AA8" s="171"/>
      <c r="AB8" s="42">
        <v>0</v>
      </c>
      <c r="AC8" s="11">
        <f>AC7-AB8</f>
        <v>2</v>
      </c>
      <c r="AD8" s="43">
        <f>SUM(AB6:AB8)/AA6</f>
        <v>0.75</v>
      </c>
      <c r="AE8" s="48"/>
      <c r="AG8" s="41" t="s">
        <v>11</v>
      </c>
      <c r="AH8" s="174"/>
      <c r="AI8" s="176"/>
      <c r="AJ8" s="42"/>
      <c r="AK8" s="11">
        <f>AK7-AJ8</f>
        <v>10</v>
      </c>
      <c r="AL8" s="46">
        <f>SUM(AJ6:AJ8)/AI6</f>
        <v>0.75</v>
      </c>
      <c r="AM8" s="45"/>
      <c r="AN8" s="41" t="s">
        <v>11</v>
      </c>
      <c r="AO8" s="182"/>
      <c r="AP8" s="171"/>
      <c r="AQ8" s="11">
        <v>0</v>
      </c>
      <c r="AR8" s="12">
        <f t="shared" ref="AR8:AR11" si="5">(AR7-AQ8)</f>
        <v>18</v>
      </c>
      <c r="AS8" s="46">
        <f>SUM(AQ6:AQ8)/AP6</f>
        <v>0</v>
      </c>
      <c r="AT8" s="45"/>
      <c r="AU8" s="41" t="s">
        <v>11</v>
      </c>
      <c r="AV8" s="179"/>
      <c r="AW8" s="171"/>
      <c r="AX8" s="11"/>
      <c r="AY8" s="12">
        <f t="shared" ref="AY8:AY11" si="6">(AY7-AX8)</f>
        <v>5</v>
      </c>
      <c r="AZ8" s="46">
        <f>SUM(AX6:AX8)/AW6</f>
        <v>0</v>
      </c>
    </row>
    <row r="9" spans="2:53" x14ac:dyDescent="0.3">
      <c r="B9" s="167"/>
      <c r="C9" s="34" t="s">
        <v>12</v>
      </c>
      <c r="D9" s="35">
        <v>4</v>
      </c>
      <c r="E9" s="35">
        <v>8</v>
      </c>
      <c r="F9" s="35">
        <v>4</v>
      </c>
      <c r="G9" s="35">
        <v>8</v>
      </c>
      <c r="H9" s="36">
        <f t="shared" si="4"/>
        <v>22</v>
      </c>
      <c r="I9" s="37">
        <f>IF(G9=0,"",(H9)/SUM($F$6:F9)-1)</f>
        <v>1.2000000000000002</v>
      </c>
      <c r="J9" s="37">
        <f t="shared" si="0"/>
        <v>0.4285714285714286</v>
      </c>
      <c r="K9" s="47">
        <f t="shared" si="1"/>
        <v>8.0000000000000002E-3</v>
      </c>
      <c r="L9" s="38">
        <f t="shared" si="2"/>
        <v>1</v>
      </c>
      <c r="M9" s="39">
        <f>F9/F20</f>
        <v>0.19047619047619047</v>
      </c>
      <c r="N9" s="39">
        <f t="shared" si="3"/>
        <v>2</v>
      </c>
      <c r="Q9" s="41" t="s">
        <v>12</v>
      </c>
      <c r="R9" s="169"/>
      <c r="S9" s="171"/>
      <c r="T9" s="42">
        <v>0</v>
      </c>
      <c r="U9" s="11">
        <f>U8-T9</f>
        <v>33</v>
      </c>
      <c r="V9" s="43">
        <f>SUM(T6:T9)/$S$6</f>
        <v>5.7142857142857141E-2</v>
      </c>
      <c r="W9" s="48"/>
      <c r="X9" s="45"/>
      <c r="Y9" s="41" t="s">
        <v>12</v>
      </c>
      <c r="Z9" s="173"/>
      <c r="AA9" s="171"/>
      <c r="AB9" s="42">
        <v>0</v>
      </c>
      <c r="AC9" s="11">
        <f>AC8-AB9</f>
        <v>2</v>
      </c>
      <c r="AD9" s="43">
        <f>SUM(AB6:AB9)/AA6</f>
        <v>0.75</v>
      </c>
      <c r="AE9" s="48"/>
      <c r="AG9" s="41" t="s">
        <v>12</v>
      </c>
      <c r="AH9" s="174"/>
      <c r="AI9" s="176"/>
      <c r="AJ9" s="42"/>
      <c r="AK9" s="11">
        <f>AK8-AJ9</f>
        <v>10</v>
      </c>
      <c r="AL9" s="46">
        <f>SUM(AJ6:AJ9)/AI6</f>
        <v>0.75</v>
      </c>
      <c r="AM9" s="45"/>
      <c r="AN9" s="41" t="s">
        <v>12</v>
      </c>
      <c r="AO9" s="182"/>
      <c r="AP9" s="171"/>
      <c r="AQ9" s="11">
        <v>0</v>
      </c>
      <c r="AR9" s="12">
        <f t="shared" si="5"/>
        <v>18</v>
      </c>
      <c r="AS9" s="46">
        <f>SUM(AQ6:AQ9)/AP6</f>
        <v>0</v>
      </c>
      <c r="AT9" s="45"/>
      <c r="AU9" s="41" t="s">
        <v>12</v>
      </c>
      <c r="AV9" s="179"/>
      <c r="AW9" s="171"/>
      <c r="AX9" s="11"/>
      <c r="AY9" s="12">
        <f t="shared" si="6"/>
        <v>5</v>
      </c>
      <c r="AZ9" s="46">
        <f>SUM(AX6:AX9)/AW6</f>
        <v>0</v>
      </c>
    </row>
    <row r="10" spans="2:53" x14ac:dyDescent="0.3">
      <c r="B10" s="167"/>
      <c r="C10" s="34" t="s">
        <v>13</v>
      </c>
      <c r="D10" s="35">
        <v>5</v>
      </c>
      <c r="E10" s="35">
        <v>4</v>
      </c>
      <c r="F10" s="35">
        <v>5</v>
      </c>
      <c r="G10" s="35">
        <v>4</v>
      </c>
      <c r="H10" s="36">
        <f t="shared" si="4"/>
        <v>26</v>
      </c>
      <c r="I10" s="37">
        <f>IF(G10=0,"",(H10)/SUM($F$6:F10)-1)</f>
        <v>0.73333333333333339</v>
      </c>
      <c r="J10" s="37">
        <f t="shared" si="0"/>
        <v>0.33333333333333326</v>
      </c>
      <c r="K10" s="47">
        <f t="shared" si="1"/>
        <v>4.0000000000000001E-3</v>
      </c>
      <c r="L10" s="38">
        <f t="shared" si="2"/>
        <v>1</v>
      </c>
      <c r="M10" s="39">
        <f>F10/F20</f>
        <v>0.23809523809523808</v>
      </c>
      <c r="N10" s="39">
        <f t="shared" si="3"/>
        <v>0.8</v>
      </c>
      <c r="Q10" s="41" t="s">
        <v>13</v>
      </c>
      <c r="R10" s="169"/>
      <c r="S10" s="171"/>
      <c r="T10" s="42">
        <v>0</v>
      </c>
      <c r="U10" s="11">
        <f>U9-T10</f>
        <v>33</v>
      </c>
      <c r="V10" s="43">
        <f>SUM(T6:T10)/$S$6</f>
        <v>5.7142857142857141E-2</v>
      </c>
      <c r="W10" s="48"/>
      <c r="X10" s="45"/>
      <c r="Y10" s="41" t="s">
        <v>13</v>
      </c>
      <c r="Z10" s="173"/>
      <c r="AA10" s="171"/>
      <c r="AB10" s="42">
        <v>0</v>
      </c>
      <c r="AC10" s="11">
        <f>AC9-AB10</f>
        <v>2</v>
      </c>
      <c r="AD10" s="43">
        <f>SUM(AB6:AB10)/AA6</f>
        <v>0.75</v>
      </c>
      <c r="AE10" s="48"/>
      <c r="AG10" s="41" t="s">
        <v>13</v>
      </c>
      <c r="AH10" s="174"/>
      <c r="AI10" s="176"/>
      <c r="AJ10" s="42"/>
      <c r="AK10" s="11">
        <f>AK9-AJ10</f>
        <v>10</v>
      </c>
      <c r="AL10" s="46">
        <f>SUM(AJ6:AJ10)/AI6</f>
        <v>0.75</v>
      </c>
      <c r="AM10" s="45"/>
      <c r="AN10" s="41" t="s">
        <v>13</v>
      </c>
      <c r="AO10" s="182"/>
      <c r="AP10" s="171"/>
      <c r="AQ10" s="11">
        <v>0</v>
      </c>
      <c r="AR10" s="12">
        <f t="shared" si="5"/>
        <v>18</v>
      </c>
      <c r="AS10" s="46">
        <f>SUM(AQ6:AQ10)/AP6</f>
        <v>0</v>
      </c>
      <c r="AT10" s="45"/>
      <c r="AU10" s="41" t="s">
        <v>13</v>
      </c>
      <c r="AV10" s="179"/>
      <c r="AW10" s="171"/>
      <c r="AX10" s="11"/>
      <c r="AY10" s="12">
        <f t="shared" si="6"/>
        <v>5</v>
      </c>
      <c r="AZ10" s="46">
        <f>SUM(AX6:AX10)/AW6</f>
        <v>0</v>
      </c>
    </row>
    <row r="11" spans="2:53" x14ac:dyDescent="0.3">
      <c r="B11" s="168"/>
      <c r="C11" s="34" t="s">
        <v>14</v>
      </c>
      <c r="D11" s="35">
        <v>6</v>
      </c>
      <c r="E11" s="35">
        <v>7</v>
      </c>
      <c r="F11" s="35">
        <v>6</v>
      </c>
      <c r="G11" s="35">
        <v>7</v>
      </c>
      <c r="H11" s="36">
        <f t="shared" si="4"/>
        <v>33</v>
      </c>
      <c r="I11" s="37">
        <f>IF(G11=0,"",(H11)/SUM($F$6:F11)-1)</f>
        <v>0.5714285714285714</v>
      </c>
      <c r="J11" s="37">
        <f t="shared" si="0"/>
        <v>0</v>
      </c>
      <c r="K11" s="47">
        <f t="shared" si="1"/>
        <v>0</v>
      </c>
      <c r="L11" s="38">
        <f t="shared" si="2"/>
        <v>1</v>
      </c>
      <c r="M11" s="39">
        <f>F11/F20</f>
        <v>0.2857142857142857</v>
      </c>
      <c r="N11" s="39">
        <f t="shared" si="3"/>
        <v>1.1666666666666667</v>
      </c>
      <c r="Q11" s="41" t="s">
        <v>14</v>
      </c>
      <c r="R11" s="169"/>
      <c r="S11" s="172"/>
      <c r="T11" s="42">
        <v>0</v>
      </c>
      <c r="U11" s="11">
        <f>U10-T11</f>
        <v>33</v>
      </c>
      <c r="V11" s="43">
        <f>SUM(T6:T11)/$S$6</f>
        <v>5.7142857142857141E-2</v>
      </c>
      <c r="W11" s="49"/>
      <c r="X11" s="45"/>
      <c r="Y11" s="41" t="s">
        <v>14</v>
      </c>
      <c r="Z11" s="173"/>
      <c r="AA11" s="172"/>
      <c r="AB11" s="42">
        <v>0</v>
      </c>
      <c r="AC11" s="11">
        <f>AC10-AB11</f>
        <v>2</v>
      </c>
      <c r="AD11" s="43">
        <f>SUM(AB6:AB11)/AA6</f>
        <v>0.75</v>
      </c>
      <c r="AE11" s="49"/>
      <c r="AG11" s="41" t="s">
        <v>14</v>
      </c>
      <c r="AH11" s="174"/>
      <c r="AI11" s="177"/>
      <c r="AJ11" s="42"/>
      <c r="AK11" s="11">
        <f>AK10-AJ11</f>
        <v>10</v>
      </c>
      <c r="AL11" s="46">
        <f>SUM(AJ6:AJ11)/AI6</f>
        <v>0.75</v>
      </c>
      <c r="AM11" s="45"/>
      <c r="AN11" s="41" t="s">
        <v>14</v>
      </c>
      <c r="AO11" s="183"/>
      <c r="AP11" s="172"/>
      <c r="AQ11" s="11">
        <v>0</v>
      </c>
      <c r="AR11" s="12">
        <f t="shared" si="5"/>
        <v>18</v>
      </c>
      <c r="AS11" s="46">
        <f>SUM(AQ6:AQ11)/AP6</f>
        <v>0</v>
      </c>
      <c r="AT11" s="45"/>
      <c r="AU11" s="41" t="s">
        <v>14</v>
      </c>
      <c r="AV11" s="180"/>
      <c r="AW11" s="172"/>
      <c r="AX11" s="11"/>
      <c r="AY11" s="12">
        <f t="shared" si="6"/>
        <v>5</v>
      </c>
      <c r="AZ11" s="46">
        <f>SUM(AX6:AX11)/AW6</f>
        <v>0</v>
      </c>
    </row>
    <row r="12" spans="2:53" x14ac:dyDescent="0.3">
      <c r="B12" s="166" t="s">
        <v>23</v>
      </c>
      <c r="C12" s="34" t="s">
        <v>6</v>
      </c>
      <c r="D12" s="35">
        <v>7</v>
      </c>
      <c r="E12" s="35">
        <v>8</v>
      </c>
      <c r="F12" s="35">
        <v>7</v>
      </c>
      <c r="G12" s="35">
        <v>8</v>
      </c>
      <c r="H12" s="36">
        <f t="shared" si="4"/>
        <v>41</v>
      </c>
      <c r="I12" s="37">
        <f>IF(G12=0,"",(H12)/SUM($F$6:F12)-1)</f>
        <v>0.46428571428571419</v>
      </c>
      <c r="J12" s="37">
        <f t="shared" si="0"/>
        <v>0.15384615384615374</v>
      </c>
      <c r="K12" s="47">
        <f t="shared" si="1"/>
        <v>8.0000000000000002E-3</v>
      </c>
      <c r="L12" s="39">
        <f t="shared" si="2"/>
        <v>1</v>
      </c>
      <c r="M12" s="39">
        <f>F12/F21</f>
        <v>0.17073170731707318</v>
      </c>
      <c r="N12" s="39">
        <f t="shared" si="3"/>
        <v>1.1428571428571428</v>
      </c>
      <c r="Q12" s="41" t="s">
        <v>6</v>
      </c>
      <c r="R12" s="188"/>
      <c r="S12" s="185">
        <v>0</v>
      </c>
      <c r="T12" s="42">
        <v>0</v>
      </c>
      <c r="U12" s="50">
        <f>($S$12-T12)</f>
        <v>0</v>
      </c>
      <c r="V12" s="43" t="e">
        <f>T12/S12</f>
        <v>#DIV/0!</v>
      </c>
      <c r="W12" s="44"/>
      <c r="X12" s="45"/>
      <c r="Y12" s="41" t="s">
        <v>6</v>
      </c>
      <c r="Z12" s="184"/>
      <c r="AA12" s="185">
        <v>0</v>
      </c>
      <c r="AB12" s="42">
        <v>0</v>
      </c>
      <c r="AC12" s="42">
        <f>($S$6-AB12)</f>
        <v>35</v>
      </c>
      <c r="AD12" s="43" t="e">
        <f>AB12/AA12</f>
        <v>#DIV/0!</v>
      </c>
      <c r="AE12" s="44"/>
      <c r="AG12" s="41" t="s">
        <v>6</v>
      </c>
      <c r="AH12" s="184"/>
      <c r="AI12" s="185">
        <v>0</v>
      </c>
      <c r="AJ12" s="42"/>
      <c r="AK12" s="42">
        <f>(AI12-AJ12)</f>
        <v>0</v>
      </c>
      <c r="AL12" s="46" t="e">
        <f>AJ12/AI12</f>
        <v>#DIV/0!</v>
      </c>
      <c r="AM12" s="45"/>
      <c r="AN12" s="41" t="s">
        <v>6</v>
      </c>
      <c r="AO12" s="178"/>
      <c r="AP12" s="170">
        <v>0</v>
      </c>
      <c r="AQ12" s="11">
        <v>0</v>
      </c>
      <c r="AR12" s="12">
        <f>(AP12-AQ12)</f>
        <v>0</v>
      </c>
      <c r="AS12" s="46" t="e">
        <f>AQ12/AP12</f>
        <v>#DIV/0!</v>
      </c>
      <c r="AT12" s="45"/>
      <c r="AU12" s="41" t="s">
        <v>6</v>
      </c>
      <c r="AV12" s="178" t="s">
        <v>91</v>
      </c>
      <c r="AW12" s="170">
        <v>2</v>
      </c>
      <c r="AX12" s="11"/>
      <c r="AY12" s="12">
        <f>(AW12-AX12)</f>
        <v>2</v>
      </c>
      <c r="AZ12" s="46">
        <f>AX12/AW12</f>
        <v>0</v>
      </c>
    </row>
    <row r="13" spans="2:53" x14ac:dyDescent="0.3">
      <c r="B13" s="167"/>
      <c r="C13" s="34" t="s">
        <v>7</v>
      </c>
      <c r="D13" s="35">
        <v>8</v>
      </c>
      <c r="E13" s="35">
        <v>9</v>
      </c>
      <c r="F13" s="35">
        <v>8</v>
      </c>
      <c r="G13" s="35">
        <v>9</v>
      </c>
      <c r="H13" s="36">
        <f t="shared" si="4"/>
        <v>50</v>
      </c>
      <c r="I13" s="37">
        <f>IF(G13=0,"",(H13)/SUM($F$6:F13)-1)</f>
        <v>0.38888888888888884</v>
      </c>
      <c r="J13" s="37">
        <f t="shared" si="0"/>
        <v>0.1333333333333333</v>
      </c>
      <c r="K13" s="47">
        <f t="shared" si="1"/>
        <v>9.0000000000000011E-3</v>
      </c>
      <c r="L13" s="39">
        <f t="shared" si="2"/>
        <v>1</v>
      </c>
      <c r="M13" s="39">
        <f>F13/F21</f>
        <v>0.1951219512195122</v>
      </c>
      <c r="N13" s="39">
        <f t="shared" si="3"/>
        <v>1.125</v>
      </c>
      <c r="Q13" s="41" t="s">
        <v>7</v>
      </c>
      <c r="R13" s="189"/>
      <c r="S13" s="176"/>
      <c r="T13" s="42">
        <v>0</v>
      </c>
      <c r="U13" s="42">
        <f>U12-T13</f>
        <v>0</v>
      </c>
      <c r="V13" s="43" t="e">
        <f>(T13+T12)/S12</f>
        <v>#DIV/0!</v>
      </c>
      <c r="W13" s="48"/>
      <c r="X13" s="45"/>
      <c r="Y13" s="41" t="s">
        <v>7</v>
      </c>
      <c r="Z13" s="184"/>
      <c r="AA13" s="176"/>
      <c r="AB13" s="42">
        <v>0</v>
      </c>
      <c r="AC13" s="42">
        <f>AC12-AB13</f>
        <v>35</v>
      </c>
      <c r="AD13" s="43" t="e">
        <f>(AB13+AB12)/AA12</f>
        <v>#DIV/0!</v>
      </c>
      <c r="AE13" s="48"/>
      <c r="AG13" s="41" t="s">
        <v>7</v>
      </c>
      <c r="AH13" s="184"/>
      <c r="AI13" s="176"/>
      <c r="AJ13" s="42"/>
      <c r="AK13" s="42">
        <f>AK12-AJ13</f>
        <v>0</v>
      </c>
      <c r="AL13" s="46" t="e">
        <f>(AJ13+AJ12)/AI12</f>
        <v>#DIV/0!</v>
      </c>
      <c r="AM13" s="45"/>
      <c r="AN13" s="41" t="s">
        <v>7</v>
      </c>
      <c r="AO13" s="179"/>
      <c r="AP13" s="171"/>
      <c r="AQ13" s="11">
        <v>0</v>
      </c>
      <c r="AR13" s="12">
        <f>(AR12-AQ13)</f>
        <v>0</v>
      </c>
      <c r="AS13" s="46" t="e">
        <f>(AQ13+AQ12)/AP12</f>
        <v>#DIV/0!</v>
      </c>
      <c r="AT13" s="45"/>
      <c r="AU13" s="41" t="s">
        <v>7</v>
      </c>
      <c r="AV13" s="179"/>
      <c r="AW13" s="171"/>
      <c r="AX13" s="11"/>
      <c r="AY13" s="12">
        <f>(AY12-AX13)</f>
        <v>2</v>
      </c>
      <c r="AZ13" s="46">
        <f>(AX13+AX12)/AW12</f>
        <v>0</v>
      </c>
    </row>
    <row r="14" spans="2:53" ht="15" customHeight="1" x14ac:dyDescent="0.3">
      <c r="B14" s="167"/>
      <c r="C14" s="34" t="s">
        <v>8</v>
      </c>
      <c r="D14" s="35">
        <v>9</v>
      </c>
      <c r="E14" s="35">
        <v>8</v>
      </c>
      <c r="F14" s="35">
        <v>9</v>
      </c>
      <c r="G14" s="35">
        <v>8</v>
      </c>
      <c r="H14" s="36">
        <f t="shared" si="4"/>
        <v>58</v>
      </c>
      <c r="I14" s="37">
        <f>IF(G14=0,"",(H14)/SUM($F$6:F14)-1)</f>
        <v>0.28888888888888897</v>
      </c>
      <c r="J14" s="37">
        <f t="shared" si="0"/>
        <v>0</v>
      </c>
      <c r="K14" s="47">
        <f t="shared" si="1"/>
        <v>0</v>
      </c>
      <c r="L14" s="39">
        <f t="shared" si="2"/>
        <v>1</v>
      </c>
      <c r="M14" s="39">
        <f>F14/F21</f>
        <v>0.21951219512195122</v>
      </c>
      <c r="N14" s="39">
        <f t="shared" si="3"/>
        <v>0.88888888888888884</v>
      </c>
      <c r="Q14" s="41" t="s">
        <v>8</v>
      </c>
      <c r="R14" s="189"/>
      <c r="S14" s="176"/>
      <c r="T14" s="42">
        <v>0</v>
      </c>
      <c r="U14" s="42">
        <f>U13-T14</f>
        <v>0</v>
      </c>
      <c r="V14" s="43" t="e">
        <f>SUM(T12:T14)/$S$12</f>
        <v>#DIV/0!</v>
      </c>
      <c r="W14" s="48"/>
      <c r="X14" s="45"/>
      <c r="Y14" s="41" t="s">
        <v>8</v>
      </c>
      <c r="Z14" s="184"/>
      <c r="AA14" s="176"/>
      <c r="AB14" s="42">
        <v>0</v>
      </c>
      <c r="AC14" s="42">
        <f>AC13-AB14</f>
        <v>35</v>
      </c>
      <c r="AD14" s="43" t="e">
        <f>SUM(AB12:AB14)/AA12</f>
        <v>#DIV/0!</v>
      </c>
      <c r="AE14" s="48"/>
      <c r="AG14" s="41" t="s">
        <v>8</v>
      </c>
      <c r="AH14" s="184"/>
      <c r="AI14" s="176"/>
      <c r="AJ14" s="42"/>
      <c r="AK14" s="42">
        <f>AK13-AJ14</f>
        <v>0</v>
      </c>
      <c r="AL14" s="46" t="e">
        <f>SUM(AJ12:AJ14)/AI12</f>
        <v>#DIV/0!</v>
      </c>
      <c r="AM14" s="45"/>
      <c r="AN14" s="41" t="s">
        <v>8</v>
      </c>
      <c r="AO14" s="179"/>
      <c r="AP14" s="171"/>
      <c r="AQ14" s="11">
        <v>0</v>
      </c>
      <c r="AR14" s="12">
        <f t="shared" ref="AR14:AR17" si="7">(AR13-AQ14)</f>
        <v>0</v>
      </c>
      <c r="AS14" s="46" t="e">
        <f>SUM(AQ12:AQ14)/AP12</f>
        <v>#DIV/0!</v>
      </c>
      <c r="AT14" s="45"/>
      <c r="AU14" s="41" t="s">
        <v>8</v>
      </c>
      <c r="AV14" s="179"/>
      <c r="AW14" s="171"/>
      <c r="AX14" s="11"/>
      <c r="AY14" s="12">
        <f t="shared" ref="AY14:AY17" si="8">(AY13-AX14)</f>
        <v>2</v>
      </c>
      <c r="AZ14" s="46">
        <f>SUM(AX12:AX14)/AW12</f>
        <v>0</v>
      </c>
    </row>
    <row r="15" spans="2:53" x14ac:dyDescent="0.3">
      <c r="B15" s="167"/>
      <c r="C15" s="34" t="s">
        <v>15</v>
      </c>
      <c r="D15" s="35">
        <v>5</v>
      </c>
      <c r="E15" s="35">
        <v>8</v>
      </c>
      <c r="F15" s="35">
        <v>5</v>
      </c>
      <c r="G15" s="35">
        <v>8</v>
      </c>
      <c r="H15" s="36">
        <f t="shared" si="4"/>
        <v>66</v>
      </c>
      <c r="I15" s="37">
        <f>IF(G15=0,"",(H15)/SUM($F$6:F15)-1)</f>
        <v>0.32000000000000006</v>
      </c>
      <c r="J15" s="37">
        <f t="shared" si="0"/>
        <v>0.14285714285714279</v>
      </c>
      <c r="K15" s="47">
        <f t="shared" si="1"/>
        <v>8.0000000000000002E-3</v>
      </c>
      <c r="L15" s="39">
        <f t="shared" si="2"/>
        <v>1</v>
      </c>
      <c r="M15" s="39">
        <f>F15/F21</f>
        <v>0.12195121951219512</v>
      </c>
      <c r="N15" s="39">
        <f t="shared" si="3"/>
        <v>1.6</v>
      </c>
      <c r="Q15" s="41" t="s">
        <v>15</v>
      </c>
      <c r="R15" s="189"/>
      <c r="S15" s="176"/>
      <c r="T15" s="42">
        <v>0</v>
      </c>
      <c r="U15" s="42">
        <f>U14-T15</f>
        <v>0</v>
      </c>
      <c r="V15" s="43" t="e">
        <f>SUM(T12:T15)/$S$12</f>
        <v>#DIV/0!</v>
      </c>
      <c r="W15" s="48"/>
      <c r="X15" s="45"/>
      <c r="Y15" s="41" t="s">
        <v>15</v>
      </c>
      <c r="Z15" s="184"/>
      <c r="AA15" s="176"/>
      <c r="AB15" s="42">
        <v>0</v>
      </c>
      <c r="AC15" s="42">
        <f>AC14-AB15</f>
        <v>35</v>
      </c>
      <c r="AD15" s="43" t="e">
        <f>SUM(AB12:AB15)/AA12</f>
        <v>#DIV/0!</v>
      </c>
      <c r="AE15" s="48"/>
      <c r="AG15" s="41" t="s">
        <v>15</v>
      </c>
      <c r="AH15" s="184"/>
      <c r="AI15" s="176"/>
      <c r="AJ15" s="42"/>
      <c r="AK15" s="42">
        <f>AK14-AJ15</f>
        <v>0</v>
      </c>
      <c r="AL15" s="46" t="e">
        <f>SUM(AJ12:AJ15)/AI12</f>
        <v>#DIV/0!</v>
      </c>
      <c r="AM15" s="45"/>
      <c r="AN15" s="41" t="s">
        <v>15</v>
      </c>
      <c r="AO15" s="179"/>
      <c r="AP15" s="171"/>
      <c r="AQ15" s="11">
        <v>0</v>
      </c>
      <c r="AR15" s="12">
        <f t="shared" si="7"/>
        <v>0</v>
      </c>
      <c r="AS15" s="46" t="e">
        <f>SUM(AQ12:AQ15)/AP12</f>
        <v>#DIV/0!</v>
      </c>
      <c r="AT15" s="45"/>
      <c r="AU15" s="41" t="s">
        <v>15</v>
      </c>
      <c r="AV15" s="179"/>
      <c r="AW15" s="171"/>
      <c r="AX15" s="11"/>
      <c r="AY15" s="12">
        <f t="shared" si="8"/>
        <v>2</v>
      </c>
      <c r="AZ15" s="46">
        <f>SUM(AX12:AX15)/AW12</f>
        <v>0</v>
      </c>
    </row>
    <row r="16" spans="2:53" x14ac:dyDescent="0.3">
      <c r="B16" s="167"/>
      <c r="C16" s="34" t="s">
        <v>16</v>
      </c>
      <c r="D16" s="35">
        <v>4</v>
      </c>
      <c r="E16" s="35">
        <v>5</v>
      </c>
      <c r="F16" s="35">
        <v>4</v>
      </c>
      <c r="G16" s="35">
        <v>5</v>
      </c>
      <c r="H16" s="36">
        <f t="shared" si="4"/>
        <v>71</v>
      </c>
      <c r="I16" s="37">
        <f>IF(G16=0,"",(H16)/SUM($F$6:F16)-1)</f>
        <v>0.31481481481481488</v>
      </c>
      <c r="J16" s="37">
        <f t="shared" si="0"/>
        <v>0.44444444444444442</v>
      </c>
      <c r="K16" s="47">
        <f t="shared" si="1"/>
        <v>5.0000000000000001E-3</v>
      </c>
      <c r="L16" s="39">
        <f t="shared" si="2"/>
        <v>1</v>
      </c>
      <c r="M16" s="39">
        <f>F16/F21</f>
        <v>9.7560975609756101E-2</v>
      </c>
      <c r="N16" s="39">
        <f t="shared" si="3"/>
        <v>1.25</v>
      </c>
      <c r="Q16" s="41" t="s">
        <v>16</v>
      </c>
      <c r="R16" s="189"/>
      <c r="S16" s="176"/>
      <c r="T16" s="42">
        <v>0</v>
      </c>
      <c r="U16" s="42">
        <f>U15-T16</f>
        <v>0</v>
      </c>
      <c r="V16" s="43" t="e">
        <f>SUM(T12:T16)/$S$12</f>
        <v>#DIV/0!</v>
      </c>
      <c r="W16" s="48"/>
      <c r="X16" s="45"/>
      <c r="Y16" s="41" t="s">
        <v>16</v>
      </c>
      <c r="Z16" s="184"/>
      <c r="AA16" s="176"/>
      <c r="AB16" s="42">
        <v>0</v>
      </c>
      <c r="AC16" s="42">
        <f>AC15-AB16</f>
        <v>35</v>
      </c>
      <c r="AD16" s="43" t="e">
        <f>SUM(AB12:AB16)/AA12</f>
        <v>#DIV/0!</v>
      </c>
      <c r="AE16" s="48"/>
      <c r="AG16" s="41" t="s">
        <v>16</v>
      </c>
      <c r="AH16" s="184"/>
      <c r="AI16" s="176"/>
      <c r="AJ16" s="42"/>
      <c r="AK16" s="42">
        <f>AK15-AJ16</f>
        <v>0</v>
      </c>
      <c r="AL16" s="46" t="e">
        <f>SUM(AJ12:AJ16)/AI12</f>
        <v>#DIV/0!</v>
      </c>
      <c r="AM16" s="45"/>
      <c r="AN16" s="41" t="s">
        <v>16</v>
      </c>
      <c r="AO16" s="179"/>
      <c r="AP16" s="171"/>
      <c r="AQ16" s="11">
        <v>0</v>
      </c>
      <c r="AR16" s="12">
        <f t="shared" si="7"/>
        <v>0</v>
      </c>
      <c r="AS16" s="46" t="e">
        <f>SUM(AQ12:AQ16)/AP12</f>
        <v>#DIV/0!</v>
      </c>
      <c r="AT16" s="45"/>
      <c r="AU16" s="41" t="s">
        <v>16</v>
      </c>
      <c r="AV16" s="179"/>
      <c r="AW16" s="171"/>
      <c r="AX16" s="11"/>
      <c r="AY16" s="12">
        <f t="shared" si="8"/>
        <v>2</v>
      </c>
      <c r="AZ16" s="46">
        <f>SUM(AX12:AX16)/AW12</f>
        <v>0</v>
      </c>
    </row>
    <row r="17" spans="2:52" x14ac:dyDescent="0.3">
      <c r="B17" s="168"/>
      <c r="C17" s="34" t="s">
        <v>17</v>
      </c>
      <c r="D17" s="35">
        <v>8</v>
      </c>
      <c r="E17" s="35">
        <v>2</v>
      </c>
      <c r="F17" s="35">
        <v>8</v>
      </c>
      <c r="G17" s="35">
        <v>2</v>
      </c>
      <c r="H17" s="36">
        <f t="shared" si="4"/>
        <v>73</v>
      </c>
      <c r="I17" s="37">
        <f>IF(G17=0,"",(H17)/SUM($F$6:F17)-1)</f>
        <v>0.17741935483870974</v>
      </c>
      <c r="J17" s="37">
        <f t="shared" si="0"/>
        <v>-0.41666666666666663</v>
      </c>
      <c r="K17" s="47">
        <f t="shared" si="1"/>
        <v>0</v>
      </c>
      <c r="L17" s="51">
        <f>(G17)/E17</f>
        <v>1</v>
      </c>
      <c r="M17" s="39">
        <f>F17/F21</f>
        <v>0.1951219512195122</v>
      </c>
      <c r="N17" s="39">
        <f t="shared" si="3"/>
        <v>0.25</v>
      </c>
      <c r="Q17" s="34" t="s">
        <v>17</v>
      </c>
      <c r="R17" s="190"/>
      <c r="S17" s="177"/>
      <c r="T17" s="42">
        <v>0</v>
      </c>
      <c r="U17" s="42">
        <f>U16-T17</f>
        <v>0</v>
      </c>
      <c r="V17" s="43" t="e">
        <f>SUM(T12:T17)/$S$12</f>
        <v>#DIV/0!</v>
      </c>
      <c r="W17" s="49"/>
      <c r="X17" s="45"/>
      <c r="Y17" s="34" t="s">
        <v>17</v>
      </c>
      <c r="Z17" s="184"/>
      <c r="AA17" s="177"/>
      <c r="AB17" s="42">
        <v>0</v>
      </c>
      <c r="AC17" s="42">
        <f>AC16-AB17</f>
        <v>35</v>
      </c>
      <c r="AD17" s="43" t="e">
        <f>SUM(AB12:AB17)/AA12</f>
        <v>#DIV/0!</v>
      </c>
      <c r="AE17" s="49"/>
      <c r="AG17" s="34" t="s">
        <v>17</v>
      </c>
      <c r="AH17" s="184"/>
      <c r="AI17" s="177"/>
      <c r="AJ17" s="42"/>
      <c r="AK17" s="42">
        <f>AK16-AJ17</f>
        <v>0</v>
      </c>
      <c r="AL17" s="46" t="e">
        <f>SUM(AJ12:AJ17)/AI12</f>
        <v>#DIV/0!</v>
      </c>
      <c r="AM17" s="45"/>
      <c r="AN17" s="34" t="s">
        <v>17</v>
      </c>
      <c r="AO17" s="180"/>
      <c r="AP17" s="172"/>
      <c r="AQ17" s="11">
        <v>0</v>
      </c>
      <c r="AR17" s="12">
        <f t="shared" si="7"/>
        <v>0</v>
      </c>
      <c r="AS17" s="46" t="e">
        <f>SUM(AQ12:AQ17)/AP12</f>
        <v>#DIV/0!</v>
      </c>
      <c r="AT17" s="45"/>
      <c r="AU17" s="34" t="s">
        <v>17</v>
      </c>
      <c r="AV17" s="180"/>
      <c r="AW17" s="172"/>
      <c r="AX17" s="11"/>
      <c r="AY17" s="12">
        <f t="shared" si="8"/>
        <v>2</v>
      </c>
      <c r="AZ17" s="46">
        <f>SUM(AX12:AX17)/AW12</f>
        <v>0</v>
      </c>
    </row>
    <row r="18" spans="2:52" x14ac:dyDescent="0.3">
      <c r="B18" s="52"/>
      <c r="C18" s="53"/>
      <c r="D18" s="54"/>
      <c r="E18" s="55"/>
      <c r="F18" s="54"/>
      <c r="G18" s="55"/>
      <c r="H18" s="55"/>
      <c r="I18" s="55"/>
      <c r="J18" s="55"/>
      <c r="K18" s="55"/>
      <c r="L18" s="55"/>
      <c r="M18" s="55"/>
      <c r="N18" s="55"/>
    </row>
    <row r="19" spans="2:52" x14ac:dyDescent="0.3">
      <c r="B19" s="52"/>
      <c r="C19" s="53"/>
      <c r="D19" s="54"/>
      <c r="E19" s="55"/>
      <c r="F19" s="54"/>
      <c r="G19" s="55"/>
      <c r="H19" s="55"/>
      <c r="I19" s="55"/>
      <c r="J19" s="55"/>
      <c r="K19" s="55"/>
      <c r="L19" s="55"/>
      <c r="M19" s="55"/>
      <c r="N19" s="55"/>
      <c r="R19" s="56"/>
      <c r="S19" s="57" t="s">
        <v>63</v>
      </c>
      <c r="T19" s="57" t="s">
        <v>64</v>
      </c>
      <c r="U19" s="58" t="s">
        <v>69</v>
      </c>
      <c r="Z19" s="56"/>
      <c r="AA19" s="57" t="s">
        <v>63</v>
      </c>
      <c r="AB19" s="57" t="s">
        <v>64</v>
      </c>
      <c r="AC19" s="58" t="s">
        <v>68</v>
      </c>
      <c r="AH19" s="56"/>
      <c r="AI19" s="57" t="s">
        <v>63</v>
      </c>
      <c r="AJ19" s="57" t="s">
        <v>64</v>
      </c>
      <c r="AK19" s="58" t="s">
        <v>68</v>
      </c>
      <c r="AO19" s="56"/>
      <c r="AP19" s="57" t="s">
        <v>63</v>
      </c>
      <c r="AQ19" s="57" t="s">
        <v>64</v>
      </c>
      <c r="AR19" s="58" t="s">
        <v>68</v>
      </c>
      <c r="AV19" s="56"/>
      <c r="AW19" s="57" t="s">
        <v>63</v>
      </c>
      <c r="AX19" s="59" t="s">
        <v>64</v>
      </c>
    </row>
    <row r="20" spans="2:52" x14ac:dyDescent="0.3">
      <c r="B20" s="60"/>
      <c r="C20" s="61" t="s">
        <v>24</v>
      </c>
      <c r="D20" s="62">
        <f>SUM(D6:D11)</f>
        <v>21</v>
      </c>
      <c r="E20" s="62">
        <f>SUM(E6:E11)</f>
        <v>33</v>
      </c>
      <c r="F20" s="62">
        <f>SUM(F6:F11)</f>
        <v>21</v>
      </c>
      <c r="G20" s="62">
        <f>SUM(G6:G11)</f>
        <v>33</v>
      </c>
      <c r="H20" s="63">
        <f>(G20/F20)</f>
        <v>1.5714285714285714</v>
      </c>
      <c r="I20" s="64"/>
      <c r="J20" s="64"/>
      <c r="K20" s="64"/>
      <c r="L20" s="65"/>
      <c r="N20" s="64">
        <f>SUM(M6:M11)</f>
        <v>0.99999999999999989</v>
      </c>
      <c r="R20" s="66" t="s">
        <v>24</v>
      </c>
      <c r="S20" s="3">
        <f>S6</f>
        <v>35</v>
      </c>
      <c r="T20" s="67">
        <f>SUM(T6:T11)</f>
        <v>2</v>
      </c>
      <c r="U20" s="68">
        <v>1.1499999999999999</v>
      </c>
      <c r="Z20" s="66" t="s">
        <v>24</v>
      </c>
      <c r="AA20" s="69">
        <f>AA6</f>
        <v>8</v>
      </c>
      <c r="AB20" s="67">
        <f>SUM(AB6:AB11)</f>
        <v>6</v>
      </c>
      <c r="AC20" s="68">
        <v>1.1499999999999999</v>
      </c>
      <c r="AH20" s="66" t="s">
        <v>24</v>
      </c>
      <c r="AI20" s="70">
        <f>AI6</f>
        <v>40</v>
      </c>
      <c r="AJ20" s="67">
        <f>SUM(AJ6:AJ11)</f>
        <v>30</v>
      </c>
      <c r="AK20" s="68">
        <v>1.1499999999999999</v>
      </c>
      <c r="AO20" s="66" t="s">
        <v>24</v>
      </c>
      <c r="AP20" s="70">
        <f>AP6</f>
        <v>18</v>
      </c>
      <c r="AQ20" s="67">
        <f>SUM(AQ6:AQ11)</f>
        <v>0</v>
      </c>
      <c r="AR20" s="68">
        <v>1.1499999999999999</v>
      </c>
      <c r="AV20" s="66" t="s">
        <v>24</v>
      </c>
      <c r="AW20" s="71">
        <f>AW6</f>
        <v>5</v>
      </c>
      <c r="AX20" s="72">
        <f>SUM(AX6:AX11)</f>
        <v>0</v>
      </c>
    </row>
    <row r="21" spans="2:52" x14ac:dyDescent="0.3">
      <c r="B21" s="60"/>
      <c r="C21" s="73" t="s">
        <v>25</v>
      </c>
      <c r="D21" s="74">
        <f>SUM(D12:D17)</f>
        <v>41</v>
      </c>
      <c r="E21" s="74">
        <f>SUM(E12:E17)</f>
        <v>40</v>
      </c>
      <c r="F21" s="74">
        <f>SUM(F12:F17)</f>
        <v>41</v>
      </c>
      <c r="G21" s="74">
        <f>SUM(G12:G17)</f>
        <v>40</v>
      </c>
      <c r="H21" s="75">
        <f>(G21/F21)</f>
        <v>0.97560975609756095</v>
      </c>
      <c r="I21" s="64"/>
      <c r="J21" s="64"/>
      <c r="K21" s="64"/>
      <c r="L21" s="65"/>
      <c r="N21" s="64">
        <f>SUM(M12:M17)</f>
        <v>1</v>
      </c>
      <c r="R21" s="76" t="s">
        <v>25</v>
      </c>
      <c r="S21" s="77">
        <f>S12</f>
        <v>0</v>
      </c>
      <c r="T21" s="78">
        <f>SUM(T12:T17)</f>
        <v>0</v>
      </c>
      <c r="U21" s="79"/>
      <c r="Z21" s="76" t="s">
        <v>25</v>
      </c>
      <c r="AA21" s="80">
        <f>AA12</f>
        <v>0</v>
      </c>
      <c r="AB21" s="78">
        <f>SUM(AB12:AB17)</f>
        <v>0</v>
      </c>
      <c r="AC21" s="79"/>
      <c r="AH21" s="76" t="s">
        <v>25</v>
      </c>
      <c r="AI21" s="77">
        <f>AI12</f>
        <v>0</v>
      </c>
      <c r="AJ21" s="78">
        <f>SUM(AJ12:AJ17)</f>
        <v>0</v>
      </c>
      <c r="AK21" s="79"/>
      <c r="AO21" s="76" t="s">
        <v>25</v>
      </c>
      <c r="AP21" s="77">
        <f>AP12</f>
        <v>0</v>
      </c>
      <c r="AQ21" s="78">
        <f>SUM(AQ12:AQ17)</f>
        <v>0</v>
      </c>
      <c r="AR21" s="79"/>
      <c r="AV21" s="66" t="s">
        <v>25</v>
      </c>
      <c r="AW21" s="71">
        <f>AW12</f>
        <v>2</v>
      </c>
      <c r="AX21" s="81">
        <f>SUM(AX12:AX17)</f>
        <v>0</v>
      </c>
    </row>
    <row r="22" spans="2:52" ht="15.6" x14ac:dyDescent="0.3">
      <c r="B22" s="82"/>
      <c r="C22" s="83" t="s">
        <v>27</v>
      </c>
      <c r="D22" s="84">
        <f>D20+D21</f>
        <v>62</v>
      </c>
      <c r="E22" s="84">
        <f t="shared" ref="E22" si="9">E20+E21</f>
        <v>73</v>
      </c>
      <c r="F22" s="84">
        <f>F20+F21</f>
        <v>62</v>
      </c>
      <c r="G22" s="84">
        <f>G20+G21</f>
        <v>73</v>
      </c>
      <c r="K22" s="12">
        <f>SUM(K6:K17)</f>
        <v>4.8000000000000001E-2</v>
      </c>
      <c r="L22" s="45"/>
      <c r="M22" s="45"/>
      <c r="N22" s="45"/>
      <c r="O22" s="45"/>
      <c r="P22" s="45"/>
      <c r="Q22" s="45"/>
      <c r="R22" s="45"/>
      <c r="AS22" s="85"/>
      <c r="AV22" s="86"/>
      <c r="AW22" s="78" t="s">
        <v>61</v>
      </c>
      <c r="AX22" s="87">
        <f>AX21+AX20</f>
        <v>0</v>
      </c>
      <c r="AZ22" s="85"/>
    </row>
    <row r="23" spans="2:52" x14ac:dyDescent="0.3">
      <c r="B23" s="2" t="s">
        <v>47</v>
      </c>
      <c r="E23" s="88"/>
      <c r="F23" s="89">
        <f>(F22/E22)-1</f>
        <v>-0.15068493150684936</v>
      </c>
    </row>
    <row r="24" spans="2:52" x14ac:dyDescent="0.3">
      <c r="M24" s="3"/>
      <c r="N24" s="3"/>
      <c r="O24" s="3"/>
      <c r="P24" s="3"/>
    </row>
    <row r="25" spans="2:52" x14ac:dyDescent="0.3">
      <c r="M25" s="3"/>
      <c r="N25" s="3"/>
      <c r="O25" s="3"/>
      <c r="P25" s="3"/>
    </row>
    <row r="26" spans="2:52" x14ac:dyDescent="0.3">
      <c r="B26" s="186" t="s">
        <v>53</v>
      </c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90"/>
      <c r="AO26" s="91" t="s">
        <v>73</v>
      </c>
    </row>
    <row r="27" spans="2:52" x14ac:dyDescent="0.3">
      <c r="M27" s="3"/>
      <c r="N27" s="3"/>
      <c r="O27" s="3"/>
      <c r="P27" s="90"/>
    </row>
    <row r="28" spans="2:52" x14ac:dyDescent="0.3">
      <c r="M28" s="3"/>
      <c r="N28" s="3"/>
      <c r="O28" s="3"/>
      <c r="P28" s="90"/>
      <c r="S28" s="187"/>
      <c r="T28" s="187"/>
      <c r="U28" s="90"/>
    </row>
    <row r="29" spans="2:52" x14ac:dyDescent="0.3">
      <c r="B29" s="56" t="s">
        <v>24</v>
      </c>
      <c r="C29" s="92"/>
      <c r="D29" s="92"/>
      <c r="E29" s="92"/>
      <c r="F29" s="92"/>
      <c r="G29" s="93" t="s">
        <v>58</v>
      </c>
      <c r="H29" s="92" t="s">
        <v>54</v>
      </c>
      <c r="I29" s="92" t="s">
        <v>55</v>
      </c>
      <c r="J29" s="92" t="s">
        <v>56</v>
      </c>
      <c r="K29" s="92" t="s">
        <v>57</v>
      </c>
      <c r="L29" s="92" t="s">
        <v>88</v>
      </c>
      <c r="M29" s="92" t="s">
        <v>77</v>
      </c>
      <c r="N29" s="94" t="s">
        <v>22</v>
      </c>
      <c r="O29" s="3"/>
      <c r="P29" s="90"/>
      <c r="Q29" s="3"/>
      <c r="R29" s="3"/>
      <c r="T29" s="95"/>
      <c r="U29" s="95"/>
      <c r="V29" s="95"/>
    </row>
    <row r="30" spans="2:52" x14ac:dyDescent="0.3">
      <c r="B30" s="66" t="s">
        <v>59</v>
      </c>
      <c r="C30" s="96">
        <v>-0.02</v>
      </c>
      <c r="D30" s="45">
        <v>0.01</v>
      </c>
      <c r="E30" s="96">
        <v>0.04</v>
      </c>
      <c r="F30" s="96">
        <v>0.1</v>
      </c>
      <c r="G30" s="97"/>
      <c r="H30" s="3"/>
      <c r="I30" s="3"/>
      <c r="J30" s="3"/>
      <c r="K30" s="3"/>
      <c r="L30" s="3"/>
      <c r="M30" s="3"/>
      <c r="N30" s="68"/>
      <c r="O30" s="3"/>
      <c r="P30" s="90"/>
      <c r="Q30" s="3"/>
      <c r="R30" s="3"/>
      <c r="T30" s="95"/>
      <c r="U30" s="98"/>
      <c r="V30" s="95"/>
    </row>
    <row r="31" spans="2:52" x14ac:dyDescent="0.3">
      <c r="B31" s="66"/>
      <c r="C31" s="96"/>
      <c r="D31" s="45"/>
      <c r="E31" s="96"/>
      <c r="F31" s="96"/>
      <c r="G31" s="97"/>
      <c r="H31" s="3"/>
      <c r="I31" s="3"/>
      <c r="J31" s="3"/>
      <c r="K31" s="3"/>
      <c r="L31" s="3"/>
      <c r="M31" s="3"/>
      <c r="N31" s="68"/>
      <c r="O31" s="3"/>
      <c r="P31" s="90"/>
      <c r="Q31" s="3"/>
      <c r="R31" s="3"/>
      <c r="T31" s="95"/>
      <c r="U31" s="98"/>
      <c r="V31" s="95"/>
    </row>
    <row r="32" spans="2:52" x14ac:dyDescent="0.3">
      <c r="B32" s="66"/>
      <c r="C32" s="99">
        <f>$F$20*(1+C30)</f>
        <v>20.58</v>
      </c>
      <c r="D32" s="99">
        <f t="shared" ref="D32:F32" si="10">$F$20*(1+D30)</f>
        <v>21.21</v>
      </c>
      <c r="E32" s="99">
        <f t="shared" si="10"/>
        <v>21.84</v>
      </c>
      <c r="F32" s="99">
        <f t="shared" si="10"/>
        <v>23.1</v>
      </c>
      <c r="G32" s="100"/>
      <c r="H32" s="3"/>
      <c r="I32" s="3"/>
      <c r="J32" s="3"/>
      <c r="K32" s="3"/>
      <c r="L32" s="3"/>
      <c r="M32" s="3"/>
      <c r="N32" s="68"/>
      <c r="O32" s="3"/>
      <c r="P32" s="90"/>
      <c r="Q32" s="3"/>
      <c r="R32" s="3"/>
      <c r="T32" s="95"/>
      <c r="U32" s="98"/>
      <c r="V32" s="95"/>
    </row>
    <row r="33" spans="2:22" ht="15" thickBot="1" x14ac:dyDescent="0.35">
      <c r="B33" s="76" t="s">
        <v>28</v>
      </c>
      <c r="C33" s="101">
        <f>IF(C32,C34,TRUE)</f>
        <v>3.3000000000000002E-2</v>
      </c>
      <c r="D33" s="101">
        <f>IF(D32,D35,TRUE)</f>
        <v>4.9500000000000002E-2</v>
      </c>
      <c r="E33" s="101">
        <f>IF(E32,E36,TRUE)</f>
        <v>6.6000000000000003E-2</v>
      </c>
      <c r="F33" s="101">
        <f>IF(F32,F37,TRUE)</f>
        <v>9.9000000000000005E-2</v>
      </c>
      <c r="G33" s="102">
        <f>IF(G20&lt;C32,0,IF(G20&lt;D32,C33,IF(G20&lt;E32,D33,IF(G20&lt;F32,E33,F33))))</f>
        <v>9.9000000000000005E-2</v>
      </c>
      <c r="H33" s="103">
        <f>IF($G33&gt;0,IF(T20&gt;S20,$G33*U20,0),0)</f>
        <v>0</v>
      </c>
      <c r="I33" s="103">
        <f>IF($G33&gt;0,IF(AB20&gt;AA20,$G33*AC20,0),0)</f>
        <v>0</v>
      </c>
      <c r="J33" s="103">
        <f>IF($G33&gt;0,IF(AJ20&gt;AI20,$G33*AK20,0),0)</f>
        <v>0</v>
      </c>
      <c r="K33" s="103">
        <f>IF($G33&gt;0,IF(AQ20&gt;AP20,$G33*AR20,0),0)</f>
        <v>0</v>
      </c>
      <c r="L33" s="103"/>
      <c r="M33" s="103">
        <f>SUM(K6:K11)</f>
        <v>1.8000000000000002E-2</v>
      </c>
      <c r="N33" s="104">
        <f>SUM(G33:M33)</f>
        <v>0.11700000000000001</v>
      </c>
      <c r="O33" s="105"/>
      <c r="P33" s="90"/>
      <c r="Q33" s="3"/>
      <c r="R33" s="3"/>
      <c r="T33" s="95"/>
      <c r="U33" s="98"/>
      <c r="V33" s="95"/>
    </row>
    <row r="34" spans="2:22" ht="15" hidden="1" thickBot="1" x14ac:dyDescent="0.35">
      <c r="B34" s="106" t="s">
        <v>48</v>
      </c>
      <c r="C34" s="107">
        <f>G20*0.1%</f>
        <v>3.3000000000000002E-2</v>
      </c>
      <c r="D34" s="98"/>
      <c r="E34" s="3"/>
      <c r="F34" s="3"/>
      <c r="G34" s="108"/>
      <c r="H34" s="3"/>
      <c r="I34" s="3"/>
      <c r="J34" s="3"/>
      <c r="K34" s="3"/>
      <c r="L34" s="3"/>
      <c r="M34" s="3"/>
      <c r="N34" s="3"/>
      <c r="O34" s="68"/>
      <c r="P34" s="90"/>
      <c r="Q34" s="3"/>
      <c r="R34" s="3"/>
      <c r="T34" s="95"/>
      <c r="U34" s="98"/>
      <c r="V34" s="95"/>
    </row>
    <row r="35" spans="2:22" ht="15" hidden="1" thickBot="1" x14ac:dyDescent="0.35">
      <c r="B35" s="106" t="s">
        <v>49</v>
      </c>
      <c r="C35" s="3"/>
      <c r="D35" s="71">
        <f>G20*0.15%</f>
        <v>4.9500000000000002E-2</v>
      </c>
      <c r="E35" s="3"/>
      <c r="F35" s="3"/>
      <c r="G35" s="108"/>
      <c r="H35" s="3"/>
      <c r="I35" s="3"/>
      <c r="J35" s="3"/>
      <c r="K35" s="3"/>
      <c r="L35" s="3"/>
      <c r="M35" s="3"/>
      <c r="N35" s="3"/>
      <c r="O35" s="68"/>
      <c r="P35" s="90"/>
      <c r="Q35" s="3"/>
      <c r="R35" s="3"/>
      <c r="T35" s="95"/>
      <c r="U35" s="98"/>
      <c r="V35" s="95"/>
    </row>
    <row r="36" spans="2:22" ht="15" hidden="1" thickBot="1" x14ac:dyDescent="0.35">
      <c r="B36" s="106" t="s">
        <v>50</v>
      </c>
      <c r="C36" s="3"/>
      <c r="D36" s="3"/>
      <c r="E36" s="71">
        <f>G20*0.2%</f>
        <v>6.6000000000000003E-2</v>
      </c>
      <c r="F36" s="3"/>
      <c r="G36" s="108"/>
      <c r="H36" s="3"/>
      <c r="I36" s="3"/>
      <c r="J36" s="3"/>
      <c r="K36" s="3"/>
      <c r="L36" s="3"/>
      <c r="M36" s="3"/>
      <c r="N36" s="3"/>
      <c r="O36" s="68"/>
      <c r="P36" s="90"/>
      <c r="Q36" s="3"/>
      <c r="R36" s="3"/>
      <c r="T36" s="109"/>
      <c r="U36" s="110"/>
      <c r="V36" s="109"/>
    </row>
    <row r="37" spans="2:22" ht="15" hidden="1" thickBot="1" x14ac:dyDescent="0.35">
      <c r="B37" s="111" t="s">
        <v>51</v>
      </c>
      <c r="C37" s="112"/>
      <c r="D37" s="112"/>
      <c r="E37" s="112"/>
      <c r="F37" s="113">
        <f>G20*0.3%</f>
        <v>9.9000000000000005E-2</v>
      </c>
      <c r="G37" s="114"/>
      <c r="H37" s="77"/>
      <c r="I37" s="77"/>
      <c r="J37" s="77"/>
      <c r="K37" s="77"/>
      <c r="L37" s="77"/>
      <c r="M37" s="77"/>
      <c r="N37" s="77"/>
      <c r="O37" s="79"/>
      <c r="P37" s="90"/>
      <c r="Q37" s="3"/>
      <c r="R37" s="3"/>
      <c r="T37" s="115"/>
      <c r="U37" s="116"/>
      <c r="V37" s="117"/>
    </row>
    <row r="38" spans="2:22" x14ac:dyDescent="0.3">
      <c r="B38" s="191" t="s">
        <v>18</v>
      </c>
      <c r="C38" s="191"/>
      <c r="D38" s="191"/>
      <c r="E38" s="191"/>
      <c r="F38" s="191"/>
      <c r="M38" s="3"/>
      <c r="N38" s="3"/>
      <c r="O38" s="3"/>
      <c r="P38" s="90"/>
      <c r="T38" s="3"/>
    </row>
    <row r="39" spans="2:22" x14ac:dyDescent="0.3">
      <c r="B39" s="109"/>
      <c r="M39" s="3"/>
      <c r="N39" s="3"/>
      <c r="O39" s="3"/>
      <c r="P39" s="90"/>
    </row>
    <row r="40" spans="2:22" x14ac:dyDescent="0.3">
      <c r="P40" s="90"/>
    </row>
    <row r="41" spans="2:22" x14ac:dyDescent="0.3">
      <c r="B41" s="56" t="s">
        <v>25</v>
      </c>
      <c r="C41" s="92"/>
      <c r="D41" s="92"/>
      <c r="E41" s="92"/>
      <c r="F41" s="94"/>
      <c r="G41" s="93" t="s">
        <v>58</v>
      </c>
      <c r="H41" s="92" t="s">
        <v>54</v>
      </c>
      <c r="I41" s="92" t="s">
        <v>55</v>
      </c>
      <c r="J41" s="92" t="s">
        <v>56</v>
      </c>
      <c r="K41" s="92" t="s">
        <v>57</v>
      </c>
      <c r="L41" s="92" t="s">
        <v>88</v>
      </c>
      <c r="M41" s="92" t="s">
        <v>77</v>
      </c>
      <c r="N41" s="94" t="s">
        <v>22</v>
      </c>
      <c r="O41" s="3"/>
      <c r="P41" s="90"/>
    </row>
    <row r="42" spans="2:22" x14ac:dyDescent="0.3">
      <c r="B42" s="66" t="s">
        <v>59</v>
      </c>
      <c r="C42" s="96">
        <v>-0.02</v>
      </c>
      <c r="D42" s="96">
        <v>0.01</v>
      </c>
      <c r="E42" s="96">
        <v>0.04</v>
      </c>
      <c r="F42" s="118">
        <v>0.1</v>
      </c>
      <c r="G42" s="97"/>
      <c r="H42" s="3"/>
      <c r="I42" s="3"/>
      <c r="J42" s="3"/>
      <c r="K42" s="3"/>
      <c r="L42" s="3"/>
      <c r="M42" s="3"/>
      <c r="N42" s="68"/>
      <c r="O42" s="3"/>
      <c r="P42" s="90"/>
    </row>
    <row r="43" spans="2:22" x14ac:dyDescent="0.3">
      <c r="B43" s="66"/>
      <c r="C43" s="96"/>
      <c r="D43" s="96"/>
      <c r="E43" s="96"/>
      <c r="F43" s="118"/>
      <c r="G43" s="97"/>
      <c r="H43" s="3"/>
      <c r="I43" s="3"/>
      <c r="J43" s="3"/>
      <c r="K43" s="3"/>
      <c r="L43" s="3"/>
      <c r="M43" s="3"/>
      <c r="N43" s="68"/>
      <c r="O43" s="3"/>
      <c r="P43" s="90"/>
    </row>
    <row r="44" spans="2:22" x14ac:dyDescent="0.3">
      <c r="B44" s="66"/>
      <c r="C44" s="70">
        <f>$F$21*(1+C42)</f>
        <v>40.18</v>
      </c>
      <c r="D44" s="70">
        <f t="shared" ref="D44:F44" si="11">$F$21*(1+D42)</f>
        <v>41.410000000000004</v>
      </c>
      <c r="E44" s="70">
        <f t="shared" si="11"/>
        <v>42.64</v>
      </c>
      <c r="F44" s="70">
        <f t="shared" si="11"/>
        <v>45.1</v>
      </c>
      <c r="G44" s="100"/>
      <c r="H44" s="3"/>
      <c r="I44" s="3"/>
      <c r="J44" s="3"/>
      <c r="K44" s="3"/>
      <c r="L44" s="3"/>
      <c r="M44" s="3"/>
      <c r="N44" s="68"/>
      <c r="O44" s="3"/>
      <c r="P44" s="90"/>
    </row>
    <row r="45" spans="2:22" ht="15" thickBot="1" x14ac:dyDescent="0.35">
      <c r="B45" s="76" t="s">
        <v>28</v>
      </c>
      <c r="C45" s="101">
        <f>IF(C44,C46,TRUE)</f>
        <v>0.04</v>
      </c>
      <c r="D45" s="101">
        <f>IF(D44,D47,TRUE)</f>
        <v>0.06</v>
      </c>
      <c r="E45" s="101">
        <f>IF(E44,E48,TRUE)</f>
        <v>0.08</v>
      </c>
      <c r="F45" s="119">
        <f>IF(F44,F49,TRUE)</f>
        <v>0.12</v>
      </c>
      <c r="G45" s="102">
        <f>IF(G21&lt;C44,0,IF(G21&lt;D44,C45,IF(G21&lt;E44,D45,IF(G21&lt;F44,E45,F45))))</f>
        <v>0</v>
      </c>
      <c r="H45" s="103">
        <f>IF($G45&gt;0,IF(T21&gt;S21,$G45*U21,0),0)</f>
        <v>0</v>
      </c>
      <c r="I45" s="103">
        <f>IF($G45&gt;0,IF(AB21&gt;AA21,$G45*AC21,0),0)</f>
        <v>0</v>
      </c>
      <c r="J45" s="103">
        <f>IF($G45&gt;0,IF(AJ21&gt;AI21,$G45*AK21,0),0)</f>
        <v>0</v>
      </c>
      <c r="K45" s="103">
        <f>IF($G45&gt;0,IF(AQ21&gt;AP21,$G45*AR21,0),0)</f>
        <v>0</v>
      </c>
      <c r="L45" s="103"/>
      <c r="M45" s="103">
        <f>SUM(K12:K17)</f>
        <v>3.0000000000000002E-2</v>
      </c>
      <c r="N45" s="104">
        <f>SUM(G45:M45)</f>
        <v>3.0000000000000002E-2</v>
      </c>
      <c r="O45" s="105"/>
      <c r="P45" s="90"/>
    </row>
    <row r="46" spans="2:22" ht="15" hidden="1" thickBot="1" x14ac:dyDescent="0.35">
      <c r="B46" s="106" t="s">
        <v>48</v>
      </c>
      <c r="C46" s="107">
        <f>G21*0.1%</f>
        <v>0.04</v>
      </c>
      <c r="D46" s="98"/>
      <c r="E46" s="3"/>
      <c r="F46" s="120"/>
      <c r="G46" s="108"/>
      <c r="H46" s="3"/>
      <c r="I46" s="3"/>
      <c r="J46" s="3"/>
      <c r="K46" s="3"/>
      <c r="L46" s="3"/>
      <c r="M46" s="3"/>
      <c r="N46" s="3"/>
      <c r="O46" s="68"/>
      <c r="P46" s="90"/>
    </row>
    <row r="47" spans="2:22" ht="15" hidden="1" thickBot="1" x14ac:dyDescent="0.35">
      <c r="B47" s="106" t="s">
        <v>49</v>
      </c>
      <c r="C47" s="3"/>
      <c r="D47" s="71">
        <f>G21*0.15%</f>
        <v>0.06</v>
      </c>
      <c r="E47" s="3"/>
      <c r="F47" s="120"/>
      <c r="G47" s="108"/>
      <c r="H47" s="3"/>
      <c r="I47" s="3"/>
      <c r="J47" s="3"/>
      <c r="K47" s="3"/>
      <c r="L47" s="3"/>
      <c r="M47" s="3"/>
      <c r="N47" s="3"/>
      <c r="O47" s="68"/>
      <c r="P47" s="90"/>
    </row>
    <row r="48" spans="2:22" ht="15" hidden="1" thickBot="1" x14ac:dyDescent="0.35">
      <c r="B48" s="106" t="s">
        <v>50</v>
      </c>
      <c r="C48" s="3"/>
      <c r="D48" s="3"/>
      <c r="E48" s="71">
        <f>G21*0.2%</f>
        <v>0.08</v>
      </c>
      <c r="F48" s="120"/>
      <c r="G48" s="108"/>
      <c r="H48" s="3"/>
      <c r="I48" s="3"/>
      <c r="J48" s="3"/>
      <c r="K48" s="3"/>
      <c r="L48" s="3"/>
      <c r="M48" s="3"/>
      <c r="N48" s="3"/>
      <c r="O48" s="68"/>
      <c r="P48" s="90"/>
    </row>
    <row r="49" spans="2:16" ht="15" hidden="1" thickBot="1" x14ac:dyDescent="0.35">
      <c r="B49" s="111" t="s">
        <v>51</v>
      </c>
      <c r="C49" s="112"/>
      <c r="D49" s="112"/>
      <c r="E49" s="112"/>
      <c r="F49" s="121">
        <f>G21*0.3%</f>
        <v>0.12</v>
      </c>
      <c r="G49" s="114"/>
      <c r="H49" s="77"/>
      <c r="I49" s="77"/>
      <c r="J49" s="77"/>
      <c r="K49" s="77"/>
      <c r="L49" s="77"/>
      <c r="M49" s="77"/>
      <c r="N49" s="77"/>
      <c r="O49" s="79"/>
      <c r="P49" s="90"/>
    </row>
    <row r="50" spans="2:16" x14ac:dyDescent="0.3">
      <c r="B50" s="191" t="s">
        <v>18</v>
      </c>
      <c r="C50" s="191"/>
      <c r="D50" s="191"/>
      <c r="E50" s="191"/>
      <c r="F50" s="191"/>
      <c r="P50" s="90"/>
    </row>
    <row r="51" spans="2:16" x14ac:dyDescent="0.3">
      <c r="P51" s="90"/>
    </row>
    <row r="52" spans="2:16" x14ac:dyDescent="0.3">
      <c r="P52" s="90"/>
    </row>
    <row r="53" spans="2:16" x14ac:dyDescent="0.3">
      <c r="P53" s="90"/>
    </row>
    <row r="66" spans="2:41" ht="21" customHeight="1" x14ac:dyDescent="0.3"/>
    <row r="67" spans="2:41" ht="21" customHeight="1" x14ac:dyDescent="0.3"/>
    <row r="70" spans="2:41" x14ac:dyDescent="0.3">
      <c r="B70" s="98"/>
      <c r="C70" s="122"/>
      <c r="D70" s="123"/>
      <c r="E70" s="123"/>
      <c r="F70" s="122"/>
      <c r="G70" s="122"/>
      <c r="H70" s="122"/>
      <c r="I70" s="122"/>
      <c r="J70" s="122"/>
      <c r="K70" s="122"/>
      <c r="L70" s="122"/>
      <c r="M70" s="122"/>
      <c r="N70" s="122"/>
      <c r="O70" s="116"/>
      <c r="P70" s="116"/>
      <c r="Q70" s="116"/>
      <c r="R70" s="124"/>
      <c r="S70" s="124"/>
      <c r="T70" s="125"/>
      <c r="U70" s="126"/>
      <c r="V70" s="126"/>
      <c r="W70" s="3"/>
      <c r="X70" s="98"/>
      <c r="Y70" s="98"/>
      <c r="Z70" s="122"/>
      <c r="AA70" s="123"/>
      <c r="AB70" s="123"/>
      <c r="AC70" s="122"/>
      <c r="AD70" s="122"/>
      <c r="AE70" s="122"/>
      <c r="AF70" s="122"/>
      <c r="AG70" s="122"/>
      <c r="AH70" s="122"/>
      <c r="AI70" s="122"/>
      <c r="AJ70" s="116"/>
      <c r="AK70" s="116"/>
      <c r="AL70" s="124"/>
      <c r="AM70" s="125"/>
      <c r="AN70" s="125"/>
      <c r="AO70" s="126"/>
    </row>
    <row r="71" spans="2:41" x14ac:dyDescent="0.3">
      <c r="B71" s="98"/>
      <c r="C71" s="122"/>
      <c r="D71" s="123"/>
      <c r="E71" s="123"/>
      <c r="F71" s="122"/>
      <c r="G71" s="122"/>
      <c r="H71" s="122"/>
      <c r="I71" s="122"/>
      <c r="J71" s="122"/>
      <c r="K71" s="122"/>
      <c r="L71" s="122"/>
      <c r="M71" s="122"/>
      <c r="N71" s="122"/>
      <c r="O71" s="116"/>
      <c r="P71" s="116"/>
      <c r="Q71" s="116"/>
      <c r="R71" s="116"/>
      <c r="S71" s="124"/>
      <c r="T71" s="125"/>
      <c r="U71" s="126"/>
      <c r="V71" s="126"/>
      <c r="W71" s="3"/>
      <c r="X71" s="98"/>
      <c r="Y71" s="98"/>
      <c r="Z71" s="122"/>
      <c r="AA71" s="123"/>
      <c r="AB71" s="123"/>
      <c r="AC71" s="122"/>
      <c r="AD71" s="122"/>
      <c r="AE71" s="122"/>
      <c r="AF71" s="122"/>
      <c r="AG71" s="122"/>
      <c r="AH71" s="122"/>
      <c r="AI71" s="122"/>
      <c r="AJ71" s="116"/>
      <c r="AK71" s="116"/>
      <c r="AL71" s="124"/>
      <c r="AM71" s="125"/>
      <c r="AN71" s="125"/>
      <c r="AO71" s="126"/>
    </row>
    <row r="72" spans="2:41" ht="23.25" customHeight="1" x14ac:dyDescent="0.3">
      <c r="B72" s="98"/>
      <c r="C72" s="122"/>
      <c r="D72" s="123"/>
      <c r="E72" s="123"/>
      <c r="F72" s="122"/>
      <c r="G72" s="122"/>
      <c r="H72" s="122"/>
      <c r="I72" s="122"/>
      <c r="J72" s="122"/>
      <c r="K72" s="122"/>
      <c r="L72" s="122"/>
      <c r="M72" s="122"/>
      <c r="N72" s="122"/>
      <c r="O72" s="116"/>
      <c r="P72" s="116"/>
      <c r="Q72" s="116"/>
      <c r="R72" s="116"/>
      <c r="S72" s="124"/>
      <c r="T72" s="125"/>
      <c r="U72" s="126"/>
      <c r="V72" s="126"/>
      <c r="W72" s="3"/>
      <c r="X72" s="98"/>
      <c r="Y72" s="98"/>
      <c r="Z72" s="122"/>
      <c r="AA72" s="123"/>
      <c r="AB72" s="123"/>
      <c r="AC72" s="122"/>
      <c r="AD72" s="122"/>
      <c r="AE72" s="122"/>
      <c r="AF72" s="122"/>
      <c r="AG72" s="122"/>
      <c r="AH72" s="122"/>
      <c r="AI72" s="122"/>
      <c r="AJ72" s="116"/>
      <c r="AK72" s="116"/>
      <c r="AL72" s="124"/>
      <c r="AM72" s="125"/>
      <c r="AN72" s="125"/>
      <c r="AO72" s="126"/>
    </row>
    <row r="73" spans="2:41" ht="23.25" customHeight="1" x14ac:dyDescent="0.45">
      <c r="B73" s="155"/>
      <c r="C73" s="155"/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  <c r="P73" s="155"/>
      <c r="Q73" s="155"/>
      <c r="R73" s="155"/>
      <c r="S73" s="155"/>
      <c r="T73" s="155"/>
      <c r="U73" s="155"/>
      <c r="V73" s="3"/>
      <c r="W73" s="3"/>
      <c r="X73" s="155"/>
      <c r="Y73" s="155"/>
      <c r="Z73" s="155"/>
      <c r="AA73" s="155"/>
      <c r="AB73" s="155"/>
      <c r="AC73" s="155"/>
      <c r="AD73" s="155"/>
      <c r="AE73" s="155"/>
      <c r="AF73" s="155"/>
      <c r="AG73" s="155"/>
      <c r="AH73" s="155"/>
      <c r="AI73" s="155"/>
      <c r="AJ73" s="155"/>
      <c r="AK73" s="155"/>
      <c r="AL73" s="155"/>
      <c r="AM73" s="155"/>
      <c r="AN73" s="155"/>
      <c r="AO73" s="155"/>
    </row>
    <row r="74" spans="2:41" ht="23.4" x14ac:dyDescent="0.3">
      <c r="B74" s="156"/>
      <c r="C74" s="156"/>
      <c r="D74" s="156"/>
      <c r="E74" s="156"/>
      <c r="F74" s="156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3"/>
      <c r="W74" s="3"/>
      <c r="X74" s="156"/>
      <c r="Y74" s="156"/>
      <c r="Z74" s="156"/>
      <c r="AA74" s="156"/>
      <c r="AB74" s="156"/>
      <c r="AC74" s="156"/>
      <c r="AD74" s="156"/>
      <c r="AE74" s="156"/>
      <c r="AF74" s="156"/>
      <c r="AG74" s="156"/>
      <c r="AH74" s="156"/>
      <c r="AI74" s="156"/>
      <c r="AJ74" s="156"/>
      <c r="AK74" s="156"/>
      <c r="AL74" s="156"/>
      <c r="AM74" s="156"/>
      <c r="AN74" s="156"/>
      <c r="AO74" s="156"/>
    </row>
    <row r="75" spans="2:41" x14ac:dyDescent="0.3">
      <c r="B75" s="127"/>
      <c r="C75" s="128"/>
      <c r="D75" s="123"/>
      <c r="E75" s="123"/>
      <c r="F75" s="128"/>
      <c r="G75" s="128"/>
      <c r="H75" s="128"/>
      <c r="I75" s="128"/>
      <c r="J75" s="128"/>
      <c r="K75" s="128"/>
      <c r="L75" s="128"/>
      <c r="M75" s="128"/>
      <c r="N75" s="128"/>
      <c r="O75" s="55"/>
      <c r="P75" s="55"/>
      <c r="Q75" s="55"/>
      <c r="R75" s="55"/>
      <c r="S75" s="129"/>
      <c r="T75" s="129"/>
      <c r="U75" s="130"/>
      <c r="V75" s="130"/>
      <c r="W75" s="28"/>
      <c r="X75" s="127"/>
      <c r="Y75" s="127"/>
      <c r="Z75" s="128"/>
      <c r="AA75" s="123"/>
      <c r="AB75" s="123"/>
      <c r="AC75" s="128"/>
      <c r="AD75" s="128"/>
      <c r="AE75" s="128"/>
      <c r="AF75" s="128"/>
      <c r="AG75" s="128"/>
      <c r="AH75" s="128"/>
      <c r="AI75" s="128"/>
      <c r="AJ75" s="55"/>
      <c r="AK75" s="55"/>
      <c r="AL75" s="129"/>
      <c r="AM75" s="129"/>
      <c r="AN75" s="129"/>
      <c r="AO75" s="130"/>
    </row>
    <row r="76" spans="2:41" x14ac:dyDescent="0.3">
      <c r="B76" s="127"/>
      <c r="C76" s="128"/>
      <c r="D76" s="123"/>
      <c r="E76" s="123"/>
      <c r="F76" s="128"/>
      <c r="G76" s="128"/>
      <c r="H76" s="128"/>
      <c r="I76" s="128"/>
      <c r="J76" s="128"/>
      <c r="K76" s="128"/>
      <c r="L76" s="128"/>
      <c r="M76" s="128"/>
      <c r="N76" s="128"/>
      <c r="O76" s="55"/>
      <c r="P76" s="55"/>
      <c r="Q76" s="55"/>
      <c r="R76" s="55"/>
      <c r="S76" s="129"/>
      <c r="T76" s="129"/>
      <c r="U76" s="130"/>
      <c r="V76" s="130"/>
      <c r="W76" s="131"/>
      <c r="X76" s="127"/>
      <c r="Y76" s="127"/>
      <c r="Z76" s="128"/>
      <c r="AA76" s="123"/>
      <c r="AB76" s="123"/>
      <c r="AC76" s="128"/>
      <c r="AD76" s="128"/>
      <c r="AE76" s="128"/>
      <c r="AF76" s="128"/>
      <c r="AG76" s="128"/>
      <c r="AH76" s="128"/>
      <c r="AI76" s="128"/>
      <c r="AJ76" s="55"/>
      <c r="AK76" s="55"/>
      <c r="AL76" s="129"/>
      <c r="AM76" s="129"/>
      <c r="AN76" s="129"/>
      <c r="AO76" s="130"/>
    </row>
    <row r="77" spans="2:41" x14ac:dyDescent="0.3">
      <c r="B77" s="127"/>
      <c r="C77" s="128"/>
      <c r="D77" s="123"/>
      <c r="E77" s="123"/>
      <c r="F77" s="128"/>
      <c r="G77" s="128"/>
      <c r="H77" s="128"/>
      <c r="I77" s="128"/>
      <c r="J77" s="128"/>
      <c r="K77" s="128"/>
      <c r="L77" s="128"/>
      <c r="M77" s="128"/>
      <c r="N77" s="128"/>
      <c r="O77" s="55"/>
      <c r="P77" s="55"/>
      <c r="Q77" s="55"/>
      <c r="R77" s="55"/>
      <c r="S77" s="129"/>
      <c r="T77" s="129"/>
      <c r="U77" s="130"/>
      <c r="V77" s="130"/>
      <c r="W77" s="131"/>
      <c r="X77" s="127"/>
      <c r="Y77" s="127"/>
      <c r="Z77" s="128"/>
      <c r="AA77" s="123"/>
      <c r="AB77" s="123"/>
      <c r="AC77" s="128"/>
      <c r="AD77" s="128"/>
      <c r="AE77" s="128"/>
      <c r="AF77" s="128"/>
      <c r="AG77" s="128"/>
      <c r="AH77" s="128"/>
      <c r="AI77" s="128"/>
      <c r="AJ77" s="55"/>
      <c r="AK77" s="55"/>
      <c r="AL77" s="129"/>
      <c r="AM77" s="129"/>
      <c r="AN77" s="129"/>
      <c r="AO77" s="130"/>
    </row>
    <row r="78" spans="2:41" x14ac:dyDescent="0.3">
      <c r="B78" s="127"/>
      <c r="C78" s="128"/>
      <c r="D78" s="123"/>
      <c r="E78" s="123"/>
      <c r="F78" s="128"/>
      <c r="G78" s="128"/>
      <c r="H78" s="128"/>
      <c r="I78" s="128"/>
      <c r="J78" s="128"/>
      <c r="K78" s="128"/>
      <c r="L78" s="128"/>
      <c r="M78" s="128"/>
      <c r="N78" s="128"/>
      <c r="O78" s="55"/>
      <c r="P78" s="55"/>
      <c r="Q78" s="55"/>
      <c r="R78" s="55"/>
      <c r="S78" s="129"/>
      <c r="T78" s="129"/>
      <c r="U78" s="130"/>
      <c r="V78" s="130"/>
      <c r="W78" s="131"/>
      <c r="X78" s="127"/>
      <c r="Y78" s="127"/>
      <c r="Z78" s="128"/>
      <c r="AA78" s="123"/>
      <c r="AB78" s="123"/>
      <c r="AC78" s="128"/>
      <c r="AD78" s="128"/>
      <c r="AE78" s="128"/>
      <c r="AF78" s="128"/>
      <c r="AG78" s="128"/>
      <c r="AH78" s="128"/>
      <c r="AI78" s="128"/>
      <c r="AJ78" s="55"/>
      <c r="AK78" s="55"/>
      <c r="AL78" s="129"/>
      <c r="AM78" s="129"/>
      <c r="AN78" s="129"/>
      <c r="AO78" s="130"/>
    </row>
    <row r="79" spans="2:41" x14ac:dyDescent="0.3">
      <c r="B79" s="127"/>
      <c r="C79" s="128"/>
      <c r="D79" s="123"/>
      <c r="E79" s="123"/>
      <c r="F79" s="128"/>
      <c r="G79" s="128"/>
      <c r="H79" s="128"/>
      <c r="I79" s="128"/>
      <c r="J79" s="128"/>
      <c r="K79" s="128"/>
      <c r="L79" s="128"/>
      <c r="M79" s="128"/>
      <c r="N79" s="128"/>
      <c r="O79" s="55"/>
      <c r="P79" s="55"/>
      <c r="Q79" s="55"/>
      <c r="R79" s="55"/>
      <c r="S79" s="129"/>
      <c r="T79" s="129"/>
      <c r="U79" s="130"/>
      <c r="V79" s="130"/>
      <c r="W79" s="131"/>
      <c r="X79" s="127"/>
      <c r="Y79" s="127"/>
      <c r="Z79" s="128"/>
      <c r="AA79" s="123"/>
      <c r="AB79" s="123"/>
      <c r="AC79" s="128"/>
      <c r="AD79" s="128"/>
      <c r="AE79" s="128"/>
      <c r="AF79" s="128"/>
      <c r="AG79" s="128"/>
      <c r="AH79" s="128"/>
      <c r="AI79" s="128"/>
      <c r="AJ79" s="55"/>
      <c r="AK79" s="55"/>
      <c r="AL79" s="129"/>
      <c r="AM79" s="129"/>
      <c r="AN79" s="129"/>
      <c r="AO79" s="130"/>
    </row>
    <row r="80" spans="2:41" x14ac:dyDescent="0.3">
      <c r="B80" s="127"/>
      <c r="C80" s="128"/>
      <c r="D80" s="123"/>
      <c r="E80" s="123"/>
      <c r="F80" s="128"/>
      <c r="G80" s="128"/>
      <c r="H80" s="128"/>
      <c r="I80" s="128"/>
      <c r="J80" s="128"/>
      <c r="K80" s="128"/>
      <c r="L80" s="128"/>
      <c r="M80" s="128"/>
      <c r="N80" s="128"/>
      <c r="O80" s="55"/>
      <c r="P80" s="55"/>
      <c r="Q80" s="55"/>
      <c r="R80" s="55"/>
      <c r="S80" s="129"/>
      <c r="T80" s="129"/>
      <c r="U80" s="130"/>
      <c r="V80" s="130"/>
      <c r="W80" s="131"/>
      <c r="X80" s="127"/>
      <c r="Y80" s="127"/>
      <c r="Z80" s="128"/>
      <c r="AA80" s="123"/>
      <c r="AB80" s="123"/>
      <c r="AC80" s="128"/>
      <c r="AD80" s="128"/>
      <c r="AE80" s="128"/>
      <c r="AF80" s="128"/>
      <c r="AG80" s="128"/>
      <c r="AH80" s="128"/>
      <c r="AI80" s="128"/>
      <c r="AJ80" s="55"/>
      <c r="AK80" s="55"/>
      <c r="AL80" s="129"/>
      <c r="AM80" s="129"/>
      <c r="AN80" s="129"/>
      <c r="AO80" s="130"/>
    </row>
    <row r="81" spans="2:41" ht="14.4" customHeight="1" x14ac:dyDescent="0.3">
      <c r="B81" s="127"/>
      <c r="C81" s="128"/>
      <c r="D81" s="123"/>
      <c r="E81" s="123"/>
      <c r="F81" s="128"/>
      <c r="G81" s="128"/>
      <c r="H81" s="128"/>
      <c r="I81" s="128"/>
      <c r="J81" s="128"/>
      <c r="K81" s="128"/>
      <c r="L81" s="128"/>
      <c r="M81" s="128"/>
      <c r="N81" s="128"/>
      <c r="O81" s="55"/>
      <c r="P81" s="55"/>
      <c r="Q81" s="55"/>
      <c r="R81" s="55"/>
      <c r="S81" s="129"/>
      <c r="T81" s="129"/>
      <c r="U81" s="130"/>
      <c r="V81" s="130"/>
      <c r="W81" s="131"/>
      <c r="X81" s="127"/>
      <c r="Y81" s="127"/>
      <c r="Z81" s="128"/>
      <c r="AA81" s="123"/>
      <c r="AB81" s="123"/>
      <c r="AC81" s="128"/>
      <c r="AD81" s="128"/>
      <c r="AE81" s="128"/>
      <c r="AF81" s="128"/>
      <c r="AG81" s="128"/>
      <c r="AH81" s="128"/>
      <c r="AI81" s="128"/>
      <c r="AJ81" s="55"/>
      <c r="AK81" s="55"/>
      <c r="AL81" s="129"/>
      <c r="AM81" s="129"/>
      <c r="AN81" s="129"/>
      <c r="AO81" s="130"/>
    </row>
    <row r="82" spans="2:41" x14ac:dyDescent="0.3">
      <c r="B82" s="127"/>
      <c r="C82" s="128"/>
      <c r="D82" s="123"/>
      <c r="E82" s="123"/>
      <c r="F82" s="128"/>
      <c r="G82" s="128"/>
      <c r="H82" s="128"/>
      <c r="I82" s="128"/>
      <c r="J82" s="128"/>
      <c r="K82" s="128"/>
      <c r="L82" s="128"/>
      <c r="M82" s="128"/>
      <c r="N82" s="128"/>
      <c r="O82" s="55"/>
      <c r="P82" s="55"/>
      <c r="Q82" s="55"/>
      <c r="R82" s="55"/>
      <c r="S82" s="129"/>
      <c r="T82" s="129"/>
      <c r="U82" s="130"/>
      <c r="V82" s="130"/>
      <c r="W82" s="131"/>
      <c r="X82" s="127"/>
      <c r="Y82" s="127"/>
      <c r="Z82" s="128"/>
      <c r="AA82" s="123"/>
      <c r="AB82" s="123"/>
      <c r="AC82" s="128"/>
      <c r="AD82" s="128"/>
      <c r="AE82" s="128"/>
      <c r="AF82" s="128"/>
      <c r="AG82" s="128"/>
      <c r="AH82" s="128"/>
      <c r="AI82" s="128"/>
      <c r="AJ82" s="55"/>
      <c r="AK82" s="55"/>
      <c r="AL82" s="129"/>
      <c r="AM82" s="129"/>
      <c r="AN82" s="129"/>
      <c r="AO82" s="130"/>
    </row>
    <row r="83" spans="2:41" x14ac:dyDescent="0.3">
      <c r="B83" s="127"/>
      <c r="C83" s="128"/>
      <c r="D83" s="123"/>
      <c r="E83" s="123"/>
      <c r="F83" s="128"/>
      <c r="G83" s="128"/>
      <c r="H83" s="128"/>
      <c r="I83" s="128"/>
      <c r="J83" s="128"/>
      <c r="K83" s="128"/>
      <c r="L83" s="128"/>
      <c r="M83" s="128"/>
      <c r="N83" s="128"/>
      <c r="O83" s="55"/>
      <c r="P83" s="55"/>
      <c r="Q83" s="55"/>
      <c r="R83" s="55"/>
      <c r="S83" s="129"/>
      <c r="T83" s="129"/>
      <c r="U83" s="130"/>
      <c r="V83" s="130"/>
      <c r="W83" s="131"/>
      <c r="X83" s="127"/>
      <c r="Y83" s="127"/>
      <c r="Z83" s="128"/>
      <c r="AA83" s="123"/>
      <c r="AB83" s="123"/>
      <c r="AC83" s="128"/>
      <c r="AD83" s="128"/>
      <c r="AE83" s="128"/>
      <c r="AF83" s="128"/>
      <c r="AG83" s="128"/>
      <c r="AH83" s="128"/>
      <c r="AI83" s="128"/>
      <c r="AJ83" s="55"/>
      <c r="AK83" s="55"/>
      <c r="AL83" s="129"/>
      <c r="AM83" s="129"/>
      <c r="AN83" s="129"/>
      <c r="AO83" s="130"/>
    </row>
    <row r="84" spans="2:41" x14ac:dyDescent="0.3">
      <c r="B84" s="127"/>
      <c r="C84" s="128"/>
      <c r="D84" s="123"/>
      <c r="E84" s="123"/>
      <c r="F84" s="128"/>
      <c r="G84" s="128"/>
      <c r="H84" s="128"/>
      <c r="I84" s="128"/>
      <c r="J84" s="128"/>
      <c r="K84" s="128"/>
      <c r="L84" s="128"/>
      <c r="M84" s="128"/>
      <c r="N84" s="128"/>
      <c r="O84" s="55"/>
      <c r="P84" s="55"/>
      <c r="Q84" s="55"/>
      <c r="R84" s="55"/>
      <c r="S84" s="129"/>
      <c r="T84" s="129"/>
      <c r="U84" s="130"/>
      <c r="V84" s="130"/>
      <c r="W84" s="131"/>
      <c r="X84" s="127"/>
      <c r="Y84" s="127"/>
      <c r="Z84" s="128"/>
      <c r="AA84" s="123"/>
      <c r="AB84" s="123"/>
      <c r="AC84" s="128"/>
      <c r="AD84" s="128"/>
      <c r="AE84" s="128"/>
      <c r="AF84" s="128"/>
      <c r="AG84" s="128"/>
      <c r="AH84" s="128"/>
      <c r="AI84" s="128"/>
      <c r="AJ84" s="55"/>
      <c r="AK84" s="55"/>
      <c r="AL84" s="129"/>
      <c r="AM84" s="129"/>
      <c r="AN84" s="129"/>
      <c r="AO84" s="130"/>
    </row>
    <row r="85" spans="2:41" x14ac:dyDescent="0.3">
      <c r="B85" s="127"/>
      <c r="C85" s="128"/>
      <c r="D85" s="123"/>
      <c r="E85" s="123"/>
      <c r="F85" s="128"/>
      <c r="G85" s="128"/>
      <c r="H85" s="128"/>
      <c r="I85" s="128"/>
      <c r="J85" s="128"/>
      <c r="K85" s="128"/>
      <c r="L85" s="128"/>
      <c r="M85" s="128"/>
      <c r="N85" s="128"/>
      <c r="O85" s="55"/>
      <c r="P85" s="55"/>
      <c r="Q85" s="55"/>
      <c r="R85" s="55"/>
      <c r="S85" s="129"/>
      <c r="T85" s="129"/>
      <c r="U85" s="130"/>
      <c r="V85" s="130"/>
      <c r="W85" s="131"/>
      <c r="X85" s="127"/>
      <c r="Y85" s="127"/>
      <c r="Z85" s="128"/>
      <c r="AA85" s="123"/>
      <c r="AB85" s="123"/>
      <c r="AC85" s="128"/>
      <c r="AD85" s="128"/>
      <c r="AE85" s="128"/>
      <c r="AF85" s="128"/>
      <c r="AG85" s="128"/>
      <c r="AH85" s="128"/>
      <c r="AI85" s="128"/>
      <c r="AJ85" s="55"/>
      <c r="AK85" s="55"/>
      <c r="AL85" s="129"/>
      <c r="AM85" s="129"/>
      <c r="AN85" s="129"/>
      <c r="AO85" s="130"/>
    </row>
    <row r="86" spans="2:41" x14ac:dyDescent="0.3">
      <c r="B86" s="127"/>
      <c r="C86" s="128"/>
      <c r="D86" s="123"/>
      <c r="E86" s="123"/>
      <c r="F86" s="128"/>
      <c r="G86" s="128"/>
      <c r="H86" s="128"/>
      <c r="I86" s="128"/>
      <c r="J86" s="128"/>
      <c r="K86" s="128"/>
      <c r="L86" s="128"/>
      <c r="M86" s="128"/>
      <c r="N86" s="128"/>
      <c r="O86" s="55"/>
      <c r="P86" s="55"/>
      <c r="Q86" s="55"/>
      <c r="R86" s="55"/>
      <c r="S86" s="129"/>
      <c r="T86" s="129"/>
      <c r="U86" s="130"/>
      <c r="V86" s="130"/>
      <c r="W86" s="131"/>
      <c r="X86" s="127"/>
      <c r="Y86" s="127"/>
      <c r="Z86" s="128"/>
      <c r="AA86" s="123"/>
      <c r="AB86" s="123"/>
      <c r="AC86" s="128"/>
      <c r="AD86" s="128"/>
      <c r="AE86" s="128"/>
      <c r="AF86" s="128"/>
      <c r="AG86" s="128"/>
      <c r="AH86" s="128"/>
      <c r="AI86" s="128"/>
      <c r="AJ86" s="55"/>
      <c r="AK86" s="55"/>
      <c r="AL86" s="129"/>
      <c r="AM86" s="129"/>
      <c r="AN86" s="129"/>
      <c r="AO86" s="130"/>
    </row>
    <row r="87" spans="2:41" x14ac:dyDescent="0.3">
      <c r="B87" s="127"/>
      <c r="C87" s="128"/>
      <c r="D87" s="123"/>
      <c r="E87" s="123"/>
      <c r="F87" s="128"/>
      <c r="G87" s="128"/>
      <c r="H87" s="128"/>
      <c r="I87" s="128"/>
      <c r="J87" s="128"/>
      <c r="K87" s="128"/>
      <c r="L87" s="128"/>
      <c r="M87" s="128"/>
      <c r="N87" s="128"/>
      <c r="O87" s="55"/>
      <c r="P87" s="55"/>
      <c r="Q87" s="55"/>
      <c r="R87" s="55"/>
      <c r="S87" s="129"/>
      <c r="T87" s="129"/>
      <c r="U87" s="130"/>
      <c r="V87" s="130"/>
      <c r="W87" s="131"/>
      <c r="X87" s="127"/>
      <c r="Y87" s="127"/>
      <c r="Z87" s="128"/>
      <c r="AA87" s="123"/>
      <c r="AB87" s="123"/>
      <c r="AC87" s="128"/>
      <c r="AD87" s="128"/>
      <c r="AE87" s="128"/>
      <c r="AF87" s="128"/>
      <c r="AG87" s="128"/>
      <c r="AH87" s="128"/>
      <c r="AI87" s="128"/>
      <c r="AJ87" s="55"/>
      <c r="AK87" s="55"/>
      <c r="AL87" s="129"/>
      <c r="AM87" s="129"/>
      <c r="AN87" s="129"/>
      <c r="AO87" s="130"/>
    </row>
    <row r="88" spans="2:41" x14ac:dyDescent="0.3">
      <c r="B88" s="127"/>
      <c r="C88" s="128"/>
      <c r="D88" s="123"/>
      <c r="E88" s="123"/>
      <c r="F88" s="128"/>
      <c r="G88" s="128"/>
      <c r="H88" s="128"/>
      <c r="I88" s="128"/>
      <c r="J88" s="128"/>
      <c r="K88" s="128"/>
      <c r="L88" s="128"/>
      <c r="M88" s="128"/>
      <c r="N88" s="128"/>
      <c r="O88" s="55"/>
      <c r="P88" s="55"/>
      <c r="Q88" s="55"/>
      <c r="R88" s="55"/>
      <c r="S88" s="129"/>
      <c r="T88" s="129"/>
      <c r="U88" s="130"/>
      <c r="V88" s="130"/>
      <c r="W88" s="131"/>
      <c r="X88" s="127"/>
      <c r="Y88" s="127"/>
      <c r="Z88" s="128"/>
      <c r="AA88" s="123"/>
      <c r="AB88" s="123"/>
      <c r="AC88" s="128"/>
      <c r="AD88" s="128"/>
      <c r="AE88" s="128"/>
      <c r="AF88" s="128"/>
      <c r="AG88" s="128"/>
      <c r="AH88" s="128"/>
      <c r="AI88" s="128"/>
      <c r="AJ88" s="55"/>
      <c r="AK88" s="55"/>
      <c r="AL88" s="129"/>
      <c r="AM88" s="129"/>
      <c r="AN88" s="129"/>
      <c r="AO88" s="130"/>
    </row>
    <row r="89" spans="2:41" x14ac:dyDescent="0.3">
      <c r="B89" s="127"/>
      <c r="C89" s="128"/>
      <c r="D89" s="123"/>
      <c r="E89" s="123"/>
      <c r="F89" s="128"/>
      <c r="G89" s="128"/>
      <c r="H89" s="128"/>
      <c r="I89" s="128"/>
      <c r="J89" s="128"/>
      <c r="K89" s="128"/>
      <c r="L89" s="128"/>
      <c r="M89" s="128"/>
      <c r="N89" s="128"/>
      <c r="O89" s="55"/>
      <c r="P89" s="55"/>
      <c r="Q89" s="55"/>
      <c r="R89" s="55"/>
      <c r="S89" s="129"/>
      <c r="T89" s="129"/>
      <c r="U89" s="130"/>
      <c r="V89" s="130"/>
      <c r="W89" s="131"/>
      <c r="X89" s="127"/>
      <c r="Y89" s="127"/>
      <c r="Z89" s="128"/>
      <c r="AA89" s="123"/>
      <c r="AB89" s="123"/>
      <c r="AC89" s="128"/>
      <c r="AD89" s="128"/>
      <c r="AE89" s="128"/>
      <c r="AF89" s="128"/>
      <c r="AG89" s="128"/>
      <c r="AH89" s="128"/>
      <c r="AI89" s="128"/>
      <c r="AJ89" s="55"/>
      <c r="AK89" s="55"/>
      <c r="AL89" s="129"/>
      <c r="AM89" s="129"/>
      <c r="AN89" s="129"/>
      <c r="AO89" s="130"/>
    </row>
    <row r="90" spans="2:41" ht="15.75" customHeight="1" x14ac:dyDescent="0.3">
      <c r="B90" s="127"/>
      <c r="C90" s="128"/>
      <c r="D90" s="123"/>
      <c r="E90" s="123"/>
      <c r="F90" s="128"/>
      <c r="G90" s="128"/>
      <c r="H90" s="128"/>
      <c r="I90" s="128"/>
      <c r="J90" s="128"/>
      <c r="K90" s="128"/>
      <c r="L90" s="128"/>
      <c r="M90" s="128"/>
      <c r="N90" s="128"/>
      <c r="O90" s="55"/>
      <c r="P90" s="55"/>
      <c r="Q90" s="55"/>
      <c r="R90" s="55"/>
      <c r="S90" s="129"/>
      <c r="T90" s="129"/>
      <c r="U90" s="130"/>
      <c r="V90" s="130"/>
      <c r="W90" s="131"/>
      <c r="X90" s="127"/>
      <c r="Y90" s="127"/>
      <c r="Z90" s="128"/>
      <c r="AA90" s="123"/>
      <c r="AB90" s="123"/>
      <c r="AC90" s="128"/>
      <c r="AD90" s="128"/>
      <c r="AE90" s="128"/>
      <c r="AF90" s="128"/>
      <c r="AG90" s="128"/>
      <c r="AH90" s="128"/>
      <c r="AI90" s="128"/>
      <c r="AJ90" s="55"/>
      <c r="AK90" s="55"/>
      <c r="AL90" s="129"/>
      <c r="AM90" s="129"/>
      <c r="AN90" s="129"/>
      <c r="AO90" s="130"/>
    </row>
    <row r="91" spans="2:41" ht="15.6" x14ac:dyDescent="0.3">
      <c r="B91" s="194"/>
      <c r="C91" s="194"/>
      <c r="D91" s="194"/>
      <c r="E91" s="194"/>
      <c r="F91" s="194"/>
      <c r="G91" s="194"/>
      <c r="H91" s="194"/>
      <c r="I91" s="132"/>
      <c r="J91" s="132"/>
      <c r="K91" s="132"/>
      <c r="L91" s="128"/>
      <c r="M91" s="158"/>
      <c r="N91" s="158"/>
      <c r="O91" s="158"/>
      <c r="P91" s="158"/>
      <c r="Q91" s="158"/>
      <c r="R91" s="158"/>
      <c r="S91" s="158"/>
      <c r="T91" s="158"/>
      <c r="U91" s="158"/>
      <c r="V91" s="130"/>
      <c r="W91" s="131"/>
      <c r="X91" s="194"/>
      <c r="Y91" s="194"/>
      <c r="Z91" s="194"/>
      <c r="AA91" s="194"/>
      <c r="AB91" s="194"/>
      <c r="AC91" s="194"/>
      <c r="AD91" s="194"/>
      <c r="AE91" s="194"/>
      <c r="AF91" s="128"/>
      <c r="AG91" s="195"/>
      <c r="AH91" s="195"/>
      <c r="AI91" s="195"/>
      <c r="AJ91" s="195"/>
      <c r="AK91" s="195"/>
      <c r="AL91" s="195"/>
      <c r="AM91" s="195"/>
      <c r="AN91" s="195"/>
      <c r="AO91" s="195"/>
    </row>
    <row r="92" spans="2:41" x14ac:dyDescent="0.3">
      <c r="B92" s="133"/>
      <c r="C92" s="192"/>
      <c r="D92" s="193"/>
      <c r="E92" s="193"/>
      <c r="F92" s="193"/>
      <c r="G92" s="193"/>
      <c r="H92" s="193"/>
      <c r="I92" s="122"/>
      <c r="J92" s="122"/>
      <c r="K92" s="122"/>
      <c r="L92" s="122"/>
      <c r="M92" s="122"/>
      <c r="N92" s="122"/>
      <c r="O92" s="116"/>
      <c r="P92" s="116"/>
      <c r="Q92" s="116"/>
      <c r="R92" s="116"/>
      <c r="S92" s="124"/>
      <c r="T92" s="125"/>
      <c r="U92" s="126"/>
      <c r="V92" s="126"/>
      <c r="W92" s="3"/>
      <c r="X92" s="98"/>
      <c r="Y92" s="98"/>
      <c r="Z92" s="122"/>
      <c r="AA92" s="123"/>
      <c r="AB92" s="123"/>
      <c r="AC92" s="122"/>
      <c r="AD92" s="122"/>
      <c r="AE92" s="122"/>
      <c r="AF92" s="122"/>
      <c r="AG92" s="122"/>
      <c r="AH92" s="122"/>
      <c r="AI92" s="122"/>
      <c r="AJ92" s="116"/>
      <c r="AK92" s="116"/>
      <c r="AL92" s="124"/>
      <c r="AM92" s="125"/>
      <c r="AN92" s="125"/>
      <c r="AO92" s="126"/>
    </row>
    <row r="93" spans="2:41" x14ac:dyDescent="0.3">
      <c r="B93" s="98"/>
      <c r="C93" s="122"/>
      <c r="D93" s="123"/>
      <c r="E93" s="123"/>
      <c r="F93" s="122"/>
      <c r="G93" s="122"/>
      <c r="H93" s="122"/>
      <c r="I93" s="122"/>
      <c r="J93" s="122"/>
      <c r="K93" s="122"/>
      <c r="L93" s="122"/>
      <c r="M93" s="122"/>
      <c r="N93" s="122"/>
      <c r="O93" s="116"/>
      <c r="P93" s="116"/>
      <c r="Q93" s="116"/>
      <c r="R93" s="116"/>
      <c r="S93" s="124"/>
      <c r="T93" s="125"/>
      <c r="U93" s="126"/>
      <c r="V93" s="126"/>
      <c r="W93" s="3"/>
      <c r="X93" s="98"/>
      <c r="Y93" s="98"/>
      <c r="Z93" s="122"/>
      <c r="AA93" s="123"/>
      <c r="AB93" s="123"/>
      <c r="AC93" s="122"/>
      <c r="AD93" s="122"/>
      <c r="AE93" s="122"/>
      <c r="AF93" s="122"/>
      <c r="AG93" s="122"/>
      <c r="AH93" s="122"/>
      <c r="AI93" s="122"/>
      <c r="AJ93" s="116"/>
      <c r="AK93" s="116"/>
      <c r="AL93" s="124"/>
      <c r="AM93" s="125"/>
      <c r="AN93" s="125"/>
      <c r="AO93" s="126"/>
    </row>
    <row r="94" spans="2:41" ht="23.4" x14ac:dyDescent="0.45"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4"/>
      <c r="W94" s="4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</row>
    <row r="95" spans="2:41" ht="23.4" x14ac:dyDescent="0.3">
      <c r="B95" s="163"/>
      <c r="C95" s="163"/>
      <c r="D95" s="163"/>
      <c r="E95" s="163"/>
      <c r="F95" s="163"/>
      <c r="G95" s="163"/>
      <c r="H95" s="163"/>
      <c r="I95" s="163"/>
      <c r="J95" s="163"/>
      <c r="K95" s="163"/>
      <c r="L95" s="163"/>
      <c r="M95" s="163"/>
      <c r="N95" s="163"/>
      <c r="O95" s="163"/>
      <c r="P95" s="163"/>
      <c r="Q95" s="163"/>
      <c r="R95" s="163"/>
      <c r="S95" s="163"/>
      <c r="T95" s="163"/>
      <c r="U95" s="163"/>
      <c r="V95" s="126"/>
      <c r="W95" s="3"/>
      <c r="X95" s="163"/>
      <c r="Y95" s="163"/>
      <c r="Z95" s="163"/>
      <c r="AA95" s="163"/>
      <c r="AB95" s="163"/>
      <c r="AC95" s="163"/>
      <c r="AD95" s="163"/>
      <c r="AE95" s="163"/>
      <c r="AF95" s="163"/>
      <c r="AG95" s="163"/>
      <c r="AH95" s="163"/>
      <c r="AI95" s="163"/>
      <c r="AJ95" s="163"/>
      <c r="AK95" s="163"/>
      <c r="AL95" s="163"/>
      <c r="AM95" s="163"/>
      <c r="AN95" s="163"/>
      <c r="AO95" s="163"/>
    </row>
    <row r="96" spans="2:41" x14ac:dyDescent="0.3">
      <c r="B96" s="98"/>
      <c r="C96" s="122"/>
      <c r="D96" s="123"/>
      <c r="E96" s="123"/>
      <c r="F96" s="122"/>
      <c r="G96" s="122"/>
      <c r="H96" s="122"/>
      <c r="I96" s="122"/>
      <c r="J96" s="122"/>
      <c r="K96" s="122"/>
      <c r="L96" s="122"/>
      <c r="M96" s="122"/>
      <c r="N96" s="122"/>
      <c r="O96" s="116"/>
      <c r="P96" s="116"/>
      <c r="Q96" s="116"/>
      <c r="R96" s="116"/>
      <c r="S96" s="124"/>
      <c r="T96" s="125"/>
      <c r="U96" s="126"/>
      <c r="V96" s="126"/>
      <c r="W96" s="3"/>
      <c r="X96" s="98"/>
      <c r="Y96" s="98"/>
      <c r="Z96" s="122"/>
      <c r="AA96" s="123"/>
      <c r="AB96" s="123"/>
      <c r="AC96" s="122"/>
      <c r="AD96" s="122"/>
      <c r="AE96" s="122"/>
      <c r="AF96" s="122"/>
      <c r="AG96" s="122"/>
      <c r="AH96" s="122"/>
      <c r="AI96" s="122"/>
      <c r="AJ96" s="116"/>
      <c r="AK96" s="116"/>
      <c r="AL96" s="124"/>
      <c r="AM96" s="125"/>
      <c r="AN96" s="125"/>
      <c r="AO96" s="126"/>
    </row>
    <row r="97" spans="2:41" x14ac:dyDescent="0.3">
      <c r="B97" s="98"/>
      <c r="C97" s="122"/>
      <c r="D97" s="123"/>
      <c r="E97" s="123"/>
      <c r="F97" s="122"/>
      <c r="G97" s="122"/>
      <c r="H97" s="122"/>
      <c r="I97" s="122"/>
      <c r="J97" s="122"/>
      <c r="K97" s="122"/>
      <c r="L97" s="122"/>
      <c r="M97" s="122"/>
      <c r="N97" s="122"/>
      <c r="O97" s="116"/>
      <c r="P97" s="116"/>
      <c r="Q97" s="116"/>
      <c r="R97" s="116"/>
      <c r="S97" s="124"/>
      <c r="T97" s="125"/>
      <c r="U97" s="126"/>
      <c r="V97" s="126"/>
      <c r="W97" s="3"/>
      <c r="X97" s="98"/>
      <c r="Y97" s="98"/>
      <c r="Z97" s="122"/>
      <c r="AA97" s="123"/>
      <c r="AB97" s="123"/>
      <c r="AC97" s="122"/>
      <c r="AD97" s="122"/>
      <c r="AE97" s="122"/>
      <c r="AF97" s="122"/>
      <c r="AG97" s="122"/>
      <c r="AH97" s="122"/>
      <c r="AI97" s="122"/>
      <c r="AJ97" s="116"/>
      <c r="AK97" s="116"/>
      <c r="AL97" s="124"/>
      <c r="AM97" s="125"/>
      <c r="AN97" s="125"/>
      <c r="AO97" s="126"/>
    </row>
    <row r="98" spans="2:41" x14ac:dyDescent="0.3">
      <c r="B98" s="98"/>
      <c r="C98" s="122"/>
      <c r="D98" s="123"/>
      <c r="E98" s="123"/>
      <c r="F98" s="122"/>
      <c r="G98" s="122"/>
      <c r="H98" s="122"/>
      <c r="I98" s="122"/>
      <c r="J98" s="122"/>
      <c r="K98" s="122"/>
      <c r="L98" s="122"/>
      <c r="M98" s="122"/>
      <c r="N98" s="122"/>
      <c r="O98" s="116"/>
      <c r="P98" s="116"/>
      <c r="Q98" s="116"/>
      <c r="R98" s="116"/>
      <c r="S98" s="124"/>
      <c r="T98" s="125"/>
      <c r="U98" s="126"/>
      <c r="V98" s="126"/>
      <c r="W98" s="3"/>
      <c r="X98" s="98"/>
      <c r="Y98" s="98"/>
      <c r="Z98" s="122"/>
      <c r="AA98" s="123"/>
      <c r="AB98" s="123"/>
      <c r="AC98" s="122"/>
      <c r="AD98" s="122"/>
      <c r="AE98" s="122"/>
      <c r="AF98" s="122"/>
      <c r="AG98" s="122"/>
      <c r="AH98" s="122"/>
      <c r="AI98" s="122"/>
      <c r="AJ98" s="116"/>
      <c r="AK98" s="116"/>
      <c r="AL98" s="124"/>
      <c r="AM98" s="125"/>
      <c r="AN98" s="125"/>
      <c r="AO98" s="126"/>
    </row>
    <row r="99" spans="2:41" x14ac:dyDescent="0.3">
      <c r="B99" s="98"/>
      <c r="C99" s="122"/>
      <c r="D99" s="123"/>
      <c r="E99" s="123"/>
      <c r="F99" s="122"/>
      <c r="G99" s="122"/>
      <c r="H99" s="122"/>
      <c r="I99" s="122"/>
      <c r="J99" s="122"/>
      <c r="K99" s="122"/>
      <c r="L99" s="122"/>
      <c r="M99" s="122"/>
      <c r="N99" s="122"/>
      <c r="O99" s="116"/>
      <c r="P99" s="116"/>
      <c r="Q99" s="116"/>
      <c r="R99" s="116"/>
      <c r="S99" s="124"/>
      <c r="T99" s="125"/>
      <c r="U99" s="126"/>
      <c r="V99" s="126"/>
      <c r="W99" s="3"/>
      <c r="X99" s="98"/>
      <c r="Y99" s="98"/>
      <c r="Z99" s="122"/>
      <c r="AA99" s="123"/>
      <c r="AB99" s="123"/>
      <c r="AC99" s="122"/>
      <c r="AD99" s="122"/>
      <c r="AE99" s="122"/>
      <c r="AF99" s="122"/>
      <c r="AG99" s="122"/>
      <c r="AH99" s="122"/>
      <c r="AI99" s="122"/>
      <c r="AJ99" s="116"/>
      <c r="AK99" s="116"/>
      <c r="AL99" s="124"/>
      <c r="AM99" s="125"/>
      <c r="AN99" s="125"/>
      <c r="AO99" s="126"/>
    </row>
    <row r="100" spans="2:41" x14ac:dyDescent="0.3">
      <c r="B100" s="98"/>
      <c r="C100" s="122"/>
      <c r="D100" s="123"/>
      <c r="E100" s="123"/>
      <c r="F100" s="122"/>
      <c r="G100" s="122"/>
      <c r="H100" s="122"/>
      <c r="I100" s="122"/>
      <c r="J100" s="122"/>
      <c r="K100" s="122"/>
      <c r="L100" s="122"/>
      <c r="M100" s="122"/>
      <c r="N100" s="122"/>
      <c r="O100" s="116"/>
      <c r="P100" s="116"/>
      <c r="Q100" s="116"/>
      <c r="R100" s="116"/>
      <c r="S100" s="124"/>
      <c r="T100" s="125"/>
      <c r="U100" s="126"/>
      <c r="V100" s="126"/>
      <c r="W100" s="3"/>
      <c r="X100" s="98"/>
      <c r="Y100" s="98"/>
      <c r="Z100" s="122"/>
      <c r="AA100" s="123"/>
      <c r="AB100" s="123"/>
      <c r="AC100" s="122"/>
      <c r="AD100" s="122"/>
      <c r="AE100" s="122"/>
      <c r="AF100" s="122"/>
      <c r="AG100" s="122"/>
      <c r="AH100" s="122"/>
      <c r="AI100" s="122"/>
      <c r="AJ100" s="116"/>
      <c r="AK100" s="116"/>
      <c r="AL100" s="124"/>
      <c r="AM100" s="125"/>
      <c r="AN100" s="125"/>
      <c r="AO100" s="126"/>
    </row>
    <row r="101" spans="2:41" x14ac:dyDescent="0.3">
      <c r="B101" s="98"/>
      <c r="C101" s="122"/>
      <c r="D101" s="123"/>
      <c r="E101" s="123"/>
      <c r="F101" s="122"/>
      <c r="G101" s="122"/>
      <c r="H101" s="122"/>
      <c r="I101" s="122"/>
      <c r="J101" s="122"/>
      <c r="K101" s="122"/>
      <c r="L101" s="122"/>
      <c r="M101" s="122"/>
      <c r="N101" s="122"/>
      <c r="O101" s="116"/>
      <c r="P101" s="116"/>
      <c r="Q101" s="116"/>
      <c r="R101" s="116"/>
      <c r="S101" s="124"/>
      <c r="T101" s="125"/>
      <c r="U101" s="126"/>
      <c r="V101" s="126"/>
      <c r="W101" s="3"/>
      <c r="X101" s="98"/>
      <c r="Y101" s="98"/>
      <c r="Z101" s="122"/>
      <c r="AA101" s="123"/>
      <c r="AB101" s="123"/>
      <c r="AC101" s="122"/>
      <c r="AD101" s="122"/>
      <c r="AE101" s="122"/>
      <c r="AF101" s="122"/>
      <c r="AG101" s="122"/>
      <c r="AH101" s="122"/>
      <c r="AI101" s="122"/>
      <c r="AJ101" s="116"/>
      <c r="AK101" s="116"/>
      <c r="AL101" s="124"/>
      <c r="AM101" s="125"/>
      <c r="AN101" s="125"/>
      <c r="AO101" s="126"/>
    </row>
    <row r="102" spans="2:41" x14ac:dyDescent="0.3">
      <c r="B102" s="98"/>
      <c r="C102" s="122"/>
      <c r="D102" s="123"/>
      <c r="E102" s="123"/>
      <c r="F102" s="122"/>
      <c r="G102" s="122"/>
      <c r="H102" s="122"/>
      <c r="I102" s="122"/>
      <c r="J102" s="122"/>
      <c r="K102" s="122"/>
      <c r="L102" s="122"/>
      <c r="M102" s="122"/>
      <c r="N102" s="122"/>
      <c r="O102" s="116"/>
      <c r="P102" s="116"/>
      <c r="Q102" s="116"/>
      <c r="R102" s="116"/>
      <c r="S102" s="124"/>
      <c r="T102" s="125"/>
      <c r="U102" s="126"/>
      <c r="V102" s="126"/>
      <c r="W102" s="3"/>
      <c r="X102" s="98"/>
      <c r="Y102" s="98"/>
      <c r="Z102" s="122"/>
      <c r="AA102" s="123"/>
      <c r="AB102" s="123"/>
      <c r="AC102" s="122"/>
      <c r="AD102" s="122"/>
      <c r="AE102" s="122"/>
      <c r="AF102" s="122"/>
      <c r="AG102" s="122"/>
      <c r="AH102" s="122"/>
      <c r="AI102" s="122"/>
      <c r="AJ102" s="116"/>
      <c r="AK102" s="116"/>
      <c r="AL102" s="124"/>
      <c r="AM102" s="125"/>
      <c r="AN102" s="125"/>
      <c r="AO102" s="126"/>
    </row>
    <row r="103" spans="2:41" x14ac:dyDescent="0.3">
      <c r="B103" s="98"/>
      <c r="C103" s="122"/>
      <c r="D103" s="123"/>
      <c r="E103" s="123"/>
      <c r="F103" s="122"/>
      <c r="G103" s="122"/>
      <c r="H103" s="122"/>
      <c r="I103" s="122"/>
      <c r="J103" s="122"/>
      <c r="K103" s="122"/>
      <c r="L103" s="122"/>
      <c r="M103" s="122"/>
      <c r="N103" s="122"/>
      <c r="O103" s="116"/>
      <c r="P103" s="116"/>
      <c r="Q103" s="116"/>
      <c r="R103" s="116"/>
      <c r="S103" s="124"/>
      <c r="T103" s="125"/>
      <c r="U103" s="126"/>
      <c r="V103" s="126"/>
      <c r="W103" s="3"/>
      <c r="X103" s="98"/>
      <c r="Y103" s="98"/>
      <c r="Z103" s="122"/>
      <c r="AA103" s="123"/>
      <c r="AB103" s="123"/>
      <c r="AC103" s="122"/>
      <c r="AD103" s="122"/>
      <c r="AE103" s="122"/>
      <c r="AF103" s="122"/>
      <c r="AG103" s="122"/>
      <c r="AH103" s="122"/>
      <c r="AI103" s="122"/>
      <c r="AJ103" s="116"/>
      <c r="AK103" s="116"/>
      <c r="AL103" s="124"/>
      <c r="AM103" s="125"/>
      <c r="AN103" s="125"/>
      <c r="AO103" s="126"/>
    </row>
    <row r="104" spans="2:41" x14ac:dyDescent="0.3">
      <c r="B104" s="98"/>
      <c r="C104" s="122"/>
      <c r="D104" s="123"/>
      <c r="E104" s="123"/>
      <c r="F104" s="122"/>
      <c r="G104" s="122"/>
      <c r="H104" s="122"/>
      <c r="I104" s="122"/>
      <c r="J104" s="122"/>
      <c r="K104" s="122"/>
      <c r="L104" s="122"/>
      <c r="M104" s="122"/>
      <c r="N104" s="122"/>
      <c r="O104" s="116"/>
      <c r="P104" s="116"/>
      <c r="Q104" s="116"/>
      <c r="R104" s="116"/>
      <c r="S104" s="124"/>
      <c r="T104" s="125"/>
      <c r="U104" s="126"/>
      <c r="V104" s="126"/>
      <c r="W104" s="3"/>
      <c r="X104" s="98"/>
      <c r="Y104" s="98"/>
      <c r="Z104" s="122"/>
      <c r="AA104" s="123"/>
      <c r="AB104" s="123"/>
      <c r="AC104" s="122"/>
      <c r="AD104" s="122"/>
      <c r="AE104" s="122"/>
      <c r="AF104" s="122"/>
      <c r="AG104" s="122"/>
      <c r="AH104" s="122"/>
      <c r="AI104" s="122"/>
      <c r="AJ104" s="116"/>
      <c r="AK104" s="116"/>
      <c r="AL104" s="124"/>
      <c r="AM104" s="125"/>
      <c r="AN104" s="125"/>
      <c r="AO104" s="126"/>
    </row>
    <row r="105" spans="2:41" x14ac:dyDescent="0.3">
      <c r="B105" s="122"/>
      <c r="C105" s="123"/>
      <c r="D105" s="123"/>
      <c r="E105" s="122"/>
      <c r="F105" s="122"/>
      <c r="G105" s="122"/>
      <c r="H105" s="122"/>
      <c r="I105" s="122"/>
      <c r="J105" s="122"/>
      <c r="K105" s="122"/>
      <c r="L105" s="122"/>
      <c r="M105" s="122"/>
      <c r="N105" s="116"/>
      <c r="O105" s="116"/>
      <c r="P105" s="116"/>
      <c r="Q105" s="124"/>
      <c r="R105" s="124"/>
      <c r="S105" s="125"/>
      <c r="T105" s="126"/>
      <c r="U105" s="126"/>
      <c r="V105" s="134"/>
      <c r="W105" s="98"/>
      <c r="X105" s="122"/>
      <c r="Y105" s="122"/>
      <c r="Z105" s="123"/>
      <c r="AA105" s="123"/>
      <c r="AB105" s="122"/>
      <c r="AC105" s="122"/>
      <c r="AD105" s="122"/>
      <c r="AE105" s="122"/>
      <c r="AF105" s="122"/>
      <c r="AG105" s="122"/>
      <c r="AH105" s="122"/>
      <c r="AI105" s="116"/>
      <c r="AJ105" s="116"/>
      <c r="AK105" s="124"/>
      <c r="AL105" s="125"/>
      <c r="AM105" s="126"/>
      <c r="AN105" s="126"/>
      <c r="AO105" s="126"/>
    </row>
    <row r="106" spans="2:41" x14ac:dyDescent="0.3">
      <c r="B106" s="122"/>
      <c r="C106" s="123"/>
      <c r="D106" s="123"/>
      <c r="E106" s="122"/>
      <c r="F106" s="122"/>
      <c r="G106" s="122"/>
      <c r="H106" s="122"/>
      <c r="I106" s="122"/>
      <c r="J106" s="122"/>
      <c r="K106" s="122"/>
      <c r="L106" s="122"/>
      <c r="M106" s="122"/>
      <c r="N106" s="116"/>
      <c r="O106" s="116"/>
      <c r="P106" s="116"/>
      <c r="Q106" s="124"/>
      <c r="R106" s="124"/>
      <c r="S106" s="125"/>
      <c r="T106" s="126"/>
      <c r="U106" s="126"/>
      <c r="V106" s="134"/>
      <c r="W106" s="98"/>
      <c r="X106" s="122"/>
      <c r="Y106" s="122"/>
      <c r="Z106" s="123"/>
      <c r="AA106" s="123"/>
      <c r="AB106" s="122"/>
      <c r="AC106" s="122"/>
      <c r="AD106" s="122"/>
      <c r="AE106" s="122"/>
      <c r="AF106" s="122"/>
      <c r="AG106" s="122"/>
      <c r="AH106" s="122"/>
      <c r="AI106" s="116"/>
      <c r="AJ106" s="116"/>
      <c r="AK106" s="124"/>
      <c r="AL106" s="125"/>
      <c r="AM106" s="126"/>
      <c r="AN106" s="126"/>
      <c r="AO106" s="126"/>
    </row>
    <row r="107" spans="2:41" x14ac:dyDescent="0.3">
      <c r="B107" s="122"/>
      <c r="C107" s="123"/>
      <c r="D107" s="123"/>
      <c r="E107" s="122"/>
      <c r="F107" s="122"/>
      <c r="G107" s="122"/>
      <c r="H107" s="122"/>
      <c r="I107" s="122"/>
      <c r="J107" s="122"/>
      <c r="K107" s="122"/>
      <c r="L107" s="122"/>
      <c r="M107" s="122"/>
      <c r="N107" s="116"/>
      <c r="O107" s="116"/>
      <c r="P107" s="116"/>
      <c r="Q107" s="124"/>
      <c r="R107" s="124"/>
      <c r="S107" s="125"/>
      <c r="T107" s="126"/>
      <c r="U107" s="126"/>
      <c r="V107" s="134"/>
      <c r="W107" s="98"/>
      <c r="X107" s="122"/>
      <c r="Y107" s="122"/>
      <c r="Z107" s="123"/>
      <c r="AA107" s="123"/>
      <c r="AB107" s="122"/>
      <c r="AC107" s="122"/>
      <c r="AD107" s="122"/>
      <c r="AE107" s="122"/>
      <c r="AF107" s="122"/>
      <c r="AG107" s="122"/>
      <c r="AH107" s="122"/>
      <c r="AI107" s="116"/>
      <c r="AJ107" s="116"/>
      <c r="AK107" s="124"/>
      <c r="AL107" s="125"/>
      <c r="AM107" s="126"/>
      <c r="AN107" s="126"/>
      <c r="AO107" s="126"/>
    </row>
    <row r="108" spans="2:41" x14ac:dyDescent="0.3">
      <c r="B108" s="122"/>
      <c r="C108" s="123"/>
      <c r="D108" s="123"/>
      <c r="E108" s="122"/>
      <c r="F108" s="122"/>
      <c r="G108" s="122"/>
      <c r="H108" s="122"/>
      <c r="I108" s="122"/>
      <c r="J108" s="122"/>
      <c r="K108" s="122"/>
      <c r="L108" s="122"/>
      <c r="M108" s="122"/>
      <c r="N108" s="116"/>
      <c r="O108" s="116"/>
      <c r="P108" s="116"/>
      <c r="Q108" s="124"/>
      <c r="R108" s="124"/>
      <c r="S108" s="125"/>
      <c r="T108" s="126"/>
      <c r="U108" s="126"/>
      <c r="V108" s="134"/>
      <c r="W108" s="98"/>
      <c r="X108" s="122"/>
      <c r="Y108" s="122"/>
      <c r="Z108" s="123"/>
      <c r="AA108" s="123"/>
      <c r="AB108" s="122"/>
      <c r="AC108" s="122"/>
      <c r="AD108" s="122"/>
      <c r="AE108" s="122"/>
      <c r="AF108" s="122"/>
      <c r="AG108" s="122"/>
      <c r="AH108" s="122"/>
      <c r="AI108" s="116"/>
      <c r="AJ108" s="116"/>
      <c r="AK108" s="124"/>
      <c r="AL108" s="125"/>
      <c r="AM108" s="126"/>
      <c r="AN108" s="126"/>
      <c r="AO108" s="126"/>
    </row>
    <row r="109" spans="2:41" x14ac:dyDescent="0.3">
      <c r="B109" s="122"/>
      <c r="C109" s="123"/>
      <c r="D109" s="123"/>
      <c r="E109" s="122"/>
      <c r="F109" s="122"/>
      <c r="G109" s="122"/>
      <c r="H109" s="122"/>
      <c r="I109" s="122"/>
      <c r="J109" s="122"/>
      <c r="K109" s="122"/>
      <c r="L109" s="122"/>
      <c r="M109" s="122"/>
      <c r="N109" s="116"/>
      <c r="O109" s="116"/>
      <c r="P109" s="116"/>
      <c r="Q109" s="124"/>
      <c r="R109" s="124"/>
      <c r="S109" s="125"/>
      <c r="T109" s="126"/>
      <c r="U109" s="126"/>
      <c r="V109" s="134"/>
      <c r="W109" s="98"/>
      <c r="X109" s="122"/>
      <c r="Y109" s="122"/>
      <c r="Z109" s="123"/>
      <c r="AA109" s="123"/>
      <c r="AB109" s="122"/>
      <c r="AC109" s="122"/>
      <c r="AD109" s="122"/>
      <c r="AE109" s="122"/>
      <c r="AF109" s="122"/>
      <c r="AG109" s="122"/>
      <c r="AH109" s="122"/>
      <c r="AI109" s="116"/>
      <c r="AJ109" s="116"/>
      <c r="AK109" s="124"/>
      <c r="AL109" s="125"/>
      <c r="AM109" s="126"/>
      <c r="AN109" s="126"/>
      <c r="AO109" s="126"/>
    </row>
    <row r="110" spans="2:41" ht="15" customHeight="1" x14ac:dyDescent="0.3">
      <c r="B110" s="122"/>
      <c r="C110" s="123"/>
      <c r="D110" s="123"/>
      <c r="E110" s="122"/>
      <c r="F110" s="122"/>
      <c r="G110" s="122"/>
      <c r="H110" s="122"/>
      <c r="I110" s="122"/>
      <c r="J110" s="122"/>
      <c r="K110" s="122"/>
      <c r="L110" s="122"/>
      <c r="M110" s="122"/>
      <c r="N110" s="116"/>
      <c r="O110" s="116"/>
      <c r="P110" s="116"/>
      <c r="Q110" s="124"/>
      <c r="R110" s="124"/>
      <c r="S110" s="125"/>
      <c r="T110" s="126"/>
      <c r="U110" s="126"/>
      <c r="V110" s="134"/>
      <c r="W110" s="98"/>
      <c r="X110" s="122"/>
      <c r="Y110" s="122"/>
      <c r="Z110" s="123"/>
      <c r="AA110" s="123"/>
      <c r="AB110" s="122"/>
      <c r="AC110" s="122"/>
      <c r="AD110" s="122"/>
      <c r="AE110" s="122"/>
      <c r="AF110" s="122"/>
      <c r="AG110" s="122"/>
      <c r="AH110" s="122"/>
      <c r="AI110" s="116"/>
      <c r="AJ110" s="116"/>
      <c r="AK110" s="124"/>
      <c r="AL110" s="125"/>
      <c r="AM110" s="126"/>
      <c r="AN110" s="126"/>
      <c r="AO110" s="126"/>
    </row>
    <row r="111" spans="2:41" x14ac:dyDescent="0.3">
      <c r="B111" s="164"/>
      <c r="C111" s="164"/>
      <c r="D111" s="164"/>
      <c r="E111" s="164"/>
      <c r="F111" s="164"/>
      <c r="G111" s="164"/>
      <c r="H111" s="164"/>
      <c r="I111" s="135"/>
      <c r="J111" s="135"/>
      <c r="K111" s="135"/>
      <c r="L111" s="3"/>
      <c r="M111" s="158"/>
      <c r="N111" s="158"/>
      <c r="O111" s="158"/>
      <c r="P111" s="158"/>
      <c r="Q111" s="158"/>
      <c r="R111" s="158"/>
      <c r="S111" s="158"/>
      <c r="T111" s="158"/>
      <c r="U111" s="158"/>
      <c r="V111" s="3"/>
      <c r="W111" s="3"/>
      <c r="X111" s="164"/>
      <c r="Y111" s="164"/>
      <c r="Z111" s="164"/>
      <c r="AA111" s="164"/>
      <c r="AB111" s="164"/>
      <c r="AC111" s="164"/>
      <c r="AD111" s="164"/>
      <c r="AE111" s="164"/>
      <c r="AF111" s="3"/>
      <c r="AG111" s="3"/>
      <c r="AH111" s="3"/>
      <c r="AI111" s="3"/>
      <c r="AJ111" s="3"/>
      <c r="AK111" s="3"/>
      <c r="AL111" s="3"/>
      <c r="AM111" s="3"/>
      <c r="AN111" s="3"/>
      <c r="AO111" s="3"/>
    </row>
    <row r="112" spans="2:41" x14ac:dyDescent="0.3">
      <c r="B112" s="136"/>
      <c r="C112" s="161"/>
      <c r="D112" s="161"/>
      <c r="E112" s="161"/>
      <c r="F112" s="161"/>
      <c r="G112" s="161"/>
      <c r="H112" s="161"/>
      <c r="I112" s="137"/>
      <c r="J112" s="137"/>
      <c r="K112" s="137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135"/>
      <c r="X112" s="135"/>
      <c r="Y112" s="135"/>
      <c r="Z112" s="135"/>
      <c r="AA112" s="135"/>
      <c r="AB112" s="135"/>
      <c r="AC112" s="135"/>
      <c r="AD112" s="135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</row>
    <row r="113" spans="2:41" x14ac:dyDescent="0.3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</row>
    <row r="114" spans="2:41" ht="23.4" x14ac:dyDescent="0.45">
      <c r="B114" s="162"/>
      <c r="C114" s="162"/>
      <c r="D114" s="162"/>
      <c r="E114" s="162"/>
      <c r="F114" s="162"/>
      <c r="G114" s="162"/>
      <c r="H114" s="162"/>
      <c r="I114" s="162"/>
      <c r="J114" s="162"/>
      <c r="K114" s="162"/>
      <c r="L114" s="162"/>
      <c r="M114" s="162"/>
      <c r="N114" s="162"/>
      <c r="O114" s="162"/>
      <c r="P114" s="162"/>
      <c r="Q114" s="162"/>
      <c r="R114" s="162"/>
      <c r="S114" s="162"/>
      <c r="T114" s="162"/>
      <c r="U114" s="162"/>
      <c r="V114" s="3"/>
      <c r="W114" s="3"/>
      <c r="X114" s="162"/>
      <c r="Y114" s="162"/>
      <c r="Z114" s="162"/>
      <c r="AA114" s="162"/>
      <c r="AB114" s="162"/>
      <c r="AC114" s="162"/>
      <c r="AD114" s="162"/>
      <c r="AE114" s="162"/>
      <c r="AF114" s="162"/>
      <c r="AG114" s="162"/>
      <c r="AH114" s="162"/>
      <c r="AI114" s="162"/>
      <c r="AJ114" s="162"/>
      <c r="AK114" s="162"/>
      <c r="AL114" s="162"/>
      <c r="AM114" s="162"/>
      <c r="AN114" s="162"/>
      <c r="AO114" s="162"/>
    </row>
    <row r="115" spans="2:41" ht="23.4" x14ac:dyDescent="0.3">
      <c r="B115" s="163"/>
      <c r="C115" s="163"/>
      <c r="D115" s="163"/>
      <c r="E115" s="163"/>
      <c r="F115" s="163"/>
      <c r="G115" s="163"/>
      <c r="H115" s="163"/>
      <c r="I115" s="163"/>
      <c r="J115" s="163"/>
      <c r="K115" s="163"/>
      <c r="L115" s="163"/>
      <c r="M115" s="163"/>
      <c r="N115" s="163"/>
      <c r="O115" s="163"/>
      <c r="P115" s="163"/>
      <c r="Q115" s="163"/>
      <c r="R115" s="163"/>
      <c r="S115" s="163"/>
      <c r="T115" s="163"/>
      <c r="U115" s="163"/>
      <c r="V115" s="3"/>
      <c r="W115" s="3"/>
      <c r="X115" s="163"/>
      <c r="Y115" s="163"/>
      <c r="Z115" s="163"/>
      <c r="AA115" s="163"/>
      <c r="AB115" s="163"/>
      <c r="AC115" s="163"/>
      <c r="AD115" s="163"/>
      <c r="AE115" s="163"/>
      <c r="AF115" s="163"/>
      <c r="AG115" s="163"/>
      <c r="AH115" s="163"/>
      <c r="AI115" s="163"/>
      <c r="AJ115" s="163"/>
      <c r="AK115" s="163"/>
      <c r="AL115" s="163"/>
      <c r="AM115" s="163"/>
      <c r="AN115" s="163"/>
      <c r="AO115" s="163"/>
    </row>
    <row r="116" spans="2:41" x14ac:dyDescent="0.3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</row>
    <row r="117" spans="2:41" x14ac:dyDescent="0.3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</row>
    <row r="118" spans="2:41" x14ac:dyDescent="0.3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</row>
    <row r="119" spans="2:41" x14ac:dyDescent="0.3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</row>
    <row r="120" spans="2:41" x14ac:dyDescent="0.3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</row>
    <row r="121" spans="2:41" x14ac:dyDescent="0.3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</row>
    <row r="122" spans="2:41" x14ac:dyDescent="0.3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</row>
    <row r="123" spans="2:41" x14ac:dyDescent="0.3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</row>
    <row r="124" spans="2:41" x14ac:dyDescent="0.3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</row>
    <row r="125" spans="2:41" x14ac:dyDescent="0.3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</row>
    <row r="126" spans="2:41" x14ac:dyDescent="0.3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</row>
    <row r="127" spans="2:41" x14ac:dyDescent="0.3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</row>
    <row r="128" spans="2:41" x14ac:dyDescent="0.3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</row>
    <row r="129" spans="2:41" x14ac:dyDescent="0.3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</row>
    <row r="130" spans="2:41" x14ac:dyDescent="0.3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</row>
    <row r="131" spans="2:41" x14ac:dyDescent="0.3">
      <c r="B131" s="157"/>
      <c r="C131" s="157"/>
      <c r="D131" s="157"/>
      <c r="E131" s="157"/>
      <c r="F131" s="157"/>
      <c r="G131" s="157"/>
      <c r="H131" s="157"/>
      <c r="I131" s="138"/>
      <c r="J131" s="138"/>
      <c r="K131" s="138"/>
      <c r="L131" s="3"/>
      <c r="M131" s="158"/>
      <c r="N131" s="158"/>
      <c r="O131" s="158"/>
      <c r="P131" s="158"/>
      <c r="Q131" s="158"/>
      <c r="R131" s="158"/>
      <c r="S131" s="158"/>
      <c r="T131" s="158"/>
      <c r="U131" s="158"/>
      <c r="V131" s="3"/>
      <c r="W131" s="3"/>
      <c r="X131" s="157"/>
      <c r="Y131" s="157"/>
      <c r="Z131" s="157"/>
      <c r="AA131" s="157"/>
      <c r="AB131" s="157"/>
      <c r="AC131" s="157"/>
      <c r="AD131" s="157"/>
      <c r="AE131" s="157"/>
      <c r="AF131" s="3"/>
      <c r="AG131" s="158"/>
      <c r="AH131" s="158"/>
      <c r="AI131" s="158"/>
      <c r="AJ131" s="158"/>
      <c r="AK131" s="158"/>
      <c r="AL131" s="158"/>
      <c r="AM131" s="158"/>
      <c r="AN131" s="158"/>
      <c r="AO131" s="158"/>
    </row>
    <row r="132" spans="2:41" x14ac:dyDescent="0.3">
      <c r="B132" s="27"/>
      <c r="C132" s="192"/>
      <c r="D132" s="193"/>
      <c r="E132" s="193"/>
      <c r="F132" s="193"/>
      <c r="G132" s="193"/>
      <c r="H132" s="193"/>
      <c r="I132" s="122"/>
      <c r="J132" s="122"/>
      <c r="K132" s="122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</row>
    <row r="133" spans="2:41" x14ac:dyDescent="0.3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</row>
    <row r="134" spans="2:41" ht="23.4" x14ac:dyDescent="0.45">
      <c r="B134" s="162"/>
      <c r="C134" s="162"/>
      <c r="D134" s="162"/>
      <c r="E134" s="162"/>
      <c r="F134" s="162"/>
      <c r="G134" s="162"/>
      <c r="H134" s="162"/>
      <c r="I134" s="162"/>
      <c r="J134" s="162"/>
      <c r="K134" s="162"/>
      <c r="L134" s="162"/>
      <c r="M134" s="162"/>
      <c r="N134" s="162"/>
      <c r="O134" s="162"/>
      <c r="P134" s="162"/>
      <c r="Q134" s="162"/>
      <c r="R134" s="162"/>
      <c r="S134" s="162"/>
      <c r="T134" s="162"/>
      <c r="U134" s="162"/>
      <c r="V134" s="3"/>
      <c r="W134" s="3"/>
      <c r="X134" s="162"/>
      <c r="Y134" s="162"/>
      <c r="Z134" s="162"/>
      <c r="AA134" s="162"/>
      <c r="AB134" s="162"/>
      <c r="AC134" s="162"/>
      <c r="AD134" s="162"/>
      <c r="AE134" s="162"/>
      <c r="AF134" s="162"/>
      <c r="AG134" s="162"/>
      <c r="AH134" s="162"/>
      <c r="AI134" s="162"/>
      <c r="AJ134" s="162"/>
      <c r="AK134" s="162"/>
      <c r="AL134" s="162"/>
      <c r="AM134" s="162"/>
      <c r="AN134" s="162"/>
      <c r="AO134" s="162"/>
    </row>
    <row r="135" spans="2:41" ht="23.4" x14ac:dyDescent="0.3">
      <c r="B135" s="163"/>
      <c r="C135" s="163"/>
      <c r="D135" s="163"/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63"/>
      <c r="Q135" s="163"/>
      <c r="R135" s="163"/>
      <c r="S135" s="163"/>
      <c r="T135" s="163"/>
      <c r="U135" s="163"/>
      <c r="V135" s="3"/>
      <c r="W135" s="3"/>
      <c r="X135" s="163"/>
      <c r="Y135" s="163"/>
      <c r="Z135" s="163"/>
      <c r="AA135" s="163"/>
      <c r="AB135" s="163"/>
      <c r="AC135" s="163"/>
      <c r="AD135" s="163"/>
      <c r="AE135" s="163"/>
      <c r="AF135" s="163"/>
      <c r="AG135" s="163"/>
      <c r="AH135" s="163"/>
      <c r="AI135" s="163"/>
      <c r="AJ135" s="163"/>
      <c r="AK135" s="163"/>
      <c r="AL135" s="163"/>
      <c r="AM135" s="163"/>
      <c r="AN135" s="163"/>
      <c r="AO135" s="163"/>
    </row>
    <row r="136" spans="2:41" x14ac:dyDescent="0.3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</row>
    <row r="137" spans="2:41" x14ac:dyDescent="0.3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</row>
    <row r="138" spans="2:41" x14ac:dyDescent="0.3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</row>
    <row r="139" spans="2:41" x14ac:dyDescent="0.3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</row>
    <row r="140" spans="2:41" x14ac:dyDescent="0.3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</row>
    <row r="141" spans="2:41" x14ac:dyDescent="0.3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</row>
    <row r="142" spans="2:41" ht="21" customHeight="1" x14ac:dyDescent="0.3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</row>
    <row r="143" spans="2:41" ht="27" customHeight="1" x14ac:dyDescent="0.3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</row>
    <row r="144" spans="2:41" x14ac:dyDescent="0.3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</row>
    <row r="145" spans="2:41" x14ac:dyDescent="0.3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</row>
    <row r="146" spans="2:41" x14ac:dyDescent="0.3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</row>
    <row r="147" spans="2:41" x14ac:dyDescent="0.3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</row>
    <row r="148" spans="2:41" x14ac:dyDescent="0.3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</row>
    <row r="149" spans="2:41" x14ac:dyDescent="0.3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</row>
    <row r="150" spans="2:41" x14ac:dyDescent="0.3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</row>
    <row r="151" spans="2:41" x14ac:dyDescent="0.3">
      <c r="B151" s="157"/>
      <c r="C151" s="157"/>
      <c r="D151" s="157"/>
      <c r="E151" s="157"/>
      <c r="F151" s="157"/>
      <c r="G151" s="157"/>
      <c r="H151" s="157"/>
      <c r="I151" s="138"/>
      <c r="J151" s="138"/>
      <c r="K151" s="138"/>
      <c r="L151" s="3"/>
      <c r="M151" s="158"/>
      <c r="N151" s="158"/>
      <c r="O151" s="158"/>
      <c r="P151" s="158"/>
      <c r="Q151" s="158"/>
      <c r="R151" s="158"/>
      <c r="S151" s="158"/>
      <c r="T151" s="158"/>
      <c r="U151" s="158"/>
      <c r="V151" s="3"/>
      <c r="W151" s="3"/>
      <c r="X151" s="157"/>
      <c r="Y151" s="157"/>
      <c r="Z151" s="157"/>
      <c r="AA151" s="157"/>
      <c r="AB151" s="157"/>
      <c r="AC151" s="157"/>
      <c r="AD151" s="157"/>
      <c r="AE151" s="157"/>
      <c r="AF151" s="3"/>
      <c r="AG151" s="158"/>
      <c r="AH151" s="158"/>
      <c r="AI151" s="158"/>
      <c r="AJ151" s="158"/>
      <c r="AK151" s="158"/>
      <c r="AL151" s="158"/>
      <c r="AM151" s="158"/>
      <c r="AN151" s="158"/>
      <c r="AO151" s="158"/>
    </row>
    <row r="152" spans="2:41" ht="25.8" x14ac:dyDescent="0.5">
      <c r="B152" s="27"/>
      <c r="C152" s="192"/>
      <c r="D152" s="193"/>
      <c r="E152" s="193"/>
      <c r="F152" s="193"/>
      <c r="G152" s="193"/>
      <c r="H152" s="193"/>
      <c r="I152" s="122"/>
      <c r="J152" s="122"/>
      <c r="K152" s="122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139"/>
      <c r="Y152" s="139"/>
      <c r="Z152" s="139"/>
      <c r="AA152" s="139"/>
      <c r="AB152" s="139"/>
      <c r="AC152" s="139"/>
      <c r="AD152" s="139"/>
      <c r="AE152" s="139"/>
      <c r="AF152" s="3"/>
      <c r="AG152" s="3"/>
      <c r="AH152" s="3"/>
      <c r="AI152" s="3"/>
      <c r="AJ152" s="3"/>
      <c r="AK152" s="3"/>
      <c r="AL152" s="3"/>
      <c r="AM152" s="3"/>
      <c r="AN152" s="3"/>
      <c r="AO152" s="3"/>
    </row>
    <row r="153" spans="2:41" ht="25.8" x14ac:dyDescent="0.5">
      <c r="B153" s="27"/>
      <c r="C153" s="140"/>
      <c r="D153" s="122"/>
      <c r="E153" s="122"/>
      <c r="F153" s="122"/>
      <c r="G153" s="122"/>
      <c r="H153" s="122"/>
      <c r="I153" s="122"/>
      <c r="J153" s="122"/>
      <c r="K153" s="122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139"/>
      <c r="Y153" s="139"/>
      <c r="Z153" s="139"/>
      <c r="AA153" s="139"/>
      <c r="AB153" s="139"/>
      <c r="AC153" s="139"/>
      <c r="AD153" s="139"/>
      <c r="AE153" s="139"/>
      <c r="AF153" s="3"/>
      <c r="AG153" s="3"/>
      <c r="AH153" s="3"/>
      <c r="AI153" s="3"/>
      <c r="AJ153" s="3"/>
      <c r="AK153" s="3"/>
      <c r="AL153" s="3"/>
      <c r="AM153" s="3"/>
      <c r="AN153" s="3"/>
      <c r="AO153" s="3"/>
    </row>
    <row r="154" spans="2:41" ht="25.8" x14ac:dyDescent="0.5">
      <c r="B154" s="162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62"/>
      <c r="Q154" s="162"/>
      <c r="R154" s="162"/>
      <c r="S154" s="162"/>
      <c r="T154" s="162"/>
      <c r="U154" s="162"/>
      <c r="V154" s="3"/>
      <c r="W154" s="3"/>
      <c r="X154" s="139"/>
      <c r="Y154" s="139"/>
      <c r="Z154" s="139"/>
      <c r="AA154" s="139"/>
      <c r="AB154" s="139"/>
      <c r="AC154" s="139"/>
      <c r="AD154" s="139"/>
      <c r="AE154" s="139"/>
      <c r="AF154" s="3"/>
      <c r="AG154" s="3"/>
      <c r="AH154" s="3"/>
      <c r="AI154" s="3"/>
      <c r="AJ154" s="3"/>
      <c r="AK154" s="3"/>
      <c r="AL154" s="3"/>
      <c r="AM154" s="3"/>
      <c r="AN154" s="3"/>
      <c r="AO154" s="3"/>
    </row>
    <row r="155" spans="2:41" ht="25.8" x14ac:dyDescent="0.5">
      <c r="B155" s="163"/>
      <c r="C155" s="163"/>
      <c r="D155" s="163"/>
      <c r="E155" s="163"/>
      <c r="F155" s="163"/>
      <c r="G155" s="163"/>
      <c r="H155" s="163"/>
      <c r="I155" s="163"/>
      <c r="J155" s="163"/>
      <c r="K155" s="163"/>
      <c r="L155" s="163"/>
      <c r="M155" s="163"/>
      <c r="N155" s="163"/>
      <c r="O155" s="163"/>
      <c r="P155" s="163"/>
      <c r="Q155" s="163"/>
      <c r="R155" s="163"/>
      <c r="S155" s="163"/>
      <c r="T155" s="163"/>
      <c r="U155" s="163"/>
      <c r="V155" s="3"/>
      <c r="W155" s="3"/>
      <c r="X155" s="139"/>
      <c r="Y155" s="139"/>
      <c r="Z155" s="139"/>
      <c r="AA155" s="139"/>
      <c r="AB155" s="139"/>
      <c r="AC155" s="139"/>
      <c r="AD155" s="139"/>
      <c r="AE155" s="139"/>
      <c r="AF155" s="3"/>
      <c r="AG155" s="3"/>
      <c r="AH155" s="3"/>
      <c r="AI155" s="3"/>
      <c r="AJ155" s="3"/>
      <c r="AK155" s="3"/>
      <c r="AL155" s="3"/>
      <c r="AM155" s="3"/>
      <c r="AN155" s="3"/>
      <c r="AO155" s="3"/>
    </row>
    <row r="156" spans="2:41" ht="25.8" x14ac:dyDescent="0.5">
      <c r="B156" s="27"/>
      <c r="C156" s="140"/>
      <c r="D156" s="122"/>
      <c r="E156" s="122"/>
      <c r="F156" s="122"/>
      <c r="G156" s="122"/>
      <c r="H156" s="122"/>
      <c r="I156" s="122"/>
      <c r="J156" s="122"/>
      <c r="K156" s="122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139"/>
      <c r="Y156" s="139"/>
      <c r="Z156" s="139"/>
      <c r="AA156" s="139"/>
      <c r="AB156" s="139"/>
      <c r="AC156" s="139"/>
      <c r="AD156" s="139"/>
      <c r="AE156" s="139"/>
      <c r="AF156" s="3"/>
      <c r="AG156" s="3"/>
      <c r="AH156" s="3"/>
      <c r="AI156" s="3"/>
      <c r="AJ156" s="3"/>
      <c r="AK156" s="3"/>
      <c r="AL156" s="3"/>
      <c r="AM156" s="3"/>
      <c r="AN156" s="3"/>
      <c r="AO156" s="3"/>
    </row>
    <row r="157" spans="2:41" ht="25.8" x14ac:dyDescent="0.5">
      <c r="B157" s="27"/>
      <c r="C157" s="140"/>
      <c r="D157" s="122"/>
      <c r="E157" s="122"/>
      <c r="F157" s="122"/>
      <c r="G157" s="122"/>
      <c r="H157" s="122"/>
      <c r="I157" s="122"/>
      <c r="J157" s="122"/>
      <c r="K157" s="122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139"/>
      <c r="Y157" s="139"/>
      <c r="Z157" s="139"/>
      <c r="AA157" s="139"/>
      <c r="AB157" s="139"/>
      <c r="AC157" s="139"/>
      <c r="AD157" s="139"/>
      <c r="AE157" s="139"/>
      <c r="AF157" s="3"/>
      <c r="AG157" s="3"/>
      <c r="AH157" s="3"/>
      <c r="AI157" s="3"/>
      <c r="AJ157" s="3"/>
      <c r="AK157" s="3"/>
      <c r="AL157" s="3"/>
      <c r="AM157" s="3"/>
      <c r="AN157" s="3"/>
      <c r="AO157" s="3"/>
    </row>
    <row r="158" spans="2:41" ht="42" customHeight="1" x14ac:dyDescent="0.5">
      <c r="B158" s="27"/>
      <c r="C158" s="140"/>
      <c r="D158" s="122"/>
      <c r="E158" s="122"/>
      <c r="F158" s="122"/>
      <c r="G158" s="122"/>
      <c r="H158" s="122"/>
      <c r="I158" s="122"/>
      <c r="J158" s="122"/>
      <c r="K158" s="122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139"/>
      <c r="Y158" s="139"/>
      <c r="Z158" s="139"/>
      <c r="AA158" s="139"/>
      <c r="AB158" s="139"/>
      <c r="AC158" s="139"/>
      <c r="AD158" s="139"/>
      <c r="AE158" s="139"/>
      <c r="AF158" s="3"/>
      <c r="AG158" s="3"/>
      <c r="AH158" s="3"/>
      <c r="AI158" s="3"/>
      <c r="AJ158" s="3"/>
      <c r="AK158" s="3"/>
      <c r="AL158" s="3"/>
      <c r="AM158" s="3"/>
      <c r="AN158" s="3"/>
      <c r="AO158" s="3"/>
    </row>
    <row r="159" spans="2:41" ht="25.8" x14ac:dyDescent="0.5">
      <c r="B159" s="27"/>
      <c r="C159" s="140"/>
      <c r="D159" s="122"/>
      <c r="E159" s="122"/>
      <c r="F159" s="122"/>
      <c r="G159" s="122"/>
      <c r="H159" s="122"/>
      <c r="I159" s="122"/>
      <c r="J159" s="122"/>
      <c r="K159" s="122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139"/>
      <c r="Y159" s="139"/>
      <c r="Z159" s="139"/>
      <c r="AA159" s="139"/>
      <c r="AB159" s="139"/>
      <c r="AC159" s="139"/>
      <c r="AD159" s="139"/>
      <c r="AE159" s="139"/>
      <c r="AF159" s="3"/>
      <c r="AG159" s="3"/>
      <c r="AH159" s="3"/>
      <c r="AI159" s="3"/>
      <c r="AJ159" s="3"/>
      <c r="AK159" s="3"/>
      <c r="AL159" s="3"/>
      <c r="AM159" s="3"/>
      <c r="AN159" s="3"/>
      <c r="AO159" s="3"/>
    </row>
    <row r="160" spans="2:41" ht="25.8" x14ac:dyDescent="0.5">
      <c r="B160" s="27"/>
      <c r="C160" s="140"/>
      <c r="D160" s="122"/>
      <c r="E160" s="122"/>
      <c r="F160" s="122"/>
      <c r="G160" s="122"/>
      <c r="H160" s="122"/>
      <c r="I160" s="122"/>
      <c r="J160" s="122"/>
      <c r="K160" s="122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139"/>
      <c r="Y160" s="139"/>
      <c r="Z160" s="139"/>
      <c r="AA160" s="139"/>
      <c r="AB160" s="139"/>
      <c r="AC160" s="139"/>
      <c r="AD160" s="139"/>
      <c r="AE160" s="139"/>
      <c r="AF160" s="3"/>
      <c r="AG160" s="3"/>
      <c r="AH160" s="3"/>
      <c r="AI160" s="3"/>
      <c r="AJ160" s="3"/>
      <c r="AK160" s="3"/>
      <c r="AL160" s="3"/>
      <c r="AM160" s="3"/>
      <c r="AN160" s="3"/>
      <c r="AO160" s="3"/>
    </row>
    <row r="161" spans="2:41" ht="25.8" x14ac:dyDescent="0.5">
      <c r="B161" s="27"/>
      <c r="C161" s="140"/>
      <c r="D161" s="122"/>
      <c r="E161" s="122"/>
      <c r="F161" s="122"/>
      <c r="G161" s="122"/>
      <c r="H161" s="122"/>
      <c r="I161" s="122"/>
      <c r="J161" s="122"/>
      <c r="K161" s="122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139"/>
      <c r="Y161" s="139"/>
      <c r="Z161" s="139"/>
      <c r="AA161" s="139"/>
      <c r="AB161" s="139"/>
      <c r="AC161" s="139"/>
      <c r="AD161" s="139"/>
      <c r="AE161" s="139"/>
      <c r="AF161" s="3"/>
      <c r="AG161" s="3"/>
      <c r="AH161" s="3"/>
      <c r="AI161" s="3"/>
      <c r="AJ161" s="3"/>
      <c r="AK161" s="3"/>
      <c r="AL161" s="3"/>
      <c r="AM161" s="3"/>
      <c r="AN161" s="3"/>
      <c r="AO161" s="3"/>
    </row>
    <row r="162" spans="2:41" ht="21" customHeight="1" x14ac:dyDescent="0.5">
      <c r="B162" s="27"/>
      <c r="C162" s="140"/>
      <c r="D162" s="122"/>
      <c r="E162" s="122"/>
      <c r="F162" s="122"/>
      <c r="G162" s="122"/>
      <c r="H162" s="122"/>
      <c r="I162" s="122"/>
      <c r="J162" s="122"/>
      <c r="K162" s="122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139"/>
      <c r="Y162" s="139"/>
      <c r="Z162" s="139"/>
      <c r="AA162" s="139"/>
      <c r="AB162" s="139"/>
      <c r="AC162" s="139"/>
      <c r="AD162" s="139"/>
      <c r="AE162" s="139"/>
      <c r="AF162" s="3"/>
      <c r="AG162" s="3"/>
      <c r="AH162" s="3"/>
      <c r="AI162" s="3"/>
      <c r="AJ162" s="3"/>
      <c r="AK162" s="3"/>
      <c r="AL162" s="3"/>
      <c r="AM162" s="3"/>
      <c r="AN162" s="3"/>
      <c r="AO162" s="3"/>
    </row>
    <row r="163" spans="2:41" ht="21" customHeight="1" x14ac:dyDescent="0.5">
      <c r="B163" s="27"/>
      <c r="C163" s="140"/>
      <c r="D163" s="122"/>
      <c r="E163" s="122"/>
      <c r="F163" s="122"/>
      <c r="G163" s="122"/>
      <c r="H163" s="122"/>
      <c r="I163" s="122"/>
      <c r="J163" s="122"/>
      <c r="K163" s="122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139"/>
      <c r="Y163" s="139"/>
      <c r="Z163" s="139"/>
      <c r="AA163" s="139"/>
      <c r="AB163" s="139"/>
      <c r="AC163" s="139"/>
      <c r="AD163" s="139"/>
      <c r="AE163" s="139"/>
      <c r="AF163" s="3"/>
      <c r="AG163" s="3"/>
      <c r="AH163" s="3"/>
      <c r="AI163" s="3"/>
      <c r="AJ163" s="3"/>
      <c r="AK163" s="3"/>
      <c r="AL163" s="3"/>
      <c r="AM163" s="3"/>
      <c r="AN163" s="3"/>
      <c r="AO163" s="3"/>
    </row>
    <row r="164" spans="2:41" ht="25.8" x14ac:dyDescent="0.5">
      <c r="B164" s="27"/>
      <c r="C164" s="140"/>
      <c r="D164" s="122"/>
      <c r="E164" s="122"/>
      <c r="F164" s="122"/>
      <c r="G164" s="122"/>
      <c r="H164" s="122"/>
      <c r="I164" s="122"/>
      <c r="J164" s="122"/>
      <c r="K164" s="122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139"/>
      <c r="Y164" s="139"/>
      <c r="Z164" s="139"/>
      <c r="AA164" s="139"/>
      <c r="AB164" s="139"/>
      <c r="AC164" s="139"/>
      <c r="AD164" s="139"/>
      <c r="AE164" s="139"/>
      <c r="AF164" s="3"/>
      <c r="AG164" s="3"/>
      <c r="AH164" s="3"/>
      <c r="AI164" s="3"/>
      <c r="AJ164" s="3"/>
      <c r="AK164" s="3"/>
      <c r="AL164" s="3"/>
      <c r="AM164" s="3"/>
      <c r="AN164" s="3"/>
      <c r="AO164" s="3"/>
    </row>
    <row r="165" spans="2:41" ht="25.8" x14ac:dyDescent="0.5">
      <c r="B165" s="157"/>
      <c r="C165" s="157"/>
      <c r="D165" s="157"/>
      <c r="E165" s="157"/>
      <c r="F165" s="157"/>
      <c r="G165" s="157"/>
      <c r="H165" s="157"/>
      <c r="I165" s="138"/>
      <c r="J165" s="138"/>
      <c r="K165" s="138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139"/>
      <c r="Y165" s="139"/>
      <c r="Z165" s="139"/>
      <c r="AA165" s="139"/>
      <c r="AB165" s="139"/>
      <c r="AC165" s="139"/>
      <c r="AD165" s="139"/>
      <c r="AE165" s="139"/>
      <c r="AF165" s="3"/>
      <c r="AG165" s="3"/>
      <c r="AH165" s="3"/>
      <c r="AI165" s="3"/>
      <c r="AJ165" s="3"/>
      <c r="AK165" s="3"/>
      <c r="AL165" s="3"/>
      <c r="AM165" s="3"/>
      <c r="AN165" s="3"/>
      <c r="AO165" s="3"/>
    </row>
    <row r="166" spans="2:41" ht="25.8" x14ac:dyDescent="0.5">
      <c r="B166" s="27"/>
      <c r="C166" s="140"/>
      <c r="D166" s="122"/>
      <c r="E166" s="122"/>
      <c r="F166" s="122"/>
      <c r="G166" s="122"/>
      <c r="H166" s="122"/>
      <c r="I166" s="122"/>
      <c r="J166" s="122"/>
      <c r="K166" s="122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139"/>
      <c r="Y166" s="139"/>
      <c r="Z166" s="139"/>
      <c r="AA166" s="139"/>
      <c r="AB166" s="139"/>
      <c r="AC166" s="139"/>
      <c r="AD166" s="139"/>
      <c r="AE166" s="139"/>
      <c r="AF166" s="3"/>
      <c r="AG166" s="3"/>
      <c r="AH166" s="3"/>
      <c r="AI166" s="3"/>
      <c r="AJ166" s="3"/>
      <c r="AK166" s="3"/>
      <c r="AL166" s="3"/>
      <c r="AM166" s="3"/>
      <c r="AN166" s="3"/>
      <c r="AO166" s="3"/>
    </row>
    <row r="167" spans="2:41" ht="25.8" x14ac:dyDescent="0.5">
      <c r="B167" s="27"/>
      <c r="C167" s="140"/>
      <c r="D167" s="122"/>
      <c r="E167" s="122"/>
      <c r="F167" s="122"/>
      <c r="G167" s="122"/>
      <c r="H167" s="122"/>
      <c r="I167" s="122"/>
      <c r="J167" s="122"/>
      <c r="K167" s="122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139"/>
      <c r="Y167" s="139"/>
      <c r="Z167" s="139"/>
      <c r="AA167" s="139"/>
      <c r="AB167" s="139"/>
      <c r="AC167" s="139"/>
      <c r="AD167" s="139"/>
      <c r="AE167" s="139"/>
      <c r="AF167" s="3"/>
      <c r="AG167" s="3"/>
      <c r="AH167" s="3"/>
      <c r="AI167" s="3"/>
      <c r="AJ167" s="3"/>
      <c r="AK167" s="3"/>
      <c r="AL167" s="3"/>
      <c r="AM167" s="3"/>
      <c r="AN167" s="3"/>
      <c r="AO167" s="3"/>
    </row>
    <row r="168" spans="2:41" ht="25.8" x14ac:dyDescent="0.5">
      <c r="B168" s="27"/>
      <c r="C168" s="140"/>
      <c r="D168" s="122"/>
      <c r="E168" s="122"/>
      <c r="F168" s="122"/>
      <c r="G168" s="122"/>
      <c r="H168" s="122"/>
      <c r="I168" s="122"/>
      <c r="J168" s="122"/>
      <c r="K168" s="122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139"/>
      <c r="Y168" s="139"/>
      <c r="Z168" s="139"/>
      <c r="AA168" s="139"/>
      <c r="AB168" s="139"/>
      <c r="AC168" s="139"/>
      <c r="AD168" s="139"/>
      <c r="AE168" s="139"/>
      <c r="AF168" s="3"/>
      <c r="AG168" s="3"/>
      <c r="AH168" s="3"/>
      <c r="AI168" s="3"/>
      <c r="AJ168" s="3"/>
      <c r="AK168" s="3"/>
      <c r="AL168" s="3"/>
      <c r="AM168" s="3"/>
      <c r="AN168" s="3"/>
      <c r="AO168" s="3"/>
    </row>
    <row r="169" spans="2:41" ht="25.8" x14ac:dyDescent="0.5">
      <c r="B169" s="27"/>
      <c r="C169" s="140"/>
      <c r="D169" s="122"/>
      <c r="E169" s="122"/>
      <c r="F169" s="122"/>
      <c r="G169" s="122"/>
      <c r="H169" s="122"/>
      <c r="I169" s="122"/>
      <c r="J169" s="122"/>
      <c r="K169" s="122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139"/>
      <c r="Y169" s="139"/>
      <c r="Z169" s="139"/>
      <c r="AA169" s="139"/>
      <c r="AB169" s="139"/>
      <c r="AC169" s="139"/>
      <c r="AD169" s="139"/>
      <c r="AE169" s="139"/>
      <c r="AF169" s="3"/>
      <c r="AG169" s="3"/>
      <c r="AH169" s="3"/>
      <c r="AI169" s="3"/>
      <c r="AJ169" s="3"/>
      <c r="AK169" s="3"/>
      <c r="AL169" s="3"/>
      <c r="AM169" s="3"/>
      <c r="AN169" s="3"/>
      <c r="AO169" s="3"/>
    </row>
    <row r="170" spans="2:41" ht="26.25" customHeight="1" x14ac:dyDescent="0.5">
      <c r="B170" s="27"/>
      <c r="C170" s="140"/>
      <c r="D170" s="122"/>
      <c r="E170" s="122"/>
      <c r="F170" s="122"/>
      <c r="G170" s="122"/>
      <c r="H170" s="122"/>
      <c r="I170" s="122"/>
      <c r="J170" s="122"/>
      <c r="K170" s="122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139"/>
      <c r="Y170" s="139"/>
      <c r="Z170" s="139"/>
      <c r="AA170" s="139"/>
      <c r="AB170" s="139"/>
      <c r="AC170" s="139"/>
      <c r="AD170" s="139"/>
      <c r="AE170" s="139"/>
      <c r="AF170" s="3"/>
      <c r="AG170" s="3"/>
      <c r="AH170" s="3"/>
      <c r="AI170" s="3"/>
      <c r="AJ170" s="3"/>
      <c r="AK170" s="3"/>
      <c r="AL170" s="3"/>
      <c r="AM170" s="3"/>
      <c r="AN170" s="3"/>
      <c r="AO170" s="3"/>
    </row>
    <row r="171" spans="2:41" ht="25.8" x14ac:dyDescent="0.5">
      <c r="B171" s="3"/>
      <c r="C171" s="3"/>
      <c r="D171" s="3"/>
      <c r="E171" s="3"/>
      <c r="F171" s="3"/>
      <c r="G171" s="159"/>
      <c r="H171" s="159"/>
      <c r="I171" s="141"/>
      <c r="J171" s="141"/>
      <c r="K171" s="141"/>
      <c r="L171" s="160"/>
      <c r="M171" s="160"/>
      <c r="N171" s="160"/>
      <c r="O171" s="139"/>
      <c r="P171" s="139"/>
      <c r="Q171" s="139"/>
      <c r="R171" s="139"/>
      <c r="S171" s="139"/>
      <c r="T171" s="139"/>
      <c r="U171" s="139"/>
      <c r="V171" s="3"/>
      <c r="W171" s="3"/>
      <c r="X171" s="3"/>
      <c r="Y171" s="3"/>
      <c r="Z171" s="3"/>
      <c r="AA171" s="3"/>
      <c r="AB171" s="3"/>
      <c r="AC171" s="3"/>
      <c r="AD171" s="159"/>
      <c r="AE171" s="159"/>
      <c r="AF171" s="160"/>
      <c r="AG171" s="160"/>
      <c r="AH171" s="160"/>
      <c r="AI171" s="160"/>
      <c r="AJ171" s="139"/>
      <c r="AK171" s="139"/>
      <c r="AL171" s="139"/>
      <c r="AM171" s="139"/>
      <c r="AN171" s="139"/>
      <c r="AO171" s="139"/>
    </row>
    <row r="172" spans="2:41" ht="25.8" x14ac:dyDescent="0.5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154"/>
      <c r="M172" s="154"/>
      <c r="N172" s="154"/>
      <c r="O172" s="139"/>
      <c r="P172" s="139"/>
      <c r="Q172" s="139"/>
      <c r="R172" s="139"/>
      <c r="S172" s="139"/>
      <c r="T172" s="139"/>
      <c r="U172" s="139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154"/>
      <c r="AG172" s="154"/>
      <c r="AH172" s="154"/>
      <c r="AI172" s="154"/>
      <c r="AJ172" s="139"/>
      <c r="AK172" s="139"/>
      <c r="AL172" s="139"/>
      <c r="AM172" s="139"/>
      <c r="AN172" s="139"/>
      <c r="AO172" s="139"/>
    </row>
    <row r="173" spans="2:41" ht="15" customHeight="1" x14ac:dyDescent="0.3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154"/>
      <c r="M173" s="154"/>
      <c r="N173" s="15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154"/>
      <c r="AG173" s="154"/>
      <c r="AH173" s="154"/>
      <c r="AI173" s="154"/>
      <c r="AJ173" s="3"/>
      <c r="AK173" s="3"/>
      <c r="AL173" s="3"/>
      <c r="AM173" s="3"/>
      <c r="AN173" s="3"/>
      <c r="AO173" s="3"/>
    </row>
    <row r="174" spans="2:41" ht="15.75" customHeight="1" x14ac:dyDescent="0.3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154"/>
      <c r="M174" s="154"/>
      <c r="N174" s="15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154"/>
      <c r="AG174" s="154"/>
      <c r="AH174" s="154"/>
      <c r="AI174" s="154"/>
      <c r="AJ174" s="3"/>
      <c r="AK174" s="3"/>
      <c r="AL174" s="3"/>
      <c r="AM174" s="3"/>
      <c r="AN174" s="3"/>
      <c r="AO174" s="3"/>
    </row>
    <row r="175" spans="2:41" ht="15.6" x14ac:dyDescent="0.3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152"/>
      <c r="M175" s="152"/>
      <c r="N175" s="152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152"/>
      <c r="AG175" s="152"/>
      <c r="AH175" s="152"/>
      <c r="AI175" s="152"/>
      <c r="AJ175" s="3"/>
      <c r="AK175" s="3"/>
      <c r="AL175" s="3"/>
      <c r="AM175" s="3"/>
      <c r="AN175" s="3"/>
      <c r="AO175" s="3"/>
    </row>
    <row r="176" spans="2:41" ht="18" x14ac:dyDescent="0.3">
      <c r="B176" s="142"/>
      <c r="C176" s="142"/>
      <c r="D176" s="142"/>
      <c r="E176" s="142"/>
      <c r="F176" s="142"/>
      <c r="G176" s="142"/>
      <c r="H176" s="143"/>
      <c r="I176" s="143"/>
      <c r="J176" s="143"/>
      <c r="K176" s="143"/>
      <c r="L176" s="98"/>
      <c r="M176" s="98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154"/>
      <c r="AF176" s="154"/>
      <c r="AG176" s="154"/>
      <c r="AH176" s="125"/>
      <c r="AI176" s="3"/>
      <c r="AJ176" s="3"/>
      <c r="AK176" s="3"/>
      <c r="AL176" s="3"/>
      <c r="AM176" s="3"/>
      <c r="AN176" s="3"/>
      <c r="AO176" s="3"/>
    </row>
    <row r="177" spans="2:41" x14ac:dyDescent="0.3">
      <c r="B177" s="144"/>
      <c r="C177" s="144"/>
      <c r="D177" s="144"/>
      <c r="E177" s="144"/>
      <c r="F177" s="144"/>
      <c r="G177" s="144"/>
      <c r="H177" s="144"/>
      <c r="I177" s="144"/>
      <c r="J177" s="144"/>
      <c r="K177" s="144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</row>
    <row r="178" spans="2:41" x14ac:dyDescent="0.3">
      <c r="B178" s="3"/>
      <c r="C178" s="98"/>
      <c r="D178" s="98"/>
      <c r="E178" s="98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154"/>
      <c r="AA178" s="154"/>
      <c r="AB178" s="154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</row>
    <row r="179" spans="2:41" x14ac:dyDescent="0.3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</row>
    <row r="180" spans="2:41" x14ac:dyDescent="0.3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</row>
    <row r="181" spans="2:41" x14ac:dyDescent="0.3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</row>
    <row r="182" spans="2:41" x14ac:dyDescent="0.3">
      <c r="B182" s="98"/>
      <c r="C182" s="122"/>
      <c r="D182" s="123"/>
      <c r="E182" s="123"/>
      <c r="F182" s="122"/>
      <c r="G182" s="122"/>
      <c r="H182" s="122"/>
      <c r="I182" s="122"/>
      <c r="J182" s="122"/>
      <c r="K182" s="122"/>
      <c r="L182" s="122"/>
      <c r="M182" s="122"/>
      <c r="N182" s="122"/>
      <c r="O182" s="116"/>
      <c r="P182" s="116"/>
      <c r="Q182" s="116"/>
      <c r="R182" s="116"/>
      <c r="S182" s="124"/>
      <c r="T182" s="125"/>
      <c r="U182" s="126"/>
      <c r="V182" s="3"/>
      <c r="W182" s="3"/>
      <c r="X182" s="98"/>
      <c r="Y182" s="98"/>
      <c r="Z182" s="122"/>
      <c r="AA182" s="123"/>
      <c r="AB182" s="123"/>
      <c r="AC182" s="122"/>
      <c r="AD182" s="122"/>
      <c r="AE182" s="122"/>
      <c r="AF182" s="122"/>
      <c r="AG182" s="122"/>
      <c r="AH182" s="122"/>
      <c r="AI182" s="122"/>
      <c r="AJ182" s="116"/>
      <c r="AK182" s="116"/>
      <c r="AL182" s="124"/>
      <c r="AM182" s="125"/>
      <c r="AN182" s="125"/>
      <c r="AO182" s="126"/>
    </row>
    <row r="183" spans="2:41" x14ac:dyDescent="0.3">
      <c r="B183" s="98"/>
      <c r="C183" s="122"/>
      <c r="D183" s="123"/>
      <c r="E183" s="123"/>
      <c r="F183" s="122"/>
      <c r="G183" s="122"/>
      <c r="H183" s="122"/>
      <c r="I183" s="122"/>
      <c r="J183" s="122"/>
      <c r="K183" s="122"/>
      <c r="L183" s="122"/>
      <c r="M183" s="122"/>
      <c r="N183" s="122"/>
      <c r="O183" s="116"/>
      <c r="P183" s="116"/>
      <c r="Q183" s="116"/>
      <c r="R183" s="116"/>
      <c r="S183" s="124"/>
      <c r="T183" s="125"/>
      <c r="U183" s="126"/>
      <c r="V183" s="3"/>
      <c r="W183" s="3"/>
      <c r="X183" s="98"/>
      <c r="Y183" s="98"/>
      <c r="Z183" s="122"/>
      <c r="AA183" s="123"/>
      <c r="AB183" s="123"/>
      <c r="AC183" s="122"/>
      <c r="AD183" s="122"/>
      <c r="AE183" s="122"/>
      <c r="AF183" s="122"/>
      <c r="AG183" s="122"/>
      <c r="AH183" s="122"/>
      <c r="AI183" s="122"/>
      <c r="AJ183" s="116"/>
      <c r="AK183" s="116"/>
      <c r="AL183" s="124"/>
      <c r="AM183" s="125"/>
      <c r="AN183" s="125"/>
      <c r="AO183" s="126"/>
    </row>
    <row r="184" spans="2:41" ht="23.25" customHeight="1" x14ac:dyDescent="0.3">
      <c r="B184" s="98"/>
      <c r="C184" s="122"/>
      <c r="D184" s="123"/>
      <c r="E184" s="123"/>
      <c r="F184" s="122"/>
      <c r="G184" s="122"/>
      <c r="H184" s="122"/>
      <c r="I184" s="122"/>
      <c r="J184" s="122"/>
      <c r="K184" s="122"/>
      <c r="L184" s="122"/>
      <c r="M184" s="122"/>
      <c r="N184" s="122"/>
      <c r="O184" s="116"/>
      <c r="P184" s="116"/>
      <c r="Q184" s="116"/>
      <c r="R184" s="116"/>
      <c r="S184" s="124"/>
      <c r="T184" s="125"/>
      <c r="U184" s="126"/>
      <c r="V184" s="3"/>
      <c r="W184" s="3"/>
      <c r="X184" s="98"/>
      <c r="Y184" s="98"/>
      <c r="Z184" s="122"/>
      <c r="AA184" s="123"/>
      <c r="AB184" s="123"/>
      <c r="AC184" s="122"/>
      <c r="AD184" s="122"/>
      <c r="AE184" s="122"/>
      <c r="AF184" s="122"/>
      <c r="AG184" s="122"/>
      <c r="AH184" s="122"/>
      <c r="AI184" s="122"/>
      <c r="AJ184" s="116"/>
      <c r="AK184" s="116"/>
      <c r="AL184" s="124"/>
      <c r="AM184" s="125"/>
      <c r="AN184" s="125"/>
      <c r="AO184" s="126"/>
    </row>
    <row r="185" spans="2:41" ht="23.25" customHeight="1" x14ac:dyDescent="0.45">
      <c r="B185" s="155"/>
      <c r="C185" s="155"/>
      <c r="D185" s="155"/>
      <c r="E185" s="155"/>
      <c r="F185" s="155"/>
      <c r="G185" s="155"/>
      <c r="H185" s="155"/>
      <c r="I185" s="155"/>
      <c r="J185" s="155"/>
      <c r="K185" s="155"/>
      <c r="L185" s="155"/>
      <c r="M185" s="155"/>
      <c r="N185" s="155"/>
      <c r="O185" s="155"/>
      <c r="P185" s="155"/>
      <c r="Q185" s="155"/>
      <c r="R185" s="155"/>
      <c r="S185" s="155"/>
      <c r="T185" s="155"/>
      <c r="U185" s="155"/>
      <c r="V185" s="3"/>
      <c r="W185" s="3"/>
      <c r="X185" s="155"/>
      <c r="Y185" s="155"/>
      <c r="Z185" s="155"/>
      <c r="AA185" s="155"/>
      <c r="AB185" s="155"/>
      <c r="AC185" s="155"/>
      <c r="AD185" s="155"/>
      <c r="AE185" s="155"/>
      <c r="AF185" s="155"/>
      <c r="AG185" s="155"/>
      <c r="AH185" s="155"/>
      <c r="AI185" s="155"/>
      <c r="AJ185" s="155"/>
      <c r="AK185" s="155"/>
      <c r="AL185" s="155"/>
      <c r="AM185" s="155"/>
      <c r="AN185" s="155"/>
      <c r="AO185" s="155"/>
    </row>
    <row r="186" spans="2:41" ht="23.4" x14ac:dyDescent="0.3">
      <c r="B186" s="156"/>
      <c r="C186" s="156"/>
      <c r="D186" s="156"/>
      <c r="E186" s="156"/>
      <c r="F186" s="156"/>
      <c r="G186" s="156"/>
      <c r="H186" s="156"/>
      <c r="I186" s="156"/>
      <c r="J186" s="156"/>
      <c r="K186" s="156"/>
      <c r="L186" s="156"/>
      <c r="M186" s="156"/>
      <c r="N186" s="156"/>
      <c r="O186" s="156"/>
      <c r="P186" s="156"/>
      <c r="Q186" s="156"/>
      <c r="R186" s="156"/>
      <c r="S186" s="156"/>
      <c r="T186" s="156"/>
      <c r="U186" s="156"/>
      <c r="V186" s="3"/>
      <c r="W186" s="3"/>
      <c r="X186" s="156"/>
      <c r="Y186" s="156"/>
      <c r="Z186" s="156"/>
      <c r="AA186" s="156"/>
      <c r="AB186" s="156"/>
      <c r="AC186" s="156"/>
      <c r="AD186" s="156"/>
      <c r="AE186" s="156"/>
      <c r="AF186" s="156"/>
      <c r="AG186" s="156"/>
      <c r="AH186" s="156"/>
      <c r="AI186" s="156"/>
      <c r="AJ186" s="156"/>
      <c r="AK186" s="156"/>
      <c r="AL186" s="156"/>
      <c r="AM186" s="156"/>
      <c r="AN186" s="156"/>
      <c r="AO186" s="156"/>
    </row>
    <row r="187" spans="2:41" ht="23.4" x14ac:dyDescent="0.3"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45"/>
      <c r="Q187" s="145"/>
      <c r="R187" s="145"/>
      <c r="S187" s="145"/>
      <c r="T187" s="145"/>
      <c r="U187" s="145"/>
      <c r="V187" s="3"/>
      <c r="W187" s="3"/>
      <c r="X187" s="145"/>
      <c r="Y187" s="145"/>
      <c r="Z187" s="145"/>
      <c r="AA187" s="145"/>
      <c r="AB187" s="145"/>
      <c r="AC187" s="145"/>
      <c r="AD187" s="145"/>
      <c r="AE187" s="145"/>
      <c r="AF187" s="145"/>
      <c r="AG187" s="145"/>
      <c r="AH187" s="145"/>
      <c r="AI187" s="145"/>
      <c r="AJ187" s="145"/>
      <c r="AK187" s="145"/>
      <c r="AL187" s="145"/>
      <c r="AM187" s="145"/>
      <c r="AN187" s="145"/>
      <c r="AO187" s="145"/>
    </row>
    <row r="188" spans="2:41" ht="23.4" x14ac:dyDescent="0.3"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45"/>
      <c r="Q188" s="145"/>
      <c r="R188" s="145"/>
      <c r="S188" s="145"/>
      <c r="T188" s="145"/>
      <c r="U188" s="145"/>
      <c r="V188" s="3"/>
      <c r="W188" s="3"/>
      <c r="X188" s="145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45"/>
      <c r="AL188" s="145"/>
      <c r="AM188" s="145"/>
      <c r="AN188" s="145"/>
      <c r="AO188" s="145"/>
    </row>
    <row r="189" spans="2:41" x14ac:dyDescent="0.3">
      <c r="B189" s="32"/>
      <c r="C189" s="122"/>
      <c r="D189" s="123"/>
      <c r="E189" s="153"/>
      <c r="F189" s="153"/>
      <c r="G189" s="153"/>
      <c r="H189" s="153"/>
      <c r="I189" s="153"/>
      <c r="J189" s="153"/>
      <c r="K189" s="153"/>
      <c r="L189" s="153"/>
      <c r="M189" s="153"/>
      <c r="N189" s="122"/>
      <c r="O189" s="122"/>
      <c r="P189" s="122"/>
      <c r="Q189" s="122"/>
      <c r="R189" s="122"/>
      <c r="S189" s="116"/>
      <c r="T189" s="116"/>
      <c r="U189" s="124"/>
      <c r="V189" s="3"/>
      <c r="W189" s="3"/>
      <c r="X189" s="32"/>
      <c r="Y189" s="32"/>
      <c r="Z189" s="122"/>
      <c r="AA189" s="123"/>
      <c r="AB189" s="153"/>
      <c r="AC189" s="153"/>
      <c r="AD189" s="153"/>
      <c r="AE189" s="153"/>
      <c r="AF189" s="153"/>
      <c r="AG189" s="153"/>
      <c r="AH189" s="146"/>
      <c r="AI189" s="122"/>
      <c r="AJ189" s="122"/>
      <c r="AK189" s="122"/>
      <c r="AL189" s="116"/>
      <c r="AM189" s="116"/>
      <c r="AN189" s="116"/>
      <c r="AO189" s="124"/>
    </row>
    <row r="190" spans="2:41" ht="14.4" customHeight="1" x14ac:dyDescent="0.3">
      <c r="B190" s="133"/>
      <c r="C190" s="147"/>
      <c r="D190" s="148"/>
      <c r="E190" s="123"/>
      <c r="F190" s="122"/>
      <c r="G190" s="149"/>
      <c r="H190" s="149"/>
      <c r="I190" s="149"/>
      <c r="J190" s="149"/>
      <c r="K190" s="149"/>
      <c r="L190" s="149"/>
      <c r="M190" s="149"/>
      <c r="N190" s="149"/>
      <c r="O190" s="149"/>
      <c r="P190" s="149"/>
      <c r="Q190" s="149"/>
      <c r="R190" s="149"/>
      <c r="S190" s="116"/>
      <c r="T190" s="116"/>
      <c r="U190" s="124"/>
      <c r="V190" s="3"/>
      <c r="W190" s="3"/>
      <c r="X190" s="133"/>
      <c r="Y190" s="133"/>
      <c r="Z190" s="147"/>
      <c r="AA190" s="148"/>
      <c r="AB190" s="123"/>
      <c r="AC190" s="122"/>
      <c r="AD190" s="149"/>
      <c r="AE190" s="149"/>
      <c r="AF190" s="149"/>
      <c r="AG190" s="149"/>
      <c r="AH190" s="149"/>
      <c r="AI190" s="149"/>
      <c r="AJ190" s="149"/>
      <c r="AK190" s="149"/>
      <c r="AL190" s="116"/>
      <c r="AM190" s="116"/>
      <c r="AN190" s="116"/>
      <c r="AO190" s="124"/>
    </row>
    <row r="191" spans="2:41" x14ac:dyDescent="0.3">
      <c r="B191" s="133"/>
      <c r="C191" s="149"/>
      <c r="D191" s="123"/>
      <c r="E191" s="123"/>
      <c r="F191" s="123"/>
      <c r="G191" s="123"/>
      <c r="H191" s="123"/>
      <c r="I191" s="123"/>
      <c r="J191" s="123"/>
      <c r="K191" s="123"/>
      <c r="L191" s="122"/>
      <c r="M191" s="122"/>
      <c r="N191" s="122"/>
      <c r="O191" s="122"/>
      <c r="P191" s="122"/>
      <c r="Q191" s="122"/>
      <c r="R191" s="122"/>
      <c r="S191" s="116"/>
      <c r="T191" s="116"/>
      <c r="U191" s="124"/>
      <c r="V191" s="3"/>
      <c r="W191" s="3"/>
      <c r="X191" s="133"/>
      <c r="Y191" s="133"/>
      <c r="Z191" s="149"/>
      <c r="AA191" s="123"/>
      <c r="AB191" s="123"/>
      <c r="AC191" s="123"/>
      <c r="AD191" s="150"/>
      <c r="AE191" s="150"/>
      <c r="AF191" s="122"/>
      <c r="AG191" s="122"/>
      <c r="AH191" s="122"/>
      <c r="AI191" s="122"/>
      <c r="AJ191" s="122"/>
      <c r="AK191" s="122"/>
      <c r="AL191" s="116"/>
      <c r="AM191" s="116"/>
      <c r="AN191" s="116"/>
      <c r="AO191" s="124"/>
    </row>
    <row r="192" spans="2:41" x14ac:dyDescent="0.3">
      <c r="B192" s="98"/>
      <c r="C192" s="122"/>
      <c r="D192" s="123"/>
      <c r="E192" s="123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2"/>
      <c r="Q192" s="122"/>
      <c r="R192" s="122"/>
      <c r="S192" s="116"/>
      <c r="T192" s="116"/>
      <c r="U192" s="124"/>
      <c r="V192" s="3"/>
      <c r="W192" s="3"/>
      <c r="X192" s="98"/>
      <c r="Y192" s="98"/>
      <c r="Z192" s="122"/>
      <c r="AA192" s="123"/>
      <c r="AB192" s="123"/>
      <c r="AC192" s="122"/>
      <c r="AD192" s="122"/>
      <c r="AE192" s="122"/>
      <c r="AF192" s="122"/>
      <c r="AG192" s="122"/>
      <c r="AH192" s="122"/>
      <c r="AI192" s="122"/>
      <c r="AJ192" s="122"/>
      <c r="AK192" s="122"/>
      <c r="AL192" s="116"/>
      <c r="AM192" s="116"/>
      <c r="AN192" s="116"/>
      <c r="AO192" s="124"/>
    </row>
    <row r="193" spans="2:41" x14ac:dyDescent="0.3">
      <c r="B193" s="98"/>
      <c r="C193" s="122"/>
      <c r="D193" s="123"/>
      <c r="E193" s="123"/>
      <c r="F193" s="122"/>
      <c r="G193" s="122"/>
      <c r="H193" s="122"/>
      <c r="I193" s="122"/>
      <c r="J193" s="122"/>
      <c r="K193" s="122"/>
      <c r="L193" s="122"/>
      <c r="M193" s="122"/>
      <c r="N193" s="122"/>
      <c r="O193" s="122"/>
      <c r="P193" s="122"/>
      <c r="Q193" s="122"/>
      <c r="R193" s="122"/>
      <c r="S193" s="116"/>
      <c r="T193" s="116"/>
      <c r="U193" s="124"/>
      <c r="V193" s="3"/>
      <c r="W193" s="3"/>
      <c r="X193" s="98"/>
      <c r="Y193" s="98"/>
      <c r="Z193" s="122"/>
      <c r="AA193" s="123"/>
      <c r="AB193" s="123"/>
      <c r="AC193" s="122"/>
      <c r="AD193" s="122"/>
      <c r="AE193" s="122"/>
      <c r="AF193" s="122"/>
      <c r="AG193" s="122"/>
      <c r="AH193" s="122"/>
      <c r="AI193" s="122"/>
      <c r="AJ193" s="122"/>
      <c r="AK193" s="122"/>
      <c r="AL193" s="116"/>
      <c r="AM193" s="116"/>
      <c r="AN193" s="116"/>
      <c r="AO193" s="124"/>
    </row>
    <row r="194" spans="2:41" x14ac:dyDescent="0.3">
      <c r="B194" s="98"/>
      <c r="C194" s="122"/>
      <c r="D194" s="123"/>
      <c r="E194" s="123"/>
      <c r="F194" s="122"/>
      <c r="G194" s="122"/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R194" s="122"/>
      <c r="S194" s="116"/>
      <c r="T194" s="116"/>
      <c r="U194" s="124"/>
      <c r="V194" s="3"/>
      <c r="W194" s="3"/>
      <c r="X194" s="98"/>
      <c r="Y194" s="98"/>
      <c r="Z194" s="122"/>
      <c r="AA194" s="123"/>
      <c r="AB194" s="123"/>
      <c r="AC194" s="122"/>
      <c r="AD194" s="122"/>
      <c r="AE194" s="122"/>
      <c r="AF194" s="122"/>
      <c r="AG194" s="122"/>
      <c r="AH194" s="122"/>
      <c r="AI194" s="122"/>
      <c r="AJ194" s="122"/>
      <c r="AK194" s="122"/>
      <c r="AL194" s="116"/>
      <c r="AM194" s="116"/>
      <c r="AN194" s="116"/>
      <c r="AO194" s="124"/>
    </row>
    <row r="195" spans="2:41" x14ac:dyDescent="0.3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</row>
    <row r="196" spans="2:41" x14ac:dyDescent="0.3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</row>
    <row r="197" spans="2:41" x14ac:dyDescent="0.3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</row>
    <row r="198" spans="2:41" x14ac:dyDescent="0.3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</row>
    <row r="199" spans="2:41" x14ac:dyDescent="0.3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</row>
    <row r="200" spans="2:41" x14ac:dyDescent="0.3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</row>
    <row r="201" spans="2:41" x14ac:dyDescent="0.3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</row>
  </sheetData>
  <mergeCells count="89">
    <mergeCell ref="B165:H165"/>
    <mergeCell ref="B135:U135"/>
    <mergeCell ref="B38:F38"/>
    <mergeCell ref="B50:F50"/>
    <mergeCell ref="C132:H132"/>
    <mergeCell ref="B134:U134"/>
    <mergeCell ref="X134:AO134"/>
    <mergeCell ref="B73:U73"/>
    <mergeCell ref="X73:AO73"/>
    <mergeCell ref="B74:U74"/>
    <mergeCell ref="X74:AO74"/>
    <mergeCell ref="B91:H91"/>
    <mergeCell ref="M91:U91"/>
    <mergeCell ref="X91:AE91"/>
    <mergeCell ref="AG91:AO91"/>
    <mergeCell ref="C92:H92"/>
    <mergeCell ref="B94:U94"/>
    <mergeCell ref="X94:AO94"/>
    <mergeCell ref="AH12:AH17"/>
    <mergeCell ref="AI12:AI17"/>
    <mergeCell ref="AW12:AW17"/>
    <mergeCell ref="B26:O26"/>
    <mergeCell ref="S28:T28"/>
    <mergeCell ref="AV12:AV17"/>
    <mergeCell ref="B12:B17"/>
    <mergeCell ref="R12:R17"/>
    <mergeCell ref="S12:S17"/>
    <mergeCell ref="Z12:Z17"/>
    <mergeCell ref="AA12:AA17"/>
    <mergeCell ref="AO12:AO17"/>
    <mergeCell ref="AP12:AP17"/>
    <mergeCell ref="R4:V4"/>
    <mergeCell ref="Z4:AD4"/>
    <mergeCell ref="AH4:AL4"/>
    <mergeCell ref="AV4:AZ4"/>
    <mergeCell ref="B6:B11"/>
    <mergeCell ref="R6:R11"/>
    <mergeCell ref="S6:S11"/>
    <mergeCell ref="Z6:Z11"/>
    <mergeCell ref="AA6:AA11"/>
    <mergeCell ref="AH6:AH11"/>
    <mergeCell ref="AI6:AI11"/>
    <mergeCell ref="AV6:AV11"/>
    <mergeCell ref="AW6:AW11"/>
    <mergeCell ref="AO4:AS4"/>
    <mergeCell ref="AO6:AO11"/>
    <mergeCell ref="AP6:AP11"/>
    <mergeCell ref="B95:U95"/>
    <mergeCell ref="X95:AO95"/>
    <mergeCell ref="B111:H111"/>
    <mergeCell ref="M111:U111"/>
    <mergeCell ref="X111:AE111"/>
    <mergeCell ref="C112:H112"/>
    <mergeCell ref="B114:U114"/>
    <mergeCell ref="X114:AO114"/>
    <mergeCell ref="B115:U115"/>
    <mergeCell ref="X115:AO115"/>
    <mergeCell ref="B131:H131"/>
    <mergeCell ref="M131:U131"/>
    <mergeCell ref="X131:AE131"/>
    <mergeCell ref="AG131:AO131"/>
    <mergeCell ref="G171:H171"/>
    <mergeCell ref="L171:N171"/>
    <mergeCell ref="AD171:AE171"/>
    <mergeCell ref="AF171:AI171"/>
    <mergeCell ref="X135:AO135"/>
    <mergeCell ref="B151:H151"/>
    <mergeCell ref="M151:U151"/>
    <mergeCell ref="X151:AE151"/>
    <mergeCell ref="AG151:AO151"/>
    <mergeCell ref="C152:H152"/>
    <mergeCell ref="B154:U154"/>
    <mergeCell ref="B155:U155"/>
    <mergeCell ref="L172:N172"/>
    <mergeCell ref="AF172:AI172"/>
    <mergeCell ref="L173:N173"/>
    <mergeCell ref="AF173:AI173"/>
    <mergeCell ref="L174:N174"/>
    <mergeCell ref="AF174:AI174"/>
    <mergeCell ref="L175:N175"/>
    <mergeCell ref="AF175:AI175"/>
    <mergeCell ref="E189:M189"/>
    <mergeCell ref="AB189:AG189"/>
    <mergeCell ref="AE176:AG176"/>
    <mergeCell ref="Z178:AB178"/>
    <mergeCell ref="B185:U185"/>
    <mergeCell ref="X185:AO185"/>
    <mergeCell ref="B186:U186"/>
    <mergeCell ref="X186:AO186"/>
  </mergeCells>
  <conditionalFormatting sqref="M12:M16">
    <cfRule type="cellIs" dxfId="12" priority="9" operator="lessThan">
      <formula>0</formula>
    </cfRule>
  </conditionalFormatting>
  <conditionalFormatting sqref="M17">
    <cfRule type="cellIs" dxfId="11" priority="8" operator="lessThan">
      <formula>0</formula>
    </cfRule>
  </conditionalFormatting>
  <conditionalFormatting sqref="H20:K21">
    <cfRule type="cellIs" dxfId="10" priority="5" operator="between">
      <formula>101%</formula>
      <formula>2000%</formula>
    </cfRule>
    <cfRule type="cellIs" dxfId="9" priority="6" operator="between">
      <formula>91%</formula>
      <formula>100%</formula>
    </cfRule>
    <cfRule type="cellIs" dxfId="8" priority="7" operator="between">
      <formula>0%</formula>
      <formula>90%</formula>
    </cfRule>
  </conditionalFormatting>
  <conditionalFormatting sqref="E6">
    <cfRule type="cellIs" dxfId="7" priority="2" operator="lessThan">
      <formula>$D$8</formula>
    </cfRule>
  </conditionalFormatting>
  <conditionalFormatting sqref="G6">
    <cfRule type="cellIs" dxfId="6" priority="1" operator="lessThan">
      <formula>$D$8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6" orientation="portrait" r:id="rId1"/>
  <headerFooter>
    <oddHeader>&amp;L&amp;G&amp;C&amp;"-,Gras"&amp;28&amp;K0070C0Philippe DRUARD
Objectifs 1er semestre 2018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C1BB9-D528-4FFC-A466-8EBE81E2260E}">
  <sheetPr codeName="Feuil33">
    <pageSetUpPr fitToPage="1"/>
  </sheetPr>
  <dimension ref="B2:BA201"/>
  <sheetViews>
    <sheetView showGridLines="0" zoomScale="60" zoomScaleNormal="60" workbookViewId="0">
      <selection activeCell="Q44" sqref="Q44"/>
    </sheetView>
  </sheetViews>
  <sheetFormatPr baseColWidth="10" defaultRowHeight="14.4" x14ac:dyDescent="0.3"/>
  <cols>
    <col min="1" max="1" width="3.21875" style="2" customWidth="1"/>
    <col min="2" max="2" width="17.88671875" style="2" customWidth="1"/>
    <col min="3" max="3" width="12.88671875" style="2" bestFit="1" customWidth="1"/>
    <col min="4" max="4" width="14" style="2" bestFit="1" customWidth="1"/>
    <col min="5" max="5" width="16.88671875" style="2" bestFit="1" customWidth="1"/>
    <col min="6" max="6" width="15.109375" style="2" customWidth="1"/>
    <col min="7" max="7" width="12.6640625" style="2" bestFit="1" customWidth="1"/>
    <col min="8" max="11" width="12.5546875" style="2" customWidth="1"/>
    <col min="12" max="12" width="14.88671875" style="2" bestFit="1" customWidth="1"/>
    <col min="13" max="13" width="12.109375" style="2" bestFit="1" customWidth="1"/>
    <col min="14" max="14" width="17.5546875" style="2" bestFit="1" customWidth="1"/>
    <col min="15" max="15" width="13.77734375" style="2" customWidth="1"/>
    <col min="16" max="16" width="2.33203125" style="2" customWidth="1"/>
    <col min="17" max="17" width="11.6640625" style="2" bestFit="1" customWidth="1"/>
    <col min="18" max="18" width="31.109375" style="2" customWidth="1"/>
    <col min="19" max="19" width="27.109375" style="2" customWidth="1"/>
    <col min="20" max="20" width="10.109375" style="2" customWidth="1"/>
    <col min="21" max="21" width="14.6640625" style="2" bestFit="1" customWidth="1"/>
    <col min="22" max="25" width="11.5546875" style="2"/>
    <col min="26" max="26" width="28.109375" style="2" customWidth="1"/>
    <col min="27" max="27" width="24.44140625" style="2" customWidth="1"/>
    <col min="28" max="33" width="11.5546875" style="2"/>
    <col min="34" max="34" width="29.33203125" style="2" customWidth="1"/>
    <col min="35" max="35" width="23.109375" style="2" customWidth="1"/>
    <col min="36" max="36" width="11.5546875" style="2"/>
    <col min="37" max="37" width="11.88671875" style="2" bestFit="1" customWidth="1"/>
    <col min="38" max="40" width="11.5546875" style="2"/>
    <col min="41" max="41" width="37.5546875" style="2" customWidth="1"/>
    <col min="42" max="42" width="17.33203125" style="2" customWidth="1"/>
    <col min="43" max="43" width="11.5546875" style="2"/>
    <col min="44" max="44" width="13.88671875" style="2" customWidth="1"/>
    <col min="45" max="47" width="11.5546875" style="2"/>
    <col min="48" max="48" width="17.88671875" style="2" customWidth="1"/>
    <col min="49" max="49" width="23.109375" style="2" customWidth="1"/>
    <col min="50" max="50" width="11.88671875" style="2" bestFit="1" customWidth="1"/>
    <col min="51" max="51" width="12.88671875" style="2" bestFit="1" customWidth="1"/>
    <col min="52" max="16384" width="11.5546875" style="2"/>
  </cols>
  <sheetData>
    <row r="2" spans="2:53" x14ac:dyDescent="0.3">
      <c r="D2" s="2" t="s">
        <v>78</v>
      </c>
      <c r="E2" s="2" t="e">
        <f>#REF!</f>
        <v>#REF!</v>
      </c>
    </row>
    <row r="3" spans="2:53" x14ac:dyDescent="0.3">
      <c r="B3" s="2" t="s">
        <v>29</v>
      </c>
      <c r="D3" s="2" t="s">
        <v>82</v>
      </c>
      <c r="E3" s="2" t="e">
        <f>E2+5</f>
        <v>#REF!</v>
      </c>
      <c r="O3" s="3"/>
      <c r="P3" s="3"/>
      <c r="Q3" s="2" t="s">
        <v>21</v>
      </c>
    </row>
    <row r="4" spans="2:53" x14ac:dyDescent="0.3">
      <c r="C4" s="26" t="s">
        <v>39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7"/>
      <c r="R4" s="165" t="s">
        <v>36</v>
      </c>
      <c r="S4" s="165"/>
      <c r="T4" s="165"/>
      <c r="U4" s="165"/>
      <c r="V4" s="165"/>
      <c r="W4" s="28"/>
      <c r="X4" s="28"/>
      <c r="Z4" s="165" t="s">
        <v>40</v>
      </c>
      <c r="AA4" s="165"/>
      <c r="AB4" s="165"/>
      <c r="AC4" s="165"/>
      <c r="AD4" s="165"/>
      <c r="AE4" s="28"/>
      <c r="AH4" s="165" t="s">
        <v>41</v>
      </c>
      <c r="AI4" s="165"/>
      <c r="AJ4" s="165"/>
      <c r="AK4" s="165"/>
      <c r="AL4" s="165"/>
      <c r="AM4" s="28"/>
      <c r="AO4" s="165" t="s">
        <v>42</v>
      </c>
      <c r="AP4" s="165"/>
      <c r="AQ4" s="165"/>
      <c r="AR4" s="165"/>
      <c r="AS4" s="165"/>
      <c r="AT4" s="28"/>
      <c r="AV4" s="165" t="s">
        <v>70</v>
      </c>
      <c r="AW4" s="165"/>
      <c r="AX4" s="165"/>
      <c r="AY4" s="165"/>
      <c r="AZ4" s="165"/>
    </row>
    <row r="5" spans="2:53" ht="28.8" x14ac:dyDescent="0.3">
      <c r="B5" s="29" t="s">
        <v>0</v>
      </c>
      <c r="C5" s="29" t="s">
        <v>5</v>
      </c>
      <c r="D5" s="29" t="s">
        <v>30</v>
      </c>
      <c r="E5" s="29" t="s">
        <v>33</v>
      </c>
      <c r="F5" s="29" t="s">
        <v>31</v>
      </c>
      <c r="G5" s="29" t="s">
        <v>35</v>
      </c>
      <c r="H5" s="29" t="s">
        <v>32</v>
      </c>
      <c r="I5" s="29" t="s">
        <v>76</v>
      </c>
      <c r="J5" s="29" t="s">
        <v>74</v>
      </c>
      <c r="K5" s="29" t="s">
        <v>75</v>
      </c>
      <c r="L5" s="29" t="s">
        <v>52</v>
      </c>
      <c r="M5" s="30" t="s">
        <v>20</v>
      </c>
      <c r="N5" s="29" t="s">
        <v>62</v>
      </c>
      <c r="O5" s="3"/>
      <c r="P5" s="3"/>
      <c r="Q5" s="29" t="s">
        <v>5</v>
      </c>
      <c r="R5" s="29" t="s">
        <v>43</v>
      </c>
      <c r="S5" s="29" t="s">
        <v>37</v>
      </c>
      <c r="T5" s="29" t="s">
        <v>4</v>
      </c>
      <c r="U5" s="29" t="s">
        <v>38</v>
      </c>
      <c r="V5" s="29" t="s">
        <v>3</v>
      </c>
      <c r="W5" s="31" t="s">
        <v>46</v>
      </c>
      <c r="X5" s="32"/>
      <c r="Y5" s="29" t="s">
        <v>5</v>
      </c>
      <c r="Z5" s="29" t="s">
        <v>44</v>
      </c>
      <c r="AA5" s="29" t="s">
        <v>66</v>
      </c>
      <c r="AB5" s="29" t="s">
        <v>4</v>
      </c>
      <c r="AC5" s="29" t="s">
        <v>38</v>
      </c>
      <c r="AD5" s="29" t="s">
        <v>3</v>
      </c>
      <c r="AE5" s="31" t="s">
        <v>46</v>
      </c>
      <c r="AF5" s="33"/>
      <c r="AG5" s="29" t="s">
        <v>5</v>
      </c>
      <c r="AH5" s="29" t="s">
        <v>45</v>
      </c>
      <c r="AI5" s="29" t="s">
        <v>67</v>
      </c>
      <c r="AJ5" s="29" t="s">
        <v>4</v>
      </c>
      <c r="AK5" s="29" t="s">
        <v>38</v>
      </c>
      <c r="AL5" s="29" t="s">
        <v>3</v>
      </c>
      <c r="AM5" s="32"/>
      <c r="AN5" s="29" t="s">
        <v>5</v>
      </c>
      <c r="AO5" s="29" t="s">
        <v>60</v>
      </c>
      <c r="AP5" s="29" t="s">
        <v>71</v>
      </c>
      <c r="AQ5" s="29" t="s">
        <v>4</v>
      </c>
      <c r="AR5" s="29" t="s">
        <v>38</v>
      </c>
      <c r="AS5" s="29" t="s">
        <v>3</v>
      </c>
      <c r="AT5" s="32"/>
      <c r="AU5" s="29" t="s">
        <v>5</v>
      </c>
      <c r="AV5" s="29" t="s">
        <v>60</v>
      </c>
      <c r="AW5" s="29" t="s">
        <v>72</v>
      </c>
      <c r="AX5" s="29" t="s">
        <v>4</v>
      </c>
      <c r="AY5" s="29" t="s">
        <v>38</v>
      </c>
      <c r="AZ5" s="29" t="s">
        <v>3</v>
      </c>
      <c r="BA5" s="33"/>
    </row>
    <row r="6" spans="2:53" x14ac:dyDescent="0.3">
      <c r="B6" s="166" t="s">
        <v>24</v>
      </c>
      <c r="C6" s="34" t="s">
        <v>9</v>
      </c>
      <c r="D6" s="35">
        <v>1</v>
      </c>
      <c r="E6" s="35">
        <v>8</v>
      </c>
      <c r="F6" s="35"/>
      <c r="G6" s="36"/>
      <c r="H6" s="36">
        <f>G6</f>
        <v>0</v>
      </c>
      <c r="I6" s="37" t="str">
        <f>IF(G6=0,"",(H6)/SUM($F$6:F6)-1)</f>
        <v/>
      </c>
      <c r="J6" s="36"/>
      <c r="K6" s="36"/>
      <c r="L6" s="38">
        <f>(G6)/E6</f>
        <v>0</v>
      </c>
      <c r="M6" s="39" t="e">
        <f>F6/F20</f>
        <v>#DIV/0!</v>
      </c>
      <c r="N6" s="40" t="e">
        <f>G6/F6</f>
        <v>#DIV/0!</v>
      </c>
      <c r="Q6" s="41" t="s">
        <v>9</v>
      </c>
      <c r="R6" s="169"/>
      <c r="S6" s="170"/>
      <c r="T6" s="42"/>
      <c r="U6" s="11">
        <f>($S$6-T6)</f>
        <v>0</v>
      </c>
      <c r="V6" s="43" t="e">
        <f>T6/S6</f>
        <v>#DIV/0!</v>
      </c>
      <c r="W6" s="44"/>
      <c r="X6" s="45"/>
      <c r="Y6" s="41" t="s">
        <v>9</v>
      </c>
      <c r="Z6" s="173"/>
      <c r="AA6" s="170"/>
      <c r="AB6" s="42"/>
      <c r="AC6" s="11">
        <f>(AA6-AB6)</f>
        <v>0</v>
      </c>
      <c r="AD6" s="43" t="e">
        <f>AB6/AA6</f>
        <v>#DIV/0!</v>
      </c>
      <c r="AE6" s="44"/>
      <c r="AG6" s="41" t="s">
        <v>9</v>
      </c>
      <c r="AH6" s="174"/>
      <c r="AI6" s="175"/>
      <c r="AJ6" s="42"/>
      <c r="AK6" s="11">
        <f>AI6-AJ6</f>
        <v>0</v>
      </c>
      <c r="AL6" s="46" t="e">
        <f>AJ6/AI6</f>
        <v>#DIV/0!</v>
      </c>
      <c r="AM6" s="45"/>
      <c r="AN6" s="41" t="s">
        <v>9</v>
      </c>
      <c r="AO6" s="181"/>
      <c r="AP6" s="170"/>
      <c r="AQ6" s="11"/>
      <c r="AR6" s="12">
        <f>(AP6-AQ6)</f>
        <v>0</v>
      </c>
      <c r="AS6" s="46" t="e">
        <f>AQ6/AP6</f>
        <v>#DIV/0!</v>
      </c>
      <c r="AT6" s="45"/>
      <c r="AU6" s="41" t="s">
        <v>9</v>
      </c>
      <c r="AV6" s="178"/>
      <c r="AW6" s="170"/>
      <c r="AX6" s="11"/>
      <c r="AY6" s="12">
        <f>(AW6-AX6)</f>
        <v>0</v>
      </c>
      <c r="AZ6" s="46" t="e">
        <f>AX6/AW6</f>
        <v>#DIV/0!</v>
      </c>
    </row>
    <row r="7" spans="2:53" x14ac:dyDescent="0.3">
      <c r="B7" s="167"/>
      <c r="C7" s="34" t="s">
        <v>10</v>
      </c>
      <c r="D7" s="35">
        <v>2</v>
      </c>
      <c r="E7" s="35">
        <v>4</v>
      </c>
      <c r="F7" s="35"/>
      <c r="G7" s="36"/>
      <c r="H7" s="36" t="str">
        <f>IF(G7=0,"",G7+H6)</f>
        <v/>
      </c>
      <c r="I7" s="37" t="str">
        <f>IF(G7=0,"",(H7)/SUM($F$6:F7)-1)</f>
        <v/>
      </c>
      <c r="J7" s="37" t="str">
        <f t="shared" ref="J7:J17" si="0">IF(G7=0,"",(G7+G6)/(F7+F6)-1)</f>
        <v/>
      </c>
      <c r="K7" s="47">
        <f t="shared" ref="K7:K17" si="1">IF(J7&gt;0,G7*0.001,0)</f>
        <v>0</v>
      </c>
      <c r="L7" s="38">
        <f t="shared" ref="L7:L16" si="2">(G7)/E7</f>
        <v>0</v>
      </c>
      <c r="M7" s="39" t="e">
        <f>F7/F20</f>
        <v>#DIV/0!</v>
      </c>
      <c r="N7" s="39" t="e">
        <f t="shared" ref="N7:N17" si="3">G7/F7</f>
        <v>#DIV/0!</v>
      </c>
      <c r="Q7" s="41" t="s">
        <v>10</v>
      </c>
      <c r="R7" s="169"/>
      <c r="S7" s="171"/>
      <c r="T7" s="42"/>
      <c r="U7" s="11">
        <f>U6-T7</f>
        <v>0</v>
      </c>
      <c r="V7" s="43" t="e">
        <f>(T7+T6)/S6</f>
        <v>#DIV/0!</v>
      </c>
      <c r="W7" s="48"/>
      <c r="X7" s="45"/>
      <c r="Y7" s="41" t="s">
        <v>10</v>
      </c>
      <c r="Z7" s="173"/>
      <c r="AA7" s="171"/>
      <c r="AB7" s="42"/>
      <c r="AC7" s="11">
        <f>AC6-AB7</f>
        <v>0</v>
      </c>
      <c r="AD7" s="43" t="e">
        <f>(AB7+AB6)/AA6</f>
        <v>#DIV/0!</v>
      </c>
      <c r="AE7" s="48"/>
      <c r="AG7" s="41" t="s">
        <v>10</v>
      </c>
      <c r="AH7" s="174"/>
      <c r="AI7" s="176"/>
      <c r="AJ7" s="42"/>
      <c r="AK7" s="11">
        <f>AK6-AJ7</f>
        <v>0</v>
      </c>
      <c r="AL7" s="46" t="e">
        <f>(AJ7+AJ6)/AI6</f>
        <v>#DIV/0!</v>
      </c>
      <c r="AM7" s="45"/>
      <c r="AN7" s="41" t="s">
        <v>10</v>
      </c>
      <c r="AO7" s="182"/>
      <c r="AP7" s="171"/>
      <c r="AQ7" s="11"/>
      <c r="AR7" s="12">
        <f>(AR6-AQ7)</f>
        <v>0</v>
      </c>
      <c r="AS7" s="46" t="e">
        <f>(AQ7+AQ6)/AP6</f>
        <v>#DIV/0!</v>
      </c>
      <c r="AT7" s="45"/>
      <c r="AU7" s="41" t="s">
        <v>10</v>
      </c>
      <c r="AV7" s="179"/>
      <c r="AW7" s="171"/>
      <c r="AX7" s="11"/>
      <c r="AY7" s="12">
        <f>(AY6-AX7)</f>
        <v>0</v>
      </c>
      <c r="AZ7" s="46" t="e">
        <f>(AX7+AX6)/AW6</f>
        <v>#DIV/0!</v>
      </c>
    </row>
    <row r="8" spans="2:53" ht="15" customHeight="1" x14ac:dyDescent="0.3">
      <c r="B8" s="167"/>
      <c r="C8" s="34" t="s">
        <v>11</v>
      </c>
      <c r="D8" s="35">
        <v>3</v>
      </c>
      <c r="E8" s="35">
        <v>2</v>
      </c>
      <c r="F8" s="35"/>
      <c r="G8" s="36"/>
      <c r="H8" s="36" t="str">
        <f t="shared" ref="H8:H17" si="4">IF(G8=0,"",G8+H7)</f>
        <v/>
      </c>
      <c r="I8" s="37" t="str">
        <f>IF(G8=0,"",(H8)/SUM($F$6:F8)-1)</f>
        <v/>
      </c>
      <c r="J8" s="37" t="str">
        <f t="shared" si="0"/>
        <v/>
      </c>
      <c r="K8" s="47">
        <f t="shared" si="1"/>
        <v>0</v>
      </c>
      <c r="L8" s="38">
        <f t="shared" si="2"/>
        <v>0</v>
      </c>
      <c r="M8" s="39" t="e">
        <f>F8/F20</f>
        <v>#DIV/0!</v>
      </c>
      <c r="N8" s="39" t="e">
        <f t="shared" si="3"/>
        <v>#DIV/0!</v>
      </c>
      <c r="Q8" s="41" t="s">
        <v>11</v>
      </c>
      <c r="R8" s="169"/>
      <c r="S8" s="171"/>
      <c r="T8" s="42"/>
      <c r="U8" s="11">
        <f>U7-T8</f>
        <v>0</v>
      </c>
      <c r="V8" s="43" t="e">
        <f>SUM(T6:T8)/$S$6</f>
        <v>#DIV/0!</v>
      </c>
      <c r="W8" s="48"/>
      <c r="X8" s="45"/>
      <c r="Y8" s="41" t="s">
        <v>11</v>
      </c>
      <c r="Z8" s="173"/>
      <c r="AA8" s="171"/>
      <c r="AB8" s="42"/>
      <c r="AC8" s="11">
        <f>AC7-AB8</f>
        <v>0</v>
      </c>
      <c r="AD8" s="43" t="e">
        <f>SUM(AB6:AB8)/AA6</f>
        <v>#DIV/0!</v>
      </c>
      <c r="AE8" s="48"/>
      <c r="AG8" s="41" t="s">
        <v>11</v>
      </c>
      <c r="AH8" s="174"/>
      <c r="AI8" s="176"/>
      <c r="AJ8" s="42"/>
      <c r="AK8" s="11">
        <f>AK7-AJ8</f>
        <v>0</v>
      </c>
      <c r="AL8" s="46" t="e">
        <f>SUM(AJ6:AJ8)/AI6</f>
        <v>#DIV/0!</v>
      </c>
      <c r="AM8" s="45"/>
      <c r="AN8" s="41" t="s">
        <v>11</v>
      </c>
      <c r="AO8" s="182"/>
      <c r="AP8" s="171"/>
      <c r="AQ8" s="11"/>
      <c r="AR8" s="12">
        <f t="shared" ref="AR8:AR11" si="5">(AR7-AQ8)</f>
        <v>0</v>
      </c>
      <c r="AS8" s="46" t="e">
        <f>SUM(AQ6:AQ8)/AP6</f>
        <v>#DIV/0!</v>
      </c>
      <c r="AT8" s="45"/>
      <c r="AU8" s="41" t="s">
        <v>11</v>
      </c>
      <c r="AV8" s="179"/>
      <c r="AW8" s="171"/>
      <c r="AX8" s="11"/>
      <c r="AY8" s="12">
        <f t="shared" ref="AY8:AY11" si="6">(AY7-AX8)</f>
        <v>0</v>
      </c>
      <c r="AZ8" s="46" t="e">
        <f>SUM(AX6:AX8)/AW6</f>
        <v>#DIV/0!</v>
      </c>
    </row>
    <row r="9" spans="2:53" x14ac:dyDescent="0.3">
      <c r="B9" s="167"/>
      <c r="C9" s="34" t="s">
        <v>12</v>
      </c>
      <c r="D9" s="35">
        <v>4</v>
      </c>
      <c r="E9" s="35">
        <v>8</v>
      </c>
      <c r="F9" s="35"/>
      <c r="G9" s="36"/>
      <c r="H9" s="36" t="str">
        <f t="shared" si="4"/>
        <v/>
      </c>
      <c r="I9" s="37" t="str">
        <f>IF(G9=0,"",(H9)/SUM($F$6:F9)-1)</f>
        <v/>
      </c>
      <c r="J9" s="37" t="str">
        <f t="shared" si="0"/>
        <v/>
      </c>
      <c r="K9" s="47">
        <f t="shared" si="1"/>
        <v>0</v>
      </c>
      <c r="L9" s="38">
        <f t="shared" si="2"/>
        <v>0</v>
      </c>
      <c r="M9" s="39" t="e">
        <f>F9/F20</f>
        <v>#DIV/0!</v>
      </c>
      <c r="N9" s="39" t="e">
        <f t="shared" si="3"/>
        <v>#DIV/0!</v>
      </c>
      <c r="Q9" s="41" t="s">
        <v>12</v>
      </c>
      <c r="R9" s="169"/>
      <c r="S9" s="171"/>
      <c r="T9" s="42"/>
      <c r="U9" s="11">
        <f>U8-T9</f>
        <v>0</v>
      </c>
      <c r="V9" s="43" t="e">
        <f>SUM(T6:T9)/$S$6</f>
        <v>#DIV/0!</v>
      </c>
      <c r="W9" s="48"/>
      <c r="X9" s="45"/>
      <c r="Y9" s="41" t="s">
        <v>12</v>
      </c>
      <c r="Z9" s="173"/>
      <c r="AA9" s="171"/>
      <c r="AB9" s="42"/>
      <c r="AC9" s="11">
        <f>AC8-AB9</f>
        <v>0</v>
      </c>
      <c r="AD9" s="43" t="e">
        <f>SUM(AB6:AB9)/AA6</f>
        <v>#DIV/0!</v>
      </c>
      <c r="AE9" s="48"/>
      <c r="AG9" s="41" t="s">
        <v>12</v>
      </c>
      <c r="AH9" s="174"/>
      <c r="AI9" s="176"/>
      <c r="AJ9" s="42"/>
      <c r="AK9" s="11">
        <f>AK8-AJ9</f>
        <v>0</v>
      </c>
      <c r="AL9" s="46" t="e">
        <f>SUM(AJ6:AJ9)/AI6</f>
        <v>#DIV/0!</v>
      </c>
      <c r="AM9" s="45"/>
      <c r="AN9" s="41" t="s">
        <v>12</v>
      </c>
      <c r="AO9" s="182"/>
      <c r="AP9" s="171"/>
      <c r="AQ9" s="11"/>
      <c r="AR9" s="12">
        <f t="shared" si="5"/>
        <v>0</v>
      </c>
      <c r="AS9" s="46" t="e">
        <f>SUM(AQ6:AQ9)/AP6</f>
        <v>#DIV/0!</v>
      </c>
      <c r="AT9" s="45"/>
      <c r="AU9" s="41" t="s">
        <v>12</v>
      </c>
      <c r="AV9" s="179"/>
      <c r="AW9" s="171"/>
      <c r="AX9" s="11"/>
      <c r="AY9" s="12">
        <f t="shared" si="6"/>
        <v>0</v>
      </c>
      <c r="AZ9" s="46" t="e">
        <f>SUM(AX6:AX9)/AW6</f>
        <v>#DIV/0!</v>
      </c>
    </row>
    <row r="10" spans="2:53" x14ac:dyDescent="0.3">
      <c r="B10" s="167"/>
      <c r="C10" s="34" t="s">
        <v>13</v>
      </c>
      <c r="D10" s="35">
        <v>5</v>
      </c>
      <c r="E10" s="35">
        <v>4</v>
      </c>
      <c r="F10" s="35"/>
      <c r="G10" s="36"/>
      <c r="H10" s="36" t="str">
        <f t="shared" si="4"/>
        <v/>
      </c>
      <c r="I10" s="37" t="str">
        <f>IF(G10=0,"",(H10)/SUM($F$6:F10)-1)</f>
        <v/>
      </c>
      <c r="J10" s="37" t="str">
        <f t="shared" si="0"/>
        <v/>
      </c>
      <c r="K10" s="47">
        <f t="shared" si="1"/>
        <v>0</v>
      </c>
      <c r="L10" s="38">
        <f t="shared" si="2"/>
        <v>0</v>
      </c>
      <c r="M10" s="39" t="e">
        <f>F10/F20</f>
        <v>#DIV/0!</v>
      </c>
      <c r="N10" s="39" t="e">
        <f t="shared" si="3"/>
        <v>#DIV/0!</v>
      </c>
      <c r="Q10" s="41" t="s">
        <v>13</v>
      </c>
      <c r="R10" s="169"/>
      <c r="S10" s="171"/>
      <c r="T10" s="42"/>
      <c r="U10" s="11">
        <f>U9-T10</f>
        <v>0</v>
      </c>
      <c r="V10" s="43" t="e">
        <f>SUM(T6:T10)/$S$6</f>
        <v>#DIV/0!</v>
      </c>
      <c r="W10" s="48"/>
      <c r="X10" s="45"/>
      <c r="Y10" s="41" t="s">
        <v>13</v>
      </c>
      <c r="Z10" s="173"/>
      <c r="AA10" s="171"/>
      <c r="AB10" s="42"/>
      <c r="AC10" s="11">
        <f>AC9-AB10</f>
        <v>0</v>
      </c>
      <c r="AD10" s="43" t="e">
        <f>SUM(AB6:AB10)/AA6</f>
        <v>#DIV/0!</v>
      </c>
      <c r="AE10" s="48"/>
      <c r="AG10" s="41" t="s">
        <v>13</v>
      </c>
      <c r="AH10" s="174"/>
      <c r="AI10" s="176"/>
      <c r="AJ10" s="42"/>
      <c r="AK10" s="11">
        <f>AK9-AJ10</f>
        <v>0</v>
      </c>
      <c r="AL10" s="46" t="e">
        <f>SUM(AJ6:AJ10)/AI6</f>
        <v>#DIV/0!</v>
      </c>
      <c r="AM10" s="45"/>
      <c r="AN10" s="41" t="s">
        <v>13</v>
      </c>
      <c r="AO10" s="182"/>
      <c r="AP10" s="171"/>
      <c r="AQ10" s="11"/>
      <c r="AR10" s="12">
        <f t="shared" si="5"/>
        <v>0</v>
      </c>
      <c r="AS10" s="46" t="e">
        <f>SUM(AQ6:AQ10)/AP6</f>
        <v>#DIV/0!</v>
      </c>
      <c r="AT10" s="45"/>
      <c r="AU10" s="41" t="s">
        <v>13</v>
      </c>
      <c r="AV10" s="179"/>
      <c r="AW10" s="171"/>
      <c r="AX10" s="11"/>
      <c r="AY10" s="12">
        <f t="shared" si="6"/>
        <v>0</v>
      </c>
      <c r="AZ10" s="46" t="e">
        <f>SUM(AX6:AX10)/AW6</f>
        <v>#DIV/0!</v>
      </c>
    </row>
    <row r="11" spans="2:53" x14ac:dyDescent="0.3">
      <c r="B11" s="168"/>
      <c r="C11" s="34" t="s">
        <v>14</v>
      </c>
      <c r="D11" s="35">
        <v>6</v>
      </c>
      <c r="E11" s="35">
        <v>7</v>
      </c>
      <c r="F11" s="35"/>
      <c r="G11" s="36"/>
      <c r="H11" s="36" t="str">
        <f t="shared" si="4"/>
        <v/>
      </c>
      <c r="I11" s="37" t="str">
        <f>IF(G11=0,"",(H11)/SUM($F$6:F11)-1)</f>
        <v/>
      </c>
      <c r="J11" s="37" t="str">
        <f t="shared" si="0"/>
        <v/>
      </c>
      <c r="K11" s="47">
        <f t="shared" si="1"/>
        <v>0</v>
      </c>
      <c r="L11" s="38">
        <f t="shared" si="2"/>
        <v>0</v>
      </c>
      <c r="M11" s="39" t="e">
        <f>F11/F20</f>
        <v>#DIV/0!</v>
      </c>
      <c r="N11" s="39" t="e">
        <f t="shared" si="3"/>
        <v>#DIV/0!</v>
      </c>
      <c r="Q11" s="41" t="s">
        <v>14</v>
      </c>
      <c r="R11" s="169"/>
      <c r="S11" s="172"/>
      <c r="T11" s="42"/>
      <c r="U11" s="11">
        <f>U10-T11</f>
        <v>0</v>
      </c>
      <c r="V11" s="43" t="e">
        <f>SUM(T6:T11)/$S$6</f>
        <v>#DIV/0!</v>
      </c>
      <c r="W11" s="49"/>
      <c r="X11" s="45"/>
      <c r="Y11" s="41" t="s">
        <v>14</v>
      </c>
      <c r="Z11" s="173"/>
      <c r="AA11" s="172"/>
      <c r="AB11" s="42"/>
      <c r="AC11" s="11">
        <f>AC10-AB11</f>
        <v>0</v>
      </c>
      <c r="AD11" s="43" t="e">
        <f>SUM(AB6:AB11)/AA6</f>
        <v>#DIV/0!</v>
      </c>
      <c r="AE11" s="49"/>
      <c r="AG11" s="41" t="s">
        <v>14</v>
      </c>
      <c r="AH11" s="174"/>
      <c r="AI11" s="177"/>
      <c r="AJ11" s="42"/>
      <c r="AK11" s="11">
        <f>AK10-AJ11</f>
        <v>0</v>
      </c>
      <c r="AL11" s="46" t="e">
        <f>SUM(AJ6:AJ11)/AI6</f>
        <v>#DIV/0!</v>
      </c>
      <c r="AM11" s="45"/>
      <c r="AN11" s="41" t="s">
        <v>14</v>
      </c>
      <c r="AO11" s="183"/>
      <c r="AP11" s="172"/>
      <c r="AQ11" s="11"/>
      <c r="AR11" s="12">
        <f t="shared" si="5"/>
        <v>0</v>
      </c>
      <c r="AS11" s="46" t="e">
        <f>SUM(AQ6:AQ11)/AP6</f>
        <v>#DIV/0!</v>
      </c>
      <c r="AT11" s="45"/>
      <c r="AU11" s="41" t="s">
        <v>14</v>
      </c>
      <c r="AV11" s="180"/>
      <c r="AW11" s="172"/>
      <c r="AX11" s="11"/>
      <c r="AY11" s="12">
        <f t="shared" si="6"/>
        <v>0</v>
      </c>
      <c r="AZ11" s="46" t="e">
        <f>SUM(AX6:AX11)/AW6</f>
        <v>#DIV/0!</v>
      </c>
    </row>
    <row r="12" spans="2:53" x14ac:dyDescent="0.3">
      <c r="B12" s="166" t="s">
        <v>23</v>
      </c>
      <c r="C12" s="34" t="s">
        <v>6</v>
      </c>
      <c r="D12" s="35">
        <v>7</v>
      </c>
      <c r="E12" s="35">
        <v>8</v>
      </c>
      <c r="F12" s="35"/>
      <c r="G12" s="35"/>
      <c r="H12" s="36" t="str">
        <f t="shared" si="4"/>
        <v/>
      </c>
      <c r="I12" s="37" t="str">
        <f>IF(G12=0,"",(H12)/SUM($F$6:F12)-1)</f>
        <v/>
      </c>
      <c r="J12" s="37" t="str">
        <f t="shared" si="0"/>
        <v/>
      </c>
      <c r="K12" s="47">
        <f t="shared" si="1"/>
        <v>0</v>
      </c>
      <c r="L12" s="39">
        <f t="shared" si="2"/>
        <v>0</v>
      </c>
      <c r="M12" s="39" t="e">
        <f>F12/F21</f>
        <v>#DIV/0!</v>
      </c>
      <c r="N12" s="39" t="e">
        <f t="shared" si="3"/>
        <v>#DIV/0!</v>
      </c>
      <c r="Q12" s="41" t="s">
        <v>6</v>
      </c>
      <c r="R12" s="188"/>
      <c r="S12" s="185"/>
      <c r="T12" s="42"/>
      <c r="U12" s="50">
        <f>($S$12-T12)</f>
        <v>0</v>
      </c>
      <c r="V12" s="43" t="e">
        <f>T12/S12</f>
        <v>#DIV/0!</v>
      </c>
      <c r="W12" s="44"/>
      <c r="X12" s="45"/>
      <c r="Y12" s="41" t="s">
        <v>6</v>
      </c>
      <c r="Z12" s="184"/>
      <c r="AA12" s="185"/>
      <c r="AB12" s="42"/>
      <c r="AC12" s="42">
        <f>($S$6-AB12)</f>
        <v>0</v>
      </c>
      <c r="AD12" s="43" t="e">
        <f>AB12/AA12</f>
        <v>#DIV/0!</v>
      </c>
      <c r="AE12" s="44"/>
      <c r="AG12" s="41" t="s">
        <v>6</v>
      </c>
      <c r="AH12" s="184"/>
      <c r="AI12" s="185"/>
      <c r="AJ12" s="42"/>
      <c r="AK12" s="42">
        <f>(AI12-AJ12)</f>
        <v>0</v>
      </c>
      <c r="AL12" s="46" t="e">
        <f>AJ12/AI12</f>
        <v>#DIV/0!</v>
      </c>
      <c r="AM12" s="45"/>
      <c r="AN12" s="41" t="s">
        <v>6</v>
      </c>
      <c r="AO12" s="178"/>
      <c r="AP12" s="170"/>
      <c r="AQ12" s="11"/>
      <c r="AR12" s="12">
        <f>(AP12-AQ12)</f>
        <v>0</v>
      </c>
      <c r="AS12" s="46" t="e">
        <f>AQ12/AP12</f>
        <v>#DIV/0!</v>
      </c>
      <c r="AT12" s="45"/>
      <c r="AU12" s="41" t="s">
        <v>6</v>
      </c>
      <c r="AV12" s="178"/>
      <c r="AW12" s="170"/>
      <c r="AX12" s="11"/>
      <c r="AY12" s="12">
        <f>(AW12-AX12)</f>
        <v>0</v>
      </c>
      <c r="AZ12" s="46" t="e">
        <f>AX12/AW12</f>
        <v>#DIV/0!</v>
      </c>
    </row>
    <row r="13" spans="2:53" x14ac:dyDescent="0.3">
      <c r="B13" s="167"/>
      <c r="C13" s="34" t="s">
        <v>7</v>
      </c>
      <c r="D13" s="35">
        <v>8</v>
      </c>
      <c r="E13" s="35">
        <v>9</v>
      </c>
      <c r="F13" s="35"/>
      <c r="G13" s="35"/>
      <c r="H13" s="36" t="str">
        <f t="shared" si="4"/>
        <v/>
      </c>
      <c r="I13" s="37" t="str">
        <f>IF(G13=0,"",(H13)/SUM($F$6:F13)-1)</f>
        <v/>
      </c>
      <c r="J13" s="37" t="str">
        <f t="shared" si="0"/>
        <v/>
      </c>
      <c r="K13" s="47">
        <f t="shared" si="1"/>
        <v>0</v>
      </c>
      <c r="L13" s="39">
        <f t="shared" si="2"/>
        <v>0</v>
      </c>
      <c r="M13" s="39" t="e">
        <f>F13/F21</f>
        <v>#DIV/0!</v>
      </c>
      <c r="N13" s="39" t="e">
        <f t="shared" si="3"/>
        <v>#DIV/0!</v>
      </c>
      <c r="Q13" s="41" t="s">
        <v>7</v>
      </c>
      <c r="R13" s="189"/>
      <c r="S13" s="176"/>
      <c r="T13" s="42"/>
      <c r="U13" s="42">
        <f>U12-T13</f>
        <v>0</v>
      </c>
      <c r="V13" s="43" t="e">
        <f>(T13+T12)/S12</f>
        <v>#DIV/0!</v>
      </c>
      <c r="W13" s="48"/>
      <c r="X13" s="45"/>
      <c r="Y13" s="41" t="s">
        <v>7</v>
      </c>
      <c r="Z13" s="184"/>
      <c r="AA13" s="176"/>
      <c r="AB13" s="42"/>
      <c r="AC13" s="42">
        <f>AC12-AB13</f>
        <v>0</v>
      </c>
      <c r="AD13" s="43" t="e">
        <f>(AB13+AB12)/AA12</f>
        <v>#DIV/0!</v>
      </c>
      <c r="AE13" s="48"/>
      <c r="AG13" s="41" t="s">
        <v>7</v>
      </c>
      <c r="AH13" s="184"/>
      <c r="AI13" s="176"/>
      <c r="AJ13" s="42"/>
      <c r="AK13" s="42">
        <f>AK12-AJ13</f>
        <v>0</v>
      </c>
      <c r="AL13" s="46" t="e">
        <f>(AJ13+AJ12)/AI12</f>
        <v>#DIV/0!</v>
      </c>
      <c r="AM13" s="45"/>
      <c r="AN13" s="41" t="s">
        <v>7</v>
      </c>
      <c r="AO13" s="179"/>
      <c r="AP13" s="171"/>
      <c r="AQ13" s="11"/>
      <c r="AR13" s="12">
        <f>(AR12-AQ13)</f>
        <v>0</v>
      </c>
      <c r="AS13" s="46" t="e">
        <f>(AQ13+AQ12)/AP12</f>
        <v>#DIV/0!</v>
      </c>
      <c r="AT13" s="45"/>
      <c r="AU13" s="41" t="s">
        <v>7</v>
      </c>
      <c r="AV13" s="179"/>
      <c r="AW13" s="171"/>
      <c r="AX13" s="11"/>
      <c r="AY13" s="12">
        <f>(AY12-AX13)</f>
        <v>0</v>
      </c>
      <c r="AZ13" s="46" t="e">
        <f>(AX13+AX12)/AW12</f>
        <v>#DIV/0!</v>
      </c>
    </row>
    <row r="14" spans="2:53" ht="15" customHeight="1" x14ac:dyDescent="0.3">
      <c r="B14" s="167"/>
      <c r="C14" s="34" t="s">
        <v>8</v>
      </c>
      <c r="D14" s="35">
        <v>9</v>
      </c>
      <c r="E14" s="35">
        <v>8</v>
      </c>
      <c r="F14" s="35"/>
      <c r="G14" s="35"/>
      <c r="H14" s="36" t="str">
        <f t="shared" si="4"/>
        <v/>
      </c>
      <c r="I14" s="37" t="str">
        <f>IF(G14=0,"",(H14)/SUM($F$6:F14)-1)</f>
        <v/>
      </c>
      <c r="J14" s="37" t="str">
        <f t="shared" si="0"/>
        <v/>
      </c>
      <c r="K14" s="47">
        <f t="shared" si="1"/>
        <v>0</v>
      </c>
      <c r="L14" s="39">
        <f t="shared" si="2"/>
        <v>0</v>
      </c>
      <c r="M14" s="39" t="e">
        <f>F14/F21</f>
        <v>#DIV/0!</v>
      </c>
      <c r="N14" s="39" t="e">
        <f t="shared" si="3"/>
        <v>#DIV/0!</v>
      </c>
      <c r="Q14" s="41" t="s">
        <v>8</v>
      </c>
      <c r="R14" s="189"/>
      <c r="S14" s="176"/>
      <c r="T14" s="42"/>
      <c r="U14" s="42">
        <f>U13-T14</f>
        <v>0</v>
      </c>
      <c r="V14" s="43" t="e">
        <f>SUM(T12:T14)/$S$12</f>
        <v>#DIV/0!</v>
      </c>
      <c r="W14" s="48"/>
      <c r="X14" s="45"/>
      <c r="Y14" s="41" t="s">
        <v>8</v>
      </c>
      <c r="Z14" s="184"/>
      <c r="AA14" s="176"/>
      <c r="AB14" s="42"/>
      <c r="AC14" s="42">
        <f>AC13-AB14</f>
        <v>0</v>
      </c>
      <c r="AD14" s="43" t="e">
        <f>SUM(AB12:AB14)/AA12</f>
        <v>#DIV/0!</v>
      </c>
      <c r="AE14" s="48"/>
      <c r="AG14" s="41" t="s">
        <v>8</v>
      </c>
      <c r="AH14" s="184"/>
      <c r="AI14" s="176"/>
      <c r="AJ14" s="42"/>
      <c r="AK14" s="42">
        <f>AK13-AJ14</f>
        <v>0</v>
      </c>
      <c r="AL14" s="46" t="e">
        <f>SUM(AJ12:AJ14)/AI12</f>
        <v>#DIV/0!</v>
      </c>
      <c r="AM14" s="45"/>
      <c r="AN14" s="41" t="s">
        <v>8</v>
      </c>
      <c r="AO14" s="179"/>
      <c r="AP14" s="171"/>
      <c r="AQ14" s="11"/>
      <c r="AR14" s="12">
        <f t="shared" ref="AR14:AR17" si="7">(AR13-AQ14)</f>
        <v>0</v>
      </c>
      <c r="AS14" s="46" t="e">
        <f>SUM(AQ12:AQ14)/AP12</f>
        <v>#DIV/0!</v>
      </c>
      <c r="AT14" s="45"/>
      <c r="AU14" s="41" t="s">
        <v>8</v>
      </c>
      <c r="AV14" s="179"/>
      <c r="AW14" s="171"/>
      <c r="AX14" s="11"/>
      <c r="AY14" s="12">
        <f t="shared" ref="AY14:AY17" si="8">(AY13-AX14)</f>
        <v>0</v>
      </c>
      <c r="AZ14" s="46" t="e">
        <f>SUM(AX12:AX14)/AW12</f>
        <v>#DIV/0!</v>
      </c>
    </row>
    <row r="15" spans="2:53" x14ac:dyDescent="0.3">
      <c r="B15" s="167"/>
      <c r="C15" s="34" t="s">
        <v>15</v>
      </c>
      <c r="D15" s="35">
        <v>5</v>
      </c>
      <c r="E15" s="35">
        <v>8</v>
      </c>
      <c r="F15" s="35"/>
      <c r="G15" s="35"/>
      <c r="H15" s="36" t="str">
        <f t="shared" si="4"/>
        <v/>
      </c>
      <c r="I15" s="37" t="str">
        <f>IF(G15=0,"",(H15)/SUM($F$6:F15)-1)</f>
        <v/>
      </c>
      <c r="J15" s="37" t="str">
        <f t="shared" si="0"/>
        <v/>
      </c>
      <c r="K15" s="47">
        <f t="shared" si="1"/>
        <v>0</v>
      </c>
      <c r="L15" s="39">
        <f t="shared" si="2"/>
        <v>0</v>
      </c>
      <c r="M15" s="39" t="e">
        <f>F15/F21</f>
        <v>#DIV/0!</v>
      </c>
      <c r="N15" s="39" t="e">
        <f t="shared" si="3"/>
        <v>#DIV/0!</v>
      </c>
      <c r="Q15" s="41" t="s">
        <v>15</v>
      </c>
      <c r="R15" s="189"/>
      <c r="S15" s="176"/>
      <c r="T15" s="42"/>
      <c r="U15" s="42">
        <f>U14-T15</f>
        <v>0</v>
      </c>
      <c r="V15" s="43" t="e">
        <f>SUM(T12:T15)/$S$12</f>
        <v>#DIV/0!</v>
      </c>
      <c r="W15" s="48"/>
      <c r="X15" s="45"/>
      <c r="Y15" s="41" t="s">
        <v>15</v>
      </c>
      <c r="Z15" s="184"/>
      <c r="AA15" s="176"/>
      <c r="AB15" s="42"/>
      <c r="AC15" s="42">
        <f>AC14-AB15</f>
        <v>0</v>
      </c>
      <c r="AD15" s="43" t="e">
        <f>SUM(AB12:AB15)/AA12</f>
        <v>#DIV/0!</v>
      </c>
      <c r="AE15" s="48"/>
      <c r="AG15" s="41" t="s">
        <v>15</v>
      </c>
      <c r="AH15" s="184"/>
      <c r="AI15" s="176"/>
      <c r="AJ15" s="42"/>
      <c r="AK15" s="42">
        <f>AK14-AJ15</f>
        <v>0</v>
      </c>
      <c r="AL15" s="46" t="e">
        <f>SUM(AJ12:AJ15)/AI12</f>
        <v>#DIV/0!</v>
      </c>
      <c r="AM15" s="45"/>
      <c r="AN15" s="41" t="s">
        <v>15</v>
      </c>
      <c r="AO15" s="179"/>
      <c r="AP15" s="171"/>
      <c r="AQ15" s="11"/>
      <c r="AR15" s="12">
        <f t="shared" si="7"/>
        <v>0</v>
      </c>
      <c r="AS15" s="46" t="e">
        <f>SUM(AQ12:AQ15)/AP12</f>
        <v>#DIV/0!</v>
      </c>
      <c r="AT15" s="45"/>
      <c r="AU15" s="41" t="s">
        <v>15</v>
      </c>
      <c r="AV15" s="179"/>
      <c r="AW15" s="171"/>
      <c r="AX15" s="11"/>
      <c r="AY15" s="12">
        <f t="shared" si="8"/>
        <v>0</v>
      </c>
      <c r="AZ15" s="46" t="e">
        <f>SUM(AX12:AX15)/AW12</f>
        <v>#DIV/0!</v>
      </c>
    </row>
    <row r="16" spans="2:53" x14ac:dyDescent="0.3">
      <c r="B16" s="167"/>
      <c r="C16" s="34" t="s">
        <v>16</v>
      </c>
      <c r="D16" s="35">
        <v>4</v>
      </c>
      <c r="E16" s="35">
        <v>5</v>
      </c>
      <c r="F16" s="35"/>
      <c r="G16" s="35"/>
      <c r="H16" s="36" t="str">
        <f t="shared" si="4"/>
        <v/>
      </c>
      <c r="I16" s="37" t="str">
        <f>IF(G16=0,"",(H16)/SUM($F$6:F16)-1)</f>
        <v/>
      </c>
      <c r="J16" s="37" t="str">
        <f t="shared" si="0"/>
        <v/>
      </c>
      <c r="K16" s="47">
        <f t="shared" si="1"/>
        <v>0</v>
      </c>
      <c r="L16" s="39">
        <f t="shared" si="2"/>
        <v>0</v>
      </c>
      <c r="M16" s="39" t="e">
        <f>F16/F21</f>
        <v>#DIV/0!</v>
      </c>
      <c r="N16" s="39" t="e">
        <f t="shared" si="3"/>
        <v>#DIV/0!</v>
      </c>
      <c r="Q16" s="41" t="s">
        <v>16</v>
      </c>
      <c r="R16" s="189"/>
      <c r="S16" s="176"/>
      <c r="T16" s="42"/>
      <c r="U16" s="42">
        <f>U15-T16</f>
        <v>0</v>
      </c>
      <c r="V16" s="43" t="e">
        <f>SUM(T12:T16)/$S$12</f>
        <v>#DIV/0!</v>
      </c>
      <c r="W16" s="48"/>
      <c r="X16" s="45"/>
      <c r="Y16" s="41" t="s">
        <v>16</v>
      </c>
      <c r="Z16" s="184"/>
      <c r="AA16" s="176"/>
      <c r="AB16" s="42"/>
      <c r="AC16" s="42">
        <f>AC15-AB16</f>
        <v>0</v>
      </c>
      <c r="AD16" s="43" t="e">
        <f>SUM(AB12:AB16)/AA12</f>
        <v>#DIV/0!</v>
      </c>
      <c r="AE16" s="48"/>
      <c r="AG16" s="41" t="s">
        <v>16</v>
      </c>
      <c r="AH16" s="184"/>
      <c r="AI16" s="176"/>
      <c r="AJ16" s="42"/>
      <c r="AK16" s="42">
        <f>AK15-AJ16</f>
        <v>0</v>
      </c>
      <c r="AL16" s="46" t="e">
        <f>SUM(AJ12:AJ16)/AI12</f>
        <v>#DIV/0!</v>
      </c>
      <c r="AM16" s="45"/>
      <c r="AN16" s="41" t="s">
        <v>16</v>
      </c>
      <c r="AO16" s="179"/>
      <c r="AP16" s="171"/>
      <c r="AQ16" s="11"/>
      <c r="AR16" s="12">
        <f t="shared" si="7"/>
        <v>0</v>
      </c>
      <c r="AS16" s="46" t="e">
        <f>SUM(AQ12:AQ16)/AP12</f>
        <v>#DIV/0!</v>
      </c>
      <c r="AT16" s="45"/>
      <c r="AU16" s="41" t="s">
        <v>16</v>
      </c>
      <c r="AV16" s="179"/>
      <c r="AW16" s="171"/>
      <c r="AX16" s="11"/>
      <c r="AY16" s="12">
        <f t="shared" si="8"/>
        <v>0</v>
      </c>
      <c r="AZ16" s="46" t="e">
        <f>SUM(AX12:AX16)/AW12</f>
        <v>#DIV/0!</v>
      </c>
    </row>
    <row r="17" spans="2:52" x14ac:dyDescent="0.3">
      <c r="B17" s="168"/>
      <c r="C17" s="34" t="s">
        <v>17</v>
      </c>
      <c r="D17" s="35">
        <v>8</v>
      </c>
      <c r="E17" s="35">
        <v>2</v>
      </c>
      <c r="F17" s="35"/>
      <c r="G17" s="35"/>
      <c r="H17" s="36" t="str">
        <f t="shared" si="4"/>
        <v/>
      </c>
      <c r="I17" s="37" t="str">
        <f>IF(G17=0,"",(H17)/SUM($F$6:F17)-1)</f>
        <v/>
      </c>
      <c r="J17" s="37" t="str">
        <f t="shared" si="0"/>
        <v/>
      </c>
      <c r="K17" s="47">
        <f t="shared" si="1"/>
        <v>0</v>
      </c>
      <c r="L17" s="51">
        <f>(G17)/E17</f>
        <v>0</v>
      </c>
      <c r="M17" s="39" t="e">
        <f>F17/F21</f>
        <v>#DIV/0!</v>
      </c>
      <c r="N17" s="39" t="e">
        <f t="shared" si="3"/>
        <v>#DIV/0!</v>
      </c>
      <c r="Q17" s="34" t="s">
        <v>17</v>
      </c>
      <c r="R17" s="190"/>
      <c r="S17" s="177"/>
      <c r="T17" s="42"/>
      <c r="U17" s="42">
        <f>U16-T17</f>
        <v>0</v>
      </c>
      <c r="V17" s="43" t="e">
        <f>SUM(T12:T17)/$S$12</f>
        <v>#DIV/0!</v>
      </c>
      <c r="W17" s="49"/>
      <c r="X17" s="45"/>
      <c r="Y17" s="34" t="s">
        <v>17</v>
      </c>
      <c r="Z17" s="184"/>
      <c r="AA17" s="177"/>
      <c r="AB17" s="42"/>
      <c r="AC17" s="42">
        <f>AC16-AB17</f>
        <v>0</v>
      </c>
      <c r="AD17" s="43" t="e">
        <f>SUM(AB12:AB17)/AA12</f>
        <v>#DIV/0!</v>
      </c>
      <c r="AE17" s="49"/>
      <c r="AG17" s="34" t="s">
        <v>17</v>
      </c>
      <c r="AH17" s="184"/>
      <c r="AI17" s="177"/>
      <c r="AJ17" s="42"/>
      <c r="AK17" s="42">
        <f>AK16-AJ17</f>
        <v>0</v>
      </c>
      <c r="AL17" s="46" t="e">
        <f>SUM(AJ12:AJ17)/AI12</f>
        <v>#DIV/0!</v>
      </c>
      <c r="AM17" s="45"/>
      <c r="AN17" s="34" t="s">
        <v>17</v>
      </c>
      <c r="AO17" s="180"/>
      <c r="AP17" s="172"/>
      <c r="AQ17" s="11"/>
      <c r="AR17" s="12">
        <f t="shared" si="7"/>
        <v>0</v>
      </c>
      <c r="AS17" s="46" t="e">
        <f>SUM(AQ12:AQ17)/AP12</f>
        <v>#DIV/0!</v>
      </c>
      <c r="AT17" s="45"/>
      <c r="AU17" s="34" t="s">
        <v>17</v>
      </c>
      <c r="AV17" s="180"/>
      <c r="AW17" s="172"/>
      <c r="AX17" s="11"/>
      <c r="AY17" s="12">
        <f t="shared" si="8"/>
        <v>0</v>
      </c>
      <c r="AZ17" s="46" t="e">
        <f>SUM(AX12:AX17)/AW12</f>
        <v>#DIV/0!</v>
      </c>
    </row>
    <row r="18" spans="2:52" x14ac:dyDescent="0.3">
      <c r="B18" s="52"/>
      <c r="C18" s="53"/>
      <c r="D18" s="54"/>
      <c r="E18" s="55"/>
      <c r="F18" s="54"/>
      <c r="G18" s="55"/>
      <c r="H18" s="55"/>
      <c r="I18" s="55"/>
      <c r="J18" s="55"/>
      <c r="K18" s="55"/>
      <c r="L18" s="55"/>
      <c r="M18" s="55"/>
      <c r="N18" s="55"/>
    </row>
    <row r="19" spans="2:52" x14ac:dyDescent="0.3">
      <c r="B19" s="52"/>
      <c r="C19" s="53"/>
      <c r="D19" s="54"/>
      <c r="E19" s="55"/>
      <c r="F19" s="54"/>
      <c r="G19" s="55"/>
      <c r="H19" s="55"/>
      <c r="I19" s="55"/>
      <c r="J19" s="55"/>
      <c r="K19" s="55"/>
      <c r="L19" s="55"/>
      <c r="M19" s="55"/>
      <c r="N19" s="55"/>
      <c r="R19" s="56"/>
      <c r="S19" s="57" t="s">
        <v>63</v>
      </c>
      <c r="T19" s="57" t="s">
        <v>64</v>
      </c>
      <c r="U19" s="58" t="s">
        <v>69</v>
      </c>
      <c r="Z19" s="56"/>
      <c r="AA19" s="57" t="s">
        <v>63</v>
      </c>
      <c r="AB19" s="57" t="s">
        <v>64</v>
      </c>
      <c r="AC19" s="58" t="s">
        <v>68</v>
      </c>
      <c r="AH19" s="56"/>
      <c r="AI19" s="57" t="s">
        <v>63</v>
      </c>
      <c r="AJ19" s="57" t="s">
        <v>64</v>
      </c>
      <c r="AK19" s="58" t="s">
        <v>68</v>
      </c>
      <c r="AO19" s="56"/>
      <c r="AP19" s="57" t="s">
        <v>63</v>
      </c>
      <c r="AQ19" s="57" t="s">
        <v>64</v>
      </c>
      <c r="AR19" s="58" t="s">
        <v>68</v>
      </c>
      <c r="AV19" s="56"/>
      <c r="AW19" s="57" t="s">
        <v>63</v>
      </c>
      <c r="AX19" s="59" t="s">
        <v>64</v>
      </c>
    </row>
    <row r="20" spans="2:52" x14ac:dyDescent="0.3">
      <c r="B20" s="60"/>
      <c r="C20" s="61" t="s">
        <v>24</v>
      </c>
      <c r="D20" s="62">
        <f>SUM(D6:D11)</f>
        <v>21</v>
      </c>
      <c r="E20" s="62">
        <f>SUM(E6:E11)</f>
        <v>33</v>
      </c>
      <c r="F20" s="62">
        <f>SUM(F6:F11)</f>
        <v>0</v>
      </c>
      <c r="G20" s="62">
        <f>SUM(G6:G11)</f>
        <v>0</v>
      </c>
      <c r="H20" s="63" t="e">
        <f>(G20/F20)</f>
        <v>#DIV/0!</v>
      </c>
      <c r="I20" s="64"/>
      <c r="J20" s="64"/>
      <c r="K20" s="64"/>
      <c r="L20" s="65"/>
      <c r="N20" s="64" t="e">
        <f>SUM(M6:M11)</f>
        <v>#DIV/0!</v>
      </c>
      <c r="R20" s="66" t="s">
        <v>24</v>
      </c>
      <c r="S20" s="3">
        <f>S6</f>
        <v>0</v>
      </c>
      <c r="T20" s="67">
        <f>SUM(T6:T11)</f>
        <v>0</v>
      </c>
      <c r="U20" s="68">
        <v>1.1499999999999999</v>
      </c>
      <c r="Z20" s="66" t="s">
        <v>24</v>
      </c>
      <c r="AA20" s="69">
        <f>AA6</f>
        <v>0</v>
      </c>
      <c r="AB20" s="67">
        <f>SUM(AB6:AB11)</f>
        <v>0</v>
      </c>
      <c r="AC20" s="68">
        <v>1.1499999999999999</v>
      </c>
      <c r="AH20" s="66" t="s">
        <v>24</v>
      </c>
      <c r="AI20" s="70">
        <f>AI6</f>
        <v>0</v>
      </c>
      <c r="AJ20" s="67">
        <f>SUM(AJ6:AJ11)</f>
        <v>0</v>
      </c>
      <c r="AK20" s="68">
        <v>1.1499999999999999</v>
      </c>
      <c r="AO20" s="66" t="s">
        <v>24</v>
      </c>
      <c r="AP20" s="70">
        <f>AP6</f>
        <v>0</v>
      </c>
      <c r="AQ20" s="67">
        <f>SUM(AQ6:AQ11)</f>
        <v>0</v>
      </c>
      <c r="AR20" s="68">
        <v>1.1499999999999999</v>
      </c>
      <c r="AV20" s="66" t="s">
        <v>24</v>
      </c>
      <c r="AW20" s="71">
        <f>AW6</f>
        <v>0</v>
      </c>
      <c r="AX20" s="72">
        <f>SUM(AX6:AX11)</f>
        <v>0</v>
      </c>
    </row>
    <row r="21" spans="2:52" x14ac:dyDescent="0.3">
      <c r="B21" s="60"/>
      <c r="C21" s="73" t="s">
        <v>25</v>
      </c>
      <c r="D21" s="74">
        <f>SUM(D12:D17)</f>
        <v>41</v>
      </c>
      <c r="E21" s="74">
        <f>SUM(E12:E17)</f>
        <v>40</v>
      </c>
      <c r="F21" s="74">
        <f>SUM(F12:F17)</f>
        <v>0</v>
      </c>
      <c r="G21" s="74">
        <f>SUM(G12:G17)</f>
        <v>0</v>
      </c>
      <c r="H21" s="75" t="e">
        <f>(G21/F21)</f>
        <v>#DIV/0!</v>
      </c>
      <c r="I21" s="64"/>
      <c r="J21" s="64"/>
      <c r="K21" s="64"/>
      <c r="L21" s="65"/>
      <c r="N21" s="64" t="e">
        <f>SUM(M12:M17)</f>
        <v>#DIV/0!</v>
      </c>
      <c r="R21" s="76" t="s">
        <v>25</v>
      </c>
      <c r="S21" s="77">
        <f>S12</f>
        <v>0</v>
      </c>
      <c r="T21" s="78">
        <f>SUM(T12:T17)</f>
        <v>0</v>
      </c>
      <c r="U21" s="79"/>
      <c r="Z21" s="76" t="s">
        <v>25</v>
      </c>
      <c r="AA21" s="80">
        <f>AA12</f>
        <v>0</v>
      </c>
      <c r="AB21" s="78">
        <f>SUM(AB12:AB17)</f>
        <v>0</v>
      </c>
      <c r="AC21" s="79"/>
      <c r="AH21" s="76" t="s">
        <v>25</v>
      </c>
      <c r="AI21" s="77">
        <f>AI12</f>
        <v>0</v>
      </c>
      <c r="AJ21" s="78">
        <f>SUM(AJ12:AJ17)</f>
        <v>0</v>
      </c>
      <c r="AK21" s="79"/>
      <c r="AO21" s="76" t="s">
        <v>25</v>
      </c>
      <c r="AP21" s="77">
        <f>AP12</f>
        <v>0</v>
      </c>
      <c r="AQ21" s="78">
        <f>SUM(AQ12:AQ17)</f>
        <v>0</v>
      </c>
      <c r="AR21" s="79"/>
      <c r="AV21" s="66" t="s">
        <v>25</v>
      </c>
      <c r="AW21" s="71">
        <f>AW12</f>
        <v>0</v>
      </c>
      <c r="AX21" s="81">
        <f>SUM(AX12:AX17)</f>
        <v>0</v>
      </c>
    </row>
    <row r="22" spans="2:52" ht="15.6" x14ac:dyDescent="0.3">
      <c r="B22" s="82"/>
      <c r="C22" s="83" t="s">
        <v>27</v>
      </c>
      <c r="D22" s="84">
        <f>D20+D21</f>
        <v>62</v>
      </c>
      <c r="E22" s="84">
        <f t="shared" ref="E22" si="9">E20+E21</f>
        <v>73</v>
      </c>
      <c r="F22" s="84">
        <f>F20+F21</f>
        <v>0</v>
      </c>
      <c r="G22" s="84">
        <f>G20+G21</f>
        <v>0</v>
      </c>
      <c r="K22" s="12">
        <f>SUM(K6:K17)</f>
        <v>0</v>
      </c>
      <c r="L22" s="45"/>
      <c r="M22" s="45"/>
      <c r="N22" s="45"/>
      <c r="O22" s="45"/>
      <c r="P22" s="45"/>
      <c r="Q22" s="45"/>
      <c r="R22" s="45"/>
      <c r="AS22" s="85"/>
      <c r="AV22" s="86"/>
      <c r="AW22" s="78" t="s">
        <v>61</v>
      </c>
      <c r="AX22" s="87">
        <f>AX21+AX20</f>
        <v>0</v>
      </c>
      <c r="AZ22" s="85"/>
    </row>
    <row r="23" spans="2:52" x14ac:dyDescent="0.3">
      <c r="B23" s="2" t="s">
        <v>47</v>
      </c>
      <c r="E23" s="88"/>
      <c r="F23" s="89">
        <f>(F22/E22)-1</f>
        <v>-1</v>
      </c>
    </row>
    <row r="24" spans="2:52" x14ac:dyDescent="0.3">
      <c r="M24" s="3"/>
      <c r="N24" s="3"/>
      <c r="O24" s="3"/>
      <c r="P24" s="3"/>
    </row>
    <row r="25" spans="2:52" x14ac:dyDescent="0.3">
      <c r="M25" s="3"/>
      <c r="N25" s="3"/>
      <c r="O25" s="3"/>
      <c r="P25" s="3"/>
    </row>
    <row r="26" spans="2:52" x14ac:dyDescent="0.3">
      <c r="B26" s="186" t="s">
        <v>53</v>
      </c>
      <c r="C26" s="186"/>
      <c r="D26" s="186"/>
      <c r="E26" s="186"/>
      <c r="F26" s="186"/>
      <c r="G26" s="186"/>
      <c r="H26" s="186"/>
      <c r="I26" s="186"/>
      <c r="J26" s="186"/>
      <c r="K26" s="186"/>
      <c r="L26" s="186"/>
      <c r="M26" s="186"/>
      <c r="N26" s="186"/>
      <c r="O26" s="186"/>
      <c r="P26" s="90"/>
      <c r="AO26" s="91" t="s">
        <v>73</v>
      </c>
    </row>
    <row r="27" spans="2:52" x14ac:dyDescent="0.3">
      <c r="M27" s="3"/>
      <c r="N27" s="3"/>
      <c r="O27" s="3"/>
      <c r="P27" s="90"/>
    </row>
    <row r="28" spans="2:52" x14ac:dyDescent="0.3">
      <c r="M28" s="3"/>
      <c r="N28" s="3"/>
      <c r="O28" s="3"/>
      <c r="P28" s="90"/>
      <c r="S28" s="187"/>
      <c r="T28" s="187"/>
      <c r="U28" s="90"/>
    </row>
    <row r="29" spans="2:52" x14ac:dyDescent="0.3">
      <c r="B29" s="56" t="s">
        <v>24</v>
      </c>
      <c r="C29" s="92"/>
      <c r="D29" s="92"/>
      <c r="E29" s="92"/>
      <c r="F29" s="92"/>
      <c r="G29" s="93" t="s">
        <v>58</v>
      </c>
      <c r="H29" s="92" t="s">
        <v>54</v>
      </c>
      <c r="I29" s="92" t="s">
        <v>55</v>
      </c>
      <c r="J29" s="92" t="s">
        <v>56</v>
      </c>
      <c r="K29" s="92" t="s">
        <v>57</v>
      </c>
      <c r="L29" s="92" t="s">
        <v>88</v>
      </c>
      <c r="M29" s="92" t="s">
        <v>77</v>
      </c>
      <c r="N29" s="94" t="s">
        <v>22</v>
      </c>
      <c r="O29" s="3"/>
      <c r="P29" s="90"/>
      <c r="Q29" s="3"/>
      <c r="R29" s="3"/>
      <c r="T29" s="95"/>
      <c r="U29" s="95"/>
      <c r="V29" s="95"/>
    </row>
    <row r="30" spans="2:52" x14ac:dyDescent="0.3">
      <c r="B30" s="66" t="s">
        <v>59</v>
      </c>
      <c r="C30" s="96">
        <v>-0.02</v>
      </c>
      <c r="D30" s="45">
        <v>0.01</v>
      </c>
      <c r="E30" s="96">
        <v>0.04</v>
      </c>
      <c r="F30" s="96">
        <v>0.1</v>
      </c>
      <c r="G30" s="97"/>
      <c r="H30" s="3"/>
      <c r="I30" s="3"/>
      <c r="J30" s="3"/>
      <c r="K30" s="3"/>
      <c r="L30" s="3"/>
      <c r="M30" s="3"/>
      <c r="N30" s="68"/>
      <c r="O30" s="3"/>
      <c r="P30" s="90"/>
      <c r="Q30" s="3"/>
      <c r="R30" s="3"/>
      <c r="T30" s="95"/>
      <c r="U30" s="98"/>
      <c r="V30" s="95"/>
    </row>
    <row r="31" spans="2:52" x14ac:dyDescent="0.3">
      <c r="B31" s="66"/>
      <c r="C31" s="96"/>
      <c r="D31" s="45"/>
      <c r="E31" s="96"/>
      <c r="F31" s="96"/>
      <c r="G31" s="97"/>
      <c r="H31" s="3"/>
      <c r="I31" s="3"/>
      <c r="J31" s="3"/>
      <c r="K31" s="3"/>
      <c r="L31" s="3"/>
      <c r="M31" s="3"/>
      <c r="N31" s="68"/>
      <c r="O31" s="3"/>
      <c r="P31" s="90"/>
      <c r="Q31" s="3"/>
      <c r="R31" s="3"/>
      <c r="T31" s="95"/>
      <c r="U31" s="98"/>
      <c r="V31" s="95"/>
    </row>
    <row r="32" spans="2:52" x14ac:dyDescent="0.3">
      <c r="B32" s="66"/>
      <c r="C32" s="99">
        <f>$F$20*(1+C30)</f>
        <v>0</v>
      </c>
      <c r="D32" s="99">
        <f t="shared" ref="D32:F32" si="10">$F$20*(1+D30)</f>
        <v>0</v>
      </c>
      <c r="E32" s="99">
        <f t="shared" si="10"/>
        <v>0</v>
      </c>
      <c r="F32" s="99">
        <f t="shared" si="10"/>
        <v>0</v>
      </c>
      <c r="G32" s="100"/>
      <c r="H32" s="3"/>
      <c r="I32" s="3"/>
      <c r="J32" s="3"/>
      <c r="K32" s="3"/>
      <c r="L32" s="3"/>
      <c r="M32" s="3"/>
      <c r="N32" s="68"/>
      <c r="O32" s="3"/>
      <c r="P32" s="90"/>
      <c r="Q32" s="3"/>
      <c r="R32" s="3"/>
      <c r="T32" s="95"/>
      <c r="U32" s="98"/>
      <c r="V32" s="95"/>
    </row>
    <row r="33" spans="2:22" ht="15" thickBot="1" x14ac:dyDescent="0.35">
      <c r="B33" s="76" t="s">
        <v>28</v>
      </c>
      <c r="C33" s="101" t="b">
        <f>IF(C32,C34,TRUE)</f>
        <v>1</v>
      </c>
      <c r="D33" s="101" t="b">
        <f>IF(D32,D35,TRUE)</f>
        <v>1</v>
      </c>
      <c r="E33" s="101" t="b">
        <f>IF(E32,E36,TRUE)</f>
        <v>1</v>
      </c>
      <c r="F33" s="101" t="b">
        <f>IF(F32,F37,TRUE)</f>
        <v>1</v>
      </c>
      <c r="G33" s="102" t="b">
        <f>IF(G20&lt;C32,0,IF(G20&lt;D32,C33,IF(G20&lt;E32,D33,IF(G20&lt;F32,E33,F33))))</f>
        <v>1</v>
      </c>
      <c r="H33" s="103">
        <f>IF($G33&gt;0,IF(T20&gt;S20,$G33*U20,0),0)</f>
        <v>0</v>
      </c>
      <c r="I33" s="103">
        <f>IF($G33&gt;0,IF(AB20&gt;AA20,$G33*AC20,0),0)</f>
        <v>0</v>
      </c>
      <c r="J33" s="103">
        <f>IF($G33&gt;0,IF(AJ20&gt;AI20,$G33*AK20,0),0)</f>
        <v>0</v>
      </c>
      <c r="K33" s="103">
        <f>IF($G33&gt;0,IF(AQ20&gt;AP20,$G33*AR20,0),0)</f>
        <v>0</v>
      </c>
      <c r="L33" s="103"/>
      <c r="M33" s="103">
        <f>SUM(K6:K11)</f>
        <v>0</v>
      </c>
      <c r="N33" s="104">
        <f>SUM(G33:M33)</f>
        <v>0</v>
      </c>
      <c r="O33" s="105"/>
      <c r="P33" s="90"/>
      <c r="Q33" s="3"/>
      <c r="R33" s="3"/>
      <c r="T33" s="95"/>
      <c r="U33" s="98"/>
      <c r="V33" s="95"/>
    </row>
    <row r="34" spans="2:22" ht="15" hidden="1" thickBot="1" x14ac:dyDescent="0.35">
      <c r="B34" s="106" t="s">
        <v>48</v>
      </c>
      <c r="C34" s="107">
        <f>G20*0.1%</f>
        <v>0</v>
      </c>
      <c r="D34" s="98"/>
      <c r="E34" s="3"/>
      <c r="F34" s="3"/>
      <c r="G34" s="108"/>
      <c r="H34" s="3"/>
      <c r="I34" s="3"/>
      <c r="J34" s="3"/>
      <c r="K34" s="3"/>
      <c r="L34" s="3"/>
      <c r="M34" s="3"/>
      <c r="N34" s="3"/>
      <c r="O34" s="68"/>
      <c r="P34" s="90"/>
      <c r="Q34" s="3"/>
      <c r="R34" s="3"/>
      <c r="T34" s="95"/>
      <c r="U34" s="98"/>
      <c r="V34" s="95"/>
    </row>
    <row r="35" spans="2:22" ht="15" hidden="1" thickBot="1" x14ac:dyDescent="0.35">
      <c r="B35" s="106" t="s">
        <v>49</v>
      </c>
      <c r="C35" s="3"/>
      <c r="D35" s="71">
        <f>G20*0.15%</f>
        <v>0</v>
      </c>
      <c r="E35" s="3"/>
      <c r="F35" s="3"/>
      <c r="G35" s="108"/>
      <c r="H35" s="3"/>
      <c r="I35" s="3"/>
      <c r="J35" s="3"/>
      <c r="K35" s="3"/>
      <c r="L35" s="3"/>
      <c r="M35" s="3"/>
      <c r="N35" s="3"/>
      <c r="O35" s="68"/>
      <c r="P35" s="90"/>
      <c r="Q35" s="3"/>
      <c r="R35" s="3"/>
      <c r="T35" s="95"/>
      <c r="U35" s="98"/>
      <c r="V35" s="95"/>
    </row>
    <row r="36" spans="2:22" ht="15" hidden="1" thickBot="1" x14ac:dyDescent="0.35">
      <c r="B36" s="106" t="s">
        <v>50</v>
      </c>
      <c r="C36" s="3"/>
      <c r="D36" s="3"/>
      <c r="E36" s="71">
        <f>G20*0.2%</f>
        <v>0</v>
      </c>
      <c r="F36" s="3"/>
      <c r="G36" s="108"/>
      <c r="H36" s="3"/>
      <c r="I36" s="3"/>
      <c r="J36" s="3"/>
      <c r="K36" s="3"/>
      <c r="L36" s="3"/>
      <c r="M36" s="3"/>
      <c r="N36" s="3"/>
      <c r="O36" s="68"/>
      <c r="P36" s="90"/>
      <c r="Q36" s="3"/>
      <c r="R36" s="3"/>
      <c r="T36" s="109"/>
      <c r="U36" s="110"/>
      <c r="V36" s="109"/>
    </row>
    <row r="37" spans="2:22" ht="15" hidden="1" thickBot="1" x14ac:dyDescent="0.35">
      <c r="B37" s="111" t="s">
        <v>51</v>
      </c>
      <c r="C37" s="112"/>
      <c r="D37" s="112"/>
      <c r="E37" s="112"/>
      <c r="F37" s="113">
        <f>G20*0.3%</f>
        <v>0</v>
      </c>
      <c r="G37" s="114"/>
      <c r="H37" s="77"/>
      <c r="I37" s="77"/>
      <c r="J37" s="77"/>
      <c r="K37" s="77"/>
      <c r="L37" s="77"/>
      <c r="M37" s="77"/>
      <c r="N37" s="77"/>
      <c r="O37" s="79"/>
      <c r="P37" s="90"/>
      <c r="Q37" s="3"/>
      <c r="R37" s="3"/>
      <c r="T37" s="115"/>
      <c r="U37" s="116"/>
      <c r="V37" s="117"/>
    </row>
    <row r="38" spans="2:22" x14ac:dyDescent="0.3">
      <c r="B38" s="191" t="s">
        <v>18</v>
      </c>
      <c r="C38" s="191"/>
      <c r="D38" s="191"/>
      <c r="E38" s="191"/>
      <c r="F38" s="191"/>
      <c r="M38" s="3"/>
      <c r="N38" s="3"/>
      <c r="O38" s="3"/>
      <c r="P38" s="90"/>
      <c r="T38" s="3"/>
    </row>
    <row r="39" spans="2:22" x14ac:dyDescent="0.3">
      <c r="B39" s="109"/>
      <c r="M39" s="3"/>
      <c r="N39" s="3"/>
      <c r="O39" s="3"/>
      <c r="P39" s="90"/>
    </row>
    <row r="40" spans="2:22" x14ac:dyDescent="0.3">
      <c r="P40" s="90"/>
    </row>
    <row r="41" spans="2:22" x14ac:dyDescent="0.3">
      <c r="B41" s="56" t="s">
        <v>25</v>
      </c>
      <c r="C41" s="92"/>
      <c r="D41" s="92"/>
      <c r="E41" s="92"/>
      <c r="F41" s="94"/>
      <c r="G41" s="93" t="s">
        <v>58</v>
      </c>
      <c r="H41" s="92" t="s">
        <v>54</v>
      </c>
      <c r="I41" s="92" t="s">
        <v>55</v>
      </c>
      <c r="J41" s="92" t="s">
        <v>56</v>
      </c>
      <c r="K41" s="92" t="s">
        <v>57</v>
      </c>
      <c r="L41" s="92" t="s">
        <v>88</v>
      </c>
      <c r="M41" s="92" t="s">
        <v>77</v>
      </c>
      <c r="N41" s="94" t="s">
        <v>22</v>
      </c>
      <c r="O41" s="3"/>
      <c r="P41" s="90"/>
    </row>
    <row r="42" spans="2:22" x14ac:dyDescent="0.3">
      <c r="B42" s="66" t="s">
        <v>59</v>
      </c>
      <c r="C42" s="96">
        <v>-0.02</v>
      </c>
      <c r="D42" s="96">
        <v>0.01</v>
      </c>
      <c r="E42" s="96">
        <v>0.04</v>
      </c>
      <c r="F42" s="118">
        <v>0.1</v>
      </c>
      <c r="G42" s="97"/>
      <c r="H42" s="3"/>
      <c r="I42" s="3"/>
      <c r="J42" s="3"/>
      <c r="K42" s="3"/>
      <c r="L42" s="3"/>
      <c r="M42" s="3"/>
      <c r="N42" s="68"/>
      <c r="O42" s="3"/>
      <c r="P42" s="90"/>
    </row>
    <row r="43" spans="2:22" x14ac:dyDescent="0.3">
      <c r="B43" s="66"/>
      <c r="C43" s="96"/>
      <c r="D43" s="96"/>
      <c r="E43" s="96"/>
      <c r="F43" s="118"/>
      <c r="G43" s="97"/>
      <c r="H43" s="3"/>
      <c r="I43" s="3"/>
      <c r="J43" s="3"/>
      <c r="K43" s="3"/>
      <c r="L43" s="3"/>
      <c r="M43" s="3"/>
      <c r="N43" s="68"/>
      <c r="O43" s="3"/>
      <c r="P43" s="90"/>
    </row>
    <row r="44" spans="2:22" x14ac:dyDescent="0.3">
      <c r="B44" s="66"/>
      <c r="C44" s="70">
        <f>$F$21*(1+C42)</f>
        <v>0</v>
      </c>
      <c r="D44" s="70">
        <f t="shared" ref="D44:F44" si="11">$F$21*(1+D42)</f>
        <v>0</v>
      </c>
      <c r="E44" s="70">
        <f t="shared" si="11"/>
        <v>0</v>
      </c>
      <c r="F44" s="70">
        <f t="shared" si="11"/>
        <v>0</v>
      </c>
      <c r="G44" s="100"/>
      <c r="H44" s="3"/>
      <c r="I44" s="3"/>
      <c r="J44" s="3"/>
      <c r="K44" s="3"/>
      <c r="L44" s="3"/>
      <c r="M44" s="3"/>
      <c r="N44" s="68"/>
      <c r="O44" s="3"/>
      <c r="P44" s="90"/>
    </row>
    <row r="45" spans="2:22" ht="15" thickBot="1" x14ac:dyDescent="0.35">
      <c r="B45" s="76" t="s">
        <v>28</v>
      </c>
      <c r="C45" s="101" t="b">
        <f>IF(C44,C46,TRUE)</f>
        <v>1</v>
      </c>
      <c r="D45" s="101" t="b">
        <f>IF(D44,D47,TRUE)</f>
        <v>1</v>
      </c>
      <c r="E45" s="101" t="b">
        <f>IF(E44,E48,TRUE)</f>
        <v>1</v>
      </c>
      <c r="F45" s="119" t="b">
        <f>IF(F44,F49,TRUE)</f>
        <v>1</v>
      </c>
      <c r="G45" s="102" t="b">
        <f>IF(G21&lt;C44,0,IF(G21&lt;D44,C45,IF(G21&lt;E44,D45,IF(G21&lt;F44,E45,F45))))</f>
        <v>1</v>
      </c>
      <c r="H45" s="103">
        <f>IF($G45&gt;0,IF(T21&gt;S21,$G45*U21,0),0)</f>
        <v>0</v>
      </c>
      <c r="I45" s="103">
        <f>IF($G45&gt;0,IF(AB21&gt;AA21,$G45*AC21,0),0)</f>
        <v>0</v>
      </c>
      <c r="J45" s="103">
        <f>IF($G45&gt;0,IF(AJ21&gt;AI21,$G45*AK21,0),0)</f>
        <v>0</v>
      </c>
      <c r="K45" s="103">
        <f>IF($G45&gt;0,IF(AQ21&gt;AP21,$G45*AR21,0),0)</f>
        <v>0</v>
      </c>
      <c r="L45" s="103"/>
      <c r="M45" s="103">
        <f>SUM(K12:K17)</f>
        <v>0</v>
      </c>
      <c r="N45" s="104">
        <f>SUM(G45:M45)</f>
        <v>0</v>
      </c>
      <c r="O45" s="105"/>
      <c r="P45" s="90"/>
    </row>
    <row r="46" spans="2:22" ht="15" hidden="1" thickBot="1" x14ac:dyDescent="0.35">
      <c r="B46" s="106" t="s">
        <v>48</v>
      </c>
      <c r="C46" s="107">
        <f>G21*0.1%</f>
        <v>0</v>
      </c>
      <c r="D46" s="98"/>
      <c r="E46" s="3"/>
      <c r="F46" s="120"/>
      <c r="G46" s="108"/>
      <c r="H46" s="3"/>
      <c r="I46" s="3"/>
      <c r="J46" s="3"/>
      <c r="K46" s="3"/>
      <c r="L46" s="3"/>
      <c r="M46" s="3"/>
      <c r="N46" s="3"/>
      <c r="O46" s="68"/>
      <c r="P46" s="90"/>
    </row>
    <row r="47" spans="2:22" ht="15" hidden="1" thickBot="1" x14ac:dyDescent="0.35">
      <c r="B47" s="106" t="s">
        <v>49</v>
      </c>
      <c r="C47" s="3"/>
      <c r="D47" s="71">
        <f>G21*0.15%</f>
        <v>0</v>
      </c>
      <c r="E47" s="3"/>
      <c r="F47" s="120"/>
      <c r="G47" s="108"/>
      <c r="H47" s="3"/>
      <c r="I47" s="3"/>
      <c r="J47" s="3"/>
      <c r="K47" s="3"/>
      <c r="L47" s="3"/>
      <c r="M47" s="3"/>
      <c r="N47" s="3"/>
      <c r="O47" s="68"/>
      <c r="P47" s="90"/>
    </row>
    <row r="48" spans="2:22" ht="15" hidden="1" thickBot="1" x14ac:dyDescent="0.35">
      <c r="B48" s="106" t="s">
        <v>50</v>
      </c>
      <c r="C48" s="3"/>
      <c r="D48" s="3"/>
      <c r="E48" s="71">
        <f>G21*0.2%</f>
        <v>0</v>
      </c>
      <c r="F48" s="120"/>
      <c r="G48" s="108"/>
      <c r="H48" s="3"/>
      <c r="I48" s="3"/>
      <c r="J48" s="3"/>
      <c r="K48" s="3"/>
      <c r="L48" s="3"/>
      <c r="M48" s="3"/>
      <c r="N48" s="3"/>
      <c r="O48" s="68"/>
      <c r="P48" s="90"/>
    </row>
    <row r="49" spans="2:16" ht="15" hidden="1" thickBot="1" x14ac:dyDescent="0.35">
      <c r="B49" s="111" t="s">
        <v>51</v>
      </c>
      <c r="C49" s="112"/>
      <c r="D49" s="112"/>
      <c r="E49" s="112"/>
      <c r="F49" s="121">
        <f>G21*0.3%</f>
        <v>0</v>
      </c>
      <c r="G49" s="114"/>
      <c r="H49" s="77"/>
      <c r="I49" s="77"/>
      <c r="J49" s="77"/>
      <c r="K49" s="77"/>
      <c r="L49" s="77"/>
      <c r="M49" s="77"/>
      <c r="N49" s="77"/>
      <c r="O49" s="79"/>
      <c r="P49" s="90"/>
    </row>
    <row r="50" spans="2:16" x14ac:dyDescent="0.3">
      <c r="B50" s="191" t="s">
        <v>18</v>
      </c>
      <c r="C50" s="191"/>
      <c r="D50" s="191"/>
      <c r="E50" s="191"/>
      <c r="F50" s="191"/>
      <c r="P50" s="90"/>
    </row>
    <row r="51" spans="2:16" x14ac:dyDescent="0.3">
      <c r="P51" s="90"/>
    </row>
    <row r="52" spans="2:16" x14ac:dyDescent="0.3">
      <c r="P52" s="90"/>
    </row>
    <row r="53" spans="2:16" x14ac:dyDescent="0.3">
      <c r="P53" s="90"/>
    </row>
    <row r="66" spans="2:41" ht="21" customHeight="1" x14ac:dyDescent="0.3"/>
    <row r="67" spans="2:41" ht="21" customHeight="1" x14ac:dyDescent="0.3"/>
    <row r="70" spans="2:41" x14ac:dyDescent="0.3">
      <c r="B70" s="98"/>
      <c r="C70" s="122"/>
      <c r="D70" s="123"/>
      <c r="E70" s="123"/>
      <c r="F70" s="122"/>
      <c r="G70" s="122"/>
      <c r="H70" s="122"/>
      <c r="I70" s="122"/>
      <c r="J70" s="122"/>
      <c r="K70" s="122"/>
      <c r="L70" s="122"/>
      <c r="M70" s="122"/>
      <c r="N70" s="122"/>
      <c r="O70" s="116"/>
      <c r="P70" s="116"/>
      <c r="Q70" s="116"/>
      <c r="R70" s="124"/>
      <c r="S70" s="124"/>
      <c r="T70" s="125"/>
      <c r="U70" s="126"/>
      <c r="V70" s="126"/>
      <c r="W70" s="3"/>
      <c r="X70" s="98"/>
      <c r="Y70" s="98"/>
      <c r="Z70" s="122"/>
      <c r="AA70" s="123"/>
      <c r="AB70" s="123"/>
      <c r="AC70" s="122"/>
      <c r="AD70" s="122"/>
      <c r="AE70" s="122"/>
      <c r="AF70" s="122"/>
      <c r="AG70" s="122"/>
      <c r="AH70" s="122"/>
      <c r="AI70" s="122"/>
      <c r="AJ70" s="116"/>
      <c r="AK70" s="116"/>
      <c r="AL70" s="124"/>
      <c r="AM70" s="125"/>
      <c r="AN70" s="125"/>
      <c r="AO70" s="126"/>
    </row>
    <row r="71" spans="2:41" x14ac:dyDescent="0.3">
      <c r="B71" s="98"/>
      <c r="C71" s="122"/>
      <c r="D71" s="123"/>
      <c r="E71" s="123"/>
      <c r="F71" s="122"/>
      <c r="G71" s="122"/>
      <c r="H71" s="122"/>
      <c r="I71" s="122"/>
      <c r="J71" s="122"/>
      <c r="K71" s="122"/>
      <c r="L71" s="122"/>
      <c r="M71" s="122"/>
      <c r="N71" s="122"/>
      <c r="O71" s="116"/>
      <c r="P71" s="116"/>
      <c r="Q71" s="116"/>
      <c r="R71" s="116"/>
      <c r="S71" s="124"/>
      <c r="T71" s="125"/>
      <c r="U71" s="126"/>
      <c r="V71" s="126"/>
      <c r="W71" s="3"/>
      <c r="X71" s="98"/>
      <c r="Y71" s="98"/>
      <c r="Z71" s="122"/>
      <c r="AA71" s="123"/>
      <c r="AB71" s="123"/>
      <c r="AC71" s="122"/>
      <c r="AD71" s="122"/>
      <c r="AE71" s="122"/>
      <c r="AF71" s="122"/>
      <c r="AG71" s="122"/>
      <c r="AH71" s="122"/>
      <c r="AI71" s="122"/>
      <c r="AJ71" s="116"/>
      <c r="AK71" s="116"/>
      <c r="AL71" s="124"/>
      <c r="AM71" s="125"/>
      <c r="AN71" s="125"/>
      <c r="AO71" s="126"/>
    </row>
    <row r="72" spans="2:41" ht="23.25" customHeight="1" x14ac:dyDescent="0.3">
      <c r="B72" s="98"/>
      <c r="C72" s="122"/>
      <c r="D72" s="123"/>
      <c r="E72" s="123"/>
      <c r="F72" s="122"/>
      <c r="G72" s="122"/>
      <c r="H72" s="122"/>
      <c r="I72" s="122"/>
      <c r="J72" s="122"/>
      <c r="K72" s="122"/>
      <c r="L72" s="122"/>
      <c r="M72" s="122"/>
      <c r="N72" s="122"/>
      <c r="O72" s="116"/>
      <c r="P72" s="116"/>
      <c r="Q72" s="116"/>
      <c r="R72" s="116"/>
      <c r="S72" s="124"/>
      <c r="T72" s="125"/>
      <c r="U72" s="126"/>
      <c r="V72" s="126"/>
      <c r="W72" s="3"/>
      <c r="X72" s="98"/>
      <c r="Y72" s="98"/>
      <c r="Z72" s="122"/>
      <c r="AA72" s="123"/>
      <c r="AB72" s="123"/>
      <c r="AC72" s="122"/>
      <c r="AD72" s="122"/>
      <c r="AE72" s="122"/>
      <c r="AF72" s="122"/>
      <c r="AG72" s="122"/>
      <c r="AH72" s="122"/>
      <c r="AI72" s="122"/>
      <c r="AJ72" s="116"/>
      <c r="AK72" s="116"/>
      <c r="AL72" s="124"/>
      <c r="AM72" s="125"/>
      <c r="AN72" s="125"/>
      <c r="AO72" s="126"/>
    </row>
    <row r="73" spans="2:41" ht="23.25" customHeight="1" x14ac:dyDescent="0.45">
      <c r="B73" s="155"/>
      <c r="C73" s="155"/>
      <c r="D73" s="155"/>
      <c r="E73" s="155"/>
      <c r="F73" s="155"/>
      <c r="G73" s="155"/>
      <c r="H73" s="155"/>
      <c r="I73" s="155"/>
      <c r="J73" s="155"/>
      <c r="K73" s="155"/>
      <c r="L73" s="155"/>
      <c r="M73" s="155"/>
      <c r="N73" s="155"/>
      <c r="O73" s="155"/>
      <c r="P73" s="155"/>
      <c r="Q73" s="155"/>
      <c r="R73" s="155"/>
      <c r="S73" s="155"/>
      <c r="T73" s="155"/>
      <c r="U73" s="155"/>
      <c r="V73" s="3"/>
      <c r="W73" s="3"/>
      <c r="X73" s="155"/>
      <c r="Y73" s="155"/>
      <c r="Z73" s="155"/>
      <c r="AA73" s="155"/>
      <c r="AB73" s="155"/>
      <c r="AC73" s="155"/>
      <c r="AD73" s="155"/>
      <c r="AE73" s="155"/>
      <c r="AF73" s="155"/>
      <c r="AG73" s="155"/>
      <c r="AH73" s="155"/>
      <c r="AI73" s="155"/>
      <c r="AJ73" s="155"/>
      <c r="AK73" s="155"/>
      <c r="AL73" s="155"/>
      <c r="AM73" s="155"/>
      <c r="AN73" s="155"/>
      <c r="AO73" s="155"/>
    </row>
    <row r="74" spans="2:41" ht="23.4" x14ac:dyDescent="0.3">
      <c r="B74" s="156"/>
      <c r="C74" s="156"/>
      <c r="D74" s="156"/>
      <c r="E74" s="156"/>
      <c r="F74" s="156"/>
      <c r="G74" s="156"/>
      <c r="H74" s="156"/>
      <c r="I74" s="156"/>
      <c r="J74" s="156"/>
      <c r="K74" s="156"/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3"/>
      <c r="W74" s="3"/>
      <c r="X74" s="156"/>
      <c r="Y74" s="156"/>
      <c r="Z74" s="156"/>
      <c r="AA74" s="156"/>
      <c r="AB74" s="156"/>
      <c r="AC74" s="156"/>
      <c r="AD74" s="156"/>
      <c r="AE74" s="156"/>
      <c r="AF74" s="156"/>
      <c r="AG74" s="156"/>
      <c r="AH74" s="156"/>
      <c r="AI74" s="156"/>
      <c r="AJ74" s="156"/>
      <c r="AK74" s="156"/>
      <c r="AL74" s="156"/>
      <c r="AM74" s="156"/>
      <c r="AN74" s="156"/>
      <c r="AO74" s="156"/>
    </row>
    <row r="75" spans="2:41" x14ac:dyDescent="0.3">
      <c r="B75" s="127"/>
      <c r="C75" s="128"/>
      <c r="D75" s="123"/>
      <c r="E75" s="123"/>
      <c r="F75" s="128"/>
      <c r="G75" s="128"/>
      <c r="H75" s="128"/>
      <c r="I75" s="128"/>
      <c r="J75" s="128"/>
      <c r="K75" s="128"/>
      <c r="L75" s="128"/>
      <c r="M75" s="128"/>
      <c r="N75" s="128"/>
      <c r="O75" s="55"/>
      <c r="P75" s="55"/>
      <c r="Q75" s="55"/>
      <c r="R75" s="55"/>
      <c r="S75" s="129"/>
      <c r="T75" s="129"/>
      <c r="U75" s="130"/>
      <c r="V75" s="130"/>
      <c r="W75" s="28"/>
      <c r="X75" s="127"/>
      <c r="Y75" s="127"/>
      <c r="Z75" s="128"/>
      <c r="AA75" s="123"/>
      <c r="AB75" s="123"/>
      <c r="AC75" s="128"/>
      <c r="AD75" s="128"/>
      <c r="AE75" s="128"/>
      <c r="AF75" s="128"/>
      <c r="AG75" s="128"/>
      <c r="AH75" s="128"/>
      <c r="AI75" s="128"/>
      <c r="AJ75" s="55"/>
      <c r="AK75" s="55"/>
      <c r="AL75" s="129"/>
      <c r="AM75" s="129"/>
      <c r="AN75" s="129"/>
      <c r="AO75" s="130"/>
    </row>
    <row r="76" spans="2:41" x14ac:dyDescent="0.3">
      <c r="B76" s="127"/>
      <c r="C76" s="128"/>
      <c r="D76" s="123"/>
      <c r="E76" s="123"/>
      <c r="F76" s="128"/>
      <c r="G76" s="128"/>
      <c r="H76" s="128"/>
      <c r="I76" s="128"/>
      <c r="J76" s="128"/>
      <c r="K76" s="128"/>
      <c r="L76" s="128"/>
      <c r="M76" s="128"/>
      <c r="N76" s="128"/>
      <c r="O76" s="55"/>
      <c r="P76" s="55"/>
      <c r="Q76" s="55"/>
      <c r="R76" s="55"/>
      <c r="S76" s="129"/>
      <c r="T76" s="129"/>
      <c r="U76" s="130"/>
      <c r="V76" s="130"/>
      <c r="W76" s="131"/>
      <c r="X76" s="127"/>
      <c r="Y76" s="127"/>
      <c r="Z76" s="128"/>
      <c r="AA76" s="123"/>
      <c r="AB76" s="123"/>
      <c r="AC76" s="128"/>
      <c r="AD76" s="128"/>
      <c r="AE76" s="128"/>
      <c r="AF76" s="128"/>
      <c r="AG76" s="128"/>
      <c r="AH76" s="128"/>
      <c r="AI76" s="128"/>
      <c r="AJ76" s="55"/>
      <c r="AK76" s="55"/>
      <c r="AL76" s="129"/>
      <c r="AM76" s="129"/>
      <c r="AN76" s="129"/>
      <c r="AO76" s="130"/>
    </row>
    <row r="77" spans="2:41" x14ac:dyDescent="0.3">
      <c r="B77" s="127"/>
      <c r="C77" s="128"/>
      <c r="D77" s="123"/>
      <c r="E77" s="123"/>
      <c r="F77" s="128"/>
      <c r="G77" s="128"/>
      <c r="H77" s="128"/>
      <c r="I77" s="128"/>
      <c r="J77" s="128"/>
      <c r="K77" s="128"/>
      <c r="L77" s="128"/>
      <c r="M77" s="128"/>
      <c r="N77" s="128"/>
      <c r="O77" s="55"/>
      <c r="P77" s="55"/>
      <c r="Q77" s="55"/>
      <c r="R77" s="55"/>
      <c r="S77" s="129"/>
      <c r="T77" s="129"/>
      <c r="U77" s="130"/>
      <c r="V77" s="130"/>
      <c r="W77" s="131"/>
      <c r="X77" s="127"/>
      <c r="Y77" s="127"/>
      <c r="Z77" s="128"/>
      <c r="AA77" s="123"/>
      <c r="AB77" s="123"/>
      <c r="AC77" s="128"/>
      <c r="AD77" s="128"/>
      <c r="AE77" s="128"/>
      <c r="AF77" s="128"/>
      <c r="AG77" s="128"/>
      <c r="AH77" s="128"/>
      <c r="AI77" s="128"/>
      <c r="AJ77" s="55"/>
      <c r="AK77" s="55"/>
      <c r="AL77" s="129"/>
      <c r="AM77" s="129"/>
      <c r="AN77" s="129"/>
      <c r="AO77" s="130"/>
    </row>
    <row r="78" spans="2:41" x14ac:dyDescent="0.3">
      <c r="B78" s="127"/>
      <c r="C78" s="128"/>
      <c r="D78" s="123"/>
      <c r="E78" s="123"/>
      <c r="F78" s="128"/>
      <c r="G78" s="128"/>
      <c r="H78" s="128"/>
      <c r="I78" s="128"/>
      <c r="J78" s="128"/>
      <c r="K78" s="128"/>
      <c r="L78" s="128"/>
      <c r="M78" s="128"/>
      <c r="N78" s="128"/>
      <c r="O78" s="55"/>
      <c r="P78" s="55"/>
      <c r="Q78" s="55"/>
      <c r="R78" s="55"/>
      <c r="S78" s="129"/>
      <c r="T78" s="129"/>
      <c r="U78" s="130"/>
      <c r="V78" s="130"/>
      <c r="W78" s="131"/>
      <c r="X78" s="127"/>
      <c r="Y78" s="127"/>
      <c r="Z78" s="128"/>
      <c r="AA78" s="123"/>
      <c r="AB78" s="123"/>
      <c r="AC78" s="128"/>
      <c r="AD78" s="128"/>
      <c r="AE78" s="128"/>
      <c r="AF78" s="128"/>
      <c r="AG78" s="128"/>
      <c r="AH78" s="128"/>
      <c r="AI78" s="128"/>
      <c r="AJ78" s="55"/>
      <c r="AK78" s="55"/>
      <c r="AL78" s="129"/>
      <c r="AM78" s="129"/>
      <c r="AN78" s="129"/>
      <c r="AO78" s="130"/>
    </row>
    <row r="79" spans="2:41" x14ac:dyDescent="0.3">
      <c r="B79" s="127"/>
      <c r="C79" s="128"/>
      <c r="D79" s="123"/>
      <c r="E79" s="123"/>
      <c r="F79" s="128"/>
      <c r="G79" s="128"/>
      <c r="H79" s="128"/>
      <c r="I79" s="128"/>
      <c r="J79" s="128"/>
      <c r="K79" s="128"/>
      <c r="L79" s="128"/>
      <c r="M79" s="128"/>
      <c r="N79" s="128"/>
      <c r="O79" s="55"/>
      <c r="P79" s="55"/>
      <c r="Q79" s="55"/>
      <c r="R79" s="55"/>
      <c r="S79" s="129"/>
      <c r="T79" s="129"/>
      <c r="U79" s="130"/>
      <c r="V79" s="130"/>
      <c r="W79" s="131"/>
      <c r="X79" s="127"/>
      <c r="Y79" s="127"/>
      <c r="Z79" s="128"/>
      <c r="AA79" s="123"/>
      <c r="AB79" s="123"/>
      <c r="AC79" s="128"/>
      <c r="AD79" s="128"/>
      <c r="AE79" s="128"/>
      <c r="AF79" s="128"/>
      <c r="AG79" s="128"/>
      <c r="AH79" s="128"/>
      <c r="AI79" s="128"/>
      <c r="AJ79" s="55"/>
      <c r="AK79" s="55"/>
      <c r="AL79" s="129"/>
      <c r="AM79" s="129"/>
      <c r="AN79" s="129"/>
      <c r="AO79" s="130"/>
    </row>
    <row r="80" spans="2:41" x14ac:dyDescent="0.3">
      <c r="B80" s="127"/>
      <c r="C80" s="128"/>
      <c r="D80" s="123"/>
      <c r="E80" s="123"/>
      <c r="F80" s="128"/>
      <c r="G80" s="128"/>
      <c r="H80" s="128"/>
      <c r="I80" s="128"/>
      <c r="J80" s="128"/>
      <c r="K80" s="128"/>
      <c r="L80" s="128"/>
      <c r="M80" s="128"/>
      <c r="N80" s="128"/>
      <c r="O80" s="55"/>
      <c r="P80" s="55"/>
      <c r="Q80" s="55"/>
      <c r="R80" s="55"/>
      <c r="S80" s="129"/>
      <c r="T80" s="129"/>
      <c r="U80" s="130"/>
      <c r="V80" s="130"/>
      <c r="W80" s="131"/>
      <c r="X80" s="127"/>
      <c r="Y80" s="127"/>
      <c r="Z80" s="128"/>
      <c r="AA80" s="123"/>
      <c r="AB80" s="123"/>
      <c r="AC80" s="128"/>
      <c r="AD80" s="128"/>
      <c r="AE80" s="128"/>
      <c r="AF80" s="128"/>
      <c r="AG80" s="128"/>
      <c r="AH80" s="128"/>
      <c r="AI80" s="128"/>
      <c r="AJ80" s="55"/>
      <c r="AK80" s="55"/>
      <c r="AL80" s="129"/>
      <c r="AM80" s="129"/>
      <c r="AN80" s="129"/>
      <c r="AO80" s="130"/>
    </row>
    <row r="81" spans="2:41" ht="14.4" customHeight="1" x14ac:dyDescent="0.3">
      <c r="B81" s="127"/>
      <c r="C81" s="128"/>
      <c r="D81" s="123"/>
      <c r="E81" s="123"/>
      <c r="F81" s="128"/>
      <c r="G81" s="128"/>
      <c r="H81" s="128"/>
      <c r="I81" s="128"/>
      <c r="J81" s="128"/>
      <c r="K81" s="128"/>
      <c r="L81" s="128"/>
      <c r="M81" s="128"/>
      <c r="N81" s="128"/>
      <c r="O81" s="55"/>
      <c r="P81" s="55"/>
      <c r="Q81" s="55"/>
      <c r="R81" s="55"/>
      <c r="S81" s="129"/>
      <c r="T81" s="129"/>
      <c r="U81" s="130"/>
      <c r="V81" s="130"/>
      <c r="W81" s="131"/>
      <c r="X81" s="127"/>
      <c r="Y81" s="127"/>
      <c r="Z81" s="128"/>
      <c r="AA81" s="123"/>
      <c r="AB81" s="123"/>
      <c r="AC81" s="128"/>
      <c r="AD81" s="128"/>
      <c r="AE81" s="128"/>
      <c r="AF81" s="128"/>
      <c r="AG81" s="128"/>
      <c r="AH81" s="128"/>
      <c r="AI81" s="128"/>
      <c r="AJ81" s="55"/>
      <c r="AK81" s="55"/>
      <c r="AL81" s="129"/>
      <c r="AM81" s="129"/>
      <c r="AN81" s="129"/>
      <c r="AO81" s="130"/>
    </row>
    <row r="82" spans="2:41" x14ac:dyDescent="0.3">
      <c r="B82" s="127"/>
      <c r="C82" s="128"/>
      <c r="D82" s="123"/>
      <c r="E82" s="123"/>
      <c r="F82" s="128"/>
      <c r="G82" s="128"/>
      <c r="H82" s="128"/>
      <c r="I82" s="128"/>
      <c r="J82" s="128"/>
      <c r="K82" s="128"/>
      <c r="L82" s="128"/>
      <c r="M82" s="128"/>
      <c r="N82" s="128"/>
      <c r="O82" s="55"/>
      <c r="P82" s="55"/>
      <c r="Q82" s="55"/>
      <c r="R82" s="55"/>
      <c r="S82" s="129"/>
      <c r="T82" s="129"/>
      <c r="U82" s="130"/>
      <c r="V82" s="130"/>
      <c r="W82" s="131"/>
      <c r="X82" s="127"/>
      <c r="Y82" s="127"/>
      <c r="Z82" s="128"/>
      <c r="AA82" s="123"/>
      <c r="AB82" s="123"/>
      <c r="AC82" s="128"/>
      <c r="AD82" s="128"/>
      <c r="AE82" s="128"/>
      <c r="AF82" s="128"/>
      <c r="AG82" s="128"/>
      <c r="AH82" s="128"/>
      <c r="AI82" s="128"/>
      <c r="AJ82" s="55"/>
      <c r="AK82" s="55"/>
      <c r="AL82" s="129"/>
      <c r="AM82" s="129"/>
      <c r="AN82" s="129"/>
      <c r="AO82" s="130"/>
    </row>
    <row r="83" spans="2:41" x14ac:dyDescent="0.3">
      <c r="B83" s="127"/>
      <c r="C83" s="128"/>
      <c r="D83" s="123"/>
      <c r="E83" s="123"/>
      <c r="F83" s="128"/>
      <c r="G83" s="128"/>
      <c r="H83" s="128"/>
      <c r="I83" s="128"/>
      <c r="J83" s="128"/>
      <c r="K83" s="128"/>
      <c r="L83" s="128"/>
      <c r="M83" s="128"/>
      <c r="N83" s="128"/>
      <c r="O83" s="55"/>
      <c r="P83" s="55"/>
      <c r="Q83" s="55"/>
      <c r="R83" s="55"/>
      <c r="S83" s="129"/>
      <c r="T83" s="129"/>
      <c r="U83" s="130"/>
      <c r="V83" s="130"/>
      <c r="W83" s="131"/>
      <c r="X83" s="127"/>
      <c r="Y83" s="127"/>
      <c r="Z83" s="128"/>
      <c r="AA83" s="123"/>
      <c r="AB83" s="123"/>
      <c r="AC83" s="128"/>
      <c r="AD83" s="128"/>
      <c r="AE83" s="128"/>
      <c r="AF83" s="128"/>
      <c r="AG83" s="128"/>
      <c r="AH83" s="128"/>
      <c r="AI83" s="128"/>
      <c r="AJ83" s="55"/>
      <c r="AK83" s="55"/>
      <c r="AL83" s="129"/>
      <c r="AM83" s="129"/>
      <c r="AN83" s="129"/>
      <c r="AO83" s="130"/>
    </row>
    <row r="84" spans="2:41" x14ac:dyDescent="0.3">
      <c r="B84" s="127"/>
      <c r="C84" s="128"/>
      <c r="D84" s="123"/>
      <c r="E84" s="123"/>
      <c r="F84" s="128"/>
      <c r="G84" s="128"/>
      <c r="H84" s="128"/>
      <c r="I84" s="128"/>
      <c r="J84" s="128"/>
      <c r="K84" s="128"/>
      <c r="L84" s="128"/>
      <c r="M84" s="128"/>
      <c r="N84" s="128"/>
      <c r="O84" s="55"/>
      <c r="P84" s="55"/>
      <c r="Q84" s="55"/>
      <c r="R84" s="55"/>
      <c r="S84" s="129"/>
      <c r="T84" s="129"/>
      <c r="U84" s="130"/>
      <c r="V84" s="130"/>
      <c r="W84" s="131"/>
      <c r="X84" s="127"/>
      <c r="Y84" s="127"/>
      <c r="Z84" s="128"/>
      <c r="AA84" s="123"/>
      <c r="AB84" s="123"/>
      <c r="AC84" s="128"/>
      <c r="AD84" s="128"/>
      <c r="AE84" s="128"/>
      <c r="AF84" s="128"/>
      <c r="AG84" s="128"/>
      <c r="AH84" s="128"/>
      <c r="AI84" s="128"/>
      <c r="AJ84" s="55"/>
      <c r="AK84" s="55"/>
      <c r="AL84" s="129"/>
      <c r="AM84" s="129"/>
      <c r="AN84" s="129"/>
      <c r="AO84" s="130"/>
    </row>
    <row r="85" spans="2:41" x14ac:dyDescent="0.3">
      <c r="B85" s="127"/>
      <c r="C85" s="128"/>
      <c r="D85" s="123"/>
      <c r="E85" s="123"/>
      <c r="F85" s="128"/>
      <c r="G85" s="128"/>
      <c r="H85" s="128"/>
      <c r="I85" s="128"/>
      <c r="J85" s="128"/>
      <c r="K85" s="128"/>
      <c r="L85" s="128"/>
      <c r="M85" s="128"/>
      <c r="N85" s="128"/>
      <c r="O85" s="55"/>
      <c r="P85" s="55"/>
      <c r="Q85" s="55"/>
      <c r="R85" s="55"/>
      <c r="S85" s="129"/>
      <c r="T85" s="129"/>
      <c r="U85" s="130"/>
      <c r="V85" s="130"/>
      <c r="W85" s="131"/>
      <c r="X85" s="127"/>
      <c r="Y85" s="127"/>
      <c r="Z85" s="128"/>
      <c r="AA85" s="123"/>
      <c r="AB85" s="123"/>
      <c r="AC85" s="128"/>
      <c r="AD85" s="128"/>
      <c r="AE85" s="128"/>
      <c r="AF85" s="128"/>
      <c r="AG85" s="128"/>
      <c r="AH85" s="128"/>
      <c r="AI85" s="128"/>
      <c r="AJ85" s="55"/>
      <c r="AK85" s="55"/>
      <c r="AL85" s="129"/>
      <c r="AM85" s="129"/>
      <c r="AN85" s="129"/>
      <c r="AO85" s="130"/>
    </row>
    <row r="86" spans="2:41" x14ac:dyDescent="0.3">
      <c r="B86" s="127"/>
      <c r="C86" s="128"/>
      <c r="D86" s="123"/>
      <c r="E86" s="123"/>
      <c r="F86" s="128"/>
      <c r="G86" s="128"/>
      <c r="H86" s="128"/>
      <c r="I86" s="128"/>
      <c r="J86" s="128"/>
      <c r="K86" s="128"/>
      <c r="L86" s="128"/>
      <c r="M86" s="128"/>
      <c r="N86" s="128"/>
      <c r="O86" s="55"/>
      <c r="P86" s="55"/>
      <c r="Q86" s="55"/>
      <c r="R86" s="55"/>
      <c r="S86" s="129"/>
      <c r="T86" s="129"/>
      <c r="U86" s="130"/>
      <c r="V86" s="130"/>
      <c r="W86" s="131"/>
      <c r="X86" s="127"/>
      <c r="Y86" s="127"/>
      <c r="Z86" s="128"/>
      <c r="AA86" s="123"/>
      <c r="AB86" s="123"/>
      <c r="AC86" s="128"/>
      <c r="AD86" s="128"/>
      <c r="AE86" s="128"/>
      <c r="AF86" s="128"/>
      <c r="AG86" s="128"/>
      <c r="AH86" s="128"/>
      <c r="AI86" s="128"/>
      <c r="AJ86" s="55"/>
      <c r="AK86" s="55"/>
      <c r="AL86" s="129"/>
      <c r="AM86" s="129"/>
      <c r="AN86" s="129"/>
      <c r="AO86" s="130"/>
    </row>
    <row r="87" spans="2:41" x14ac:dyDescent="0.3">
      <c r="B87" s="127"/>
      <c r="C87" s="128"/>
      <c r="D87" s="123"/>
      <c r="E87" s="123"/>
      <c r="F87" s="128"/>
      <c r="G87" s="128"/>
      <c r="H87" s="128"/>
      <c r="I87" s="128"/>
      <c r="J87" s="128"/>
      <c r="K87" s="128"/>
      <c r="L87" s="128"/>
      <c r="M87" s="128"/>
      <c r="N87" s="128"/>
      <c r="O87" s="55"/>
      <c r="P87" s="55"/>
      <c r="Q87" s="55"/>
      <c r="R87" s="55"/>
      <c r="S87" s="129"/>
      <c r="T87" s="129"/>
      <c r="U87" s="130"/>
      <c r="V87" s="130"/>
      <c r="W87" s="131"/>
      <c r="X87" s="127"/>
      <c r="Y87" s="127"/>
      <c r="Z87" s="128"/>
      <c r="AA87" s="123"/>
      <c r="AB87" s="123"/>
      <c r="AC87" s="128"/>
      <c r="AD87" s="128"/>
      <c r="AE87" s="128"/>
      <c r="AF87" s="128"/>
      <c r="AG87" s="128"/>
      <c r="AH87" s="128"/>
      <c r="AI87" s="128"/>
      <c r="AJ87" s="55"/>
      <c r="AK87" s="55"/>
      <c r="AL87" s="129"/>
      <c r="AM87" s="129"/>
      <c r="AN87" s="129"/>
      <c r="AO87" s="130"/>
    </row>
    <row r="88" spans="2:41" x14ac:dyDescent="0.3">
      <c r="B88" s="127"/>
      <c r="C88" s="128"/>
      <c r="D88" s="123"/>
      <c r="E88" s="123"/>
      <c r="F88" s="128"/>
      <c r="G88" s="128"/>
      <c r="H88" s="128"/>
      <c r="I88" s="128"/>
      <c r="J88" s="128"/>
      <c r="K88" s="128"/>
      <c r="L88" s="128"/>
      <c r="M88" s="128"/>
      <c r="N88" s="128"/>
      <c r="O88" s="55"/>
      <c r="P88" s="55"/>
      <c r="Q88" s="55"/>
      <c r="R88" s="55"/>
      <c r="S88" s="129"/>
      <c r="T88" s="129"/>
      <c r="U88" s="130"/>
      <c r="V88" s="130"/>
      <c r="W88" s="131"/>
      <c r="X88" s="127"/>
      <c r="Y88" s="127"/>
      <c r="Z88" s="128"/>
      <c r="AA88" s="123"/>
      <c r="AB88" s="123"/>
      <c r="AC88" s="128"/>
      <c r="AD88" s="128"/>
      <c r="AE88" s="128"/>
      <c r="AF88" s="128"/>
      <c r="AG88" s="128"/>
      <c r="AH88" s="128"/>
      <c r="AI88" s="128"/>
      <c r="AJ88" s="55"/>
      <c r="AK88" s="55"/>
      <c r="AL88" s="129"/>
      <c r="AM88" s="129"/>
      <c r="AN88" s="129"/>
      <c r="AO88" s="130"/>
    </row>
    <row r="89" spans="2:41" x14ac:dyDescent="0.3">
      <c r="B89" s="127"/>
      <c r="C89" s="128"/>
      <c r="D89" s="123"/>
      <c r="E89" s="123"/>
      <c r="F89" s="128"/>
      <c r="G89" s="128"/>
      <c r="H89" s="128"/>
      <c r="I89" s="128"/>
      <c r="J89" s="128"/>
      <c r="K89" s="128"/>
      <c r="L89" s="128"/>
      <c r="M89" s="128"/>
      <c r="N89" s="128"/>
      <c r="O89" s="55"/>
      <c r="P89" s="55"/>
      <c r="Q89" s="55"/>
      <c r="R89" s="55"/>
      <c r="S89" s="129"/>
      <c r="T89" s="129"/>
      <c r="U89" s="130"/>
      <c r="V89" s="130"/>
      <c r="W89" s="131"/>
      <c r="X89" s="127"/>
      <c r="Y89" s="127"/>
      <c r="Z89" s="128"/>
      <c r="AA89" s="123"/>
      <c r="AB89" s="123"/>
      <c r="AC89" s="128"/>
      <c r="AD89" s="128"/>
      <c r="AE89" s="128"/>
      <c r="AF89" s="128"/>
      <c r="AG89" s="128"/>
      <c r="AH89" s="128"/>
      <c r="AI89" s="128"/>
      <c r="AJ89" s="55"/>
      <c r="AK89" s="55"/>
      <c r="AL89" s="129"/>
      <c r="AM89" s="129"/>
      <c r="AN89" s="129"/>
      <c r="AO89" s="130"/>
    </row>
    <row r="90" spans="2:41" ht="15.75" customHeight="1" x14ac:dyDescent="0.3">
      <c r="B90" s="127"/>
      <c r="C90" s="128"/>
      <c r="D90" s="123"/>
      <c r="E90" s="123"/>
      <c r="F90" s="128"/>
      <c r="G90" s="128"/>
      <c r="H90" s="128"/>
      <c r="I90" s="128"/>
      <c r="J90" s="128"/>
      <c r="K90" s="128"/>
      <c r="L90" s="128"/>
      <c r="M90" s="128"/>
      <c r="N90" s="128"/>
      <c r="O90" s="55"/>
      <c r="P90" s="55"/>
      <c r="Q90" s="55"/>
      <c r="R90" s="55"/>
      <c r="S90" s="129"/>
      <c r="T90" s="129"/>
      <c r="U90" s="130"/>
      <c r="V90" s="130"/>
      <c r="W90" s="131"/>
      <c r="X90" s="127"/>
      <c r="Y90" s="127"/>
      <c r="Z90" s="128"/>
      <c r="AA90" s="123"/>
      <c r="AB90" s="123"/>
      <c r="AC90" s="128"/>
      <c r="AD90" s="128"/>
      <c r="AE90" s="128"/>
      <c r="AF90" s="128"/>
      <c r="AG90" s="128"/>
      <c r="AH90" s="128"/>
      <c r="AI90" s="128"/>
      <c r="AJ90" s="55"/>
      <c r="AK90" s="55"/>
      <c r="AL90" s="129"/>
      <c r="AM90" s="129"/>
      <c r="AN90" s="129"/>
      <c r="AO90" s="130"/>
    </row>
    <row r="91" spans="2:41" ht="15.6" x14ac:dyDescent="0.3">
      <c r="B91" s="194"/>
      <c r="C91" s="194"/>
      <c r="D91" s="194"/>
      <c r="E91" s="194"/>
      <c r="F91" s="194"/>
      <c r="G91" s="194"/>
      <c r="H91" s="194"/>
      <c r="I91" s="132"/>
      <c r="J91" s="132"/>
      <c r="K91" s="132"/>
      <c r="L91" s="128"/>
      <c r="M91" s="158"/>
      <c r="N91" s="158"/>
      <c r="O91" s="158"/>
      <c r="P91" s="158"/>
      <c r="Q91" s="158"/>
      <c r="R91" s="158"/>
      <c r="S91" s="158"/>
      <c r="T91" s="158"/>
      <c r="U91" s="158"/>
      <c r="V91" s="130"/>
      <c r="W91" s="131"/>
      <c r="X91" s="194"/>
      <c r="Y91" s="194"/>
      <c r="Z91" s="194"/>
      <c r="AA91" s="194"/>
      <c r="AB91" s="194"/>
      <c r="AC91" s="194"/>
      <c r="AD91" s="194"/>
      <c r="AE91" s="194"/>
      <c r="AF91" s="128"/>
      <c r="AG91" s="195"/>
      <c r="AH91" s="195"/>
      <c r="AI91" s="195"/>
      <c r="AJ91" s="195"/>
      <c r="AK91" s="195"/>
      <c r="AL91" s="195"/>
      <c r="AM91" s="195"/>
      <c r="AN91" s="195"/>
      <c r="AO91" s="195"/>
    </row>
    <row r="92" spans="2:41" x14ac:dyDescent="0.3">
      <c r="B92" s="133"/>
      <c r="C92" s="192"/>
      <c r="D92" s="193"/>
      <c r="E92" s="193"/>
      <c r="F92" s="193"/>
      <c r="G92" s="193"/>
      <c r="H92" s="193"/>
      <c r="I92" s="122"/>
      <c r="J92" s="122"/>
      <c r="K92" s="122"/>
      <c r="L92" s="122"/>
      <c r="M92" s="122"/>
      <c r="N92" s="122"/>
      <c r="O92" s="116"/>
      <c r="P92" s="116"/>
      <c r="Q92" s="116"/>
      <c r="R92" s="116"/>
      <c r="S92" s="124"/>
      <c r="T92" s="125"/>
      <c r="U92" s="126"/>
      <c r="V92" s="126"/>
      <c r="W92" s="3"/>
      <c r="X92" s="98"/>
      <c r="Y92" s="98"/>
      <c r="Z92" s="122"/>
      <c r="AA92" s="123"/>
      <c r="AB92" s="123"/>
      <c r="AC92" s="122"/>
      <c r="AD92" s="122"/>
      <c r="AE92" s="122"/>
      <c r="AF92" s="122"/>
      <c r="AG92" s="122"/>
      <c r="AH92" s="122"/>
      <c r="AI92" s="122"/>
      <c r="AJ92" s="116"/>
      <c r="AK92" s="116"/>
      <c r="AL92" s="124"/>
      <c r="AM92" s="125"/>
      <c r="AN92" s="125"/>
      <c r="AO92" s="126"/>
    </row>
    <row r="93" spans="2:41" x14ac:dyDescent="0.3">
      <c r="B93" s="98"/>
      <c r="C93" s="122"/>
      <c r="D93" s="123"/>
      <c r="E93" s="123"/>
      <c r="F93" s="122"/>
      <c r="G93" s="122"/>
      <c r="H93" s="122"/>
      <c r="I93" s="122"/>
      <c r="J93" s="122"/>
      <c r="K93" s="122"/>
      <c r="L93" s="122"/>
      <c r="M93" s="122"/>
      <c r="N93" s="122"/>
      <c r="O93" s="116"/>
      <c r="P93" s="116"/>
      <c r="Q93" s="116"/>
      <c r="R93" s="116"/>
      <c r="S93" s="124"/>
      <c r="T93" s="125"/>
      <c r="U93" s="126"/>
      <c r="V93" s="126"/>
      <c r="W93" s="3"/>
      <c r="X93" s="98"/>
      <c r="Y93" s="98"/>
      <c r="Z93" s="122"/>
      <c r="AA93" s="123"/>
      <c r="AB93" s="123"/>
      <c r="AC93" s="122"/>
      <c r="AD93" s="122"/>
      <c r="AE93" s="122"/>
      <c r="AF93" s="122"/>
      <c r="AG93" s="122"/>
      <c r="AH93" s="122"/>
      <c r="AI93" s="122"/>
      <c r="AJ93" s="116"/>
      <c r="AK93" s="116"/>
      <c r="AL93" s="124"/>
      <c r="AM93" s="125"/>
      <c r="AN93" s="125"/>
      <c r="AO93" s="126"/>
    </row>
    <row r="94" spans="2:41" ht="23.4" x14ac:dyDescent="0.45">
      <c r="B94" s="162"/>
      <c r="C94" s="162"/>
      <c r="D94" s="162"/>
      <c r="E94" s="162"/>
      <c r="F94" s="162"/>
      <c r="G94" s="162"/>
      <c r="H94" s="162"/>
      <c r="I94" s="162"/>
      <c r="J94" s="162"/>
      <c r="K94" s="162"/>
      <c r="L94" s="162"/>
      <c r="M94" s="162"/>
      <c r="N94" s="162"/>
      <c r="O94" s="162"/>
      <c r="P94" s="162"/>
      <c r="Q94" s="162"/>
      <c r="R94" s="162"/>
      <c r="S94" s="162"/>
      <c r="T94" s="162"/>
      <c r="U94" s="162"/>
      <c r="V94" s="4"/>
      <c r="W94" s="4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  <c r="AM94" s="162"/>
      <c r="AN94" s="162"/>
      <c r="AO94" s="162"/>
    </row>
    <row r="95" spans="2:41" ht="23.4" x14ac:dyDescent="0.3">
      <c r="B95" s="163"/>
      <c r="C95" s="163"/>
      <c r="D95" s="163"/>
      <c r="E95" s="163"/>
      <c r="F95" s="163"/>
      <c r="G95" s="163"/>
      <c r="H95" s="163"/>
      <c r="I95" s="163"/>
      <c r="J95" s="163"/>
      <c r="K95" s="163"/>
      <c r="L95" s="163"/>
      <c r="M95" s="163"/>
      <c r="N95" s="163"/>
      <c r="O95" s="163"/>
      <c r="P95" s="163"/>
      <c r="Q95" s="163"/>
      <c r="R95" s="163"/>
      <c r="S95" s="163"/>
      <c r="T95" s="163"/>
      <c r="U95" s="163"/>
      <c r="V95" s="126"/>
      <c r="W95" s="3"/>
      <c r="X95" s="163"/>
      <c r="Y95" s="163"/>
      <c r="Z95" s="163"/>
      <c r="AA95" s="163"/>
      <c r="AB95" s="163"/>
      <c r="AC95" s="163"/>
      <c r="AD95" s="163"/>
      <c r="AE95" s="163"/>
      <c r="AF95" s="163"/>
      <c r="AG95" s="163"/>
      <c r="AH95" s="163"/>
      <c r="AI95" s="163"/>
      <c r="AJ95" s="163"/>
      <c r="AK95" s="163"/>
      <c r="AL95" s="163"/>
      <c r="AM95" s="163"/>
      <c r="AN95" s="163"/>
      <c r="AO95" s="163"/>
    </row>
    <row r="96" spans="2:41" x14ac:dyDescent="0.3">
      <c r="B96" s="98"/>
      <c r="C96" s="122"/>
      <c r="D96" s="123"/>
      <c r="E96" s="123"/>
      <c r="F96" s="122"/>
      <c r="G96" s="122"/>
      <c r="H96" s="122"/>
      <c r="I96" s="122"/>
      <c r="J96" s="122"/>
      <c r="K96" s="122"/>
      <c r="L96" s="122"/>
      <c r="M96" s="122"/>
      <c r="N96" s="122"/>
      <c r="O96" s="116"/>
      <c r="P96" s="116"/>
      <c r="Q96" s="116"/>
      <c r="R96" s="116"/>
      <c r="S96" s="124"/>
      <c r="T96" s="125"/>
      <c r="U96" s="126"/>
      <c r="V96" s="126"/>
      <c r="W96" s="3"/>
      <c r="X96" s="98"/>
      <c r="Y96" s="98"/>
      <c r="Z96" s="122"/>
      <c r="AA96" s="123"/>
      <c r="AB96" s="123"/>
      <c r="AC96" s="122"/>
      <c r="AD96" s="122"/>
      <c r="AE96" s="122"/>
      <c r="AF96" s="122"/>
      <c r="AG96" s="122"/>
      <c r="AH96" s="122"/>
      <c r="AI96" s="122"/>
      <c r="AJ96" s="116"/>
      <c r="AK96" s="116"/>
      <c r="AL96" s="124"/>
      <c r="AM96" s="125"/>
      <c r="AN96" s="125"/>
      <c r="AO96" s="126"/>
    </row>
    <row r="97" spans="2:41" x14ac:dyDescent="0.3">
      <c r="B97" s="98"/>
      <c r="C97" s="122"/>
      <c r="D97" s="123"/>
      <c r="E97" s="123"/>
      <c r="F97" s="122"/>
      <c r="G97" s="122"/>
      <c r="H97" s="122"/>
      <c r="I97" s="122"/>
      <c r="J97" s="122"/>
      <c r="K97" s="122"/>
      <c r="L97" s="122"/>
      <c r="M97" s="122"/>
      <c r="N97" s="122"/>
      <c r="O97" s="116"/>
      <c r="P97" s="116"/>
      <c r="Q97" s="116"/>
      <c r="R97" s="116"/>
      <c r="S97" s="124"/>
      <c r="T97" s="125"/>
      <c r="U97" s="126"/>
      <c r="V97" s="126"/>
      <c r="W97" s="3"/>
      <c r="X97" s="98"/>
      <c r="Y97" s="98"/>
      <c r="Z97" s="122"/>
      <c r="AA97" s="123"/>
      <c r="AB97" s="123"/>
      <c r="AC97" s="122"/>
      <c r="AD97" s="122"/>
      <c r="AE97" s="122"/>
      <c r="AF97" s="122"/>
      <c r="AG97" s="122"/>
      <c r="AH97" s="122"/>
      <c r="AI97" s="122"/>
      <c r="AJ97" s="116"/>
      <c r="AK97" s="116"/>
      <c r="AL97" s="124"/>
      <c r="AM97" s="125"/>
      <c r="AN97" s="125"/>
      <c r="AO97" s="126"/>
    </row>
    <row r="98" spans="2:41" x14ac:dyDescent="0.3">
      <c r="B98" s="98"/>
      <c r="C98" s="122"/>
      <c r="D98" s="123"/>
      <c r="E98" s="123"/>
      <c r="F98" s="122"/>
      <c r="G98" s="122"/>
      <c r="H98" s="122"/>
      <c r="I98" s="122"/>
      <c r="J98" s="122"/>
      <c r="K98" s="122"/>
      <c r="L98" s="122"/>
      <c r="M98" s="122"/>
      <c r="N98" s="122"/>
      <c r="O98" s="116"/>
      <c r="P98" s="116"/>
      <c r="Q98" s="116"/>
      <c r="R98" s="116"/>
      <c r="S98" s="124"/>
      <c r="T98" s="125"/>
      <c r="U98" s="126"/>
      <c r="V98" s="126"/>
      <c r="W98" s="3"/>
      <c r="X98" s="98"/>
      <c r="Y98" s="98"/>
      <c r="Z98" s="122"/>
      <c r="AA98" s="123"/>
      <c r="AB98" s="123"/>
      <c r="AC98" s="122"/>
      <c r="AD98" s="122"/>
      <c r="AE98" s="122"/>
      <c r="AF98" s="122"/>
      <c r="AG98" s="122"/>
      <c r="AH98" s="122"/>
      <c r="AI98" s="122"/>
      <c r="AJ98" s="116"/>
      <c r="AK98" s="116"/>
      <c r="AL98" s="124"/>
      <c r="AM98" s="125"/>
      <c r="AN98" s="125"/>
      <c r="AO98" s="126"/>
    </row>
    <row r="99" spans="2:41" x14ac:dyDescent="0.3">
      <c r="B99" s="98"/>
      <c r="C99" s="122"/>
      <c r="D99" s="123"/>
      <c r="E99" s="123"/>
      <c r="F99" s="122"/>
      <c r="G99" s="122"/>
      <c r="H99" s="122"/>
      <c r="I99" s="122"/>
      <c r="J99" s="122"/>
      <c r="K99" s="122"/>
      <c r="L99" s="122"/>
      <c r="M99" s="122"/>
      <c r="N99" s="122"/>
      <c r="O99" s="116"/>
      <c r="P99" s="116"/>
      <c r="Q99" s="116"/>
      <c r="R99" s="116"/>
      <c r="S99" s="124"/>
      <c r="T99" s="125"/>
      <c r="U99" s="126"/>
      <c r="V99" s="126"/>
      <c r="W99" s="3"/>
      <c r="X99" s="98"/>
      <c r="Y99" s="98"/>
      <c r="Z99" s="122"/>
      <c r="AA99" s="123"/>
      <c r="AB99" s="123"/>
      <c r="AC99" s="122"/>
      <c r="AD99" s="122"/>
      <c r="AE99" s="122"/>
      <c r="AF99" s="122"/>
      <c r="AG99" s="122"/>
      <c r="AH99" s="122"/>
      <c r="AI99" s="122"/>
      <c r="AJ99" s="116"/>
      <c r="AK99" s="116"/>
      <c r="AL99" s="124"/>
      <c r="AM99" s="125"/>
      <c r="AN99" s="125"/>
      <c r="AO99" s="126"/>
    </row>
    <row r="100" spans="2:41" x14ac:dyDescent="0.3">
      <c r="B100" s="98"/>
      <c r="C100" s="122"/>
      <c r="D100" s="123"/>
      <c r="E100" s="123"/>
      <c r="F100" s="122"/>
      <c r="G100" s="122"/>
      <c r="H100" s="122"/>
      <c r="I100" s="122"/>
      <c r="J100" s="122"/>
      <c r="K100" s="122"/>
      <c r="L100" s="122"/>
      <c r="M100" s="122"/>
      <c r="N100" s="122"/>
      <c r="O100" s="116"/>
      <c r="P100" s="116"/>
      <c r="Q100" s="116"/>
      <c r="R100" s="116"/>
      <c r="S100" s="124"/>
      <c r="T100" s="125"/>
      <c r="U100" s="126"/>
      <c r="V100" s="126"/>
      <c r="W100" s="3"/>
      <c r="X100" s="98"/>
      <c r="Y100" s="98"/>
      <c r="Z100" s="122"/>
      <c r="AA100" s="123"/>
      <c r="AB100" s="123"/>
      <c r="AC100" s="122"/>
      <c r="AD100" s="122"/>
      <c r="AE100" s="122"/>
      <c r="AF100" s="122"/>
      <c r="AG100" s="122"/>
      <c r="AH100" s="122"/>
      <c r="AI100" s="122"/>
      <c r="AJ100" s="116"/>
      <c r="AK100" s="116"/>
      <c r="AL100" s="124"/>
      <c r="AM100" s="125"/>
      <c r="AN100" s="125"/>
      <c r="AO100" s="126"/>
    </row>
    <row r="101" spans="2:41" x14ac:dyDescent="0.3">
      <c r="B101" s="98"/>
      <c r="C101" s="122"/>
      <c r="D101" s="123"/>
      <c r="E101" s="123"/>
      <c r="F101" s="122"/>
      <c r="G101" s="122"/>
      <c r="H101" s="122"/>
      <c r="I101" s="122"/>
      <c r="J101" s="122"/>
      <c r="K101" s="122"/>
      <c r="L101" s="122"/>
      <c r="M101" s="122"/>
      <c r="N101" s="122"/>
      <c r="O101" s="116"/>
      <c r="P101" s="116"/>
      <c r="Q101" s="116"/>
      <c r="R101" s="116"/>
      <c r="S101" s="124"/>
      <c r="T101" s="125"/>
      <c r="U101" s="126"/>
      <c r="V101" s="126"/>
      <c r="W101" s="3"/>
      <c r="X101" s="98"/>
      <c r="Y101" s="98"/>
      <c r="Z101" s="122"/>
      <c r="AA101" s="123"/>
      <c r="AB101" s="123"/>
      <c r="AC101" s="122"/>
      <c r="AD101" s="122"/>
      <c r="AE101" s="122"/>
      <c r="AF101" s="122"/>
      <c r="AG101" s="122"/>
      <c r="AH101" s="122"/>
      <c r="AI101" s="122"/>
      <c r="AJ101" s="116"/>
      <c r="AK101" s="116"/>
      <c r="AL101" s="124"/>
      <c r="AM101" s="125"/>
      <c r="AN101" s="125"/>
      <c r="AO101" s="126"/>
    </row>
    <row r="102" spans="2:41" x14ac:dyDescent="0.3">
      <c r="B102" s="98"/>
      <c r="C102" s="122"/>
      <c r="D102" s="123"/>
      <c r="E102" s="123"/>
      <c r="F102" s="122"/>
      <c r="G102" s="122"/>
      <c r="H102" s="122"/>
      <c r="I102" s="122"/>
      <c r="J102" s="122"/>
      <c r="K102" s="122"/>
      <c r="L102" s="122"/>
      <c r="M102" s="122"/>
      <c r="N102" s="122"/>
      <c r="O102" s="116"/>
      <c r="P102" s="116"/>
      <c r="Q102" s="116"/>
      <c r="R102" s="116"/>
      <c r="S102" s="124"/>
      <c r="T102" s="125"/>
      <c r="U102" s="126"/>
      <c r="V102" s="126"/>
      <c r="W102" s="3"/>
      <c r="X102" s="98"/>
      <c r="Y102" s="98"/>
      <c r="Z102" s="122"/>
      <c r="AA102" s="123"/>
      <c r="AB102" s="123"/>
      <c r="AC102" s="122"/>
      <c r="AD102" s="122"/>
      <c r="AE102" s="122"/>
      <c r="AF102" s="122"/>
      <c r="AG102" s="122"/>
      <c r="AH102" s="122"/>
      <c r="AI102" s="122"/>
      <c r="AJ102" s="116"/>
      <c r="AK102" s="116"/>
      <c r="AL102" s="124"/>
      <c r="AM102" s="125"/>
      <c r="AN102" s="125"/>
      <c r="AO102" s="126"/>
    </row>
    <row r="103" spans="2:41" x14ac:dyDescent="0.3">
      <c r="B103" s="98"/>
      <c r="C103" s="122"/>
      <c r="D103" s="123"/>
      <c r="E103" s="123"/>
      <c r="F103" s="122"/>
      <c r="G103" s="122"/>
      <c r="H103" s="122"/>
      <c r="I103" s="122"/>
      <c r="J103" s="122"/>
      <c r="K103" s="122"/>
      <c r="L103" s="122"/>
      <c r="M103" s="122"/>
      <c r="N103" s="122"/>
      <c r="O103" s="116"/>
      <c r="P103" s="116"/>
      <c r="Q103" s="116"/>
      <c r="R103" s="116"/>
      <c r="S103" s="124"/>
      <c r="T103" s="125"/>
      <c r="U103" s="126"/>
      <c r="V103" s="126"/>
      <c r="W103" s="3"/>
      <c r="X103" s="98"/>
      <c r="Y103" s="98"/>
      <c r="Z103" s="122"/>
      <c r="AA103" s="123"/>
      <c r="AB103" s="123"/>
      <c r="AC103" s="122"/>
      <c r="AD103" s="122"/>
      <c r="AE103" s="122"/>
      <c r="AF103" s="122"/>
      <c r="AG103" s="122"/>
      <c r="AH103" s="122"/>
      <c r="AI103" s="122"/>
      <c r="AJ103" s="116"/>
      <c r="AK103" s="116"/>
      <c r="AL103" s="124"/>
      <c r="AM103" s="125"/>
      <c r="AN103" s="125"/>
      <c r="AO103" s="126"/>
    </row>
    <row r="104" spans="2:41" x14ac:dyDescent="0.3">
      <c r="B104" s="98"/>
      <c r="C104" s="122"/>
      <c r="D104" s="123"/>
      <c r="E104" s="123"/>
      <c r="F104" s="122"/>
      <c r="G104" s="122"/>
      <c r="H104" s="122"/>
      <c r="I104" s="122"/>
      <c r="J104" s="122"/>
      <c r="K104" s="122"/>
      <c r="L104" s="122"/>
      <c r="M104" s="122"/>
      <c r="N104" s="122"/>
      <c r="O104" s="116"/>
      <c r="P104" s="116"/>
      <c r="Q104" s="116"/>
      <c r="R104" s="116"/>
      <c r="S104" s="124"/>
      <c r="T104" s="125"/>
      <c r="U104" s="126"/>
      <c r="V104" s="126"/>
      <c r="W104" s="3"/>
      <c r="X104" s="98"/>
      <c r="Y104" s="98"/>
      <c r="Z104" s="122"/>
      <c r="AA104" s="123"/>
      <c r="AB104" s="123"/>
      <c r="AC104" s="122"/>
      <c r="AD104" s="122"/>
      <c r="AE104" s="122"/>
      <c r="AF104" s="122"/>
      <c r="AG104" s="122"/>
      <c r="AH104" s="122"/>
      <c r="AI104" s="122"/>
      <c r="AJ104" s="116"/>
      <c r="AK104" s="116"/>
      <c r="AL104" s="124"/>
      <c r="AM104" s="125"/>
      <c r="AN104" s="125"/>
      <c r="AO104" s="126"/>
    </row>
    <row r="105" spans="2:41" x14ac:dyDescent="0.3">
      <c r="B105" s="122"/>
      <c r="C105" s="123"/>
      <c r="D105" s="123"/>
      <c r="E105" s="122"/>
      <c r="F105" s="122"/>
      <c r="G105" s="122"/>
      <c r="H105" s="122"/>
      <c r="I105" s="122"/>
      <c r="J105" s="122"/>
      <c r="K105" s="122"/>
      <c r="L105" s="122"/>
      <c r="M105" s="122"/>
      <c r="N105" s="116"/>
      <c r="O105" s="116"/>
      <c r="P105" s="116"/>
      <c r="Q105" s="124"/>
      <c r="R105" s="124"/>
      <c r="S105" s="125"/>
      <c r="T105" s="126"/>
      <c r="U105" s="126"/>
      <c r="V105" s="134"/>
      <c r="W105" s="98"/>
      <c r="X105" s="122"/>
      <c r="Y105" s="122"/>
      <c r="Z105" s="123"/>
      <c r="AA105" s="123"/>
      <c r="AB105" s="122"/>
      <c r="AC105" s="122"/>
      <c r="AD105" s="122"/>
      <c r="AE105" s="122"/>
      <c r="AF105" s="122"/>
      <c r="AG105" s="122"/>
      <c r="AH105" s="122"/>
      <c r="AI105" s="116"/>
      <c r="AJ105" s="116"/>
      <c r="AK105" s="124"/>
      <c r="AL105" s="125"/>
      <c r="AM105" s="126"/>
      <c r="AN105" s="126"/>
      <c r="AO105" s="126"/>
    </row>
    <row r="106" spans="2:41" x14ac:dyDescent="0.3">
      <c r="B106" s="122"/>
      <c r="C106" s="123"/>
      <c r="D106" s="123"/>
      <c r="E106" s="122"/>
      <c r="F106" s="122"/>
      <c r="G106" s="122"/>
      <c r="H106" s="122"/>
      <c r="I106" s="122"/>
      <c r="J106" s="122"/>
      <c r="K106" s="122"/>
      <c r="L106" s="122"/>
      <c r="M106" s="122"/>
      <c r="N106" s="116"/>
      <c r="O106" s="116"/>
      <c r="P106" s="116"/>
      <c r="Q106" s="124"/>
      <c r="R106" s="124"/>
      <c r="S106" s="125"/>
      <c r="T106" s="126"/>
      <c r="U106" s="126"/>
      <c r="V106" s="134"/>
      <c r="W106" s="98"/>
      <c r="X106" s="122"/>
      <c r="Y106" s="122"/>
      <c r="Z106" s="123"/>
      <c r="AA106" s="123"/>
      <c r="AB106" s="122"/>
      <c r="AC106" s="122"/>
      <c r="AD106" s="122"/>
      <c r="AE106" s="122"/>
      <c r="AF106" s="122"/>
      <c r="AG106" s="122"/>
      <c r="AH106" s="122"/>
      <c r="AI106" s="116"/>
      <c r="AJ106" s="116"/>
      <c r="AK106" s="124"/>
      <c r="AL106" s="125"/>
      <c r="AM106" s="126"/>
      <c r="AN106" s="126"/>
      <c r="AO106" s="126"/>
    </row>
    <row r="107" spans="2:41" x14ac:dyDescent="0.3">
      <c r="B107" s="122"/>
      <c r="C107" s="123"/>
      <c r="D107" s="123"/>
      <c r="E107" s="122"/>
      <c r="F107" s="122"/>
      <c r="G107" s="122"/>
      <c r="H107" s="122"/>
      <c r="I107" s="122"/>
      <c r="J107" s="122"/>
      <c r="K107" s="122"/>
      <c r="L107" s="122"/>
      <c r="M107" s="122"/>
      <c r="N107" s="116"/>
      <c r="O107" s="116"/>
      <c r="P107" s="116"/>
      <c r="Q107" s="124"/>
      <c r="R107" s="124"/>
      <c r="S107" s="125"/>
      <c r="T107" s="126"/>
      <c r="U107" s="126"/>
      <c r="V107" s="134"/>
      <c r="W107" s="98"/>
      <c r="X107" s="122"/>
      <c r="Y107" s="122"/>
      <c r="Z107" s="123"/>
      <c r="AA107" s="123"/>
      <c r="AB107" s="122"/>
      <c r="AC107" s="122"/>
      <c r="AD107" s="122"/>
      <c r="AE107" s="122"/>
      <c r="AF107" s="122"/>
      <c r="AG107" s="122"/>
      <c r="AH107" s="122"/>
      <c r="AI107" s="116"/>
      <c r="AJ107" s="116"/>
      <c r="AK107" s="124"/>
      <c r="AL107" s="125"/>
      <c r="AM107" s="126"/>
      <c r="AN107" s="126"/>
      <c r="AO107" s="126"/>
    </row>
    <row r="108" spans="2:41" x14ac:dyDescent="0.3">
      <c r="B108" s="122"/>
      <c r="C108" s="123"/>
      <c r="D108" s="123"/>
      <c r="E108" s="122"/>
      <c r="F108" s="122"/>
      <c r="G108" s="122"/>
      <c r="H108" s="122"/>
      <c r="I108" s="122"/>
      <c r="J108" s="122"/>
      <c r="K108" s="122"/>
      <c r="L108" s="122"/>
      <c r="M108" s="122"/>
      <c r="N108" s="116"/>
      <c r="O108" s="116"/>
      <c r="P108" s="116"/>
      <c r="Q108" s="124"/>
      <c r="R108" s="124"/>
      <c r="S108" s="125"/>
      <c r="T108" s="126"/>
      <c r="U108" s="126"/>
      <c r="V108" s="134"/>
      <c r="W108" s="98"/>
      <c r="X108" s="122"/>
      <c r="Y108" s="122"/>
      <c r="Z108" s="123"/>
      <c r="AA108" s="123"/>
      <c r="AB108" s="122"/>
      <c r="AC108" s="122"/>
      <c r="AD108" s="122"/>
      <c r="AE108" s="122"/>
      <c r="AF108" s="122"/>
      <c r="AG108" s="122"/>
      <c r="AH108" s="122"/>
      <c r="AI108" s="116"/>
      <c r="AJ108" s="116"/>
      <c r="AK108" s="124"/>
      <c r="AL108" s="125"/>
      <c r="AM108" s="126"/>
      <c r="AN108" s="126"/>
      <c r="AO108" s="126"/>
    </row>
    <row r="109" spans="2:41" x14ac:dyDescent="0.3">
      <c r="B109" s="122"/>
      <c r="C109" s="123"/>
      <c r="D109" s="123"/>
      <c r="E109" s="122"/>
      <c r="F109" s="122"/>
      <c r="G109" s="122"/>
      <c r="H109" s="122"/>
      <c r="I109" s="122"/>
      <c r="J109" s="122"/>
      <c r="K109" s="122"/>
      <c r="L109" s="122"/>
      <c r="M109" s="122"/>
      <c r="N109" s="116"/>
      <c r="O109" s="116"/>
      <c r="P109" s="116"/>
      <c r="Q109" s="124"/>
      <c r="R109" s="124"/>
      <c r="S109" s="125"/>
      <c r="T109" s="126"/>
      <c r="U109" s="126"/>
      <c r="V109" s="134"/>
      <c r="W109" s="98"/>
      <c r="X109" s="122"/>
      <c r="Y109" s="122"/>
      <c r="Z109" s="123"/>
      <c r="AA109" s="123"/>
      <c r="AB109" s="122"/>
      <c r="AC109" s="122"/>
      <c r="AD109" s="122"/>
      <c r="AE109" s="122"/>
      <c r="AF109" s="122"/>
      <c r="AG109" s="122"/>
      <c r="AH109" s="122"/>
      <c r="AI109" s="116"/>
      <c r="AJ109" s="116"/>
      <c r="AK109" s="124"/>
      <c r="AL109" s="125"/>
      <c r="AM109" s="126"/>
      <c r="AN109" s="126"/>
      <c r="AO109" s="126"/>
    </row>
    <row r="110" spans="2:41" ht="15" customHeight="1" x14ac:dyDescent="0.3">
      <c r="B110" s="122"/>
      <c r="C110" s="123"/>
      <c r="D110" s="123"/>
      <c r="E110" s="122"/>
      <c r="F110" s="122"/>
      <c r="G110" s="122"/>
      <c r="H110" s="122"/>
      <c r="I110" s="122"/>
      <c r="J110" s="122"/>
      <c r="K110" s="122"/>
      <c r="L110" s="122"/>
      <c r="M110" s="122"/>
      <c r="N110" s="116"/>
      <c r="O110" s="116"/>
      <c r="P110" s="116"/>
      <c r="Q110" s="124"/>
      <c r="R110" s="124"/>
      <c r="S110" s="125"/>
      <c r="T110" s="126"/>
      <c r="U110" s="126"/>
      <c r="V110" s="134"/>
      <c r="W110" s="98"/>
      <c r="X110" s="122"/>
      <c r="Y110" s="122"/>
      <c r="Z110" s="123"/>
      <c r="AA110" s="123"/>
      <c r="AB110" s="122"/>
      <c r="AC110" s="122"/>
      <c r="AD110" s="122"/>
      <c r="AE110" s="122"/>
      <c r="AF110" s="122"/>
      <c r="AG110" s="122"/>
      <c r="AH110" s="122"/>
      <c r="AI110" s="116"/>
      <c r="AJ110" s="116"/>
      <c r="AK110" s="124"/>
      <c r="AL110" s="125"/>
      <c r="AM110" s="126"/>
      <c r="AN110" s="126"/>
      <c r="AO110" s="126"/>
    </row>
    <row r="111" spans="2:41" x14ac:dyDescent="0.3">
      <c r="B111" s="164"/>
      <c r="C111" s="164"/>
      <c r="D111" s="164"/>
      <c r="E111" s="164"/>
      <c r="F111" s="164"/>
      <c r="G111" s="164"/>
      <c r="H111" s="164"/>
      <c r="I111" s="135"/>
      <c r="J111" s="135"/>
      <c r="K111" s="135"/>
      <c r="L111" s="3"/>
      <c r="M111" s="158"/>
      <c r="N111" s="158"/>
      <c r="O111" s="158"/>
      <c r="P111" s="158"/>
      <c r="Q111" s="158"/>
      <c r="R111" s="158"/>
      <c r="S111" s="158"/>
      <c r="T111" s="158"/>
      <c r="U111" s="158"/>
      <c r="V111" s="3"/>
      <c r="W111" s="3"/>
      <c r="X111" s="164"/>
      <c r="Y111" s="164"/>
      <c r="Z111" s="164"/>
      <c r="AA111" s="164"/>
      <c r="AB111" s="164"/>
      <c r="AC111" s="164"/>
      <c r="AD111" s="164"/>
      <c r="AE111" s="164"/>
      <c r="AF111" s="3"/>
      <c r="AG111" s="3"/>
      <c r="AH111" s="3"/>
      <c r="AI111" s="3"/>
      <c r="AJ111" s="3"/>
      <c r="AK111" s="3"/>
      <c r="AL111" s="3"/>
      <c r="AM111" s="3"/>
      <c r="AN111" s="3"/>
      <c r="AO111" s="3"/>
    </row>
    <row r="112" spans="2:41" x14ac:dyDescent="0.3">
      <c r="B112" s="136"/>
      <c r="C112" s="161"/>
      <c r="D112" s="161"/>
      <c r="E112" s="161"/>
      <c r="F112" s="161"/>
      <c r="G112" s="161"/>
      <c r="H112" s="161"/>
      <c r="I112" s="137"/>
      <c r="J112" s="137"/>
      <c r="K112" s="137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135"/>
      <c r="X112" s="135"/>
      <c r="Y112" s="135"/>
      <c r="Z112" s="135"/>
      <c r="AA112" s="135"/>
      <c r="AB112" s="135"/>
      <c r="AC112" s="135"/>
      <c r="AD112" s="135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</row>
    <row r="113" spans="2:41" x14ac:dyDescent="0.3"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</row>
    <row r="114" spans="2:41" ht="23.4" x14ac:dyDescent="0.45">
      <c r="B114" s="162"/>
      <c r="C114" s="162"/>
      <c r="D114" s="162"/>
      <c r="E114" s="162"/>
      <c r="F114" s="162"/>
      <c r="G114" s="162"/>
      <c r="H114" s="162"/>
      <c r="I114" s="162"/>
      <c r="J114" s="162"/>
      <c r="K114" s="162"/>
      <c r="L114" s="162"/>
      <c r="M114" s="162"/>
      <c r="N114" s="162"/>
      <c r="O114" s="162"/>
      <c r="P114" s="162"/>
      <c r="Q114" s="162"/>
      <c r="R114" s="162"/>
      <c r="S114" s="162"/>
      <c r="T114" s="162"/>
      <c r="U114" s="162"/>
      <c r="V114" s="3"/>
      <c r="W114" s="3"/>
      <c r="X114" s="162"/>
      <c r="Y114" s="162"/>
      <c r="Z114" s="162"/>
      <c r="AA114" s="162"/>
      <c r="AB114" s="162"/>
      <c r="AC114" s="162"/>
      <c r="AD114" s="162"/>
      <c r="AE114" s="162"/>
      <c r="AF114" s="162"/>
      <c r="AG114" s="162"/>
      <c r="AH114" s="162"/>
      <c r="AI114" s="162"/>
      <c r="AJ114" s="162"/>
      <c r="AK114" s="162"/>
      <c r="AL114" s="162"/>
      <c r="AM114" s="162"/>
      <c r="AN114" s="162"/>
      <c r="AO114" s="162"/>
    </row>
    <row r="115" spans="2:41" ht="23.4" x14ac:dyDescent="0.3">
      <c r="B115" s="163"/>
      <c r="C115" s="163"/>
      <c r="D115" s="163"/>
      <c r="E115" s="163"/>
      <c r="F115" s="163"/>
      <c r="G115" s="163"/>
      <c r="H115" s="163"/>
      <c r="I115" s="163"/>
      <c r="J115" s="163"/>
      <c r="K115" s="163"/>
      <c r="L115" s="163"/>
      <c r="M115" s="163"/>
      <c r="N115" s="163"/>
      <c r="O115" s="163"/>
      <c r="P115" s="163"/>
      <c r="Q115" s="163"/>
      <c r="R115" s="163"/>
      <c r="S115" s="163"/>
      <c r="T115" s="163"/>
      <c r="U115" s="163"/>
      <c r="V115" s="3"/>
      <c r="W115" s="3"/>
      <c r="X115" s="163"/>
      <c r="Y115" s="163"/>
      <c r="Z115" s="163"/>
      <c r="AA115" s="163"/>
      <c r="AB115" s="163"/>
      <c r="AC115" s="163"/>
      <c r="AD115" s="163"/>
      <c r="AE115" s="163"/>
      <c r="AF115" s="163"/>
      <c r="AG115" s="163"/>
      <c r="AH115" s="163"/>
      <c r="AI115" s="163"/>
      <c r="AJ115" s="163"/>
      <c r="AK115" s="163"/>
      <c r="AL115" s="163"/>
      <c r="AM115" s="163"/>
      <c r="AN115" s="163"/>
      <c r="AO115" s="163"/>
    </row>
    <row r="116" spans="2:41" x14ac:dyDescent="0.3"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</row>
    <row r="117" spans="2:41" x14ac:dyDescent="0.3"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</row>
    <row r="118" spans="2:41" x14ac:dyDescent="0.3"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</row>
    <row r="119" spans="2:41" x14ac:dyDescent="0.3"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</row>
    <row r="120" spans="2:41" x14ac:dyDescent="0.3"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</row>
    <row r="121" spans="2:41" x14ac:dyDescent="0.3"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</row>
    <row r="122" spans="2:41" x14ac:dyDescent="0.3"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</row>
    <row r="123" spans="2:41" x14ac:dyDescent="0.3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</row>
    <row r="124" spans="2:41" x14ac:dyDescent="0.3"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</row>
    <row r="125" spans="2:41" x14ac:dyDescent="0.3"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</row>
    <row r="126" spans="2:41" x14ac:dyDescent="0.3"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</row>
    <row r="127" spans="2:41" x14ac:dyDescent="0.3"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</row>
    <row r="128" spans="2:41" x14ac:dyDescent="0.3"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</row>
    <row r="129" spans="2:41" x14ac:dyDescent="0.3"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</row>
    <row r="130" spans="2:41" x14ac:dyDescent="0.3"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</row>
    <row r="131" spans="2:41" x14ac:dyDescent="0.3">
      <c r="B131" s="157"/>
      <c r="C131" s="157"/>
      <c r="D131" s="157"/>
      <c r="E131" s="157"/>
      <c r="F131" s="157"/>
      <c r="G131" s="157"/>
      <c r="H131" s="157"/>
      <c r="I131" s="138"/>
      <c r="J131" s="138"/>
      <c r="K131" s="138"/>
      <c r="L131" s="3"/>
      <c r="M131" s="158"/>
      <c r="N131" s="158"/>
      <c r="O131" s="158"/>
      <c r="P131" s="158"/>
      <c r="Q131" s="158"/>
      <c r="R131" s="158"/>
      <c r="S131" s="158"/>
      <c r="T131" s="158"/>
      <c r="U131" s="158"/>
      <c r="V131" s="3"/>
      <c r="W131" s="3"/>
      <c r="X131" s="157"/>
      <c r="Y131" s="157"/>
      <c r="Z131" s="157"/>
      <c r="AA131" s="157"/>
      <c r="AB131" s="157"/>
      <c r="AC131" s="157"/>
      <c r="AD131" s="157"/>
      <c r="AE131" s="157"/>
      <c r="AF131" s="3"/>
      <c r="AG131" s="158"/>
      <c r="AH131" s="158"/>
      <c r="AI131" s="158"/>
      <c r="AJ131" s="158"/>
      <c r="AK131" s="158"/>
      <c r="AL131" s="158"/>
      <c r="AM131" s="158"/>
      <c r="AN131" s="158"/>
      <c r="AO131" s="158"/>
    </row>
    <row r="132" spans="2:41" x14ac:dyDescent="0.3">
      <c r="B132" s="27"/>
      <c r="C132" s="192"/>
      <c r="D132" s="193"/>
      <c r="E132" s="193"/>
      <c r="F132" s="193"/>
      <c r="G132" s="193"/>
      <c r="H132" s="193"/>
      <c r="I132" s="122"/>
      <c r="J132" s="122"/>
      <c r="K132" s="122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</row>
    <row r="133" spans="2:41" x14ac:dyDescent="0.3"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</row>
    <row r="134" spans="2:41" ht="23.4" x14ac:dyDescent="0.45">
      <c r="B134" s="162"/>
      <c r="C134" s="162"/>
      <c r="D134" s="162"/>
      <c r="E134" s="162"/>
      <c r="F134" s="162"/>
      <c r="G134" s="162"/>
      <c r="H134" s="162"/>
      <c r="I134" s="162"/>
      <c r="J134" s="162"/>
      <c r="K134" s="162"/>
      <c r="L134" s="162"/>
      <c r="M134" s="162"/>
      <c r="N134" s="162"/>
      <c r="O134" s="162"/>
      <c r="P134" s="162"/>
      <c r="Q134" s="162"/>
      <c r="R134" s="162"/>
      <c r="S134" s="162"/>
      <c r="T134" s="162"/>
      <c r="U134" s="162"/>
      <c r="V134" s="3"/>
      <c r="W134" s="3"/>
      <c r="X134" s="162"/>
      <c r="Y134" s="162"/>
      <c r="Z134" s="162"/>
      <c r="AA134" s="162"/>
      <c r="AB134" s="162"/>
      <c r="AC134" s="162"/>
      <c r="AD134" s="162"/>
      <c r="AE134" s="162"/>
      <c r="AF134" s="162"/>
      <c r="AG134" s="162"/>
      <c r="AH134" s="162"/>
      <c r="AI134" s="162"/>
      <c r="AJ134" s="162"/>
      <c r="AK134" s="162"/>
      <c r="AL134" s="162"/>
      <c r="AM134" s="162"/>
      <c r="AN134" s="162"/>
      <c r="AO134" s="162"/>
    </row>
    <row r="135" spans="2:41" ht="23.4" x14ac:dyDescent="0.3">
      <c r="B135" s="163"/>
      <c r="C135" s="163"/>
      <c r="D135" s="163"/>
      <c r="E135" s="163"/>
      <c r="F135" s="163"/>
      <c r="G135" s="163"/>
      <c r="H135" s="163"/>
      <c r="I135" s="163"/>
      <c r="J135" s="163"/>
      <c r="K135" s="163"/>
      <c r="L135" s="163"/>
      <c r="M135" s="163"/>
      <c r="N135" s="163"/>
      <c r="O135" s="163"/>
      <c r="P135" s="163"/>
      <c r="Q135" s="163"/>
      <c r="R135" s="163"/>
      <c r="S135" s="163"/>
      <c r="T135" s="163"/>
      <c r="U135" s="163"/>
      <c r="V135" s="3"/>
      <c r="W135" s="3"/>
      <c r="X135" s="163"/>
      <c r="Y135" s="163"/>
      <c r="Z135" s="163"/>
      <c r="AA135" s="163"/>
      <c r="AB135" s="163"/>
      <c r="AC135" s="163"/>
      <c r="AD135" s="163"/>
      <c r="AE135" s="163"/>
      <c r="AF135" s="163"/>
      <c r="AG135" s="163"/>
      <c r="AH135" s="163"/>
      <c r="AI135" s="163"/>
      <c r="AJ135" s="163"/>
      <c r="AK135" s="163"/>
      <c r="AL135" s="163"/>
      <c r="AM135" s="163"/>
      <c r="AN135" s="163"/>
      <c r="AO135" s="163"/>
    </row>
    <row r="136" spans="2:41" x14ac:dyDescent="0.3"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</row>
    <row r="137" spans="2:41" x14ac:dyDescent="0.3"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</row>
    <row r="138" spans="2:41" x14ac:dyDescent="0.3"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</row>
    <row r="139" spans="2:41" x14ac:dyDescent="0.3"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</row>
    <row r="140" spans="2:41" x14ac:dyDescent="0.3"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</row>
    <row r="141" spans="2:41" x14ac:dyDescent="0.3"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</row>
    <row r="142" spans="2:41" ht="21" customHeight="1" x14ac:dyDescent="0.3"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</row>
    <row r="143" spans="2:41" ht="27" customHeight="1" x14ac:dyDescent="0.3"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</row>
    <row r="144" spans="2:41" x14ac:dyDescent="0.3"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</row>
    <row r="145" spans="2:41" x14ac:dyDescent="0.3"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</row>
    <row r="146" spans="2:41" x14ac:dyDescent="0.3"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</row>
    <row r="147" spans="2:41" x14ac:dyDescent="0.3"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</row>
    <row r="148" spans="2:41" x14ac:dyDescent="0.3"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</row>
    <row r="149" spans="2:41" x14ac:dyDescent="0.3"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</row>
    <row r="150" spans="2:41" x14ac:dyDescent="0.3"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</row>
    <row r="151" spans="2:41" x14ac:dyDescent="0.3">
      <c r="B151" s="157"/>
      <c r="C151" s="157"/>
      <c r="D151" s="157"/>
      <c r="E151" s="157"/>
      <c r="F151" s="157"/>
      <c r="G151" s="157"/>
      <c r="H151" s="157"/>
      <c r="I151" s="138"/>
      <c r="J151" s="138"/>
      <c r="K151" s="138"/>
      <c r="L151" s="3"/>
      <c r="M151" s="158"/>
      <c r="N151" s="158"/>
      <c r="O151" s="158"/>
      <c r="P151" s="158"/>
      <c r="Q151" s="158"/>
      <c r="R151" s="158"/>
      <c r="S151" s="158"/>
      <c r="T151" s="158"/>
      <c r="U151" s="158"/>
      <c r="V151" s="3"/>
      <c r="W151" s="3"/>
      <c r="X151" s="157"/>
      <c r="Y151" s="157"/>
      <c r="Z151" s="157"/>
      <c r="AA151" s="157"/>
      <c r="AB151" s="157"/>
      <c r="AC151" s="157"/>
      <c r="AD151" s="157"/>
      <c r="AE151" s="157"/>
      <c r="AF151" s="3"/>
      <c r="AG151" s="158"/>
      <c r="AH151" s="158"/>
      <c r="AI151" s="158"/>
      <c r="AJ151" s="158"/>
      <c r="AK151" s="158"/>
      <c r="AL151" s="158"/>
      <c r="AM151" s="158"/>
      <c r="AN151" s="158"/>
      <c r="AO151" s="158"/>
    </row>
    <row r="152" spans="2:41" ht="25.8" x14ac:dyDescent="0.5">
      <c r="B152" s="27"/>
      <c r="C152" s="192"/>
      <c r="D152" s="193"/>
      <c r="E152" s="193"/>
      <c r="F152" s="193"/>
      <c r="G152" s="193"/>
      <c r="H152" s="193"/>
      <c r="I152" s="122"/>
      <c r="J152" s="122"/>
      <c r="K152" s="122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139"/>
      <c r="Y152" s="139"/>
      <c r="Z152" s="139"/>
      <c r="AA152" s="139"/>
      <c r="AB152" s="139"/>
      <c r="AC152" s="139"/>
      <c r="AD152" s="139"/>
      <c r="AE152" s="139"/>
      <c r="AF152" s="3"/>
      <c r="AG152" s="3"/>
      <c r="AH152" s="3"/>
      <c r="AI152" s="3"/>
      <c r="AJ152" s="3"/>
      <c r="AK152" s="3"/>
      <c r="AL152" s="3"/>
      <c r="AM152" s="3"/>
      <c r="AN152" s="3"/>
      <c r="AO152" s="3"/>
    </row>
    <row r="153" spans="2:41" ht="25.8" x14ac:dyDescent="0.5">
      <c r="B153" s="27"/>
      <c r="C153" s="140"/>
      <c r="D153" s="122"/>
      <c r="E153" s="122"/>
      <c r="F153" s="122"/>
      <c r="G153" s="122"/>
      <c r="H153" s="122"/>
      <c r="I153" s="122"/>
      <c r="J153" s="122"/>
      <c r="K153" s="122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139"/>
      <c r="Y153" s="139"/>
      <c r="Z153" s="139"/>
      <c r="AA153" s="139"/>
      <c r="AB153" s="139"/>
      <c r="AC153" s="139"/>
      <c r="AD153" s="139"/>
      <c r="AE153" s="139"/>
      <c r="AF153" s="3"/>
      <c r="AG153" s="3"/>
      <c r="AH153" s="3"/>
      <c r="AI153" s="3"/>
      <c r="AJ153" s="3"/>
      <c r="AK153" s="3"/>
      <c r="AL153" s="3"/>
      <c r="AM153" s="3"/>
      <c r="AN153" s="3"/>
      <c r="AO153" s="3"/>
    </row>
    <row r="154" spans="2:41" ht="25.8" x14ac:dyDescent="0.5">
      <c r="B154" s="162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62"/>
      <c r="Q154" s="162"/>
      <c r="R154" s="162"/>
      <c r="S154" s="162"/>
      <c r="T154" s="162"/>
      <c r="U154" s="162"/>
      <c r="V154" s="3"/>
      <c r="W154" s="3"/>
      <c r="X154" s="139"/>
      <c r="Y154" s="139"/>
      <c r="Z154" s="139"/>
      <c r="AA154" s="139"/>
      <c r="AB154" s="139"/>
      <c r="AC154" s="139"/>
      <c r="AD154" s="139"/>
      <c r="AE154" s="139"/>
      <c r="AF154" s="3"/>
      <c r="AG154" s="3"/>
      <c r="AH154" s="3"/>
      <c r="AI154" s="3"/>
      <c r="AJ154" s="3"/>
      <c r="AK154" s="3"/>
      <c r="AL154" s="3"/>
      <c r="AM154" s="3"/>
      <c r="AN154" s="3"/>
      <c r="AO154" s="3"/>
    </row>
    <row r="155" spans="2:41" ht="25.8" x14ac:dyDescent="0.5">
      <c r="B155" s="163"/>
      <c r="C155" s="163"/>
      <c r="D155" s="163"/>
      <c r="E155" s="163"/>
      <c r="F155" s="163"/>
      <c r="G155" s="163"/>
      <c r="H155" s="163"/>
      <c r="I155" s="163"/>
      <c r="J155" s="163"/>
      <c r="K155" s="163"/>
      <c r="L155" s="163"/>
      <c r="M155" s="163"/>
      <c r="N155" s="163"/>
      <c r="O155" s="163"/>
      <c r="P155" s="163"/>
      <c r="Q155" s="163"/>
      <c r="R155" s="163"/>
      <c r="S155" s="163"/>
      <c r="T155" s="163"/>
      <c r="U155" s="163"/>
      <c r="V155" s="3"/>
      <c r="W155" s="3"/>
      <c r="X155" s="139"/>
      <c r="Y155" s="139"/>
      <c r="Z155" s="139"/>
      <c r="AA155" s="139"/>
      <c r="AB155" s="139"/>
      <c r="AC155" s="139"/>
      <c r="AD155" s="139"/>
      <c r="AE155" s="139"/>
      <c r="AF155" s="3"/>
      <c r="AG155" s="3"/>
      <c r="AH155" s="3"/>
      <c r="AI155" s="3"/>
      <c r="AJ155" s="3"/>
      <c r="AK155" s="3"/>
      <c r="AL155" s="3"/>
      <c r="AM155" s="3"/>
      <c r="AN155" s="3"/>
      <c r="AO155" s="3"/>
    </row>
    <row r="156" spans="2:41" ht="25.8" x14ac:dyDescent="0.5">
      <c r="B156" s="27"/>
      <c r="C156" s="140"/>
      <c r="D156" s="122"/>
      <c r="E156" s="122"/>
      <c r="F156" s="122"/>
      <c r="G156" s="122"/>
      <c r="H156" s="122"/>
      <c r="I156" s="122"/>
      <c r="J156" s="122"/>
      <c r="K156" s="122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139"/>
      <c r="Y156" s="139"/>
      <c r="Z156" s="139"/>
      <c r="AA156" s="139"/>
      <c r="AB156" s="139"/>
      <c r="AC156" s="139"/>
      <c r="AD156" s="139"/>
      <c r="AE156" s="139"/>
      <c r="AF156" s="3"/>
      <c r="AG156" s="3"/>
      <c r="AH156" s="3"/>
      <c r="AI156" s="3"/>
      <c r="AJ156" s="3"/>
      <c r="AK156" s="3"/>
      <c r="AL156" s="3"/>
      <c r="AM156" s="3"/>
      <c r="AN156" s="3"/>
      <c r="AO156" s="3"/>
    </row>
    <row r="157" spans="2:41" ht="25.8" x14ac:dyDescent="0.5">
      <c r="B157" s="27"/>
      <c r="C157" s="140"/>
      <c r="D157" s="122"/>
      <c r="E157" s="122"/>
      <c r="F157" s="122"/>
      <c r="G157" s="122"/>
      <c r="H157" s="122"/>
      <c r="I157" s="122"/>
      <c r="J157" s="122"/>
      <c r="K157" s="122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139"/>
      <c r="Y157" s="139"/>
      <c r="Z157" s="139"/>
      <c r="AA157" s="139"/>
      <c r="AB157" s="139"/>
      <c r="AC157" s="139"/>
      <c r="AD157" s="139"/>
      <c r="AE157" s="139"/>
      <c r="AF157" s="3"/>
      <c r="AG157" s="3"/>
      <c r="AH157" s="3"/>
      <c r="AI157" s="3"/>
      <c r="AJ157" s="3"/>
      <c r="AK157" s="3"/>
      <c r="AL157" s="3"/>
      <c r="AM157" s="3"/>
      <c r="AN157" s="3"/>
      <c r="AO157" s="3"/>
    </row>
    <row r="158" spans="2:41" ht="42" customHeight="1" x14ac:dyDescent="0.5">
      <c r="B158" s="27"/>
      <c r="C158" s="140"/>
      <c r="D158" s="122"/>
      <c r="E158" s="122"/>
      <c r="F158" s="122"/>
      <c r="G158" s="122"/>
      <c r="H158" s="122"/>
      <c r="I158" s="122"/>
      <c r="J158" s="122"/>
      <c r="K158" s="122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139"/>
      <c r="Y158" s="139"/>
      <c r="Z158" s="139"/>
      <c r="AA158" s="139"/>
      <c r="AB158" s="139"/>
      <c r="AC158" s="139"/>
      <c r="AD158" s="139"/>
      <c r="AE158" s="139"/>
      <c r="AF158" s="3"/>
      <c r="AG158" s="3"/>
      <c r="AH158" s="3"/>
      <c r="AI158" s="3"/>
      <c r="AJ158" s="3"/>
      <c r="AK158" s="3"/>
      <c r="AL158" s="3"/>
      <c r="AM158" s="3"/>
      <c r="AN158" s="3"/>
      <c r="AO158" s="3"/>
    </row>
    <row r="159" spans="2:41" ht="25.8" x14ac:dyDescent="0.5">
      <c r="B159" s="27"/>
      <c r="C159" s="140"/>
      <c r="D159" s="122"/>
      <c r="E159" s="122"/>
      <c r="F159" s="122"/>
      <c r="G159" s="122"/>
      <c r="H159" s="122"/>
      <c r="I159" s="122"/>
      <c r="J159" s="122"/>
      <c r="K159" s="122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139"/>
      <c r="Y159" s="139"/>
      <c r="Z159" s="139"/>
      <c r="AA159" s="139"/>
      <c r="AB159" s="139"/>
      <c r="AC159" s="139"/>
      <c r="AD159" s="139"/>
      <c r="AE159" s="139"/>
      <c r="AF159" s="3"/>
      <c r="AG159" s="3"/>
      <c r="AH159" s="3"/>
      <c r="AI159" s="3"/>
      <c r="AJ159" s="3"/>
      <c r="AK159" s="3"/>
      <c r="AL159" s="3"/>
      <c r="AM159" s="3"/>
      <c r="AN159" s="3"/>
      <c r="AO159" s="3"/>
    </row>
    <row r="160" spans="2:41" ht="25.8" x14ac:dyDescent="0.5">
      <c r="B160" s="27"/>
      <c r="C160" s="140"/>
      <c r="D160" s="122"/>
      <c r="E160" s="122"/>
      <c r="F160" s="122"/>
      <c r="G160" s="122"/>
      <c r="H160" s="122"/>
      <c r="I160" s="122"/>
      <c r="J160" s="122"/>
      <c r="K160" s="122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139"/>
      <c r="Y160" s="139"/>
      <c r="Z160" s="139"/>
      <c r="AA160" s="139"/>
      <c r="AB160" s="139"/>
      <c r="AC160" s="139"/>
      <c r="AD160" s="139"/>
      <c r="AE160" s="139"/>
      <c r="AF160" s="3"/>
      <c r="AG160" s="3"/>
      <c r="AH160" s="3"/>
      <c r="AI160" s="3"/>
      <c r="AJ160" s="3"/>
      <c r="AK160" s="3"/>
      <c r="AL160" s="3"/>
      <c r="AM160" s="3"/>
      <c r="AN160" s="3"/>
      <c r="AO160" s="3"/>
    </row>
    <row r="161" spans="2:41" ht="25.8" x14ac:dyDescent="0.5">
      <c r="B161" s="27"/>
      <c r="C161" s="140"/>
      <c r="D161" s="122"/>
      <c r="E161" s="122"/>
      <c r="F161" s="122"/>
      <c r="G161" s="122"/>
      <c r="H161" s="122"/>
      <c r="I161" s="122"/>
      <c r="J161" s="122"/>
      <c r="K161" s="122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139"/>
      <c r="Y161" s="139"/>
      <c r="Z161" s="139"/>
      <c r="AA161" s="139"/>
      <c r="AB161" s="139"/>
      <c r="AC161" s="139"/>
      <c r="AD161" s="139"/>
      <c r="AE161" s="139"/>
      <c r="AF161" s="3"/>
      <c r="AG161" s="3"/>
      <c r="AH161" s="3"/>
      <c r="AI161" s="3"/>
      <c r="AJ161" s="3"/>
      <c r="AK161" s="3"/>
      <c r="AL161" s="3"/>
      <c r="AM161" s="3"/>
      <c r="AN161" s="3"/>
      <c r="AO161" s="3"/>
    </row>
    <row r="162" spans="2:41" ht="21" customHeight="1" x14ac:dyDescent="0.5">
      <c r="B162" s="27"/>
      <c r="C162" s="140"/>
      <c r="D162" s="122"/>
      <c r="E162" s="122"/>
      <c r="F162" s="122"/>
      <c r="G162" s="122"/>
      <c r="H162" s="122"/>
      <c r="I162" s="122"/>
      <c r="J162" s="122"/>
      <c r="K162" s="122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139"/>
      <c r="Y162" s="139"/>
      <c r="Z162" s="139"/>
      <c r="AA162" s="139"/>
      <c r="AB162" s="139"/>
      <c r="AC162" s="139"/>
      <c r="AD162" s="139"/>
      <c r="AE162" s="139"/>
      <c r="AF162" s="3"/>
      <c r="AG162" s="3"/>
      <c r="AH162" s="3"/>
      <c r="AI162" s="3"/>
      <c r="AJ162" s="3"/>
      <c r="AK162" s="3"/>
      <c r="AL162" s="3"/>
      <c r="AM162" s="3"/>
      <c r="AN162" s="3"/>
      <c r="AO162" s="3"/>
    </row>
    <row r="163" spans="2:41" ht="21" customHeight="1" x14ac:dyDescent="0.5">
      <c r="B163" s="27"/>
      <c r="C163" s="140"/>
      <c r="D163" s="122"/>
      <c r="E163" s="122"/>
      <c r="F163" s="122"/>
      <c r="G163" s="122"/>
      <c r="H163" s="122"/>
      <c r="I163" s="122"/>
      <c r="J163" s="122"/>
      <c r="K163" s="122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139"/>
      <c r="Y163" s="139"/>
      <c r="Z163" s="139"/>
      <c r="AA163" s="139"/>
      <c r="AB163" s="139"/>
      <c r="AC163" s="139"/>
      <c r="AD163" s="139"/>
      <c r="AE163" s="139"/>
      <c r="AF163" s="3"/>
      <c r="AG163" s="3"/>
      <c r="AH163" s="3"/>
      <c r="AI163" s="3"/>
      <c r="AJ163" s="3"/>
      <c r="AK163" s="3"/>
      <c r="AL163" s="3"/>
      <c r="AM163" s="3"/>
      <c r="AN163" s="3"/>
      <c r="AO163" s="3"/>
    </row>
    <row r="164" spans="2:41" ht="25.8" x14ac:dyDescent="0.5">
      <c r="B164" s="27"/>
      <c r="C164" s="140"/>
      <c r="D164" s="122"/>
      <c r="E164" s="122"/>
      <c r="F164" s="122"/>
      <c r="G164" s="122"/>
      <c r="H164" s="122"/>
      <c r="I164" s="122"/>
      <c r="J164" s="122"/>
      <c r="K164" s="122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139"/>
      <c r="Y164" s="139"/>
      <c r="Z164" s="139"/>
      <c r="AA164" s="139"/>
      <c r="AB164" s="139"/>
      <c r="AC164" s="139"/>
      <c r="AD164" s="139"/>
      <c r="AE164" s="139"/>
      <c r="AF164" s="3"/>
      <c r="AG164" s="3"/>
      <c r="AH164" s="3"/>
      <c r="AI164" s="3"/>
      <c r="AJ164" s="3"/>
      <c r="AK164" s="3"/>
      <c r="AL164" s="3"/>
      <c r="AM164" s="3"/>
      <c r="AN164" s="3"/>
      <c r="AO164" s="3"/>
    </row>
    <row r="165" spans="2:41" ht="25.8" x14ac:dyDescent="0.5">
      <c r="B165" s="157"/>
      <c r="C165" s="157"/>
      <c r="D165" s="157"/>
      <c r="E165" s="157"/>
      <c r="F165" s="157"/>
      <c r="G165" s="157"/>
      <c r="H165" s="157"/>
      <c r="I165" s="138"/>
      <c r="J165" s="138"/>
      <c r="K165" s="138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139"/>
      <c r="Y165" s="139"/>
      <c r="Z165" s="139"/>
      <c r="AA165" s="139"/>
      <c r="AB165" s="139"/>
      <c r="AC165" s="139"/>
      <c r="AD165" s="139"/>
      <c r="AE165" s="139"/>
      <c r="AF165" s="3"/>
      <c r="AG165" s="3"/>
      <c r="AH165" s="3"/>
      <c r="AI165" s="3"/>
      <c r="AJ165" s="3"/>
      <c r="AK165" s="3"/>
      <c r="AL165" s="3"/>
      <c r="AM165" s="3"/>
      <c r="AN165" s="3"/>
      <c r="AO165" s="3"/>
    </row>
    <row r="166" spans="2:41" ht="25.8" x14ac:dyDescent="0.5">
      <c r="B166" s="27"/>
      <c r="C166" s="140"/>
      <c r="D166" s="122"/>
      <c r="E166" s="122"/>
      <c r="F166" s="122"/>
      <c r="G166" s="122"/>
      <c r="H166" s="122"/>
      <c r="I166" s="122"/>
      <c r="J166" s="122"/>
      <c r="K166" s="122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139"/>
      <c r="Y166" s="139"/>
      <c r="Z166" s="139"/>
      <c r="AA166" s="139"/>
      <c r="AB166" s="139"/>
      <c r="AC166" s="139"/>
      <c r="AD166" s="139"/>
      <c r="AE166" s="139"/>
      <c r="AF166" s="3"/>
      <c r="AG166" s="3"/>
      <c r="AH166" s="3"/>
      <c r="AI166" s="3"/>
      <c r="AJ166" s="3"/>
      <c r="AK166" s="3"/>
      <c r="AL166" s="3"/>
      <c r="AM166" s="3"/>
      <c r="AN166" s="3"/>
      <c r="AO166" s="3"/>
    </row>
    <row r="167" spans="2:41" ht="25.8" x14ac:dyDescent="0.5">
      <c r="B167" s="27"/>
      <c r="C167" s="140"/>
      <c r="D167" s="122"/>
      <c r="E167" s="122"/>
      <c r="F167" s="122"/>
      <c r="G167" s="122"/>
      <c r="H167" s="122"/>
      <c r="I167" s="122"/>
      <c r="J167" s="122"/>
      <c r="K167" s="122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139"/>
      <c r="Y167" s="139"/>
      <c r="Z167" s="139"/>
      <c r="AA167" s="139"/>
      <c r="AB167" s="139"/>
      <c r="AC167" s="139"/>
      <c r="AD167" s="139"/>
      <c r="AE167" s="139"/>
      <c r="AF167" s="3"/>
      <c r="AG167" s="3"/>
      <c r="AH167" s="3"/>
      <c r="AI167" s="3"/>
      <c r="AJ167" s="3"/>
      <c r="AK167" s="3"/>
      <c r="AL167" s="3"/>
      <c r="AM167" s="3"/>
      <c r="AN167" s="3"/>
      <c r="AO167" s="3"/>
    </row>
    <row r="168" spans="2:41" ht="25.8" x14ac:dyDescent="0.5">
      <c r="B168" s="27"/>
      <c r="C168" s="140"/>
      <c r="D168" s="122"/>
      <c r="E168" s="122"/>
      <c r="F168" s="122"/>
      <c r="G168" s="122"/>
      <c r="H168" s="122"/>
      <c r="I168" s="122"/>
      <c r="J168" s="122"/>
      <c r="K168" s="122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139"/>
      <c r="Y168" s="139"/>
      <c r="Z168" s="139"/>
      <c r="AA168" s="139"/>
      <c r="AB168" s="139"/>
      <c r="AC168" s="139"/>
      <c r="AD168" s="139"/>
      <c r="AE168" s="139"/>
      <c r="AF168" s="3"/>
      <c r="AG168" s="3"/>
      <c r="AH168" s="3"/>
      <c r="AI168" s="3"/>
      <c r="AJ168" s="3"/>
      <c r="AK168" s="3"/>
      <c r="AL168" s="3"/>
      <c r="AM168" s="3"/>
      <c r="AN168" s="3"/>
      <c r="AO168" s="3"/>
    </row>
    <row r="169" spans="2:41" ht="25.8" x14ac:dyDescent="0.5">
      <c r="B169" s="27"/>
      <c r="C169" s="140"/>
      <c r="D169" s="122"/>
      <c r="E169" s="122"/>
      <c r="F169" s="122"/>
      <c r="G169" s="122"/>
      <c r="H169" s="122"/>
      <c r="I169" s="122"/>
      <c r="J169" s="122"/>
      <c r="K169" s="122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139"/>
      <c r="Y169" s="139"/>
      <c r="Z169" s="139"/>
      <c r="AA169" s="139"/>
      <c r="AB169" s="139"/>
      <c r="AC169" s="139"/>
      <c r="AD169" s="139"/>
      <c r="AE169" s="139"/>
      <c r="AF169" s="3"/>
      <c r="AG169" s="3"/>
      <c r="AH169" s="3"/>
      <c r="AI169" s="3"/>
      <c r="AJ169" s="3"/>
      <c r="AK169" s="3"/>
      <c r="AL169" s="3"/>
      <c r="AM169" s="3"/>
      <c r="AN169" s="3"/>
      <c r="AO169" s="3"/>
    </row>
    <row r="170" spans="2:41" ht="26.25" customHeight="1" x14ac:dyDescent="0.5">
      <c r="B170" s="27"/>
      <c r="C170" s="140"/>
      <c r="D170" s="122"/>
      <c r="E170" s="122"/>
      <c r="F170" s="122"/>
      <c r="G170" s="122"/>
      <c r="H170" s="122"/>
      <c r="I170" s="122"/>
      <c r="J170" s="122"/>
      <c r="K170" s="122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139"/>
      <c r="Y170" s="139"/>
      <c r="Z170" s="139"/>
      <c r="AA170" s="139"/>
      <c r="AB170" s="139"/>
      <c r="AC170" s="139"/>
      <c r="AD170" s="139"/>
      <c r="AE170" s="139"/>
      <c r="AF170" s="3"/>
      <c r="AG170" s="3"/>
      <c r="AH170" s="3"/>
      <c r="AI170" s="3"/>
      <c r="AJ170" s="3"/>
      <c r="AK170" s="3"/>
      <c r="AL170" s="3"/>
      <c r="AM170" s="3"/>
      <c r="AN170" s="3"/>
      <c r="AO170" s="3"/>
    </row>
    <row r="171" spans="2:41" ht="25.8" x14ac:dyDescent="0.5">
      <c r="B171" s="3"/>
      <c r="C171" s="3"/>
      <c r="D171" s="3"/>
      <c r="E171" s="3"/>
      <c r="F171" s="3"/>
      <c r="G171" s="159"/>
      <c r="H171" s="159"/>
      <c r="I171" s="141"/>
      <c r="J171" s="141"/>
      <c r="K171" s="141"/>
      <c r="L171" s="160"/>
      <c r="M171" s="160"/>
      <c r="N171" s="160"/>
      <c r="O171" s="139"/>
      <c r="P171" s="139"/>
      <c r="Q171" s="139"/>
      <c r="R171" s="139"/>
      <c r="S171" s="139"/>
      <c r="T171" s="139"/>
      <c r="U171" s="139"/>
      <c r="V171" s="3"/>
      <c r="W171" s="3"/>
      <c r="X171" s="3"/>
      <c r="Y171" s="3"/>
      <c r="Z171" s="3"/>
      <c r="AA171" s="3"/>
      <c r="AB171" s="3"/>
      <c r="AC171" s="3"/>
      <c r="AD171" s="159"/>
      <c r="AE171" s="159"/>
      <c r="AF171" s="160"/>
      <c r="AG171" s="160"/>
      <c r="AH171" s="160"/>
      <c r="AI171" s="160"/>
      <c r="AJ171" s="139"/>
      <c r="AK171" s="139"/>
      <c r="AL171" s="139"/>
      <c r="AM171" s="139"/>
      <c r="AN171" s="139"/>
      <c r="AO171" s="139"/>
    </row>
    <row r="172" spans="2:41" ht="25.8" x14ac:dyDescent="0.5"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154"/>
      <c r="M172" s="154"/>
      <c r="N172" s="154"/>
      <c r="O172" s="139"/>
      <c r="P172" s="139"/>
      <c r="Q172" s="139"/>
      <c r="R172" s="139"/>
      <c r="S172" s="139"/>
      <c r="T172" s="139"/>
      <c r="U172" s="139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154"/>
      <c r="AG172" s="154"/>
      <c r="AH172" s="154"/>
      <c r="AI172" s="154"/>
      <c r="AJ172" s="139"/>
      <c r="AK172" s="139"/>
      <c r="AL172" s="139"/>
      <c r="AM172" s="139"/>
      <c r="AN172" s="139"/>
      <c r="AO172" s="139"/>
    </row>
    <row r="173" spans="2:41" ht="15" customHeight="1" x14ac:dyDescent="0.3"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154"/>
      <c r="M173" s="154"/>
      <c r="N173" s="15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154"/>
      <c r="AG173" s="154"/>
      <c r="AH173" s="154"/>
      <c r="AI173" s="154"/>
      <c r="AJ173" s="3"/>
      <c r="AK173" s="3"/>
      <c r="AL173" s="3"/>
      <c r="AM173" s="3"/>
      <c r="AN173" s="3"/>
      <c r="AO173" s="3"/>
    </row>
    <row r="174" spans="2:41" ht="15.75" customHeight="1" x14ac:dyDescent="0.3"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154"/>
      <c r="M174" s="154"/>
      <c r="N174" s="15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154"/>
      <c r="AG174" s="154"/>
      <c r="AH174" s="154"/>
      <c r="AI174" s="154"/>
      <c r="AJ174" s="3"/>
      <c r="AK174" s="3"/>
      <c r="AL174" s="3"/>
      <c r="AM174" s="3"/>
      <c r="AN174" s="3"/>
      <c r="AO174" s="3"/>
    </row>
    <row r="175" spans="2:41" ht="15.6" x14ac:dyDescent="0.3"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152"/>
      <c r="M175" s="152"/>
      <c r="N175" s="152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152"/>
      <c r="AG175" s="152"/>
      <c r="AH175" s="152"/>
      <c r="AI175" s="152"/>
      <c r="AJ175" s="3"/>
      <c r="AK175" s="3"/>
      <c r="AL175" s="3"/>
      <c r="AM175" s="3"/>
      <c r="AN175" s="3"/>
      <c r="AO175" s="3"/>
    </row>
    <row r="176" spans="2:41" ht="18" x14ac:dyDescent="0.3">
      <c r="B176" s="142"/>
      <c r="C176" s="142"/>
      <c r="D176" s="142"/>
      <c r="E176" s="142"/>
      <c r="F176" s="142"/>
      <c r="G176" s="142"/>
      <c r="H176" s="143"/>
      <c r="I176" s="143"/>
      <c r="J176" s="143"/>
      <c r="K176" s="143"/>
      <c r="L176" s="98"/>
      <c r="M176" s="98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154"/>
      <c r="AF176" s="154"/>
      <c r="AG176" s="154"/>
      <c r="AH176" s="125"/>
      <c r="AI176" s="3"/>
      <c r="AJ176" s="3"/>
      <c r="AK176" s="3"/>
      <c r="AL176" s="3"/>
      <c r="AM176" s="3"/>
      <c r="AN176" s="3"/>
      <c r="AO176" s="3"/>
    </row>
    <row r="177" spans="2:41" x14ac:dyDescent="0.3">
      <c r="B177" s="144"/>
      <c r="C177" s="144"/>
      <c r="D177" s="144"/>
      <c r="E177" s="144"/>
      <c r="F177" s="144"/>
      <c r="G177" s="144"/>
      <c r="H177" s="144"/>
      <c r="I177" s="144"/>
      <c r="J177" s="144"/>
      <c r="K177" s="144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</row>
    <row r="178" spans="2:41" x14ac:dyDescent="0.3">
      <c r="B178" s="3"/>
      <c r="C178" s="98"/>
      <c r="D178" s="98"/>
      <c r="E178" s="98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154"/>
      <c r="AA178" s="154"/>
      <c r="AB178" s="154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</row>
    <row r="179" spans="2:41" x14ac:dyDescent="0.3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</row>
    <row r="180" spans="2:41" x14ac:dyDescent="0.3"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</row>
    <row r="181" spans="2:41" x14ac:dyDescent="0.3"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</row>
    <row r="182" spans="2:41" x14ac:dyDescent="0.3">
      <c r="B182" s="98"/>
      <c r="C182" s="122"/>
      <c r="D182" s="123"/>
      <c r="E182" s="123"/>
      <c r="F182" s="122"/>
      <c r="G182" s="122"/>
      <c r="H182" s="122"/>
      <c r="I182" s="122"/>
      <c r="J182" s="122"/>
      <c r="K182" s="122"/>
      <c r="L182" s="122"/>
      <c r="M182" s="122"/>
      <c r="N182" s="122"/>
      <c r="O182" s="116"/>
      <c r="P182" s="116"/>
      <c r="Q182" s="116"/>
      <c r="R182" s="116"/>
      <c r="S182" s="124"/>
      <c r="T182" s="125"/>
      <c r="U182" s="126"/>
      <c r="V182" s="3"/>
      <c r="W182" s="3"/>
      <c r="X182" s="98"/>
      <c r="Y182" s="98"/>
      <c r="Z182" s="122"/>
      <c r="AA182" s="123"/>
      <c r="AB182" s="123"/>
      <c r="AC182" s="122"/>
      <c r="AD182" s="122"/>
      <c r="AE182" s="122"/>
      <c r="AF182" s="122"/>
      <c r="AG182" s="122"/>
      <c r="AH182" s="122"/>
      <c r="AI182" s="122"/>
      <c r="AJ182" s="116"/>
      <c r="AK182" s="116"/>
      <c r="AL182" s="124"/>
      <c r="AM182" s="125"/>
      <c r="AN182" s="125"/>
      <c r="AO182" s="126"/>
    </row>
    <row r="183" spans="2:41" x14ac:dyDescent="0.3">
      <c r="B183" s="98"/>
      <c r="C183" s="122"/>
      <c r="D183" s="123"/>
      <c r="E183" s="123"/>
      <c r="F183" s="122"/>
      <c r="G183" s="122"/>
      <c r="H183" s="122"/>
      <c r="I183" s="122"/>
      <c r="J183" s="122"/>
      <c r="K183" s="122"/>
      <c r="L183" s="122"/>
      <c r="M183" s="122"/>
      <c r="N183" s="122"/>
      <c r="O183" s="116"/>
      <c r="P183" s="116"/>
      <c r="Q183" s="116"/>
      <c r="R183" s="116"/>
      <c r="S183" s="124"/>
      <c r="T183" s="125"/>
      <c r="U183" s="126"/>
      <c r="V183" s="3"/>
      <c r="W183" s="3"/>
      <c r="X183" s="98"/>
      <c r="Y183" s="98"/>
      <c r="Z183" s="122"/>
      <c r="AA183" s="123"/>
      <c r="AB183" s="123"/>
      <c r="AC183" s="122"/>
      <c r="AD183" s="122"/>
      <c r="AE183" s="122"/>
      <c r="AF183" s="122"/>
      <c r="AG183" s="122"/>
      <c r="AH183" s="122"/>
      <c r="AI183" s="122"/>
      <c r="AJ183" s="116"/>
      <c r="AK183" s="116"/>
      <c r="AL183" s="124"/>
      <c r="AM183" s="125"/>
      <c r="AN183" s="125"/>
      <c r="AO183" s="126"/>
    </row>
    <row r="184" spans="2:41" ht="23.25" customHeight="1" x14ac:dyDescent="0.3">
      <c r="B184" s="98"/>
      <c r="C184" s="122"/>
      <c r="D184" s="123"/>
      <c r="E184" s="123"/>
      <c r="F184" s="122"/>
      <c r="G184" s="122"/>
      <c r="H184" s="122"/>
      <c r="I184" s="122"/>
      <c r="J184" s="122"/>
      <c r="K184" s="122"/>
      <c r="L184" s="122"/>
      <c r="M184" s="122"/>
      <c r="N184" s="122"/>
      <c r="O184" s="116"/>
      <c r="P184" s="116"/>
      <c r="Q184" s="116"/>
      <c r="R184" s="116"/>
      <c r="S184" s="124"/>
      <c r="T184" s="125"/>
      <c r="U184" s="126"/>
      <c r="V184" s="3"/>
      <c r="W184" s="3"/>
      <c r="X184" s="98"/>
      <c r="Y184" s="98"/>
      <c r="Z184" s="122"/>
      <c r="AA184" s="123"/>
      <c r="AB184" s="123"/>
      <c r="AC184" s="122"/>
      <c r="AD184" s="122"/>
      <c r="AE184" s="122"/>
      <c r="AF184" s="122"/>
      <c r="AG184" s="122"/>
      <c r="AH184" s="122"/>
      <c r="AI184" s="122"/>
      <c r="AJ184" s="116"/>
      <c r="AK184" s="116"/>
      <c r="AL184" s="124"/>
      <c r="AM184" s="125"/>
      <c r="AN184" s="125"/>
      <c r="AO184" s="126"/>
    </row>
    <row r="185" spans="2:41" ht="23.25" customHeight="1" x14ac:dyDescent="0.45">
      <c r="B185" s="155"/>
      <c r="C185" s="155"/>
      <c r="D185" s="155"/>
      <c r="E185" s="155"/>
      <c r="F185" s="155"/>
      <c r="G185" s="155"/>
      <c r="H185" s="155"/>
      <c r="I185" s="155"/>
      <c r="J185" s="155"/>
      <c r="K185" s="155"/>
      <c r="L185" s="155"/>
      <c r="M185" s="155"/>
      <c r="N185" s="155"/>
      <c r="O185" s="155"/>
      <c r="P185" s="155"/>
      <c r="Q185" s="155"/>
      <c r="R185" s="155"/>
      <c r="S185" s="155"/>
      <c r="T185" s="155"/>
      <c r="U185" s="155"/>
      <c r="V185" s="3"/>
      <c r="W185" s="3"/>
      <c r="X185" s="155"/>
      <c r="Y185" s="155"/>
      <c r="Z185" s="155"/>
      <c r="AA185" s="155"/>
      <c r="AB185" s="155"/>
      <c r="AC185" s="155"/>
      <c r="AD185" s="155"/>
      <c r="AE185" s="155"/>
      <c r="AF185" s="155"/>
      <c r="AG185" s="155"/>
      <c r="AH185" s="155"/>
      <c r="AI185" s="155"/>
      <c r="AJ185" s="155"/>
      <c r="AK185" s="155"/>
      <c r="AL185" s="155"/>
      <c r="AM185" s="155"/>
      <c r="AN185" s="155"/>
      <c r="AO185" s="155"/>
    </row>
    <row r="186" spans="2:41" ht="23.4" x14ac:dyDescent="0.3">
      <c r="B186" s="156"/>
      <c r="C186" s="156"/>
      <c r="D186" s="156"/>
      <c r="E186" s="156"/>
      <c r="F186" s="156"/>
      <c r="G186" s="156"/>
      <c r="H186" s="156"/>
      <c r="I186" s="156"/>
      <c r="J186" s="156"/>
      <c r="K186" s="156"/>
      <c r="L186" s="156"/>
      <c r="M186" s="156"/>
      <c r="N186" s="156"/>
      <c r="O186" s="156"/>
      <c r="P186" s="156"/>
      <c r="Q186" s="156"/>
      <c r="R186" s="156"/>
      <c r="S186" s="156"/>
      <c r="T186" s="156"/>
      <c r="U186" s="156"/>
      <c r="V186" s="3"/>
      <c r="W186" s="3"/>
      <c r="X186" s="156"/>
      <c r="Y186" s="156"/>
      <c r="Z186" s="156"/>
      <c r="AA186" s="156"/>
      <c r="AB186" s="156"/>
      <c r="AC186" s="156"/>
      <c r="AD186" s="156"/>
      <c r="AE186" s="156"/>
      <c r="AF186" s="156"/>
      <c r="AG186" s="156"/>
      <c r="AH186" s="156"/>
      <c r="AI186" s="156"/>
      <c r="AJ186" s="156"/>
      <c r="AK186" s="156"/>
      <c r="AL186" s="156"/>
      <c r="AM186" s="156"/>
      <c r="AN186" s="156"/>
      <c r="AO186" s="156"/>
    </row>
    <row r="187" spans="2:41" ht="23.4" x14ac:dyDescent="0.3"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45"/>
      <c r="Q187" s="145"/>
      <c r="R187" s="145"/>
      <c r="S187" s="145"/>
      <c r="T187" s="145"/>
      <c r="U187" s="145"/>
      <c r="V187" s="3"/>
      <c r="W187" s="3"/>
      <c r="X187" s="145"/>
      <c r="Y187" s="145"/>
      <c r="Z187" s="145"/>
      <c r="AA187" s="145"/>
      <c r="AB187" s="145"/>
      <c r="AC187" s="145"/>
      <c r="AD187" s="145"/>
      <c r="AE187" s="145"/>
      <c r="AF187" s="145"/>
      <c r="AG187" s="145"/>
      <c r="AH187" s="145"/>
      <c r="AI187" s="145"/>
      <c r="AJ187" s="145"/>
      <c r="AK187" s="145"/>
      <c r="AL187" s="145"/>
      <c r="AM187" s="145"/>
      <c r="AN187" s="145"/>
      <c r="AO187" s="145"/>
    </row>
    <row r="188" spans="2:41" ht="23.4" x14ac:dyDescent="0.3"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45"/>
      <c r="Q188" s="145"/>
      <c r="R188" s="145"/>
      <c r="S188" s="145"/>
      <c r="T188" s="145"/>
      <c r="U188" s="145"/>
      <c r="V188" s="3"/>
      <c r="W188" s="3"/>
      <c r="X188" s="145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45"/>
      <c r="AL188" s="145"/>
      <c r="AM188" s="145"/>
      <c r="AN188" s="145"/>
      <c r="AO188" s="145"/>
    </row>
    <row r="189" spans="2:41" x14ac:dyDescent="0.3">
      <c r="B189" s="32"/>
      <c r="C189" s="122"/>
      <c r="D189" s="123"/>
      <c r="E189" s="153"/>
      <c r="F189" s="153"/>
      <c r="G189" s="153"/>
      <c r="H189" s="153"/>
      <c r="I189" s="153"/>
      <c r="J189" s="153"/>
      <c r="K189" s="153"/>
      <c r="L189" s="153"/>
      <c r="M189" s="153"/>
      <c r="N189" s="122"/>
      <c r="O189" s="122"/>
      <c r="P189" s="122"/>
      <c r="Q189" s="122"/>
      <c r="R189" s="122"/>
      <c r="S189" s="116"/>
      <c r="T189" s="116"/>
      <c r="U189" s="124"/>
      <c r="V189" s="3"/>
      <c r="W189" s="3"/>
      <c r="X189" s="32"/>
      <c r="Y189" s="32"/>
      <c r="Z189" s="122"/>
      <c r="AA189" s="123"/>
      <c r="AB189" s="153"/>
      <c r="AC189" s="153"/>
      <c r="AD189" s="153"/>
      <c r="AE189" s="153"/>
      <c r="AF189" s="153"/>
      <c r="AG189" s="153"/>
      <c r="AH189" s="146"/>
      <c r="AI189" s="122"/>
      <c r="AJ189" s="122"/>
      <c r="AK189" s="122"/>
      <c r="AL189" s="116"/>
      <c r="AM189" s="116"/>
      <c r="AN189" s="116"/>
      <c r="AO189" s="124"/>
    </row>
    <row r="190" spans="2:41" ht="14.4" customHeight="1" x14ac:dyDescent="0.3">
      <c r="B190" s="133"/>
      <c r="C190" s="147"/>
      <c r="D190" s="148"/>
      <c r="E190" s="123"/>
      <c r="F190" s="122"/>
      <c r="G190" s="149"/>
      <c r="H190" s="149"/>
      <c r="I190" s="149"/>
      <c r="J190" s="149"/>
      <c r="K190" s="149"/>
      <c r="L190" s="149"/>
      <c r="M190" s="149"/>
      <c r="N190" s="149"/>
      <c r="O190" s="149"/>
      <c r="P190" s="149"/>
      <c r="Q190" s="149"/>
      <c r="R190" s="149"/>
      <c r="S190" s="116"/>
      <c r="T190" s="116"/>
      <c r="U190" s="124"/>
      <c r="V190" s="3"/>
      <c r="W190" s="3"/>
      <c r="X190" s="133"/>
      <c r="Y190" s="133"/>
      <c r="Z190" s="147"/>
      <c r="AA190" s="148"/>
      <c r="AB190" s="123"/>
      <c r="AC190" s="122"/>
      <c r="AD190" s="149"/>
      <c r="AE190" s="149"/>
      <c r="AF190" s="149"/>
      <c r="AG190" s="149"/>
      <c r="AH190" s="149"/>
      <c r="AI190" s="149"/>
      <c r="AJ190" s="149"/>
      <c r="AK190" s="149"/>
      <c r="AL190" s="116"/>
      <c r="AM190" s="116"/>
      <c r="AN190" s="116"/>
      <c r="AO190" s="124"/>
    </row>
    <row r="191" spans="2:41" x14ac:dyDescent="0.3">
      <c r="B191" s="133"/>
      <c r="C191" s="149"/>
      <c r="D191" s="123"/>
      <c r="E191" s="123"/>
      <c r="F191" s="123"/>
      <c r="G191" s="123"/>
      <c r="H191" s="123"/>
      <c r="I191" s="123"/>
      <c r="J191" s="123"/>
      <c r="K191" s="123"/>
      <c r="L191" s="122"/>
      <c r="M191" s="122"/>
      <c r="N191" s="122"/>
      <c r="O191" s="122"/>
      <c r="P191" s="122"/>
      <c r="Q191" s="122"/>
      <c r="R191" s="122"/>
      <c r="S191" s="116"/>
      <c r="T191" s="116"/>
      <c r="U191" s="124"/>
      <c r="V191" s="3"/>
      <c r="W191" s="3"/>
      <c r="X191" s="133"/>
      <c r="Y191" s="133"/>
      <c r="Z191" s="149"/>
      <c r="AA191" s="123"/>
      <c r="AB191" s="123"/>
      <c r="AC191" s="123"/>
      <c r="AD191" s="150"/>
      <c r="AE191" s="150"/>
      <c r="AF191" s="122"/>
      <c r="AG191" s="122"/>
      <c r="AH191" s="122"/>
      <c r="AI191" s="122"/>
      <c r="AJ191" s="122"/>
      <c r="AK191" s="122"/>
      <c r="AL191" s="116"/>
      <c r="AM191" s="116"/>
      <c r="AN191" s="116"/>
      <c r="AO191" s="124"/>
    </row>
    <row r="192" spans="2:41" x14ac:dyDescent="0.3">
      <c r="B192" s="98"/>
      <c r="C192" s="122"/>
      <c r="D192" s="123"/>
      <c r="E192" s="123"/>
      <c r="F192" s="122"/>
      <c r="G192" s="122"/>
      <c r="H192" s="122"/>
      <c r="I192" s="122"/>
      <c r="J192" s="122"/>
      <c r="K192" s="122"/>
      <c r="L192" s="122"/>
      <c r="M192" s="122"/>
      <c r="N192" s="122"/>
      <c r="O192" s="122"/>
      <c r="P192" s="122"/>
      <c r="Q192" s="122"/>
      <c r="R192" s="122"/>
      <c r="S192" s="116"/>
      <c r="T192" s="116"/>
      <c r="U192" s="124"/>
      <c r="V192" s="3"/>
      <c r="W192" s="3"/>
      <c r="X192" s="98"/>
      <c r="Y192" s="98"/>
      <c r="Z192" s="122"/>
      <c r="AA192" s="123"/>
      <c r="AB192" s="123"/>
      <c r="AC192" s="122"/>
      <c r="AD192" s="122"/>
      <c r="AE192" s="122"/>
      <c r="AF192" s="122"/>
      <c r="AG192" s="122"/>
      <c r="AH192" s="122"/>
      <c r="AI192" s="122"/>
      <c r="AJ192" s="122"/>
      <c r="AK192" s="122"/>
      <c r="AL192" s="116"/>
      <c r="AM192" s="116"/>
      <c r="AN192" s="116"/>
      <c r="AO192" s="124"/>
    </row>
    <row r="193" spans="2:41" x14ac:dyDescent="0.3">
      <c r="B193" s="98"/>
      <c r="C193" s="122"/>
      <c r="D193" s="123"/>
      <c r="E193" s="123"/>
      <c r="F193" s="122"/>
      <c r="G193" s="122"/>
      <c r="H193" s="122"/>
      <c r="I193" s="122"/>
      <c r="J193" s="122"/>
      <c r="K193" s="122"/>
      <c r="L193" s="122"/>
      <c r="M193" s="122"/>
      <c r="N193" s="122"/>
      <c r="O193" s="122"/>
      <c r="P193" s="122"/>
      <c r="Q193" s="122"/>
      <c r="R193" s="122"/>
      <c r="S193" s="116"/>
      <c r="T193" s="116"/>
      <c r="U193" s="124"/>
      <c r="V193" s="3"/>
      <c r="W193" s="3"/>
      <c r="X193" s="98"/>
      <c r="Y193" s="98"/>
      <c r="Z193" s="122"/>
      <c r="AA193" s="123"/>
      <c r="AB193" s="123"/>
      <c r="AC193" s="122"/>
      <c r="AD193" s="122"/>
      <c r="AE193" s="122"/>
      <c r="AF193" s="122"/>
      <c r="AG193" s="122"/>
      <c r="AH193" s="122"/>
      <c r="AI193" s="122"/>
      <c r="AJ193" s="122"/>
      <c r="AK193" s="122"/>
      <c r="AL193" s="116"/>
      <c r="AM193" s="116"/>
      <c r="AN193" s="116"/>
      <c r="AO193" s="124"/>
    </row>
    <row r="194" spans="2:41" x14ac:dyDescent="0.3">
      <c r="B194" s="98"/>
      <c r="C194" s="122"/>
      <c r="D194" s="123"/>
      <c r="E194" s="123"/>
      <c r="F194" s="122"/>
      <c r="G194" s="122"/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R194" s="122"/>
      <c r="S194" s="116"/>
      <c r="T194" s="116"/>
      <c r="U194" s="124"/>
      <c r="V194" s="3"/>
      <c r="W194" s="3"/>
      <c r="X194" s="98"/>
      <c r="Y194" s="98"/>
      <c r="Z194" s="122"/>
      <c r="AA194" s="123"/>
      <c r="AB194" s="123"/>
      <c r="AC194" s="122"/>
      <c r="AD194" s="122"/>
      <c r="AE194" s="122"/>
      <c r="AF194" s="122"/>
      <c r="AG194" s="122"/>
      <c r="AH194" s="122"/>
      <c r="AI194" s="122"/>
      <c r="AJ194" s="122"/>
      <c r="AK194" s="122"/>
      <c r="AL194" s="116"/>
      <c r="AM194" s="116"/>
      <c r="AN194" s="116"/>
      <c r="AO194" s="124"/>
    </row>
    <row r="195" spans="2:41" x14ac:dyDescent="0.3"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</row>
    <row r="196" spans="2:41" x14ac:dyDescent="0.3"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</row>
    <row r="197" spans="2:41" x14ac:dyDescent="0.3"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</row>
    <row r="198" spans="2:41" x14ac:dyDescent="0.3"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</row>
    <row r="199" spans="2:41" x14ac:dyDescent="0.3"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</row>
    <row r="200" spans="2:41" x14ac:dyDescent="0.3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</row>
    <row r="201" spans="2:41" x14ac:dyDescent="0.3"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</row>
  </sheetData>
  <mergeCells count="89">
    <mergeCell ref="B185:U185"/>
    <mergeCell ref="X185:AO185"/>
    <mergeCell ref="B186:U186"/>
    <mergeCell ref="X186:AO186"/>
    <mergeCell ref="E189:M189"/>
    <mergeCell ref="AB189:AG189"/>
    <mergeCell ref="G171:H171"/>
    <mergeCell ref="L171:N171"/>
    <mergeCell ref="Z178:AB178"/>
    <mergeCell ref="AD171:AE171"/>
    <mergeCell ref="AF171:AI171"/>
    <mergeCell ref="L172:N172"/>
    <mergeCell ref="AF172:AI172"/>
    <mergeCell ref="L173:N173"/>
    <mergeCell ref="AF173:AI173"/>
    <mergeCell ref="L174:N174"/>
    <mergeCell ref="AF174:AI174"/>
    <mergeCell ref="L175:N175"/>
    <mergeCell ref="AF175:AI175"/>
    <mergeCell ref="AE176:AG176"/>
    <mergeCell ref="X135:AO135"/>
    <mergeCell ref="C152:H152"/>
    <mergeCell ref="B154:U154"/>
    <mergeCell ref="B155:U155"/>
    <mergeCell ref="B165:H165"/>
    <mergeCell ref="B151:H151"/>
    <mergeCell ref="M151:U151"/>
    <mergeCell ref="X151:AE151"/>
    <mergeCell ref="AG151:AO151"/>
    <mergeCell ref="B114:U114"/>
    <mergeCell ref="X114:AO114"/>
    <mergeCell ref="B115:U115"/>
    <mergeCell ref="X115:AO115"/>
    <mergeCell ref="B131:H131"/>
    <mergeCell ref="M131:U131"/>
    <mergeCell ref="X131:AE131"/>
    <mergeCell ref="AG131:AO131"/>
    <mergeCell ref="C132:H132"/>
    <mergeCell ref="B134:U134"/>
    <mergeCell ref="X134:AO134"/>
    <mergeCell ref="B135:U135"/>
    <mergeCell ref="C112:H112"/>
    <mergeCell ref="B91:H91"/>
    <mergeCell ref="M91:U91"/>
    <mergeCell ref="X91:AE91"/>
    <mergeCell ref="AG91:AO91"/>
    <mergeCell ref="C92:H92"/>
    <mergeCell ref="B94:U94"/>
    <mergeCell ref="X94:AO94"/>
    <mergeCell ref="B95:U95"/>
    <mergeCell ref="X95:AO95"/>
    <mergeCell ref="B111:H111"/>
    <mergeCell ref="M111:U111"/>
    <mergeCell ref="X111:AE111"/>
    <mergeCell ref="B74:U74"/>
    <mergeCell ref="X74:AO74"/>
    <mergeCell ref="AI12:AI17"/>
    <mergeCell ref="AO12:AO17"/>
    <mergeCell ref="AP12:AP17"/>
    <mergeCell ref="S28:T28"/>
    <mergeCell ref="B38:F38"/>
    <mergeCell ref="B50:F50"/>
    <mergeCell ref="B73:U73"/>
    <mergeCell ref="X73:AO73"/>
    <mergeCell ref="AV12:AV17"/>
    <mergeCell ref="AW12:AW17"/>
    <mergeCell ref="B26:O26"/>
    <mergeCell ref="B12:B17"/>
    <mergeCell ref="R12:R17"/>
    <mergeCell ref="S12:S17"/>
    <mergeCell ref="Z12:Z17"/>
    <mergeCell ref="AA12:AA17"/>
    <mergeCell ref="AH12:AH17"/>
    <mergeCell ref="AW6:AW11"/>
    <mergeCell ref="R4:V4"/>
    <mergeCell ref="Z4:AD4"/>
    <mergeCell ref="AH4:AL4"/>
    <mergeCell ref="AO4:AS4"/>
    <mergeCell ref="AV4:AZ4"/>
    <mergeCell ref="AH6:AH11"/>
    <mergeCell ref="AI6:AI11"/>
    <mergeCell ref="AO6:AO11"/>
    <mergeCell ref="AP6:AP11"/>
    <mergeCell ref="AV6:AV11"/>
    <mergeCell ref="B6:B11"/>
    <mergeCell ref="R6:R11"/>
    <mergeCell ref="S6:S11"/>
    <mergeCell ref="Z6:Z11"/>
    <mergeCell ref="AA6:AA11"/>
  </mergeCells>
  <conditionalFormatting sqref="M12:M16">
    <cfRule type="cellIs" dxfId="5" priority="6" operator="lessThan">
      <formula>0</formula>
    </cfRule>
  </conditionalFormatting>
  <conditionalFormatting sqref="M17">
    <cfRule type="cellIs" dxfId="4" priority="5" operator="lessThan">
      <formula>0</formula>
    </cfRule>
  </conditionalFormatting>
  <conditionalFormatting sqref="H20:K21">
    <cfRule type="cellIs" dxfId="3" priority="2" operator="between">
      <formula>101%</formula>
      <formula>2000%</formula>
    </cfRule>
    <cfRule type="cellIs" dxfId="2" priority="3" operator="between">
      <formula>91%</formula>
      <formula>100%</formula>
    </cfRule>
    <cfRule type="cellIs" dxfId="1" priority="4" operator="between">
      <formula>0%</formula>
      <formula>90%</formula>
    </cfRule>
  </conditionalFormatting>
  <conditionalFormatting sqref="E6">
    <cfRule type="cellIs" dxfId="0" priority="1" operator="lessThan">
      <formula>$D$8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36" orientation="portrait" r:id="rId1"/>
  <headerFooter>
    <oddHeader>&amp;L&amp;G&amp;C&amp;"-,Gras"&amp;28&amp;K0070C0Philippe DRUARD
Objectifs 1er semestre 2018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NOUVELLE ANNEE</vt:lpstr>
      <vt:lpstr>Synthèse par mois 2018</vt:lpstr>
      <vt:lpstr>Synthèse Semestriel 2018</vt:lpstr>
      <vt:lpstr>SYNTHESE 2018</vt:lpstr>
      <vt:lpstr>PHIL 2018</vt:lpstr>
      <vt:lpstr>PHILLIPE</vt:lpstr>
      <vt:lpstr>'PHIL 2018'!Zone_d_impression</vt:lpstr>
      <vt:lpstr>PHILLIPE!Zone_d_impression</vt:lpstr>
      <vt:lpstr>'Synthèse par mois 2018'!Zone_d_impression</vt:lpstr>
      <vt:lpstr>'Synthèse Semestriel 2018'!Zone_d_impression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Francoise ULMER</dc:creator>
  <cp:lastModifiedBy>Admin</cp:lastModifiedBy>
  <cp:lastPrinted>2018-07-10T11:31:12Z</cp:lastPrinted>
  <dcterms:created xsi:type="dcterms:W3CDTF">2016-08-02T11:37:58Z</dcterms:created>
  <dcterms:modified xsi:type="dcterms:W3CDTF">2018-07-12T13:56:21Z</dcterms:modified>
</cp:coreProperties>
</file>