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90416-1\"/>
    </mc:Choice>
  </mc:AlternateContent>
  <xr:revisionPtr revIDLastSave="0" documentId="13_ncr:1_{688A331F-BD3A-4652-8A22-ED01041CBB8D}" xr6:coauthVersionLast="43" xr6:coauthVersionMax="43" xr10:uidLastSave="{00000000-0000-0000-0000-000000000000}"/>
  <bookViews>
    <workbookView xWindow="3740" yWindow="3180" windowWidth="14400" windowHeight="7360" firstSheet="1" activeTab="1" xr2:uid="{00000000-000D-0000-FFFF-FFFF00000000}"/>
  </bookViews>
  <sheets>
    <sheet name="Registre Personnel" sheetId="1" r:id="rId1"/>
    <sheet name="Liste complète TH 2019" sheetId="16" r:id="rId2"/>
    <sheet name="RECAP" sheetId="12" r:id="rId3"/>
    <sheet name="TH + DE 50 ANS" sheetId="14" r:id="rId4"/>
  </sheets>
  <definedNames>
    <definedName name="_xlnm._FilterDatabase" localSheetId="0" hidden="1">'Registre Personnel'!$A$5:$U$86</definedName>
    <definedName name="_xlnm._FilterDatabase" localSheetId="3" hidden="1">'TH + DE 50 ANS'!$A$4:$U$23</definedName>
  </definedNames>
  <calcPr calcId="181029"/>
</workbook>
</file>

<file path=xl/calcChain.xml><?xml version="1.0" encoding="utf-8"?>
<calcChain xmlns="http://schemas.openxmlformats.org/spreadsheetml/2006/main">
  <c r="I53" i="16" l="1"/>
  <c r="I54" i="16"/>
  <c r="I55" i="16"/>
  <c r="I56" i="16"/>
  <c r="I57" i="16"/>
  <c r="I58" i="16"/>
  <c r="I59" i="16"/>
  <c r="I60" i="16"/>
  <c r="I61" i="16"/>
  <c r="I62" i="16"/>
  <c r="I63" i="16"/>
  <c r="I64" i="16"/>
  <c r="I65" i="16"/>
  <c r="I66" i="16"/>
  <c r="I67" i="16"/>
  <c r="I68" i="16"/>
  <c r="I69" i="16"/>
  <c r="I70" i="16"/>
  <c r="I71" i="16"/>
  <c r="I72" i="16"/>
  <c r="I73" i="16"/>
  <c r="I74" i="16"/>
  <c r="I75" i="16"/>
  <c r="I76" i="16"/>
  <c r="I4" i="16" l="1"/>
  <c r="I5" i="16"/>
  <c r="I6" i="16"/>
  <c r="I7" i="16"/>
  <c r="I8" i="16"/>
  <c r="I9" i="16"/>
  <c r="I10" i="16"/>
  <c r="I11" i="16"/>
  <c r="I12" i="16"/>
  <c r="I13" i="16"/>
  <c r="I14" i="16"/>
  <c r="I15" i="16"/>
  <c r="I16" i="16"/>
  <c r="I17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34" i="16"/>
  <c r="I35" i="16"/>
  <c r="I36" i="16"/>
  <c r="I37" i="16"/>
  <c r="I38" i="16"/>
  <c r="I39" i="16"/>
  <c r="I40" i="16"/>
  <c r="I41" i="16"/>
  <c r="I42" i="16"/>
  <c r="I43" i="16"/>
  <c r="I44" i="16"/>
  <c r="I45" i="16"/>
  <c r="I46" i="16"/>
  <c r="I47" i="16"/>
  <c r="I48" i="16"/>
  <c r="I49" i="16"/>
  <c r="I50" i="16"/>
  <c r="I51" i="16"/>
  <c r="I52" i="16"/>
  <c r="I3" i="16"/>
  <c r="D10" i="12" l="1"/>
  <c r="G1" i="16" l="1"/>
  <c r="C54" i="16" l="1"/>
  <c r="C58" i="16"/>
  <c r="C62" i="16"/>
  <c r="C66" i="16"/>
  <c r="C70" i="16"/>
  <c r="C74" i="16"/>
  <c r="C55" i="16"/>
  <c r="C59" i="16"/>
  <c r="C63" i="16"/>
  <c r="C67" i="16"/>
  <c r="C71" i="16"/>
  <c r="C75" i="16"/>
  <c r="C60" i="16"/>
  <c r="C64" i="16"/>
  <c r="C68" i="16"/>
  <c r="C72" i="16"/>
  <c r="C76" i="16"/>
  <c r="C57" i="16"/>
  <c r="C65" i="16"/>
  <c r="C73" i="16"/>
  <c r="C56" i="16"/>
  <c r="C61" i="16"/>
  <c r="C69" i="16"/>
  <c r="C53" i="16"/>
  <c r="C51" i="16"/>
  <c r="C52" i="16"/>
  <c r="C49" i="16"/>
  <c r="C50" i="16"/>
  <c r="C47" i="16"/>
  <c r="C48" i="16"/>
  <c r="C45" i="16"/>
  <c r="C46" i="16"/>
  <c r="C43" i="16"/>
  <c r="C44" i="16"/>
  <c r="C41" i="16"/>
  <c r="C42" i="16"/>
  <c r="C39" i="16"/>
  <c r="C40" i="16"/>
  <c r="C37" i="16"/>
  <c r="C38" i="16"/>
  <c r="C35" i="16"/>
  <c r="C36" i="16"/>
  <c r="C33" i="16"/>
  <c r="C34" i="16"/>
  <c r="C31" i="16"/>
  <c r="C32" i="16"/>
  <c r="C29" i="16"/>
  <c r="C30" i="16"/>
  <c r="C27" i="16"/>
  <c r="C28" i="16"/>
  <c r="C25" i="16"/>
  <c r="C26" i="16"/>
  <c r="C23" i="16"/>
  <c r="C24" i="16"/>
  <c r="C21" i="16"/>
  <c r="C22" i="16"/>
  <c r="C19" i="16"/>
  <c r="C20" i="16"/>
  <c r="C17" i="16"/>
  <c r="C18" i="16"/>
  <c r="C15" i="16"/>
  <c r="C16" i="16"/>
  <c r="C13" i="16"/>
  <c r="C14" i="16"/>
  <c r="C11" i="16"/>
  <c r="C12" i="16"/>
  <c r="C9" i="16"/>
  <c r="C10" i="16"/>
  <c r="C7" i="16"/>
  <c r="C8" i="16"/>
  <c r="C5" i="16"/>
  <c r="C6" i="16"/>
  <c r="C3" i="16"/>
  <c r="C4" i="16"/>
  <c r="B15" i="14"/>
  <c r="A15" i="14"/>
  <c r="B13" i="14"/>
  <c r="C7" i="12" l="1"/>
  <c r="D7" i="12"/>
  <c r="E7" i="12" l="1"/>
  <c r="K1" i="14"/>
  <c r="H2" i="12"/>
  <c r="L2" i="1"/>
  <c r="A15" i="1" l="1"/>
  <c r="A12" i="14"/>
  <c r="A13" i="14"/>
  <c r="A54" i="1"/>
  <c r="A57" i="1"/>
  <c r="A24" i="1"/>
  <c r="A71" i="1"/>
  <c r="A6" i="1"/>
  <c r="A83" i="1"/>
  <c r="A5" i="14"/>
  <c r="A7" i="14"/>
  <c r="A9" i="14"/>
  <c r="A11" i="14"/>
  <c r="A14" i="14"/>
  <c r="A17" i="14"/>
  <c r="A19" i="14"/>
  <c r="A21" i="14"/>
  <c r="A23" i="14"/>
  <c r="A6" i="14"/>
  <c r="A8" i="14"/>
  <c r="A10" i="14"/>
  <c r="A16" i="14"/>
  <c r="A18" i="14"/>
  <c r="A20" i="14"/>
  <c r="A22" i="14"/>
  <c r="A7" i="1"/>
  <c r="A86" i="1"/>
  <c r="A84" i="1"/>
  <c r="A82" i="1"/>
  <c r="A81" i="1"/>
  <c r="A79" i="1"/>
  <c r="A77" i="1"/>
  <c r="A75" i="1"/>
  <c r="A73" i="1"/>
  <c r="A70" i="1"/>
  <c r="A69" i="1"/>
  <c r="A67" i="1"/>
  <c r="A65" i="1"/>
  <c r="A63" i="1"/>
  <c r="A61" i="1"/>
  <c r="A59" i="1"/>
  <c r="A56" i="1"/>
  <c r="A52" i="1"/>
  <c r="A50" i="1"/>
  <c r="A49" i="1"/>
  <c r="A47" i="1"/>
  <c r="A45" i="1"/>
  <c r="A43" i="1"/>
  <c r="A41" i="1"/>
  <c r="A39" i="1"/>
  <c r="A37" i="1"/>
  <c r="A36" i="1"/>
  <c r="A34" i="1"/>
  <c r="A32" i="1"/>
  <c r="A29" i="1"/>
  <c r="A27" i="1"/>
  <c r="A26" i="1"/>
  <c r="A23" i="1"/>
  <c r="A21" i="1"/>
  <c r="A19" i="1"/>
  <c r="A17" i="1"/>
  <c r="A14" i="1"/>
  <c r="A12" i="1"/>
  <c r="A10" i="1"/>
  <c r="A8" i="1"/>
  <c r="A85" i="1"/>
  <c r="A80" i="1"/>
  <c r="A78" i="1"/>
  <c r="A76" i="1"/>
  <c r="A74" i="1"/>
  <c r="A72" i="1"/>
  <c r="A68" i="1"/>
  <c r="A66" i="1"/>
  <c r="A64" i="1"/>
  <c r="A62" i="1"/>
  <c r="A60" i="1"/>
  <c r="A58" i="1"/>
  <c r="A55" i="1"/>
  <c r="A53" i="1"/>
  <c r="A51" i="1"/>
  <c r="A48" i="1"/>
  <c r="A46" i="1"/>
  <c r="A44" i="1"/>
  <c r="A42" i="1"/>
  <c r="A40" i="1"/>
  <c r="A38" i="1"/>
  <c r="A35" i="1"/>
  <c r="A33" i="1"/>
  <c r="A31" i="1"/>
  <c r="A30" i="1"/>
  <c r="A28" i="1"/>
  <c r="A25" i="1"/>
  <c r="A22" i="1"/>
  <c r="A20" i="1"/>
  <c r="A18" i="1"/>
  <c r="A16" i="1"/>
  <c r="A13" i="1"/>
  <c r="A11" i="1"/>
  <c r="A9" i="1"/>
  <c r="C14" i="12" l="1"/>
  <c r="F7" i="12"/>
  <c r="G22" i="12"/>
  <c r="G21" i="12"/>
  <c r="D17" i="12"/>
  <c r="D16" i="12"/>
  <c r="C17" i="12"/>
  <c r="C16" i="12"/>
  <c r="F8" i="12" l="1"/>
  <c r="L8" i="12" l="1"/>
  <c r="L7" i="12"/>
  <c r="D21" i="12" l="1"/>
  <c r="D22" i="12"/>
  <c r="C15" i="12"/>
  <c r="G7" i="12"/>
  <c r="D15" i="12"/>
  <c r="D14" i="12"/>
  <c r="G8" i="12" l="1"/>
  <c r="D9" i="12"/>
  <c r="D11" i="12" s="1"/>
  <c r="E11" i="12" s="1"/>
  <c r="H7" i="12" l="1"/>
  <c r="I7" i="12"/>
  <c r="J8" i="12"/>
  <c r="K7" i="12"/>
  <c r="K8" i="12"/>
  <c r="I8" i="12"/>
  <c r="J7" i="12"/>
  <c r="H8" i="12"/>
</calcChain>
</file>

<file path=xl/sharedStrings.xml><?xml version="1.0" encoding="utf-8"?>
<sst xmlns="http://schemas.openxmlformats.org/spreadsheetml/2006/main" count="1553" uniqueCount="620">
  <si>
    <t>Age</t>
  </si>
  <si>
    <t>Adresse</t>
  </si>
  <si>
    <t>Cplt Adresse</t>
  </si>
  <si>
    <t>C.P.</t>
  </si>
  <si>
    <t>Ville</t>
  </si>
  <si>
    <t>N° Sécurité Sociale</t>
  </si>
  <si>
    <t>Nationalité</t>
  </si>
  <si>
    <t>Date de naissance</t>
  </si>
  <si>
    <t>Sexe</t>
  </si>
  <si>
    <t>Emploi</t>
  </si>
  <si>
    <t>Date reconnaissance RQTH</t>
  </si>
  <si>
    <t>Date d'entrée</t>
  </si>
  <si>
    <t>Date de sortie</t>
  </si>
  <si>
    <t>Type Contrat</t>
  </si>
  <si>
    <t>Type de contrat</t>
  </si>
  <si>
    <t>Nbr Heure</t>
  </si>
  <si>
    <r>
      <t>Prénom</t>
    </r>
    <r>
      <rPr>
        <sz val="7.5"/>
        <rFont val="Arial"/>
        <family val="2"/>
      </rPr>
      <t/>
    </r>
  </si>
  <si>
    <t>1 58 08 78 146 183</t>
  </si>
  <si>
    <t>1 75 09 78 498 133</t>
  </si>
  <si>
    <t>1 90 09 99 139 245</t>
  </si>
  <si>
    <t>17h</t>
  </si>
  <si>
    <t>2 62 05 99 329 045</t>
  </si>
  <si>
    <t>Ghanéenne</t>
  </si>
  <si>
    <t>65h</t>
  </si>
  <si>
    <t>2 82 05 25 056 226</t>
  </si>
  <si>
    <t>151h67</t>
  </si>
  <si>
    <t>1 70 03 99 341 200</t>
  </si>
  <si>
    <t>2 78 03 92 062 018</t>
  </si>
  <si>
    <t>2 66 06 99 312 052</t>
  </si>
  <si>
    <t>CHANTELOUP LES VIGNES</t>
  </si>
  <si>
    <t>2 90 01 78 586 024</t>
  </si>
  <si>
    <t>1 87 06 77 284 117</t>
  </si>
  <si>
    <t>2 70 12 92 064 079</t>
  </si>
  <si>
    <t>2 81 05 27 229 049</t>
  </si>
  <si>
    <t>75h83</t>
  </si>
  <si>
    <t>1 76 06 92 051 151</t>
  </si>
  <si>
    <t>1 81 10 78 029 028</t>
  </si>
  <si>
    <t>1 70 05 76 157 013</t>
  </si>
  <si>
    <t>86h67</t>
  </si>
  <si>
    <t>2 75 01 99 396 005</t>
  </si>
  <si>
    <t>Cap verdienne</t>
  </si>
  <si>
    <t>1 57 12 75 112 094</t>
  </si>
  <si>
    <t>F</t>
  </si>
  <si>
    <t>1 84 08 99 999 999</t>
  </si>
  <si>
    <t>2 68 04 99 341 167</t>
  </si>
  <si>
    <t>2 65 06 36 044 103</t>
  </si>
  <si>
    <t>EMPLOYE DE BUREAU POLYVALENT</t>
  </si>
  <si>
    <t>1 74 04 93 066 126</t>
  </si>
  <si>
    <t>CONFLANS SAINTE HONORINE</t>
  </si>
  <si>
    <t>2 65 02 25 388 065</t>
  </si>
  <si>
    <t>2 80 05 75 118 089</t>
  </si>
  <si>
    <t>2 78 10 78 361 059</t>
  </si>
  <si>
    <t>Nigériane</t>
  </si>
  <si>
    <t>Résidence Le Luisant</t>
  </si>
  <si>
    <t>1 79 05 99 139 101</t>
  </si>
  <si>
    <t>CHEF D'EQUIPE</t>
  </si>
  <si>
    <t>2 88 05 78 311 023</t>
  </si>
  <si>
    <t>TESSANCOURT SUR AUBETTE</t>
  </si>
  <si>
    <t>2 58 06 75 066 084</t>
  </si>
  <si>
    <t>1 80 03 75 114 311</t>
  </si>
  <si>
    <t>1 79 02 78 172 035</t>
  </si>
  <si>
    <t>EMP. CONDITIONNEMENT POLYVALENT</t>
  </si>
  <si>
    <t>2 80 11 99 396 021</t>
  </si>
  <si>
    <t>2 68 04 99 396 019</t>
  </si>
  <si>
    <t>54h17</t>
  </si>
  <si>
    <t>2 88 10 99 999 999</t>
  </si>
  <si>
    <t>78h</t>
  </si>
  <si>
    <t>2 87 06 56 121 063</t>
  </si>
  <si>
    <t>8 allée Georges Bizet</t>
  </si>
  <si>
    <t>1 71 12 99 350 498</t>
  </si>
  <si>
    <t>1 66 12 99 380 117</t>
  </si>
  <si>
    <t>1 85 05 78 646 165</t>
  </si>
  <si>
    <t>1 83 08 78 029 013</t>
  </si>
  <si>
    <t>2 89 08 99 999 999</t>
  </si>
  <si>
    <t>Maria Manuela</t>
  </si>
  <si>
    <t>2 68 07 99 039 045</t>
  </si>
  <si>
    <t>LA FERTE SOUS JOUARRE</t>
  </si>
  <si>
    <t>2 86 02 99 396 013</t>
  </si>
  <si>
    <t>6 avenue du Général de Gaulle</t>
  </si>
  <si>
    <t>2 67 10 80 021 161</t>
  </si>
  <si>
    <t>1 85 06 99 352 688</t>
  </si>
  <si>
    <t>2 58 06 99 039 395</t>
  </si>
  <si>
    <t>MONTEIRO FERNANDEZ</t>
  </si>
  <si>
    <t>2 82 07 99 999 999</t>
  </si>
  <si>
    <t>2 70 02 99 396 033</t>
  </si>
  <si>
    <t>69h33</t>
  </si>
  <si>
    <t>2 69 01 99 396 046</t>
  </si>
  <si>
    <t>Française</t>
  </si>
  <si>
    <t>CARRIERES SOUS POISSY</t>
  </si>
  <si>
    <t>9 rue du Marché à l'Avoine</t>
  </si>
  <si>
    <t>1 83 08 97 101 367</t>
  </si>
  <si>
    <t>2 67 12 67 482 460</t>
  </si>
  <si>
    <t>75h63</t>
  </si>
  <si>
    <t>1 91 06 95 176 268</t>
  </si>
  <si>
    <t>1 60 04 75 073 166</t>
  </si>
  <si>
    <t>2 53 08 99 139 465</t>
  </si>
  <si>
    <t>1 81 06 92 032 089</t>
  </si>
  <si>
    <t>1 55 10 97 214 029</t>
  </si>
  <si>
    <t>2 59 04 78 172 162</t>
  </si>
  <si>
    <t>1 90 02 99 410 073</t>
  </si>
  <si>
    <t>2 75 01 28 088 039</t>
  </si>
  <si>
    <t>1 62 10 75 036 022</t>
  </si>
  <si>
    <t>2 69 09 75 114 440</t>
  </si>
  <si>
    <t>1 63 09 62 215 131</t>
  </si>
  <si>
    <t>CONFLANS STE HONORINE</t>
  </si>
  <si>
    <t>2 63 06 75 024 124</t>
  </si>
  <si>
    <t>1 79 12 41 269 053</t>
  </si>
  <si>
    <t>2 93 03 92 023 315</t>
  </si>
  <si>
    <t>Nom</t>
  </si>
  <si>
    <t>169h</t>
  </si>
  <si>
    <t>TEIXEIRA DA CRUZ</t>
  </si>
  <si>
    <t>Ana Da Gloria</t>
  </si>
  <si>
    <t>62 rue Charles Infroit</t>
  </si>
  <si>
    <t>ANDRESY</t>
  </si>
  <si>
    <t>2 68 02 99 139 345</t>
  </si>
  <si>
    <t>Portugaise</t>
  </si>
  <si>
    <t>TH</t>
  </si>
  <si>
    <t>CDI</t>
  </si>
  <si>
    <t>TC</t>
  </si>
  <si>
    <t>BAH</t>
  </si>
  <si>
    <t>Ablaw Alexandrine</t>
  </si>
  <si>
    <t>55 rue Pierre Brossolette</t>
  </si>
  <si>
    <t>DRAVEIL</t>
  </si>
  <si>
    <t>2 73 07 99 327 059</t>
  </si>
  <si>
    <t>Beninoise</t>
  </si>
  <si>
    <t>ACHERES</t>
  </si>
  <si>
    <t>FANTONI</t>
  </si>
  <si>
    <t>Mégane</t>
  </si>
  <si>
    <t>45 rue Maryse Bastié</t>
  </si>
  <si>
    <t>Appt n 002</t>
  </si>
  <si>
    <t>HERBLAY</t>
  </si>
  <si>
    <t>2 91 05 95 500 463</t>
  </si>
  <si>
    <t>EN COURS</t>
  </si>
  <si>
    <t>Maria de Fatima</t>
  </si>
  <si>
    <t>1 72 03 99 338 065</t>
  </si>
  <si>
    <t>Leonilda Cristina</t>
  </si>
  <si>
    <t>8 19 31 00 132 891</t>
  </si>
  <si>
    <t>EMPLOYE POLYVALENT</t>
  </si>
  <si>
    <t>AGENT ENTRETIEN</t>
  </si>
  <si>
    <t>OUVRIER POLYVALENT</t>
  </si>
  <si>
    <t>COMMERCIAL TELEVENDEUR</t>
  </si>
  <si>
    <t>EMPLOYE DE BUREAU</t>
  </si>
  <si>
    <t>EMP. CONDITIONNEMENT</t>
  </si>
  <si>
    <t>EMPLOYE ADMINISTRATIF</t>
  </si>
  <si>
    <t>9 rue Antonini</t>
  </si>
  <si>
    <t>Bât. La Chaloupe</t>
  </si>
  <si>
    <t>180 avenue de la Maréchale</t>
  </si>
  <si>
    <t>Rés. La Lande</t>
  </si>
  <si>
    <t>Rés. La Bretonnière</t>
  </si>
  <si>
    <t>18 Rue de l'imprimerie</t>
  </si>
  <si>
    <t>SAINT PIERRE DU PERRAY</t>
  </si>
  <si>
    <t>40 rue du renard</t>
  </si>
  <si>
    <t>ROUEN</t>
  </si>
  <si>
    <t>32 rue Molière</t>
  </si>
  <si>
    <t>2 rue du relais</t>
  </si>
  <si>
    <t>FRANCONVILLE</t>
  </si>
  <si>
    <t>8 rue du stade</t>
  </si>
  <si>
    <t>RDC</t>
  </si>
  <si>
    <t>POISSY</t>
  </si>
  <si>
    <t>13 rue de la ferme du paradis</t>
  </si>
  <si>
    <t>MEULAN EN YVELINES</t>
  </si>
  <si>
    <t>1 place de la victoire du 8 mai</t>
  </si>
  <si>
    <t>GENTILLY</t>
  </si>
  <si>
    <t>Effectif</t>
  </si>
  <si>
    <t>Rés. Coallia Limay</t>
  </si>
  <si>
    <t>2 73 05 75 111 101</t>
  </si>
  <si>
    <t>Qualif.</t>
  </si>
  <si>
    <t>FOLLAINVILLE DENNEMONT</t>
  </si>
  <si>
    <t>Pas de Sécurité Sociale</t>
  </si>
  <si>
    <t>1 place de la Coquille</t>
  </si>
  <si>
    <t>1 rue des Agnettes</t>
  </si>
  <si>
    <t>Appt n 24</t>
  </si>
  <si>
    <t>DE OLIVEIRA MONTEIRO</t>
  </si>
  <si>
    <t>GOMES LOPES SEMEDO</t>
  </si>
  <si>
    <t>BOUROSAIN</t>
  </si>
  <si>
    <t>Saadia</t>
  </si>
  <si>
    <t>34 rue des Etats Généraux</t>
  </si>
  <si>
    <t>2 62 11 99 350 615</t>
  </si>
  <si>
    <t>Marocaine</t>
  </si>
  <si>
    <t>01/01/14 au 31/12/18</t>
  </si>
  <si>
    <t>01/07/17 au 30/06/22</t>
  </si>
  <si>
    <t>01/07/16 au 30/06/21</t>
  </si>
  <si>
    <t>01/01/16 au 31/12/20</t>
  </si>
  <si>
    <t>01/06/18 au 31/05/23</t>
  </si>
  <si>
    <t>01/09/15 au 31/08/20</t>
  </si>
  <si>
    <t>01/08/14 au 31/07/19</t>
  </si>
  <si>
    <t>06/03/18 au 05/03/23</t>
  </si>
  <si>
    <t>01/09/17 au 31/08/22</t>
  </si>
  <si>
    <t>29/05/13 au 31/07/18</t>
  </si>
  <si>
    <t>01/06/15 au 31/05/20</t>
  </si>
  <si>
    <t>01/09/16 au 31/08/21</t>
  </si>
  <si>
    <t>01/01/17 au 31/12/21</t>
  </si>
  <si>
    <t>01/06/16 au 31/05/21</t>
  </si>
  <si>
    <t>01/12/14 au 30/11/19</t>
  </si>
  <si>
    <t>01/08/18 au 31/07/21</t>
  </si>
  <si>
    <t>01/05/18 au 30/04/23</t>
  </si>
  <si>
    <t>11/12/14 au 31/12/19</t>
  </si>
  <si>
    <t>01/07/14 au 30/06/18</t>
  </si>
  <si>
    <t>28/05/14 au 30/04/19</t>
  </si>
  <si>
    <t>01/06/17 au 31/05/22</t>
  </si>
  <si>
    <t>05/07/13 au 31/07/18</t>
  </si>
  <si>
    <t>01/05/16 au 30/04/21</t>
  </si>
  <si>
    <t>TOUTATI</t>
  </si>
  <si>
    <t>01/11/16 au 31/10/21</t>
  </si>
  <si>
    <t>01/02/16 au 31/01/21</t>
  </si>
  <si>
    <t>06/12/16 au 05/12/21</t>
  </si>
  <si>
    <t>06/05/15 au 05/05/20</t>
  </si>
  <si>
    <t>Femmes</t>
  </si>
  <si>
    <t>Hommes</t>
  </si>
  <si>
    <t>CDD</t>
  </si>
  <si>
    <t xml:space="preserve">REPARTITION </t>
  </si>
  <si>
    <t>%</t>
  </si>
  <si>
    <t>TOTAL</t>
  </si>
  <si>
    <t>SANS TH</t>
  </si>
  <si>
    <t>TEMPS PARTIEL</t>
  </si>
  <si>
    <t>Nbr d'entrée</t>
  </si>
  <si>
    <t>Nbr de sortie</t>
  </si>
  <si>
    <t>Effectif Total</t>
  </si>
  <si>
    <t>Nombre de TH</t>
  </si>
  <si>
    <t>Moins de 30 ans</t>
  </si>
  <si>
    <t>De 30 à 49 ans</t>
  </si>
  <si>
    <t>De 50 à 55 ans</t>
  </si>
  <si>
    <t>De 56 et plus</t>
  </si>
  <si>
    <t>Moyenne d'âge</t>
  </si>
  <si>
    <t>Par effectif</t>
  </si>
  <si>
    <t>Répartition TH</t>
  </si>
  <si>
    <t>En cours de reconnaissance</t>
  </si>
  <si>
    <t>Absences longue durée</t>
  </si>
  <si>
    <t>SEMEDO NUNES</t>
  </si>
  <si>
    <t>Edmisa Carlisa</t>
  </si>
  <si>
    <t>50 avenue Gaston Monmousseau</t>
  </si>
  <si>
    <t>Villa Bali</t>
  </si>
  <si>
    <t>STAINS</t>
  </si>
  <si>
    <t>TEMPS COMPLET</t>
  </si>
  <si>
    <t>Fin de contrat des TH en 2018 :</t>
  </si>
  <si>
    <t>NOM</t>
  </si>
  <si>
    <t>PRENOM</t>
  </si>
  <si>
    <t>OBSERVATIONS</t>
  </si>
  <si>
    <t>BEKHTI</t>
  </si>
  <si>
    <t>Abdellatif</t>
  </si>
  <si>
    <t>licenciement (14/09/18)</t>
  </si>
  <si>
    <t>GALOT</t>
  </si>
  <si>
    <t>Eden</t>
  </si>
  <si>
    <t>fin de contrat d'apprentissage (22/08/18)</t>
  </si>
  <si>
    <t>SERRE</t>
  </si>
  <si>
    <t>Flavie</t>
  </si>
  <si>
    <t>Ydriss</t>
  </si>
  <si>
    <t>SOUALMI</t>
  </si>
  <si>
    <t>Abdennour</t>
  </si>
  <si>
    <t>THOMAS</t>
  </si>
  <si>
    <t>Dominique</t>
  </si>
  <si>
    <t>départ en retraite (31/07/18)</t>
  </si>
  <si>
    <t>TRAORE</t>
  </si>
  <si>
    <t>Hamady</t>
  </si>
  <si>
    <t>licenciement (19/09/18)</t>
  </si>
  <si>
    <t>KHEIRA</t>
  </si>
  <si>
    <t>Jamal</t>
  </si>
  <si>
    <t>3 Place des Genets</t>
  </si>
  <si>
    <t>Rés. Du Bois de la Grange</t>
  </si>
  <si>
    <t>NOISIEL</t>
  </si>
  <si>
    <t>1 62 06 99 350 912</t>
  </si>
  <si>
    <t>Marocaine Française</t>
  </si>
  <si>
    <t>M</t>
  </si>
  <si>
    <t>01/01/18 au 31/12/22</t>
  </si>
  <si>
    <t>DUMAS</t>
  </si>
  <si>
    <t>Annette</t>
  </si>
  <si>
    <t>AISSI</t>
  </si>
  <si>
    <t>Khalid</t>
  </si>
  <si>
    <t>25 Rue de Vouillé</t>
  </si>
  <si>
    <t>PARIS</t>
  </si>
  <si>
    <t>1 70 10 99 380 140</t>
  </si>
  <si>
    <t>MENUISIER</t>
  </si>
  <si>
    <t>FOFANA</t>
  </si>
  <si>
    <t>Souleyman</t>
  </si>
  <si>
    <t>16 rue Jean Leclaire</t>
  </si>
  <si>
    <t>1 64 04 99 326 277</t>
  </si>
  <si>
    <t>Ivoirienne</t>
  </si>
  <si>
    <t>CINGALA</t>
  </si>
  <si>
    <t>Emmanuel</t>
  </si>
  <si>
    <t xml:space="preserve">12 rue Alphonse de Lamartine </t>
  </si>
  <si>
    <t xml:space="preserve">STAINS </t>
  </si>
  <si>
    <t>CIURAR</t>
  </si>
  <si>
    <t>Danciu</t>
  </si>
  <si>
    <t xml:space="preserve">63 rue Maurice Berteaux </t>
  </si>
  <si>
    <t>BP 350</t>
  </si>
  <si>
    <t>Roumaine</t>
  </si>
  <si>
    <t>MANUTENTIONNAIRE</t>
  </si>
  <si>
    <t>1 88 02 94 041 031</t>
  </si>
  <si>
    <t>70 75 19 035 902 194</t>
  </si>
  <si>
    <t>AGENT DE NETTOYAGE</t>
  </si>
  <si>
    <t>DIALLO</t>
  </si>
  <si>
    <t>Aibobo</t>
  </si>
  <si>
    <t>2 Rue des Monts Chauvets</t>
  </si>
  <si>
    <t>2 87 05 99 330 033</t>
  </si>
  <si>
    <t>Guinéenne</t>
  </si>
  <si>
    <t>THOUMIRE</t>
  </si>
  <si>
    <t>Camille</t>
  </si>
  <si>
    <t>33 avenue Fernand Lefebvre</t>
  </si>
  <si>
    <t>2 91 12 78 551 288</t>
  </si>
  <si>
    <t>TÉLÉPROSPECTRICE</t>
  </si>
  <si>
    <t>LISTE COMPLETE DES TH + DE 50 ANS AU</t>
  </si>
  <si>
    <t>151h68</t>
  </si>
  <si>
    <t>TOUATI</t>
  </si>
  <si>
    <t>151h66</t>
  </si>
  <si>
    <t>Leonilde</t>
  </si>
  <si>
    <t>38 rue de la Bruyère</t>
  </si>
  <si>
    <t xml:space="preserve">CHERIF </t>
  </si>
  <si>
    <t>Nadia</t>
  </si>
  <si>
    <t>4 place du 14 juillet</t>
  </si>
  <si>
    <t>2 75 04 78 551 209</t>
  </si>
  <si>
    <t>KABORE</t>
  </si>
  <si>
    <t>Mariamou</t>
  </si>
  <si>
    <t>1 rue de Verdun</t>
  </si>
  <si>
    <t>HARDRICOURT</t>
  </si>
  <si>
    <t>2 59 04 99 331 104</t>
  </si>
  <si>
    <t>PINTO</t>
  </si>
  <si>
    <t>Johnny</t>
  </si>
  <si>
    <t>14 rue Wagner</t>
  </si>
  <si>
    <t>CHOISY LE ROI</t>
  </si>
  <si>
    <t>1 78 05 94 069 080</t>
  </si>
  <si>
    <t>46 boulevard Devaux</t>
  </si>
  <si>
    <t>13 rue Emile Zola</t>
  </si>
  <si>
    <t>SAINTE FLORINE</t>
  </si>
  <si>
    <t>01/05/18 au 30/04/20</t>
  </si>
  <si>
    <t>ALONZI</t>
  </si>
  <si>
    <t>Luc</t>
  </si>
  <si>
    <t>ALVARELLOS</t>
  </si>
  <si>
    <t>José</t>
  </si>
  <si>
    <t>BA</t>
  </si>
  <si>
    <t>Kalidou</t>
  </si>
  <si>
    <t>GOUPIL</t>
  </si>
  <si>
    <t>Marion</t>
  </si>
  <si>
    <t>JEAN LOUIS</t>
  </si>
  <si>
    <t>Jonathan</t>
  </si>
  <si>
    <t>MOJTAR HOSSEIN</t>
  </si>
  <si>
    <t>Mohamed</t>
  </si>
  <si>
    <t>NASRADDINE</t>
  </si>
  <si>
    <t>Réjane</t>
  </si>
  <si>
    <t>NIXON</t>
  </si>
  <si>
    <t>Mickael</t>
  </si>
  <si>
    <t>REVAILLER</t>
  </si>
  <si>
    <t>Bernadette</t>
  </si>
  <si>
    <t>SEMLALI</t>
  </si>
  <si>
    <t>Rachid</t>
  </si>
  <si>
    <t>RIGUEUR</t>
  </si>
  <si>
    <t>Nickson</t>
  </si>
  <si>
    <t>REMIR</t>
  </si>
  <si>
    <t>Denis</t>
  </si>
  <si>
    <t>OHL</t>
  </si>
  <si>
    <t>Maryline</t>
  </si>
  <si>
    <t>EGGENSPIELER</t>
  </si>
  <si>
    <t>Sandrine</t>
  </si>
  <si>
    <t>GAUDIN</t>
  </si>
  <si>
    <t>Marie-France</t>
  </si>
  <si>
    <t>03/02/15 au 02/02/20</t>
  </si>
  <si>
    <t>01/04/18 au 31/03/23</t>
  </si>
  <si>
    <t>01/09/18 au 31/12/23</t>
  </si>
  <si>
    <t>01/09/19 au 31/08/24</t>
  </si>
  <si>
    <t>01/09/19 au 31/08/12</t>
  </si>
  <si>
    <t>01/09/18 au 31/08/23</t>
  </si>
  <si>
    <t>MAZARA</t>
  </si>
  <si>
    <t>Alexandra</t>
  </si>
  <si>
    <t>9 les maradas verts</t>
  </si>
  <si>
    <t>PONTOISE</t>
  </si>
  <si>
    <t>2 96 01 94 028 353</t>
  </si>
  <si>
    <t>Du 01/01/19 au 31/12/2023</t>
  </si>
  <si>
    <t>01/12/18 au 30/11/23</t>
  </si>
  <si>
    <t xml:space="preserve">RECAPITULATIF PERSONNEL AP'Y EN DATE DU </t>
  </si>
  <si>
    <t>BHABETA</t>
  </si>
  <si>
    <t>Luzolo</t>
  </si>
  <si>
    <t>BINET</t>
  </si>
  <si>
    <t>Laura</t>
  </si>
  <si>
    <t>BROSSOIS</t>
  </si>
  <si>
    <t>Sophie</t>
  </si>
  <si>
    <t>CAILLOU</t>
  </si>
  <si>
    <t>Virginie</t>
  </si>
  <si>
    <t>DECRION</t>
  </si>
  <si>
    <t>Frederic</t>
  </si>
  <si>
    <t>DENIS</t>
  </si>
  <si>
    <t>Youma Kane</t>
  </si>
  <si>
    <t>DOIREAU</t>
  </si>
  <si>
    <t>DOS SANTOS</t>
  </si>
  <si>
    <t>Francisco</t>
  </si>
  <si>
    <t>DRECOURT</t>
  </si>
  <si>
    <t>Christine</t>
  </si>
  <si>
    <t>ERANGA</t>
  </si>
  <si>
    <t>Innocent</t>
  </si>
  <si>
    <t>GAUFFENY</t>
  </si>
  <si>
    <t>Boris</t>
  </si>
  <si>
    <t>GIRARD</t>
  </si>
  <si>
    <t>Ulrick</t>
  </si>
  <si>
    <t>HAIDI</t>
  </si>
  <si>
    <t>Brahim</t>
  </si>
  <si>
    <t>JAMOR</t>
  </si>
  <si>
    <t>Karim</t>
  </si>
  <si>
    <t>LE BRIS</t>
  </si>
  <si>
    <t>Jean Loup</t>
  </si>
  <si>
    <t>MERRET</t>
  </si>
  <si>
    <t>Corinne</t>
  </si>
  <si>
    <t>MONTEIRO</t>
  </si>
  <si>
    <t>Maria</t>
  </si>
  <si>
    <t>ROUILLON</t>
  </si>
  <si>
    <t>Sandra</t>
  </si>
  <si>
    <t>SA CORREIA</t>
  </si>
  <si>
    <t>SERRE BOURROUK</t>
  </si>
  <si>
    <t>Cyrille</t>
  </si>
  <si>
    <t>Tatan</t>
  </si>
  <si>
    <t>VAUDOUR</t>
  </si>
  <si>
    <t>Vincent</t>
  </si>
  <si>
    <t>15 rue Auguste Renoir</t>
  </si>
  <si>
    <t>Bât. 8 - Appt 252</t>
  </si>
  <si>
    <t>CHATOU</t>
  </si>
  <si>
    <t>LE PLESSIS TREVISE</t>
  </si>
  <si>
    <t>16 rue du Comdt Louis Bouchet</t>
  </si>
  <si>
    <t>MANTES LA JOLIE</t>
  </si>
  <si>
    <t>Sénégalaise</t>
  </si>
  <si>
    <t>7 rue du Commerce</t>
  </si>
  <si>
    <t>JUZIERS</t>
  </si>
  <si>
    <t>5 avenue Paul Brard</t>
  </si>
  <si>
    <t>25 route de Condicourt</t>
  </si>
  <si>
    <t>4 rue Trouillet</t>
  </si>
  <si>
    <t>CLICHY LA GARENNE</t>
  </si>
  <si>
    <t>Espagnole</t>
  </si>
  <si>
    <t>SARTROUVILLE</t>
  </si>
  <si>
    <t>3 rue d'Alentours</t>
  </si>
  <si>
    <t>1 place Saint Blaise</t>
  </si>
  <si>
    <t>3 résidence du Parc Municipal</t>
  </si>
  <si>
    <t>MEULAN</t>
  </si>
  <si>
    <t>GENNEVILLIERS</t>
  </si>
  <si>
    <t>1 rue des Ferrites</t>
  </si>
  <si>
    <t>TP</t>
  </si>
  <si>
    <r>
      <t>151h68</t>
    </r>
    <r>
      <rPr>
        <sz val="11"/>
        <color theme="1"/>
        <rFont val="Calibri"/>
        <family val="2"/>
        <scheme val="minor"/>
      </rPr>
      <t/>
    </r>
  </si>
  <si>
    <t>28 rue Pasteur</t>
  </si>
  <si>
    <t>ANDRADE DA SILVA</t>
  </si>
  <si>
    <t>Katiucia</t>
  </si>
  <si>
    <t>Brésilienne</t>
  </si>
  <si>
    <t>ASUO AFRAM</t>
  </si>
  <si>
    <t>Linda</t>
  </si>
  <si>
    <t>108 rue Salvador Allende</t>
  </si>
  <si>
    <t>COLOMBES</t>
  </si>
  <si>
    <t>AZAIS</t>
  </si>
  <si>
    <t>Anne Laure</t>
  </si>
  <si>
    <t>2 rue Clément Ader</t>
  </si>
  <si>
    <t>BARBOSA</t>
  </si>
  <si>
    <t>Ana Sofia</t>
  </si>
  <si>
    <t>12-14 boulevard de la Paix</t>
  </si>
  <si>
    <t>COURBEVOIE</t>
  </si>
  <si>
    <t>8 rue de l'Echauguette</t>
  </si>
  <si>
    <t>BOSSELET</t>
  </si>
  <si>
    <t>Gilles</t>
  </si>
  <si>
    <t>11 allée de la Résidence</t>
  </si>
  <si>
    <t>CHAMBOURCY</t>
  </si>
  <si>
    <t>40 avenue Pierre Corneille</t>
  </si>
  <si>
    <t>HOUILLES</t>
  </si>
  <si>
    <t>CHAISE</t>
  </si>
  <si>
    <t>Christophe</t>
  </si>
  <si>
    <t>CHAPOY</t>
  </si>
  <si>
    <t>3 allée Maryse Hilsz</t>
  </si>
  <si>
    <t>SEVRAN</t>
  </si>
  <si>
    <t>11 bis rue d'Alentours</t>
  </si>
  <si>
    <t>DEGREMONT</t>
  </si>
  <si>
    <t>Gérard</t>
  </si>
  <si>
    <t>4 résidence des Acacias</t>
  </si>
  <si>
    <t>BERNES SUR OISE</t>
  </si>
  <si>
    <t>DOS REIS NUNES</t>
  </si>
  <si>
    <t>Andreia</t>
  </si>
  <si>
    <t>79 rue de Paris</t>
  </si>
  <si>
    <t>PIERREFITTE</t>
  </si>
  <si>
    <t>17 avenue Aristide Briand</t>
  </si>
  <si>
    <t>20 rue de l'Echo</t>
  </si>
  <si>
    <t>EL OUADGHIRI</t>
  </si>
  <si>
    <t>Zakya</t>
  </si>
  <si>
    <t>24 avenue Paul Raoult</t>
  </si>
  <si>
    <t>LES MUREAUX</t>
  </si>
  <si>
    <t>7 rue Ernestine</t>
  </si>
  <si>
    <t>ESTEVES MENDES</t>
  </si>
  <si>
    <t>Hugo David</t>
  </si>
  <si>
    <t>21 rue Luisant</t>
  </si>
  <si>
    <t>MONTLHERY</t>
  </si>
  <si>
    <t>FERREIRA</t>
  </si>
  <si>
    <t>Domitille</t>
  </si>
  <si>
    <t>6 rue du Mont Olivet</t>
  </si>
  <si>
    <t>2-4 rue du Génréal Leclerc</t>
  </si>
  <si>
    <t>GOMES AFONSO</t>
  </si>
  <si>
    <t>Arcelina</t>
  </si>
  <si>
    <t>6 allée des Fresnes</t>
  </si>
  <si>
    <t>BONDY</t>
  </si>
  <si>
    <t>Gracelina</t>
  </si>
  <si>
    <t>2 allée des Naiades</t>
  </si>
  <si>
    <t>VILLIERS SUR MARNE</t>
  </si>
  <si>
    <t>GOMES MARTINS</t>
  </si>
  <si>
    <t>Jandira</t>
  </si>
  <si>
    <t>1 bis rue Jean Moulin</t>
  </si>
  <si>
    <t>LOPES</t>
  </si>
  <si>
    <t>Edercelinda</t>
  </si>
  <si>
    <t>MENDES DE AZEVED</t>
  </si>
  <si>
    <t>10 rue du 8 mai 1945</t>
  </si>
  <si>
    <t>MENDES TAVARES</t>
  </si>
  <si>
    <t>Elisangela</t>
  </si>
  <si>
    <t>5 square de Montmirail</t>
  </si>
  <si>
    <t>15 rue de la Chasse</t>
  </si>
  <si>
    <t>LIMAY</t>
  </si>
  <si>
    <t>Algérienne</t>
  </si>
  <si>
    <t>Elizete</t>
  </si>
  <si>
    <t>2 rue de l'Eglise</t>
  </si>
  <si>
    <t>CHEZ MME GOP.</t>
  </si>
  <si>
    <t>MONTEIRO XAVIER</t>
  </si>
  <si>
    <t>MOREIRA</t>
  </si>
  <si>
    <t>18 place Georges Pompidou</t>
  </si>
  <si>
    <t>NOISY LE GRAND</t>
  </si>
  <si>
    <t>20 allée des Bouvreuils</t>
  </si>
  <si>
    <t>EPERNON</t>
  </si>
  <si>
    <t>OLIVEIRA</t>
  </si>
  <si>
    <t>Audric</t>
  </si>
  <si>
    <t>22 route d'Argenteuil</t>
  </si>
  <si>
    <t>CORMEILLES EN PARISIS</t>
  </si>
  <si>
    <t>PAPAVOINE</t>
  </si>
  <si>
    <t>Albert</t>
  </si>
  <si>
    <t>34 bis rue du Plateau</t>
  </si>
  <si>
    <t>RUEIL MALMAISON</t>
  </si>
  <si>
    <t>PREVOST</t>
  </si>
  <si>
    <t>Patricia</t>
  </si>
  <si>
    <t>73 rue du Vieux Pont</t>
  </si>
  <si>
    <t>NANTERRE</t>
  </si>
  <si>
    <t>RADULOVIC</t>
  </si>
  <si>
    <t>Dimitri</t>
  </si>
  <si>
    <t>58 route de Chartres</t>
  </si>
  <si>
    <t>GOMETZ LE CHATEL</t>
  </si>
  <si>
    <t>60 rue des Courcieux</t>
  </si>
  <si>
    <t>Haitienne</t>
  </si>
  <si>
    <t>45 rue de l'Hautil</t>
  </si>
  <si>
    <t>7 place de l'été Vert</t>
  </si>
  <si>
    <t>8 Place des Tulipes</t>
  </si>
  <si>
    <t>TERNAUX</t>
  </si>
  <si>
    <t>19 place du Béguinage</t>
  </si>
  <si>
    <t>7 rue des Berbiettes</t>
  </si>
  <si>
    <t>ZENDAOUI EMMA</t>
  </si>
  <si>
    <t>Yousra</t>
  </si>
  <si>
    <t>17-25 rue Mehul</t>
  </si>
  <si>
    <t>PANTIN</t>
  </si>
  <si>
    <t>AGENT DE SERVICE</t>
  </si>
  <si>
    <t>INGENIEUR CHIMISTE</t>
  </si>
  <si>
    <t>RESP. ADM COMMERCIAL PLAN</t>
  </si>
  <si>
    <t>CHEF D'EQUIPE MAINTENANCE</t>
  </si>
  <si>
    <t>GESTIONNAIRE PAIES</t>
  </si>
  <si>
    <t>REPARATEUR VELOS</t>
  </si>
  <si>
    <t>VRP MULTICARTES</t>
  </si>
  <si>
    <t>CONDITIONNEUR POLYVALENT</t>
  </si>
  <si>
    <t>OUVRIER PAYSAGISTE</t>
  </si>
  <si>
    <t>INSPECTRICE DE NETTOYAGE</t>
  </si>
  <si>
    <t>OUVRIER ESPACES VERTS</t>
  </si>
  <si>
    <t>DIRECTRICE</t>
  </si>
  <si>
    <t>01/07/19 au 30/06/24</t>
  </si>
  <si>
    <t>01/10/18 au 30/09/23</t>
  </si>
  <si>
    <t>01/02/17 au 31/01/20</t>
  </si>
  <si>
    <t>N° DOSSIER</t>
  </si>
  <si>
    <t>PRÉNOM</t>
  </si>
  <si>
    <t>EMPLOYÉE ADMINISTRATIVE</t>
  </si>
  <si>
    <t>démission (31/01/19)</t>
  </si>
  <si>
    <t>Fin de contrat des TH en 2019 :</t>
  </si>
  <si>
    <t>rupture période d'essai (03/01/2019)</t>
  </si>
  <si>
    <t>licenciement (08/03/19)</t>
  </si>
  <si>
    <t xml:space="preserve">   </t>
  </si>
  <si>
    <t>Fin de contrat des TH en 2017 :</t>
  </si>
  <si>
    <t>BASTARD</t>
  </si>
  <si>
    <t>incapacité de travail</t>
  </si>
  <si>
    <t>BAUDUIN</t>
  </si>
  <si>
    <t>Paul</t>
  </si>
  <si>
    <t>ENNAJI</t>
  </si>
  <si>
    <t>Ahmed</t>
  </si>
  <si>
    <t>Marina</t>
  </si>
  <si>
    <t>démission</t>
  </si>
  <si>
    <t>HUTIN</t>
  </si>
  <si>
    <t>Didier</t>
  </si>
  <si>
    <t>MAKALOU</t>
  </si>
  <si>
    <t>Kouta</t>
  </si>
  <si>
    <t>SCHWARTZ</t>
  </si>
  <si>
    <t>Esther</t>
  </si>
  <si>
    <t>décédée</t>
  </si>
  <si>
    <t>départ en retraite (31/08/17)</t>
  </si>
  <si>
    <t>départ en retraite (31/07/17)</t>
  </si>
  <si>
    <t>démission (31/07/17)</t>
  </si>
  <si>
    <t>départ en retraite (31/03/17)</t>
  </si>
  <si>
    <t>repris par le nouveau prestataire du chantier dans lequel il travaillait pour AP'Y  (30/06/18)</t>
  </si>
  <si>
    <t>BELLANGER</t>
  </si>
  <si>
    <t>Marie</t>
  </si>
  <si>
    <t>19 rue Georges Guynemer</t>
  </si>
  <si>
    <t>2 70 01 78 361 107</t>
  </si>
  <si>
    <t>28/02/19 au 30/11/24</t>
  </si>
  <si>
    <t>OUVRIERE POLYVALENTE</t>
  </si>
  <si>
    <t>AGENT D'ENTRETIEN</t>
  </si>
  <si>
    <t>EMPLOYÉE POLYVALENTE</t>
  </si>
  <si>
    <t>EMPLOYÉE DE BUREAU POLYVALENTE</t>
  </si>
  <si>
    <t>OUVRIÈRE POLYVALENTE</t>
  </si>
  <si>
    <t>COMMERCIALE TELEVENDEUSE</t>
  </si>
  <si>
    <t>ASSISTANTE ADMINISTRATIVE</t>
  </si>
  <si>
    <t>EMPLOYÉ DE BUREAU</t>
  </si>
  <si>
    <t>EMPLOYÉE DE BUREAU</t>
  </si>
  <si>
    <t>EMPLOYÉE CONDITIONNEMENT</t>
  </si>
  <si>
    <t>CHARGÉ MISSION SIGNAL EDIT</t>
  </si>
  <si>
    <t>TÉLÉVENDEUSE</t>
  </si>
  <si>
    <t>4 place Georges Brassens</t>
  </si>
  <si>
    <t>ÂGE</t>
  </si>
  <si>
    <t>RÉCAP' RQTH 2019 AU</t>
  </si>
  <si>
    <t>DATE DE NAISSANCE</t>
  </si>
  <si>
    <t>PÉRIMÉ</t>
  </si>
  <si>
    <t>Légende couleurs date RQTH</t>
  </si>
  <si>
    <t>RQTH NON VALIDE</t>
  </si>
  <si>
    <t>RQTH VALIDE SE PÉRIME DANS L'ANNÉE</t>
  </si>
  <si>
    <t>Arrêt longue maladie</t>
  </si>
  <si>
    <t>X</t>
  </si>
  <si>
    <t xml:space="preserve"> </t>
  </si>
  <si>
    <t>DATE REMISE DOSSIER MDPH</t>
  </si>
  <si>
    <t>RQTH</t>
  </si>
  <si>
    <t>DATE DÉBUT RECONNAISSANCE RQTH</t>
  </si>
  <si>
    <t>DATE FIN  RECONNAISSANCE RQTH</t>
  </si>
  <si>
    <t>RENOUVELLEMENT</t>
  </si>
  <si>
    <t>REGISTRE DU PERSONNEL  AU</t>
  </si>
  <si>
    <t>01/01/19 au 31/12/23</t>
  </si>
  <si>
    <t>01/07/16 au
31/12/21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</si>
</sst>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/mm/yyyy;@"/>
    <numFmt numFmtId="165" formatCode="yy"/>
    <numFmt numFmtId="166" formatCode="d/mm/yy;@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dd/mm/yy;@"/>
  </numFmts>
  <fonts count="53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b/>
      <sz val="6.5"/>
      <color rgb="FF000000"/>
      <name val="Arial"/>
      <family val="2"/>
    </font>
    <font>
      <b/>
      <sz val="7.5"/>
      <color rgb="FF000000"/>
      <name val="Arial"/>
      <family val="2"/>
    </font>
    <font>
      <sz val="7.5"/>
      <color rgb="FF000000"/>
      <name val="Arial"/>
      <family val="2"/>
    </font>
    <font>
      <sz val="10"/>
      <color rgb="FF000000"/>
      <name val="Arial"/>
      <family val="2"/>
    </font>
    <font>
      <sz val="16"/>
      <color rgb="FF000000"/>
      <name val="Arial"/>
      <family val="2"/>
    </font>
    <font>
      <b/>
      <sz val="5"/>
      <color rgb="FF000000"/>
      <name val="Arial"/>
      <family val="2"/>
    </font>
    <font>
      <b/>
      <u/>
      <sz val="12"/>
      <color rgb="FF000000"/>
      <name val="Arial"/>
      <family val="2"/>
    </font>
    <font>
      <sz val="7.5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26"/>
      <color rgb="FF09256F"/>
      <name val="Arial"/>
      <family val="2"/>
    </font>
    <font>
      <b/>
      <sz val="11"/>
      <color rgb="FF000000"/>
      <name val="Calibri"/>
      <family val="2"/>
    </font>
    <font>
      <sz val="8"/>
      <color rgb="FF00B050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b/>
      <sz val="26"/>
      <color rgb="FF09256F"/>
      <name val="Calibri"/>
      <family val="2"/>
    </font>
    <font>
      <b/>
      <sz val="11"/>
      <color rgb="FF00B050"/>
      <name val="Calibri"/>
      <family val="2"/>
      <scheme val="minor"/>
    </font>
    <font>
      <b/>
      <sz val="11"/>
      <color rgb="FF00B050"/>
      <name val="Calibri"/>
      <family val="2"/>
    </font>
    <font>
      <b/>
      <sz val="36"/>
      <color rgb="FF09256F"/>
      <name val="Calibri"/>
      <family val="2"/>
    </font>
    <font>
      <b/>
      <sz val="14"/>
      <color rgb="FF09256F"/>
      <name val="Calibri"/>
      <family val="2"/>
      <scheme val="minor"/>
    </font>
    <font>
      <sz val="11"/>
      <color rgb="FF09256F"/>
      <name val="Calibri"/>
      <family val="2"/>
      <scheme val="minor"/>
    </font>
    <font>
      <sz val="11"/>
      <color rgb="FF09256F"/>
      <name val="Calibri"/>
      <family val="2"/>
    </font>
    <font>
      <b/>
      <sz val="11"/>
      <color rgb="FFC00000"/>
      <name val="Calibri"/>
      <family val="2"/>
      <scheme val="minor"/>
    </font>
    <font>
      <b/>
      <sz val="11"/>
      <color rgb="FFC00000"/>
      <name val="Calibri"/>
      <family val="2"/>
    </font>
    <font>
      <b/>
      <sz val="10"/>
      <color rgb="FF09256F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color rgb="FF09256F"/>
      <name val="Calibri"/>
      <family val="2"/>
      <scheme val="minor"/>
    </font>
    <font>
      <sz val="8"/>
      <color rgb="FFC00000"/>
      <name val="Arial"/>
      <family val="2"/>
    </font>
    <font>
      <sz val="8"/>
      <color rgb="FF09256F"/>
      <name val="Arial"/>
      <family val="2"/>
    </font>
    <font>
      <b/>
      <sz val="8"/>
      <color rgb="FF00B050"/>
      <name val="Calibri"/>
      <family val="2"/>
      <scheme val="minor"/>
    </font>
    <font>
      <sz val="10"/>
      <color rgb="FF09256F"/>
      <name val="Arial"/>
      <family val="2"/>
    </font>
    <font>
      <sz val="11"/>
      <color rgb="FF09256F"/>
      <name val="Arial"/>
      <family val="2"/>
    </font>
    <font>
      <i/>
      <sz val="10"/>
      <color rgb="FF09256F"/>
      <name val="Arial"/>
      <family val="2"/>
    </font>
    <font>
      <i/>
      <sz val="9"/>
      <color rgb="FF09256F"/>
      <name val="Arial"/>
      <family val="2"/>
    </font>
    <font>
      <sz val="9"/>
      <color rgb="FF09256F"/>
      <name val="Arial"/>
      <family val="2"/>
    </font>
    <font>
      <b/>
      <sz val="10"/>
      <color rgb="FF09256F"/>
      <name val="Arial"/>
      <family val="2"/>
    </font>
    <font>
      <b/>
      <sz val="11"/>
      <color rgb="FF09256F"/>
      <name val="Arial"/>
      <family val="2"/>
    </font>
    <font>
      <b/>
      <u/>
      <sz val="12"/>
      <color rgb="FF09256F"/>
      <name val="Arial"/>
      <family val="2"/>
    </font>
    <font>
      <b/>
      <sz val="16"/>
      <color rgb="FF09256F"/>
      <name val="Calibri"/>
      <family val="2"/>
    </font>
    <font>
      <b/>
      <sz val="36"/>
      <color rgb="FF09256F"/>
      <name val="Calibri"/>
      <family val="2"/>
      <scheme val="minor"/>
    </font>
    <font>
      <b/>
      <sz val="12"/>
      <color rgb="FF09256F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8"/>
      <color rgb="FF09256F"/>
      <name val="Calibri"/>
      <family val="2"/>
      <scheme val="minor"/>
    </font>
    <font>
      <b/>
      <sz val="11"/>
      <color rgb="FF09256F"/>
      <name val="Calibri"/>
      <family val="2"/>
    </font>
    <font>
      <sz val="12"/>
      <color rgb="FF09256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99764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9256F"/>
      </left>
      <right style="thin">
        <color rgb="FF09256F"/>
      </right>
      <top style="thin">
        <color rgb="FF09256F"/>
      </top>
      <bottom style="thin">
        <color rgb="FF09256F"/>
      </bottom>
      <diagonal/>
    </border>
    <border>
      <left/>
      <right/>
      <top/>
      <bottom style="thin">
        <color rgb="FF09256F"/>
      </bottom>
      <diagonal/>
    </border>
  </borders>
  <cellStyleXfs count="3">
    <xf numFmtId="0" fontId="0" fillId="0" borderId="0"/>
    <xf numFmtId="0" fontId="10" fillId="0" borderId="0"/>
    <xf numFmtId="9" fontId="18" fillId="0" borderId="0" applyFont="0" applyFill="0" applyBorder="0" applyAlignment="0" applyProtection="0"/>
  </cellStyleXfs>
  <cellXfs count="168">
    <xf numFmtId="0" fontId="0" fillId="0" borderId="0" xfId="0"/>
    <xf numFmtId="164" fontId="0" fillId="0" borderId="0" xfId="0" applyNumberFormat="1"/>
    <xf numFmtId="0" fontId="11" fillId="0" borderId="0" xfId="0" applyFont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0" fontId="13" fillId="0" borderId="0" xfId="0" applyFont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6" fillId="0" borderId="0" xfId="0" applyFont="1" applyAlignment="1">
      <alignment wrapText="1"/>
    </xf>
    <xf numFmtId="14" fontId="16" fillId="0" borderId="0" xfId="0" applyNumberFormat="1" applyFont="1" applyAlignment="1">
      <alignment wrapText="1"/>
    </xf>
    <xf numFmtId="0" fontId="16" fillId="0" borderId="0" xfId="0" applyFont="1"/>
    <xf numFmtId="164" fontId="16" fillId="0" borderId="0" xfId="0" applyNumberFormat="1" applyFont="1"/>
    <xf numFmtId="165" fontId="16" fillId="0" borderId="0" xfId="0" applyNumberFormat="1" applyFont="1" applyAlignment="1">
      <alignment horizontal="center"/>
    </xf>
    <xf numFmtId="165" fontId="2" fillId="0" borderId="0" xfId="0" applyNumberFormat="1" applyFont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/>
    </xf>
    <xf numFmtId="165" fontId="5" fillId="0" borderId="0" xfId="0" applyNumberFormat="1" applyFont="1" applyAlignment="1">
      <alignment horizontal="center" vertical="top"/>
    </xf>
    <xf numFmtId="165" fontId="6" fillId="0" borderId="0" xfId="0" applyNumberFormat="1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165" fontId="2" fillId="0" borderId="0" xfId="0" applyNumberFormat="1" applyFont="1" applyAlignment="1">
      <alignment horizontal="center" vertical="top"/>
    </xf>
    <xf numFmtId="165" fontId="3" fillId="0" borderId="0" xfId="0" applyNumberFormat="1" applyFont="1" applyAlignment="1">
      <alignment horizontal="center" vertical="top"/>
    </xf>
    <xf numFmtId="165" fontId="8" fillId="0" borderId="0" xfId="0" applyNumberFormat="1" applyFont="1" applyAlignment="1">
      <alignment horizontal="center" vertical="top"/>
    </xf>
    <xf numFmtId="165" fontId="0" fillId="0" borderId="0" xfId="0" applyNumberFormat="1" applyAlignment="1">
      <alignment horizontal="center"/>
    </xf>
    <xf numFmtId="166" fontId="16" fillId="0" borderId="0" xfId="0" applyNumberFormat="1" applyFont="1"/>
    <xf numFmtId="166" fontId="0" fillId="0" borderId="0" xfId="0" applyNumberFormat="1"/>
    <xf numFmtId="166" fontId="0" fillId="0" borderId="0" xfId="0" applyNumberFormat="1" applyBorder="1"/>
    <xf numFmtId="0" fontId="11" fillId="0" borderId="0" xfId="0" applyFont="1" applyBorder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20" fillId="0" borderId="0" xfId="0" applyFont="1"/>
    <xf numFmtId="0" fontId="21" fillId="0" borderId="0" xfId="0" applyFont="1"/>
    <xf numFmtId="9" fontId="21" fillId="0" borderId="0" xfId="0" applyNumberFormat="1" applyFont="1"/>
    <xf numFmtId="0" fontId="15" fillId="0" borderId="0" xfId="0" applyFont="1" applyAlignment="1">
      <alignment vertical="top"/>
    </xf>
    <xf numFmtId="0" fontId="10" fillId="0" borderId="0" xfId="0" applyFont="1"/>
    <xf numFmtId="165" fontId="10" fillId="0" borderId="0" xfId="0" applyNumberFormat="1" applyFont="1"/>
    <xf numFmtId="165" fontId="0" fillId="0" borderId="0" xfId="0" applyNumberFormat="1" applyBorder="1" applyAlignment="1">
      <alignment wrapText="1"/>
    </xf>
    <xf numFmtId="0" fontId="21" fillId="0" borderId="0" xfId="0" applyFont="1" applyBorder="1" applyAlignment="1"/>
    <xf numFmtId="165" fontId="11" fillId="0" borderId="0" xfId="0" applyNumberFormat="1" applyFont="1" applyBorder="1" applyAlignment="1">
      <alignment horizontal="center" vertical="center" wrapText="1"/>
    </xf>
    <xf numFmtId="1" fontId="11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164" fontId="14" fillId="0" borderId="0" xfId="0" applyNumberFormat="1" applyFont="1" applyBorder="1" applyAlignment="1">
      <alignment horizontal="center" vertical="center" wrapText="1"/>
    </xf>
    <xf numFmtId="166" fontId="11" fillId="0" borderId="0" xfId="0" applyNumberFormat="1" applyFont="1" applyBorder="1" applyAlignment="1">
      <alignment horizontal="center" vertical="center" wrapText="1"/>
    </xf>
    <xf numFmtId="164" fontId="11" fillId="0" borderId="0" xfId="0" applyNumberFormat="1" applyFont="1" applyBorder="1" applyAlignment="1">
      <alignment horizontal="center" vertical="center" wrapText="1"/>
    </xf>
    <xf numFmtId="2" fontId="11" fillId="0" borderId="0" xfId="0" applyNumberFormat="1" applyFont="1" applyBorder="1" applyAlignment="1">
      <alignment horizontal="center" vertical="center" wrapText="1"/>
    </xf>
    <xf numFmtId="166" fontId="17" fillId="0" borderId="0" xfId="0" applyNumberFormat="1" applyFont="1" applyBorder="1" applyAlignment="1">
      <alignment horizontal="center" vertical="center" wrapText="1"/>
    </xf>
    <xf numFmtId="0" fontId="11" fillId="0" borderId="0" xfId="1" applyFont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1" fontId="11" fillId="0" borderId="0" xfId="1" applyNumberFormat="1" applyFont="1" applyBorder="1" applyAlignment="1">
      <alignment horizontal="center" vertical="center" wrapText="1"/>
    </xf>
    <xf numFmtId="164" fontId="14" fillId="0" borderId="0" xfId="1" applyNumberFormat="1" applyFont="1" applyBorder="1" applyAlignment="1">
      <alignment horizontal="center" vertical="center" wrapText="1"/>
    </xf>
    <xf numFmtId="166" fontId="17" fillId="0" borderId="0" xfId="1" applyNumberFormat="1" applyFont="1" applyBorder="1" applyAlignment="1">
      <alignment horizontal="center" vertical="center" wrapText="1"/>
    </xf>
    <xf numFmtId="164" fontId="11" fillId="0" borderId="0" xfId="1" applyNumberFormat="1" applyFont="1" applyBorder="1" applyAlignment="1">
      <alignment horizontal="center" vertical="center" wrapText="1"/>
    </xf>
    <xf numFmtId="2" fontId="11" fillId="0" borderId="0" xfId="1" applyNumberFormat="1" applyFont="1" applyBorder="1" applyAlignment="1">
      <alignment horizontal="center" vertical="center" wrapText="1"/>
    </xf>
    <xf numFmtId="166" fontId="11" fillId="0" borderId="0" xfId="1" applyNumberFormat="1" applyFont="1" applyBorder="1" applyAlignment="1">
      <alignment horizontal="center" vertical="center" wrapText="1"/>
    </xf>
    <xf numFmtId="14" fontId="15" fillId="0" borderId="0" xfId="0" applyNumberFormat="1" applyFont="1" applyAlignment="1">
      <alignment horizontal="left" vertical="top"/>
    </xf>
    <xf numFmtId="0" fontId="19" fillId="0" borderId="0" xfId="0" applyFont="1" applyAlignment="1"/>
    <xf numFmtId="14" fontId="19" fillId="0" borderId="0" xfId="0" applyNumberFormat="1" applyFont="1" applyAlignment="1">
      <alignment horizontal="left"/>
    </xf>
    <xf numFmtId="0" fontId="22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6" fillId="4" borderId="5" xfId="0" applyFont="1" applyFill="1" applyBorder="1" applyAlignment="1">
      <alignment horizontal="center" vertical="center" wrapText="1"/>
    </xf>
    <xf numFmtId="166" fontId="26" fillId="4" borderId="5" xfId="0" applyNumberFormat="1" applyFont="1" applyFill="1" applyBorder="1" applyAlignment="1">
      <alignment horizontal="center" vertical="center" wrapText="1"/>
    </xf>
    <xf numFmtId="0" fontId="27" fillId="0" borderId="5" xfId="0" applyFont="1" applyBorder="1" applyAlignment="1">
      <alignment horizontal="left" vertical="center" wrapText="1"/>
    </xf>
    <xf numFmtId="166" fontId="27" fillId="0" borderId="5" xfId="0" applyNumberFormat="1" applyFont="1" applyBorder="1" applyAlignment="1">
      <alignment horizontal="center" vertical="center" wrapText="1"/>
    </xf>
    <xf numFmtId="0" fontId="28" fillId="0" borderId="5" xfId="0" applyFont="1" applyBorder="1" applyAlignment="1">
      <alignment horizontal="center" vertical="center"/>
    </xf>
    <xf numFmtId="0" fontId="29" fillId="0" borderId="5" xfId="0" applyFont="1" applyBorder="1" applyAlignment="1">
      <alignment horizontal="left" vertical="center" wrapText="1"/>
    </xf>
    <xf numFmtId="166" fontId="29" fillId="0" borderId="5" xfId="0" applyNumberFormat="1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 vertical="center"/>
    </xf>
    <xf numFmtId="0" fontId="23" fillId="0" borderId="5" xfId="0" applyFont="1" applyBorder="1" applyAlignment="1">
      <alignment horizontal="left" vertical="center" wrapText="1"/>
    </xf>
    <xf numFmtId="166" fontId="23" fillId="0" borderId="5" xfId="0" applyNumberFormat="1" applyFont="1" applyBorder="1" applyAlignment="1">
      <alignment horizontal="center" vertical="center" wrapText="1"/>
    </xf>
    <xf numFmtId="0" fontId="29" fillId="0" borderId="5" xfId="1" applyFont="1" applyBorder="1" applyAlignment="1">
      <alignment horizontal="left" vertical="center" wrapText="1"/>
    </xf>
    <xf numFmtId="166" fontId="29" fillId="0" borderId="5" xfId="1" applyNumberFormat="1" applyFont="1" applyBorder="1" applyAlignment="1">
      <alignment horizontal="center" vertical="center" wrapText="1"/>
    </xf>
    <xf numFmtId="0" fontId="27" fillId="0" borderId="5" xfId="1" applyFont="1" applyBorder="1" applyAlignment="1">
      <alignment horizontal="left" vertical="center" wrapText="1"/>
    </xf>
    <xf numFmtId="166" fontId="27" fillId="0" borderId="5" xfId="1" applyNumberFormat="1" applyFont="1" applyBorder="1" applyAlignment="1">
      <alignment horizontal="center" vertical="center" wrapText="1"/>
    </xf>
    <xf numFmtId="0" fontId="23" fillId="0" borderId="5" xfId="1" applyFont="1" applyBorder="1" applyAlignment="1">
      <alignment horizontal="left" vertical="center" wrapText="1"/>
    </xf>
    <xf numFmtId="166" fontId="23" fillId="0" borderId="5" xfId="1" applyNumberFormat="1" applyFont="1" applyBorder="1" applyAlignment="1">
      <alignment horizontal="center" vertical="center" wrapText="1"/>
    </xf>
    <xf numFmtId="165" fontId="31" fillId="4" borderId="5" xfId="0" applyNumberFormat="1" applyFont="1" applyFill="1" applyBorder="1" applyAlignment="1">
      <alignment horizontal="center" vertical="center" wrapText="1"/>
    </xf>
    <xf numFmtId="0" fontId="31" fillId="4" borderId="5" xfId="0" applyFont="1" applyFill="1" applyBorder="1" applyAlignment="1">
      <alignment horizontal="center" vertical="center" wrapText="1"/>
    </xf>
    <xf numFmtId="0" fontId="31" fillId="4" borderId="5" xfId="0" applyFont="1" applyFill="1" applyBorder="1" applyAlignment="1">
      <alignment horizontal="center" vertical="center"/>
    </xf>
    <xf numFmtId="164" fontId="32" fillId="4" borderId="5" xfId="0" applyNumberFormat="1" applyFont="1" applyFill="1" applyBorder="1" applyAlignment="1">
      <alignment horizontal="center" vertical="center" wrapText="1"/>
    </xf>
    <xf numFmtId="166" fontId="31" fillId="4" borderId="5" xfId="0" applyNumberFormat="1" applyFont="1" applyFill="1" applyBorder="1" applyAlignment="1">
      <alignment horizontal="center" vertical="center" wrapText="1"/>
    </xf>
    <xf numFmtId="164" fontId="31" fillId="4" borderId="5" xfId="0" applyNumberFormat="1" applyFont="1" applyFill="1" applyBorder="1" applyAlignment="1">
      <alignment horizontal="center" vertical="center" wrapText="1"/>
    </xf>
    <xf numFmtId="0" fontId="31" fillId="4" borderId="5" xfId="0" applyFont="1" applyFill="1" applyBorder="1" applyAlignment="1">
      <alignment horizontal="center" vertical="center" textRotation="90"/>
    </xf>
    <xf numFmtId="165" fontId="34" fillId="0" borderId="5" xfId="0" applyNumberFormat="1" applyFont="1" applyBorder="1" applyAlignment="1">
      <alignment horizontal="center" vertical="center" wrapText="1"/>
    </xf>
    <xf numFmtId="0" fontId="34" fillId="0" borderId="5" xfId="0" applyFont="1" applyBorder="1" applyAlignment="1">
      <alignment horizontal="center" vertical="center" wrapText="1"/>
    </xf>
    <xf numFmtId="1" fontId="34" fillId="0" borderId="5" xfId="0" applyNumberFormat="1" applyFont="1" applyBorder="1" applyAlignment="1">
      <alignment horizontal="center" vertical="center" wrapText="1"/>
    </xf>
    <xf numFmtId="164" fontId="33" fillId="0" borderId="5" xfId="0" applyNumberFormat="1" applyFont="1" applyBorder="1" applyAlignment="1">
      <alignment horizontal="center" vertical="center" wrapText="1"/>
    </xf>
    <xf numFmtId="166" fontId="34" fillId="0" borderId="5" xfId="0" applyNumberFormat="1" applyFont="1" applyBorder="1" applyAlignment="1">
      <alignment horizontal="center" vertical="center" wrapText="1"/>
    </xf>
    <xf numFmtId="164" fontId="34" fillId="0" borderId="5" xfId="0" applyNumberFormat="1" applyFont="1" applyBorder="1" applyAlignment="1">
      <alignment horizontal="center" vertical="center" wrapText="1"/>
    </xf>
    <xf numFmtId="2" fontId="34" fillId="0" borderId="5" xfId="0" applyNumberFormat="1" applyFont="1" applyBorder="1" applyAlignment="1">
      <alignment horizontal="center" vertical="center" wrapText="1"/>
    </xf>
    <xf numFmtId="0" fontId="34" fillId="0" borderId="5" xfId="1" applyFont="1" applyBorder="1" applyAlignment="1">
      <alignment horizontal="center" vertical="center" wrapText="1"/>
    </xf>
    <xf numFmtId="1" fontId="34" fillId="0" borderId="5" xfId="1" applyNumberFormat="1" applyFont="1" applyBorder="1" applyAlignment="1">
      <alignment horizontal="center" vertical="center" wrapText="1"/>
    </xf>
    <xf numFmtId="164" fontId="33" fillId="0" borderId="5" xfId="1" applyNumberFormat="1" applyFont="1" applyBorder="1" applyAlignment="1">
      <alignment horizontal="center" vertical="center" wrapText="1"/>
    </xf>
    <xf numFmtId="166" fontId="34" fillId="0" borderId="5" xfId="1" applyNumberFormat="1" applyFont="1" applyBorder="1" applyAlignment="1">
      <alignment horizontal="center" vertical="center" wrapText="1"/>
    </xf>
    <xf numFmtId="164" fontId="34" fillId="0" borderId="5" xfId="1" applyNumberFormat="1" applyFont="1" applyBorder="1" applyAlignment="1">
      <alignment horizontal="center" vertical="center" wrapText="1"/>
    </xf>
    <xf numFmtId="2" fontId="34" fillId="0" borderId="5" xfId="1" applyNumberFormat="1" applyFont="1" applyBorder="1" applyAlignment="1">
      <alignment horizontal="center" vertical="center" wrapText="1"/>
    </xf>
    <xf numFmtId="0" fontId="36" fillId="0" borderId="5" xfId="0" applyFont="1" applyBorder="1" applyAlignment="1">
      <alignment horizontal="center" vertical="center"/>
    </xf>
    <xf numFmtId="167" fontId="36" fillId="0" borderId="5" xfId="0" applyNumberFormat="1" applyFont="1" applyBorder="1" applyAlignment="1">
      <alignment horizontal="center" vertical="center"/>
    </xf>
    <xf numFmtId="168" fontId="35" fillId="0" borderId="5" xfId="0" applyNumberFormat="1" applyFont="1" applyBorder="1" applyAlignment="1">
      <alignment horizontal="center" vertical="center"/>
    </xf>
    <xf numFmtId="14" fontId="36" fillId="0" borderId="5" xfId="0" applyNumberFormat="1" applyFont="1" applyBorder="1" applyAlignment="1">
      <alignment horizontal="center" vertical="center"/>
    </xf>
    <xf numFmtId="14" fontId="34" fillId="0" borderId="5" xfId="0" applyNumberFormat="1" applyFont="1" applyBorder="1" applyAlignment="1">
      <alignment horizontal="center" vertical="center" wrapText="1"/>
    </xf>
    <xf numFmtId="0" fontId="34" fillId="0" borderId="5" xfId="0" applyFont="1" applyBorder="1" applyAlignment="1">
      <alignment vertical="center"/>
    </xf>
    <xf numFmtId="166" fontId="34" fillId="0" borderId="5" xfId="0" applyNumberFormat="1" applyFont="1" applyBorder="1" applyAlignment="1">
      <alignment horizontal="center" vertical="center"/>
    </xf>
    <xf numFmtId="166" fontId="37" fillId="0" borderId="5" xfId="0" applyNumberFormat="1" applyFont="1" applyBorder="1" applyAlignment="1">
      <alignment horizontal="center" vertical="center" wrapText="1"/>
    </xf>
    <xf numFmtId="166" fontId="37" fillId="0" borderId="5" xfId="1" applyNumberFormat="1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/>
    </xf>
    <xf numFmtId="0" fontId="23" fillId="0" borderId="5" xfId="0" applyFont="1" applyBorder="1" applyAlignment="1">
      <alignment horizontal="center" vertical="center" wrapText="1"/>
    </xf>
    <xf numFmtId="0" fontId="27" fillId="0" borderId="5" xfId="0" applyFont="1" applyBorder="1" applyAlignment="1">
      <alignment horizontal="center" vertical="center" wrapText="1"/>
    </xf>
    <xf numFmtId="0" fontId="39" fillId="0" borderId="1" xfId="0" applyFont="1" applyBorder="1"/>
    <xf numFmtId="9" fontId="39" fillId="2" borderId="1" xfId="0" applyNumberFormat="1" applyFont="1" applyFill="1" applyBorder="1"/>
    <xf numFmtId="0" fontId="39" fillId="3" borderId="1" xfId="0" applyFont="1" applyFill="1" applyBorder="1"/>
    <xf numFmtId="165" fontId="39" fillId="0" borderId="1" xfId="0" applyNumberFormat="1" applyFont="1" applyBorder="1"/>
    <xf numFmtId="0" fontId="28" fillId="0" borderId="0" xfId="0" applyFont="1"/>
    <xf numFmtId="9" fontId="39" fillId="0" borderId="1" xfId="0" applyNumberFormat="1" applyFont="1" applyBorder="1"/>
    <xf numFmtId="0" fontId="41" fillId="0" borderId="1" xfId="0" applyFont="1" applyBorder="1" applyAlignment="1">
      <alignment horizontal="left"/>
    </xf>
    <xf numFmtId="0" fontId="42" fillId="0" borderId="1" xfId="0" applyFont="1" applyBorder="1" applyAlignment="1">
      <alignment horizontal="left"/>
    </xf>
    <xf numFmtId="0" fontId="40" fillId="0" borderId="2" xfId="0" applyFont="1" applyBorder="1" applyAlignment="1">
      <alignment horizontal="left"/>
    </xf>
    <xf numFmtId="0" fontId="39" fillId="0" borderId="3" xfId="0" applyFont="1" applyBorder="1" applyAlignment="1">
      <alignment horizontal="left"/>
    </xf>
    <xf numFmtId="0" fontId="38" fillId="0" borderId="0" xfId="0" applyFont="1"/>
    <xf numFmtId="0" fontId="39" fillId="0" borderId="0" xfId="0" applyFont="1"/>
    <xf numFmtId="0" fontId="43" fillId="4" borderId="1" xfId="0" applyFont="1" applyFill="1" applyBorder="1" applyAlignment="1">
      <alignment horizontal="center" vertical="center"/>
    </xf>
    <xf numFmtId="1" fontId="38" fillId="0" borderId="1" xfId="2" applyNumberFormat="1" applyFont="1" applyBorder="1" applyAlignment="1">
      <alignment horizontal="right"/>
    </xf>
    <xf numFmtId="0" fontId="28" fillId="0" borderId="1" xfId="0" applyFont="1" applyBorder="1"/>
    <xf numFmtId="0" fontId="39" fillId="0" borderId="1" xfId="0" applyFont="1" applyBorder="1" applyAlignment="1"/>
    <xf numFmtId="0" fontId="44" fillId="4" borderId="1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left" vertical="center" wrapText="1"/>
    </xf>
    <xf numFmtId="0" fontId="38" fillId="0" borderId="0" xfId="0" applyFont="1" applyBorder="1"/>
    <xf numFmtId="0" fontId="39" fillId="0" borderId="0" xfId="0" applyFont="1" applyBorder="1"/>
    <xf numFmtId="0" fontId="28" fillId="0" borderId="0" xfId="0" applyFont="1" applyBorder="1"/>
    <xf numFmtId="0" fontId="39" fillId="0" borderId="0" xfId="0" applyFont="1" applyBorder="1" applyAlignment="1"/>
    <xf numFmtId="0" fontId="43" fillId="0" borderId="1" xfId="0" applyFont="1" applyBorder="1" applyAlignment="1">
      <alignment horizontal="center" vertical="center"/>
    </xf>
    <xf numFmtId="0" fontId="43" fillId="0" borderId="1" xfId="0" applyFont="1" applyFill="1" applyBorder="1" applyAlignment="1">
      <alignment horizontal="center" vertical="center"/>
    </xf>
    <xf numFmtId="0" fontId="40" fillId="0" borderId="1" xfId="0" applyFont="1" applyBorder="1"/>
    <xf numFmtId="0" fontId="43" fillId="4" borderId="1" xfId="0" applyFont="1" applyFill="1" applyBorder="1" applyAlignment="1">
      <alignment horizontal="center" vertical="center" wrapText="1"/>
    </xf>
    <xf numFmtId="0" fontId="48" fillId="4" borderId="5" xfId="0" applyFont="1" applyFill="1" applyBorder="1" applyAlignment="1">
      <alignment horizontal="center" vertical="center" wrapText="1"/>
    </xf>
    <xf numFmtId="0" fontId="28" fillId="0" borderId="5" xfId="0" applyFont="1" applyBorder="1" applyAlignment="1">
      <alignment horizontal="center"/>
    </xf>
    <xf numFmtId="166" fontId="49" fillId="0" borderId="5" xfId="0" applyNumberFormat="1" applyFont="1" applyBorder="1" applyAlignment="1">
      <alignment horizontal="center" vertical="center" wrapText="1"/>
    </xf>
    <xf numFmtId="166" fontId="49" fillId="0" borderId="5" xfId="1" applyNumberFormat="1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wrapText="1"/>
    </xf>
    <xf numFmtId="165" fontId="51" fillId="0" borderId="5" xfId="0" applyNumberFormat="1" applyFont="1" applyBorder="1" applyAlignment="1">
      <alignment horizontal="center" vertical="center" wrapText="1"/>
    </xf>
    <xf numFmtId="14" fontId="27" fillId="0" borderId="5" xfId="0" applyNumberFormat="1" applyFont="1" applyBorder="1" applyAlignment="1">
      <alignment horizontal="center" vertical="center" wrapText="1"/>
    </xf>
    <xf numFmtId="165" fontId="52" fillId="0" borderId="5" xfId="0" applyNumberFormat="1" applyFont="1" applyBorder="1" applyAlignment="1">
      <alignment horizontal="center" vertical="center" wrapText="1"/>
    </xf>
    <xf numFmtId="0" fontId="50" fillId="0" borderId="5" xfId="0" applyFont="1" applyBorder="1" applyAlignment="1">
      <alignment horizontal="center" vertical="center" wrapText="1"/>
    </xf>
    <xf numFmtId="0" fontId="26" fillId="4" borderId="5" xfId="0" applyFont="1" applyFill="1" applyBorder="1" applyAlignment="1">
      <alignment horizontal="center" vertical="center" wrapText="1"/>
    </xf>
    <xf numFmtId="1" fontId="4" fillId="0" borderId="0" xfId="0" applyNumberFormat="1" applyFont="1" applyBorder="1" applyAlignment="1">
      <alignment horizontal="right" vertical="center" wrapText="1"/>
    </xf>
    <xf numFmtId="0" fontId="0" fillId="0" borderId="0" xfId="0" applyBorder="1" applyAlignment="1">
      <alignment horizontal="left" vertical="top" wrapText="1"/>
    </xf>
    <xf numFmtId="0" fontId="15" fillId="0" borderId="0" xfId="0" applyFont="1" applyAlignment="1">
      <alignment horizontal="right" vertical="top"/>
    </xf>
    <xf numFmtId="14" fontId="47" fillId="0" borderId="6" xfId="0" applyNumberFormat="1" applyFont="1" applyBorder="1" applyAlignment="1">
      <alignment horizontal="left" vertical="center"/>
    </xf>
    <xf numFmtId="0" fontId="25" fillId="0" borderId="6" xfId="0" applyFont="1" applyBorder="1" applyAlignment="1">
      <alignment horizontal="right"/>
    </xf>
    <xf numFmtId="0" fontId="44" fillId="4" borderId="1" xfId="0" applyFont="1" applyFill="1" applyBorder="1" applyAlignment="1">
      <alignment horizontal="center"/>
    </xf>
    <xf numFmtId="0" fontId="19" fillId="0" borderId="0" xfId="0" applyFont="1" applyAlignment="1">
      <alignment horizontal="right"/>
    </xf>
    <xf numFmtId="0" fontId="39" fillId="0" borderId="1" xfId="0" applyFont="1" applyBorder="1"/>
    <xf numFmtId="0" fontId="45" fillId="0" borderId="0" xfId="0" applyFont="1" applyAlignment="1">
      <alignment horizontal="center"/>
    </xf>
    <xf numFmtId="0" fontId="44" fillId="4" borderId="1" xfId="0" applyFont="1" applyFill="1" applyBorder="1" applyAlignment="1">
      <alignment horizontal="center" vertical="center"/>
    </xf>
    <xf numFmtId="0" fontId="44" fillId="4" borderId="2" xfId="0" applyFont="1" applyFill="1" applyBorder="1" applyAlignment="1">
      <alignment horizontal="center" vertical="center" wrapText="1"/>
    </xf>
    <xf numFmtId="0" fontId="44" fillId="4" borderId="3" xfId="0" applyFont="1" applyFill="1" applyBorder="1" applyAlignment="1">
      <alignment horizontal="center" vertical="center" wrapText="1"/>
    </xf>
    <xf numFmtId="0" fontId="38" fillId="0" borderId="2" xfId="0" applyFont="1" applyBorder="1" applyAlignment="1">
      <alignment horizontal="center"/>
    </xf>
    <xf numFmtId="0" fontId="38" fillId="0" borderId="3" xfId="0" applyFont="1" applyBorder="1" applyAlignment="1">
      <alignment horizontal="center"/>
    </xf>
    <xf numFmtId="0" fontId="40" fillId="0" borderId="2" xfId="0" applyFont="1" applyBorder="1" applyAlignment="1">
      <alignment horizontal="left"/>
    </xf>
    <xf numFmtId="0" fontId="40" fillId="0" borderId="3" xfId="0" applyFont="1" applyBorder="1" applyAlignment="1">
      <alignment horizontal="left"/>
    </xf>
    <xf numFmtId="0" fontId="43" fillId="0" borderId="2" xfId="0" applyFont="1" applyBorder="1" applyAlignment="1">
      <alignment horizontal="right"/>
    </xf>
    <xf numFmtId="0" fontId="43" fillId="0" borderId="3" xfId="0" applyFont="1" applyBorder="1" applyAlignment="1">
      <alignment horizontal="right"/>
    </xf>
    <xf numFmtId="0" fontId="40" fillId="0" borderId="4" xfId="0" applyFont="1" applyBorder="1" applyAlignment="1">
      <alignment horizontal="left"/>
    </xf>
    <xf numFmtId="0" fontId="39" fillId="0" borderId="2" xfId="0" applyFont="1" applyBorder="1" applyAlignment="1">
      <alignment horizontal="left" vertical="center"/>
    </xf>
    <xf numFmtId="0" fontId="39" fillId="0" borderId="4" xfId="0" applyFont="1" applyBorder="1" applyAlignment="1">
      <alignment horizontal="left" vertical="center"/>
    </xf>
    <xf numFmtId="0" fontId="39" fillId="0" borderId="3" xfId="0" applyFont="1" applyBorder="1" applyAlignment="1">
      <alignment horizontal="left" vertical="center"/>
    </xf>
    <xf numFmtId="0" fontId="22" fillId="0" borderId="0" xfId="0" applyFont="1" applyAlignment="1">
      <alignment horizontal="right" vertical="center"/>
    </xf>
    <xf numFmtId="14" fontId="46" fillId="0" borderId="0" xfId="0" applyNumberFormat="1" applyFont="1" applyAlignment="1">
      <alignment horizontal="left" vertical="center"/>
    </xf>
    <xf numFmtId="14" fontId="28" fillId="0" borderId="5" xfId="0" applyNumberFormat="1" applyFont="1" applyBorder="1" applyAlignment="1">
      <alignment horizontal="center" vertical="center"/>
    </xf>
    <xf numFmtId="14" fontId="24" fillId="0" borderId="5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Pourcentage" xfId="2" builtinId="5"/>
  </cellStyles>
  <dxfs count="0"/>
  <tableStyles count="0" defaultTableStyle="TableStyleMedium2" defaultPivotStyle="PivotStyleLight16"/>
  <colors>
    <mruColors>
      <color rgb="FF09256F"/>
      <color rgb="FFA997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400050</xdr:colOff>
          <xdr:row>1</xdr:row>
          <xdr:rowOff>114300</xdr:rowOff>
        </xdr:from>
        <xdr:to>
          <xdr:col>2</xdr:col>
          <xdr:colOff>609600</xdr:colOff>
          <xdr:row>3</xdr:row>
          <xdr:rowOff>12700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TH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47625</xdr:rowOff>
    </xdr:from>
    <xdr:to>
      <xdr:col>1</xdr:col>
      <xdr:colOff>744438</xdr:colOff>
      <xdr:row>3</xdr:row>
      <xdr:rowOff>161925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47625"/>
          <a:ext cx="1420713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2:U118"/>
  <sheetViews>
    <sheetView zoomScale="110" zoomScaleNormal="110" workbookViewId="0">
      <selection activeCell="B4" sqref="B4:D4"/>
    </sheetView>
  </sheetViews>
  <sheetFormatPr baseColWidth="10" defaultColWidth="9.1796875" defaultRowHeight="14.5" x14ac:dyDescent="0.35"/>
  <cols>
    <col min="1" max="1" width="8.1796875" style="21" customWidth="1"/>
    <col min="2" max="2" width="14.7265625" style="7" customWidth="1"/>
    <col min="3" max="3" width="11.7265625" bestFit="1" customWidth="1"/>
    <col min="4" max="4" width="15.26953125" style="7" customWidth="1"/>
    <col min="5" max="5" width="10" style="7" customWidth="1"/>
    <col min="6" max="6" width="5.54296875" customWidth="1"/>
    <col min="7" max="7" width="17" style="7" customWidth="1"/>
    <col min="8" max="8" width="15.1796875" customWidth="1"/>
    <col min="9" max="9" width="10" customWidth="1"/>
    <col min="10" max="10" width="9.1796875" style="1" customWidth="1"/>
    <col min="11" max="11" width="4.81640625" bestFit="1" customWidth="1"/>
    <col min="12" max="12" width="31.54296875" style="7" bestFit="1" customWidth="1"/>
    <col min="13" max="13" width="6.54296875" customWidth="1"/>
    <col min="14" max="14" width="8.7265625" customWidth="1"/>
    <col min="15" max="15" width="12.7265625" style="23" customWidth="1"/>
    <col min="16" max="16" width="9.453125" style="1" customWidth="1"/>
    <col min="17" max="17" width="8.453125" customWidth="1"/>
    <col min="18" max="18" width="8.26953125" customWidth="1"/>
    <col min="19" max="19" width="7.453125" customWidth="1"/>
    <col min="20" max="20" width="5.81640625" customWidth="1"/>
    <col min="21" max="21" width="3.81640625" customWidth="1"/>
  </cols>
  <sheetData>
    <row r="2" spans="1:21" ht="32.5" x14ac:dyDescent="0.35">
      <c r="A2" s="144" t="s">
        <v>617</v>
      </c>
      <c r="B2" s="144"/>
      <c r="C2" s="144"/>
      <c r="D2" s="144"/>
      <c r="E2" s="144"/>
      <c r="F2" s="144"/>
      <c r="G2" s="144"/>
      <c r="H2" s="144"/>
      <c r="I2" s="144"/>
      <c r="J2" s="144"/>
      <c r="K2" s="144"/>
      <c r="L2" s="51">
        <f ca="1">TODAY()</f>
        <v>43579</v>
      </c>
      <c r="M2" s="30"/>
      <c r="N2" s="30"/>
      <c r="O2" s="30"/>
      <c r="P2" s="30"/>
      <c r="Q2" s="30"/>
      <c r="R2" s="30"/>
      <c r="S2" s="30"/>
      <c r="T2" s="30"/>
      <c r="U2" s="30"/>
    </row>
    <row r="3" spans="1:21" x14ac:dyDescent="0.35">
      <c r="A3" s="12"/>
      <c r="B3" s="8"/>
      <c r="C3" s="9"/>
      <c r="D3" s="8"/>
      <c r="E3" s="8"/>
      <c r="F3" s="10"/>
      <c r="G3" s="8"/>
      <c r="H3" s="10"/>
      <c r="I3" s="10"/>
      <c r="J3" s="11"/>
      <c r="K3" s="10"/>
      <c r="L3" s="8"/>
      <c r="M3" s="10"/>
      <c r="N3" s="10"/>
      <c r="O3" s="22"/>
      <c r="P3" s="11"/>
      <c r="Q3" s="10"/>
      <c r="R3" s="10"/>
      <c r="S3" s="10"/>
      <c r="T3" s="10"/>
      <c r="U3" s="10"/>
    </row>
    <row r="4" spans="1:21" x14ac:dyDescent="0.35">
      <c r="A4" s="13"/>
      <c r="B4" s="143"/>
      <c r="C4" s="143"/>
      <c r="D4" s="143"/>
    </row>
    <row r="5" spans="1:21" s="5" customFormat="1" ht="82.5" customHeight="1" x14ac:dyDescent="0.35">
      <c r="A5" s="73" t="s">
        <v>0</v>
      </c>
      <c r="B5" s="74" t="s">
        <v>108</v>
      </c>
      <c r="C5" s="74" t="s">
        <v>16</v>
      </c>
      <c r="D5" s="74" t="s">
        <v>1</v>
      </c>
      <c r="E5" s="74" t="s">
        <v>2</v>
      </c>
      <c r="F5" s="75" t="s">
        <v>3</v>
      </c>
      <c r="G5" s="74" t="s">
        <v>4</v>
      </c>
      <c r="H5" s="74" t="s">
        <v>5</v>
      </c>
      <c r="I5" s="75" t="s">
        <v>6</v>
      </c>
      <c r="J5" s="76" t="s">
        <v>7</v>
      </c>
      <c r="K5" s="75" t="s">
        <v>8</v>
      </c>
      <c r="L5" s="74" t="s">
        <v>9</v>
      </c>
      <c r="M5" s="75" t="s">
        <v>166</v>
      </c>
      <c r="N5" s="74" t="s">
        <v>609</v>
      </c>
      <c r="O5" s="77" t="s">
        <v>10</v>
      </c>
      <c r="P5" s="78" t="s">
        <v>11</v>
      </c>
      <c r="Q5" s="74" t="s">
        <v>12</v>
      </c>
      <c r="R5" s="74" t="s">
        <v>13</v>
      </c>
      <c r="S5" s="74" t="s">
        <v>14</v>
      </c>
      <c r="T5" s="74" t="s">
        <v>15</v>
      </c>
      <c r="U5" s="79" t="s">
        <v>163</v>
      </c>
    </row>
    <row r="6" spans="1:21" s="2" customFormat="1" ht="23.15" customHeight="1" x14ac:dyDescent="0.35">
      <c r="A6" s="80" t="str">
        <f t="shared" ref="A6:A36" ca="1" si="0">DATEDIF(J6,$L$2,"y")&amp;"ans"</f>
        <v>48ans</v>
      </c>
      <c r="B6" s="81" t="s">
        <v>266</v>
      </c>
      <c r="C6" s="81" t="s">
        <v>267</v>
      </c>
      <c r="D6" s="81" t="s">
        <v>268</v>
      </c>
      <c r="E6" s="81"/>
      <c r="F6" s="82">
        <v>75015</v>
      </c>
      <c r="G6" s="81" t="s">
        <v>269</v>
      </c>
      <c r="H6" s="82" t="s">
        <v>270</v>
      </c>
      <c r="I6" s="81" t="s">
        <v>87</v>
      </c>
      <c r="J6" s="83">
        <v>25862</v>
      </c>
      <c r="K6" s="81" t="s">
        <v>262</v>
      </c>
      <c r="L6" s="81" t="s">
        <v>271</v>
      </c>
      <c r="M6" s="81" t="s">
        <v>116</v>
      </c>
      <c r="N6" s="81"/>
      <c r="O6" s="84" t="s">
        <v>354</v>
      </c>
      <c r="P6" s="85">
        <v>43409</v>
      </c>
      <c r="Q6" s="81"/>
      <c r="R6" s="81" t="s">
        <v>117</v>
      </c>
      <c r="S6" s="81" t="s">
        <v>118</v>
      </c>
      <c r="T6" s="81" t="s">
        <v>25</v>
      </c>
      <c r="U6" s="81">
        <v>1</v>
      </c>
    </row>
    <row r="7" spans="1:21" s="2" customFormat="1" ht="23.15" customHeight="1" x14ac:dyDescent="0.35">
      <c r="A7" s="80" t="str">
        <f t="shared" ca="1" si="0"/>
        <v>60ans</v>
      </c>
      <c r="B7" s="81" t="s">
        <v>324</v>
      </c>
      <c r="C7" s="81" t="s">
        <v>325</v>
      </c>
      <c r="D7" s="81" t="s">
        <v>409</v>
      </c>
      <c r="E7" s="81" t="s">
        <v>410</v>
      </c>
      <c r="F7" s="82">
        <v>78400</v>
      </c>
      <c r="G7" s="81" t="s">
        <v>411</v>
      </c>
      <c r="H7" s="82" t="s">
        <v>17</v>
      </c>
      <c r="I7" s="81" t="s">
        <v>87</v>
      </c>
      <c r="J7" s="83">
        <v>21417</v>
      </c>
      <c r="K7" s="81" t="s">
        <v>262</v>
      </c>
      <c r="L7" s="81" t="s">
        <v>139</v>
      </c>
      <c r="M7" s="81" t="s">
        <v>116</v>
      </c>
      <c r="N7" s="81"/>
      <c r="O7" s="133" t="s">
        <v>132</v>
      </c>
      <c r="P7" s="85">
        <v>37803</v>
      </c>
      <c r="Q7" s="81"/>
      <c r="R7" s="81" t="s">
        <v>117</v>
      </c>
      <c r="S7" s="81" t="s">
        <v>118</v>
      </c>
      <c r="T7" s="81" t="s">
        <v>25</v>
      </c>
      <c r="U7" s="81">
        <v>2</v>
      </c>
    </row>
    <row r="8" spans="1:21" s="2" customFormat="1" ht="23.15" customHeight="1" x14ac:dyDescent="0.35">
      <c r="A8" s="80" t="str">
        <f t="shared" ca="1" si="0"/>
        <v>43ans</v>
      </c>
      <c r="B8" s="81" t="s">
        <v>326</v>
      </c>
      <c r="C8" s="81" t="s">
        <v>327</v>
      </c>
      <c r="D8" s="81" t="s">
        <v>432</v>
      </c>
      <c r="E8" s="81"/>
      <c r="F8" s="82">
        <v>78300</v>
      </c>
      <c r="G8" s="81" t="s">
        <v>158</v>
      </c>
      <c r="H8" s="82" t="s">
        <v>18</v>
      </c>
      <c r="I8" s="81" t="s">
        <v>87</v>
      </c>
      <c r="J8" s="83">
        <v>27667</v>
      </c>
      <c r="K8" s="81" t="s">
        <v>262</v>
      </c>
      <c r="L8" s="81" t="s">
        <v>139</v>
      </c>
      <c r="M8" s="81" t="s">
        <v>116</v>
      </c>
      <c r="N8" s="81"/>
      <c r="O8" s="133" t="s">
        <v>132</v>
      </c>
      <c r="P8" s="85">
        <v>38355</v>
      </c>
      <c r="Q8" s="81"/>
      <c r="R8" s="81" t="s">
        <v>117</v>
      </c>
      <c r="S8" s="81" t="s">
        <v>118</v>
      </c>
      <c r="T8" s="81" t="s">
        <v>25</v>
      </c>
      <c r="U8" s="81">
        <v>3</v>
      </c>
    </row>
    <row r="9" spans="1:21" s="2" customFormat="1" ht="23.15" customHeight="1" x14ac:dyDescent="0.35">
      <c r="A9" s="80" t="str">
        <f t="shared" ca="1" si="0"/>
        <v>28ans</v>
      </c>
      <c r="B9" s="81" t="s">
        <v>433</v>
      </c>
      <c r="C9" s="81" t="s">
        <v>434</v>
      </c>
      <c r="D9" s="81" t="s">
        <v>144</v>
      </c>
      <c r="E9" s="81" t="s">
        <v>145</v>
      </c>
      <c r="F9" s="82">
        <v>92110</v>
      </c>
      <c r="G9" s="81" t="s">
        <v>421</v>
      </c>
      <c r="H9" s="82" t="s">
        <v>19</v>
      </c>
      <c r="I9" s="81" t="s">
        <v>435</v>
      </c>
      <c r="J9" s="83">
        <v>33118</v>
      </c>
      <c r="K9" s="81" t="s">
        <v>262</v>
      </c>
      <c r="L9" s="81" t="s">
        <v>590</v>
      </c>
      <c r="M9" s="81"/>
      <c r="N9" s="81"/>
      <c r="O9" s="84"/>
      <c r="P9" s="85">
        <v>42310</v>
      </c>
      <c r="Q9" s="81"/>
      <c r="R9" s="81" t="s">
        <v>117</v>
      </c>
      <c r="S9" s="81" t="s">
        <v>430</v>
      </c>
      <c r="T9" s="82" t="s">
        <v>20</v>
      </c>
      <c r="U9" s="81">
        <v>4</v>
      </c>
    </row>
    <row r="10" spans="1:21" s="2" customFormat="1" ht="23.15" customHeight="1" x14ac:dyDescent="0.35">
      <c r="A10" s="80" t="str">
        <f t="shared" ca="1" si="0"/>
        <v>56ans</v>
      </c>
      <c r="B10" s="81" t="s">
        <v>436</v>
      </c>
      <c r="C10" s="81" t="s">
        <v>437</v>
      </c>
      <c r="D10" s="81" t="s">
        <v>438</v>
      </c>
      <c r="E10" s="81"/>
      <c r="F10" s="82">
        <v>92700</v>
      </c>
      <c r="G10" s="81" t="s">
        <v>439</v>
      </c>
      <c r="H10" s="82" t="s">
        <v>21</v>
      </c>
      <c r="I10" s="81" t="s">
        <v>22</v>
      </c>
      <c r="J10" s="83">
        <v>22776</v>
      </c>
      <c r="K10" s="81" t="s">
        <v>42</v>
      </c>
      <c r="L10" s="81" t="s">
        <v>540</v>
      </c>
      <c r="M10" s="81"/>
      <c r="N10" s="81"/>
      <c r="O10" s="84"/>
      <c r="P10" s="85">
        <v>41019</v>
      </c>
      <c r="Q10" s="81"/>
      <c r="R10" s="81" t="s">
        <v>117</v>
      </c>
      <c r="S10" s="81" t="s">
        <v>430</v>
      </c>
      <c r="T10" s="82" t="s">
        <v>23</v>
      </c>
      <c r="U10" s="81">
        <v>5</v>
      </c>
    </row>
    <row r="11" spans="1:21" s="2" customFormat="1" ht="23.15" customHeight="1" x14ac:dyDescent="0.35">
      <c r="A11" s="80" t="str">
        <f t="shared" ca="1" si="0"/>
        <v>36ans</v>
      </c>
      <c r="B11" s="81" t="s">
        <v>440</v>
      </c>
      <c r="C11" s="81" t="s">
        <v>441</v>
      </c>
      <c r="D11" s="81" t="s">
        <v>320</v>
      </c>
      <c r="E11" s="81"/>
      <c r="F11" s="82">
        <v>78300</v>
      </c>
      <c r="G11" s="81" t="s">
        <v>158</v>
      </c>
      <c r="H11" s="82" t="s">
        <v>24</v>
      </c>
      <c r="I11" s="81" t="s">
        <v>87</v>
      </c>
      <c r="J11" s="83">
        <v>30086</v>
      </c>
      <c r="K11" s="81" t="s">
        <v>42</v>
      </c>
      <c r="L11" s="81" t="s">
        <v>541</v>
      </c>
      <c r="M11" s="81"/>
      <c r="N11" s="81"/>
      <c r="O11" s="84"/>
      <c r="P11" s="85">
        <v>42093</v>
      </c>
      <c r="Q11" s="81"/>
      <c r="R11" s="81" t="s">
        <v>117</v>
      </c>
      <c r="S11" s="81" t="s">
        <v>118</v>
      </c>
      <c r="T11" s="86" t="s">
        <v>25</v>
      </c>
      <c r="U11" s="81">
        <v>6</v>
      </c>
    </row>
    <row r="12" spans="1:21" s="2" customFormat="1" ht="23.15" customHeight="1" x14ac:dyDescent="0.35">
      <c r="A12" s="80" t="str">
        <f t="shared" ca="1" si="0"/>
        <v>49ans</v>
      </c>
      <c r="B12" s="81" t="s">
        <v>328</v>
      </c>
      <c r="C12" s="81" t="s">
        <v>329</v>
      </c>
      <c r="D12" s="81" t="s">
        <v>442</v>
      </c>
      <c r="E12" s="81"/>
      <c r="F12" s="82">
        <v>78200</v>
      </c>
      <c r="G12" s="81" t="s">
        <v>414</v>
      </c>
      <c r="H12" s="82" t="s">
        <v>26</v>
      </c>
      <c r="I12" s="81" t="s">
        <v>415</v>
      </c>
      <c r="J12" s="83">
        <v>25647</v>
      </c>
      <c r="K12" s="81" t="s">
        <v>262</v>
      </c>
      <c r="L12" s="81" t="s">
        <v>590</v>
      </c>
      <c r="M12" s="81" t="s">
        <v>116</v>
      </c>
      <c r="N12" s="81"/>
      <c r="O12" s="84" t="s">
        <v>552</v>
      </c>
      <c r="P12" s="85">
        <v>41023</v>
      </c>
      <c r="Q12" s="81"/>
      <c r="R12" s="81" t="s">
        <v>117</v>
      </c>
      <c r="S12" s="81" t="s">
        <v>118</v>
      </c>
      <c r="T12" s="86" t="s">
        <v>25</v>
      </c>
      <c r="U12" s="81">
        <v>7</v>
      </c>
    </row>
    <row r="13" spans="1:21" s="2" customFormat="1" ht="23.15" customHeight="1" x14ac:dyDescent="0.35">
      <c r="A13" s="80" t="str">
        <f t="shared" ca="1" si="0"/>
        <v>45ans</v>
      </c>
      <c r="B13" s="81" t="s">
        <v>119</v>
      </c>
      <c r="C13" s="81" t="s">
        <v>120</v>
      </c>
      <c r="D13" s="81" t="s">
        <v>121</v>
      </c>
      <c r="E13" s="81"/>
      <c r="F13" s="82">
        <v>91210</v>
      </c>
      <c r="G13" s="81" t="s">
        <v>122</v>
      </c>
      <c r="H13" s="82" t="s">
        <v>123</v>
      </c>
      <c r="I13" s="81" t="s">
        <v>124</v>
      </c>
      <c r="J13" s="83">
        <v>26862</v>
      </c>
      <c r="K13" s="81" t="s">
        <v>42</v>
      </c>
      <c r="L13" s="81" t="s">
        <v>591</v>
      </c>
      <c r="M13" s="81" t="s">
        <v>116</v>
      </c>
      <c r="N13" s="81"/>
      <c r="O13" s="84" t="s">
        <v>205</v>
      </c>
      <c r="P13" s="85">
        <v>43381</v>
      </c>
      <c r="Q13" s="81"/>
      <c r="R13" s="81" t="s">
        <v>117</v>
      </c>
      <c r="S13" s="81" t="s">
        <v>118</v>
      </c>
      <c r="T13" s="86" t="s">
        <v>25</v>
      </c>
      <c r="U13" s="81">
        <v>8</v>
      </c>
    </row>
    <row r="14" spans="1:21" s="2" customFormat="1" ht="23.15" customHeight="1" x14ac:dyDescent="0.35">
      <c r="A14" s="80" t="str">
        <f t="shared" ca="1" si="0"/>
        <v>41ans</v>
      </c>
      <c r="B14" s="81" t="s">
        <v>443</v>
      </c>
      <c r="C14" s="81" t="s">
        <v>444</v>
      </c>
      <c r="D14" s="81" t="s">
        <v>445</v>
      </c>
      <c r="E14" s="81"/>
      <c r="F14" s="82">
        <v>92400</v>
      </c>
      <c r="G14" s="81" t="s">
        <v>446</v>
      </c>
      <c r="H14" s="82" t="s">
        <v>27</v>
      </c>
      <c r="I14" s="81" t="s">
        <v>87</v>
      </c>
      <c r="J14" s="83">
        <v>28560</v>
      </c>
      <c r="K14" s="81" t="s">
        <v>42</v>
      </c>
      <c r="L14" s="81" t="s">
        <v>542</v>
      </c>
      <c r="M14" s="81"/>
      <c r="N14" s="81"/>
      <c r="O14" s="84"/>
      <c r="P14" s="85">
        <v>42079</v>
      </c>
      <c r="Q14" s="81"/>
      <c r="R14" s="81" t="s">
        <v>117</v>
      </c>
      <c r="S14" s="81" t="s">
        <v>118</v>
      </c>
      <c r="T14" s="86" t="s">
        <v>25</v>
      </c>
      <c r="U14" s="81">
        <v>9</v>
      </c>
    </row>
    <row r="15" spans="1:21" s="2" customFormat="1" ht="23.15" customHeight="1" x14ac:dyDescent="0.35">
      <c r="A15" s="80" t="str">
        <f t="shared" ca="1" si="0"/>
        <v>20ans</v>
      </c>
      <c r="B15" s="81" t="s">
        <v>584</v>
      </c>
      <c r="C15" s="81" t="s">
        <v>585</v>
      </c>
      <c r="D15" s="81" t="s">
        <v>586</v>
      </c>
      <c r="E15" s="81"/>
      <c r="F15" s="82">
        <v>78300</v>
      </c>
      <c r="G15" s="81" t="s">
        <v>158</v>
      </c>
      <c r="H15" s="82" t="s">
        <v>587</v>
      </c>
      <c r="I15" s="81" t="s">
        <v>87</v>
      </c>
      <c r="J15" s="83">
        <v>36024</v>
      </c>
      <c r="K15" s="81" t="s">
        <v>42</v>
      </c>
      <c r="L15" s="81" t="s">
        <v>589</v>
      </c>
      <c r="M15" s="81" t="s">
        <v>116</v>
      </c>
      <c r="N15" s="81"/>
      <c r="O15" s="84" t="s">
        <v>588</v>
      </c>
      <c r="P15" s="85">
        <v>43565</v>
      </c>
      <c r="Q15" s="81"/>
      <c r="R15" s="81" t="s">
        <v>117</v>
      </c>
      <c r="S15" s="81" t="s">
        <v>118</v>
      </c>
      <c r="T15" s="86" t="s">
        <v>25</v>
      </c>
      <c r="U15" s="81">
        <v>10</v>
      </c>
    </row>
    <row r="16" spans="1:21" s="2" customFormat="1" ht="23.15" customHeight="1" x14ac:dyDescent="0.35">
      <c r="A16" s="80" t="str">
        <f t="shared" ca="1" si="0"/>
        <v>52ans</v>
      </c>
      <c r="B16" s="81" t="s">
        <v>368</v>
      </c>
      <c r="C16" s="81" t="s">
        <v>369</v>
      </c>
      <c r="D16" s="81" t="s">
        <v>146</v>
      </c>
      <c r="E16" s="81" t="s">
        <v>147</v>
      </c>
      <c r="F16" s="82">
        <v>94420</v>
      </c>
      <c r="G16" s="81" t="s">
        <v>412</v>
      </c>
      <c r="H16" s="82" t="s">
        <v>28</v>
      </c>
      <c r="I16" s="81" t="s">
        <v>87</v>
      </c>
      <c r="J16" s="83">
        <v>24288</v>
      </c>
      <c r="K16" s="81" t="s">
        <v>42</v>
      </c>
      <c r="L16" s="81" t="s">
        <v>590</v>
      </c>
      <c r="M16" s="81" t="s">
        <v>116</v>
      </c>
      <c r="N16" s="140" t="s">
        <v>610</v>
      </c>
      <c r="O16" s="133"/>
      <c r="P16" s="85">
        <v>41831</v>
      </c>
      <c r="Q16" s="81"/>
      <c r="R16" s="81" t="s">
        <v>117</v>
      </c>
      <c r="S16" s="81" t="s">
        <v>430</v>
      </c>
      <c r="T16" s="82" t="s">
        <v>23</v>
      </c>
      <c r="U16" s="81">
        <v>11</v>
      </c>
    </row>
    <row r="17" spans="1:21" s="2" customFormat="1" ht="23.15" customHeight="1" x14ac:dyDescent="0.35">
      <c r="A17" s="80" t="str">
        <f t="shared" ca="1" si="0"/>
        <v>29ans</v>
      </c>
      <c r="B17" s="81" t="s">
        <v>370</v>
      </c>
      <c r="C17" s="81" t="s">
        <v>371</v>
      </c>
      <c r="D17" s="81" t="s">
        <v>447</v>
      </c>
      <c r="E17" s="81"/>
      <c r="F17" s="82">
        <v>78570</v>
      </c>
      <c r="G17" s="81" t="s">
        <v>29</v>
      </c>
      <c r="H17" s="82" t="s">
        <v>30</v>
      </c>
      <c r="I17" s="81" t="s">
        <v>87</v>
      </c>
      <c r="J17" s="83">
        <v>32891</v>
      </c>
      <c r="K17" s="81" t="s">
        <v>42</v>
      </c>
      <c r="L17" s="81" t="s">
        <v>289</v>
      </c>
      <c r="M17" s="81" t="s">
        <v>116</v>
      </c>
      <c r="N17" s="81"/>
      <c r="O17" s="84" t="s">
        <v>180</v>
      </c>
      <c r="P17" s="85">
        <v>43193</v>
      </c>
      <c r="Q17" s="81"/>
      <c r="R17" s="81" t="s">
        <v>117</v>
      </c>
      <c r="S17" s="81" t="s">
        <v>118</v>
      </c>
      <c r="T17" s="86" t="s">
        <v>25</v>
      </c>
      <c r="U17" s="81">
        <v>12</v>
      </c>
    </row>
    <row r="18" spans="1:21" s="2" customFormat="1" ht="23.15" customHeight="1" x14ac:dyDescent="0.35">
      <c r="A18" s="80" t="str">
        <f t="shared" ca="1" si="0"/>
        <v>31ans</v>
      </c>
      <c r="B18" s="81" t="s">
        <v>448</v>
      </c>
      <c r="C18" s="81" t="s">
        <v>449</v>
      </c>
      <c r="D18" s="81" t="s">
        <v>149</v>
      </c>
      <c r="E18" s="81"/>
      <c r="F18" s="82">
        <v>91280</v>
      </c>
      <c r="G18" s="81" t="s">
        <v>150</v>
      </c>
      <c r="H18" s="82" t="s">
        <v>31</v>
      </c>
      <c r="I18" s="81" t="s">
        <v>87</v>
      </c>
      <c r="J18" s="83">
        <v>31945</v>
      </c>
      <c r="K18" s="81" t="s">
        <v>262</v>
      </c>
      <c r="L18" s="81" t="s">
        <v>543</v>
      </c>
      <c r="M18" s="81"/>
      <c r="N18" s="81"/>
      <c r="O18" s="84"/>
      <c r="P18" s="85">
        <v>40728</v>
      </c>
      <c r="Q18" s="81"/>
      <c r="R18" s="81" t="s">
        <v>117</v>
      </c>
      <c r="S18" s="81" t="s">
        <v>118</v>
      </c>
      <c r="T18" s="86" t="s">
        <v>25</v>
      </c>
      <c r="U18" s="81">
        <v>13</v>
      </c>
    </row>
    <row r="19" spans="1:21" s="2" customFormat="1" ht="23.15" customHeight="1" x14ac:dyDescent="0.35">
      <c r="A19" s="80" t="str">
        <f t="shared" ca="1" si="0"/>
        <v>56ans</v>
      </c>
      <c r="B19" s="81" t="s">
        <v>174</v>
      </c>
      <c r="C19" s="81" t="s">
        <v>175</v>
      </c>
      <c r="D19" s="81" t="s">
        <v>176</v>
      </c>
      <c r="E19" s="81"/>
      <c r="F19" s="82">
        <v>78260</v>
      </c>
      <c r="G19" s="81" t="s">
        <v>125</v>
      </c>
      <c r="H19" s="82" t="s">
        <v>177</v>
      </c>
      <c r="I19" s="81" t="s">
        <v>178</v>
      </c>
      <c r="J19" s="83">
        <v>22975</v>
      </c>
      <c r="K19" s="81" t="s">
        <v>42</v>
      </c>
      <c r="L19" s="81" t="s">
        <v>591</v>
      </c>
      <c r="M19" s="81" t="s">
        <v>116</v>
      </c>
      <c r="N19" s="81"/>
      <c r="O19" s="84" t="s">
        <v>357</v>
      </c>
      <c r="P19" s="85">
        <v>43383</v>
      </c>
      <c r="Q19" s="81"/>
      <c r="R19" s="81" t="s">
        <v>117</v>
      </c>
      <c r="S19" s="81" t="s">
        <v>118</v>
      </c>
      <c r="T19" s="86" t="s">
        <v>25</v>
      </c>
      <c r="U19" s="81">
        <v>14</v>
      </c>
    </row>
    <row r="20" spans="1:21" s="2" customFormat="1" ht="23.15" customHeight="1" x14ac:dyDescent="0.35">
      <c r="A20" s="80" t="str">
        <f t="shared" ca="1" si="0"/>
        <v>48ans</v>
      </c>
      <c r="B20" s="81" t="s">
        <v>372</v>
      </c>
      <c r="C20" s="81" t="s">
        <v>373</v>
      </c>
      <c r="D20" s="81" t="s">
        <v>450</v>
      </c>
      <c r="E20" s="81" t="s">
        <v>148</v>
      </c>
      <c r="F20" s="82">
        <v>78240</v>
      </c>
      <c r="G20" s="81" t="s">
        <v>451</v>
      </c>
      <c r="H20" s="82" t="s">
        <v>32</v>
      </c>
      <c r="I20" s="81" t="s">
        <v>87</v>
      </c>
      <c r="J20" s="83">
        <v>25933</v>
      </c>
      <c r="K20" s="81" t="s">
        <v>42</v>
      </c>
      <c r="L20" s="81" t="s">
        <v>557</v>
      </c>
      <c r="M20" s="81" t="s">
        <v>116</v>
      </c>
      <c r="N20" s="81"/>
      <c r="O20" s="84" t="s">
        <v>183</v>
      </c>
      <c r="P20" s="85">
        <v>40889</v>
      </c>
      <c r="Q20" s="81"/>
      <c r="R20" s="81" t="s">
        <v>117</v>
      </c>
      <c r="S20" s="81" t="s">
        <v>118</v>
      </c>
      <c r="T20" s="86" t="s">
        <v>25</v>
      </c>
      <c r="U20" s="81">
        <v>15</v>
      </c>
    </row>
    <row r="21" spans="1:21" s="2" customFormat="1" ht="23.15" customHeight="1" x14ac:dyDescent="0.35">
      <c r="A21" s="80" t="str">
        <f t="shared" ca="1" si="0"/>
        <v>37ans</v>
      </c>
      <c r="B21" s="81" t="s">
        <v>374</v>
      </c>
      <c r="C21" s="81" t="s">
        <v>375</v>
      </c>
      <c r="D21" s="81" t="s">
        <v>452</v>
      </c>
      <c r="E21" s="81"/>
      <c r="F21" s="82">
        <v>78800</v>
      </c>
      <c r="G21" s="81" t="s">
        <v>453</v>
      </c>
      <c r="H21" s="82" t="s">
        <v>33</v>
      </c>
      <c r="I21" s="81" t="s">
        <v>87</v>
      </c>
      <c r="J21" s="83">
        <v>29714</v>
      </c>
      <c r="K21" s="81" t="s">
        <v>42</v>
      </c>
      <c r="L21" s="81" t="s">
        <v>544</v>
      </c>
      <c r="M21" s="81" t="s">
        <v>116</v>
      </c>
      <c r="N21" s="81"/>
      <c r="O21" s="84" t="s">
        <v>553</v>
      </c>
      <c r="P21" s="85">
        <v>43070</v>
      </c>
      <c r="Q21" s="81"/>
      <c r="R21" s="81" t="s">
        <v>117</v>
      </c>
      <c r="S21" s="81" t="s">
        <v>430</v>
      </c>
      <c r="T21" s="86" t="s">
        <v>34</v>
      </c>
      <c r="U21" s="81">
        <v>16</v>
      </c>
    </row>
    <row r="22" spans="1:21" s="2" customFormat="1" ht="23.15" customHeight="1" x14ac:dyDescent="0.35">
      <c r="A22" s="80" t="str">
        <f t="shared" ca="1" si="0"/>
        <v>48ans</v>
      </c>
      <c r="B22" s="81" t="s">
        <v>454</v>
      </c>
      <c r="C22" s="81" t="s">
        <v>455</v>
      </c>
      <c r="D22" s="81" t="s">
        <v>151</v>
      </c>
      <c r="E22" s="81"/>
      <c r="F22" s="82">
        <v>76000</v>
      </c>
      <c r="G22" s="81" t="s">
        <v>152</v>
      </c>
      <c r="H22" s="82" t="s">
        <v>37</v>
      </c>
      <c r="I22" s="81" t="s">
        <v>87</v>
      </c>
      <c r="J22" s="83">
        <v>25702</v>
      </c>
      <c r="K22" s="81" t="s">
        <v>262</v>
      </c>
      <c r="L22" s="81" t="s">
        <v>545</v>
      </c>
      <c r="M22" s="81"/>
      <c r="N22" s="81"/>
      <c r="O22" s="84"/>
      <c r="P22" s="85">
        <v>40801</v>
      </c>
      <c r="Q22" s="81"/>
      <c r="R22" s="81" t="s">
        <v>117</v>
      </c>
      <c r="S22" s="81" t="s">
        <v>118</v>
      </c>
      <c r="T22" s="86" t="s">
        <v>25</v>
      </c>
      <c r="U22" s="81">
        <v>17</v>
      </c>
    </row>
    <row r="23" spans="1:21" s="2" customFormat="1" ht="23.15" customHeight="1" x14ac:dyDescent="0.35">
      <c r="A23" s="80" t="str">
        <f t="shared" ca="1" si="0"/>
        <v>37ans</v>
      </c>
      <c r="B23" s="81" t="s">
        <v>456</v>
      </c>
      <c r="C23" s="81" t="s">
        <v>455</v>
      </c>
      <c r="D23" s="81" t="s">
        <v>601</v>
      </c>
      <c r="E23" s="81"/>
      <c r="F23" s="82">
        <v>78260</v>
      </c>
      <c r="G23" s="81" t="s">
        <v>125</v>
      </c>
      <c r="H23" s="82" t="s">
        <v>36</v>
      </c>
      <c r="I23" s="81" t="s">
        <v>87</v>
      </c>
      <c r="J23" s="83">
        <v>29865</v>
      </c>
      <c r="K23" s="81" t="s">
        <v>262</v>
      </c>
      <c r="L23" s="81" t="s">
        <v>545</v>
      </c>
      <c r="M23" s="81"/>
      <c r="N23" s="81"/>
      <c r="O23" s="84"/>
      <c r="P23" s="85">
        <v>41596</v>
      </c>
      <c r="Q23" s="81"/>
      <c r="R23" s="81" t="s">
        <v>117</v>
      </c>
      <c r="S23" s="81" t="s">
        <v>118</v>
      </c>
      <c r="T23" s="86" t="s">
        <v>25</v>
      </c>
      <c r="U23" s="81">
        <v>18</v>
      </c>
    </row>
    <row r="24" spans="1:21" s="2" customFormat="1" ht="23.15" customHeight="1" x14ac:dyDescent="0.35">
      <c r="A24" s="80" t="str">
        <f t="shared" ca="1" si="0"/>
        <v>44ans</v>
      </c>
      <c r="B24" s="81" t="s">
        <v>306</v>
      </c>
      <c r="C24" s="81" t="s">
        <v>307</v>
      </c>
      <c r="D24" s="93" t="s">
        <v>308</v>
      </c>
      <c r="E24" s="81"/>
      <c r="F24" s="82">
        <v>78260</v>
      </c>
      <c r="G24" s="81" t="s">
        <v>125</v>
      </c>
      <c r="H24" s="94" t="s">
        <v>309</v>
      </c>
      <c r="I24" s="81" t="s">
        <v>87</v>
      </c>
      <c r="J24" s="95">
        <v>27508</v>
      </c>
      <c r="K24" s="81" t="s">
        <v>42</v>
      </c>
      <c r="L24" s="81" t="s">
        <v>140</v>
      </c>
      <c r="M24" s="81"/>
      <c r="N24" s="81"/>
      <c r="O24" s="84"/>
      <c r="P24" s="96">
        <v>37803</v>
      </c>
      <c r="Q24" s="81"/>
      <c r="R24" s="81" t="s">
        <v>117</v>
      </c>
      <c r="S24" s="81" t="s">
        <v>118</v>
      </c>
      <c r="T24" s="86" t="s">
        <v>301</v>
      </c>
      <c r="U24" s="81">
        <v>19</v>
      </c>
    </row>
    <row r="25" spans="1:21" s="2" customFormat="1" ht="23.15" customHeight="1" x14ac:dyDescent="0.35">
      <c r="A25" s="80" t="str">
        <f t="shared" ca="1" si="0"/>
        <v>31ans</v>
      </c>
      <c r="B25" s="81" t="s">
        <v>277</v>
      </c>
      <c r="C25" s="81" t="s">
        <v>278</v>
      </c>
      <c r="D25" s="81" t="s">
        <v>279</v>
      </c>
      <c r="E25" s="81"/>
      <c r="F25" s="82">
        <v>93240</v>
      </c>
      <c r="G25" s="81" t="s">
        <v>280</v>
      </c>
      <c r="H25" s="82" t="s">
        <v>287</v>
      </c>
      <c r="I25" s="81" t="s">
        <v>87</v>
      </c>
      <c r="J25" s="83">
        <v>32177</v>
      </c>
      <c r="K25" s="81" t="s">
        <v>262</v>
      </c>
      <c r="L25" s="81" t="s">
        <v>545</v>
      </c>
      <c r="M25" s="81" t="s">
        <v>116</v>
      </c>
      <c r="N25" s="81"/>
      <c r="O25" s="133" t="s">
        <v>605</v>
      </c>
      <c r="P25" s="85">
        <v>43416</v>
      </c>
      <c r="Q25" s="81"/>
      <c r="R25" s="81" t="s">
        <v>209</v>
      </c>
      <c r="S25" s="81" t="s">
        <v>118</v>
      </c>
      <c r="T25" s="81" t="s">
        <v>25</v>
      </c>
      <c r="U25" s="81">
        <v>20</v>
      </c>
    </row>
    <row r="26" spans="1:21" s="2" customFormat="1" ht="23.15" customHeight="1" x14ac:dyDescent="0.35">
      <c r="A26" s="80" t="str">
        <f t="shared" ca="1" si="0"/>
        <v>39ans</v>
      </c>
      <c r="B26" s="81" t="s">
        <v>281</v>
      </c>
      <c r="C26" s="81" t="s">
        <v>282</v>
      </c>
      <c r="D26" s="81" t="s">
        <v>283</v>
      </c>
      <c r="E26" s="81" t="s">
        <v>284</v>
      </c>
      <c r="F26" s="82">
        <v>78700</v>
      </c>
      <c r="G26" s="81" t="s">
        <v>104</v>
      </c>
      <c r="H26" s="82" t="s">
        <v>288</v>
      </c>
      <c r="I26" s="81" t="s">
        <v>285</v>
      </c>
      <c r="J26" s="83">
        <v>28981</v>
      </c>
      <c r="K26" s="81" t="s">
        <v>262</v>
      </c>
      <c r="L26" s="81" t="s">
        <v>286</v>
      </c>
      <c r="M26" s="81" t="s">
        <v>116</v>
      </c>
      <c r="N26" s="81"/>
      <c r="O26" s="84" t="s">
        <v>195</v>
      </c>
      <c r="P26" s="85">
        <v>43435</v>
      </c>
      <c r="Q26" s="81"/>
      <c r="R26" s="81" t="s">
        <v>117</v>
      </c>
      <c r="S26" s="81" t="s">
        <v>118</v>
      </c>
      <c r="T26" s="81" t="s">
        <v>25</v>
      </c>
      <c r="U26" s="81">
        <v>21</v>
      </c>
    </row>
    <row r="27" spans="1:21" s="2" customFormat="1" ht="23.15" customHeight="1" x14ac:dyDescent="0.35">
      <c r="A27" s="80" t="str">
        <f t="shared" ca="1" si="0"/>
        <v>44ans</v>
      </c>
      <c r="B27" s="81" t="s">
        <v>172</v>
      </c>
      <c r="C27" s="81" t="s">
        <v>133</v>
      </c>
      <c r="D27" s="81" t="s">
        <v>457</v>
      </c>
      <c r="E27" s="81"/>
      <c r="F27" s="82">
        <v>93270</v>
      </c>
      <c r="G27" s="81" t="s">
        <v>458</v>
      </c>
      <c r="H27" s="82" t="s">
        <v>39</v>
      </c>
      <c r="I27" s="81" t="s">
        <v>40</v>
      </c>
      <c r="J27" s="83">
        <v>27400</v>
      </c>
      <c r="K27" s="81" t="s">
        <v>42</v>
      </c>
      <c r="L27" s="81" t="s">
        <v>289</v>
      </c>
      <c r="M27" s="81"/>
      <c r="N27" s="81"/>
      <c r="O27" s="84"/>
      <c r="P27" s="85">
        <v>41579</v>
      </c>
      <c r="Q27" s="81"/>
      <c r="R27" s="81" t="s">
        <v>117</v>
      </c>
      <c r="S27" s="81" t="s">
        <v>430</v>
      </c>
      <c r="T27" s="82" t="s">
        <v>23</v>
      </c>
      <c r="U27" s="81">
        <v>22</v>
      </c>
    </row>
    <row r="28" spans="1:21" s="2" customFormat="1" ht="23.15" customHeight="1" x14ac:dyDescent="0.35">
      <c r="A28" s="80" t="str">
        <f t="shared" ca="1" si="0"/>
        <v>42ans</v>
      </c>
      <c r="B28" s="81" t="s">
        <v>376</v>
      </c>
      <c r="C28" s="81" t="s">
        <v>377</v>
      </c>
      <c r="D28" s="81" t="s">
        <v>459</v>
      </c>
      <c r="E28" s="81"/>
      <c r="F28" s="82">
        <v>78570</v>
      </c>
      <c r="G28" s="81" t="s">
        <v>29</v>
      </c>
      <c r="H28" s="82" t="s">
        <v>35</v>
      </c>
      <c r="I28" s="81" t="s">
        <v>87</v>
      </c>
      <c r="J28" s="83">
        <v>27940</v>
      </c>
      <c r="K28" s="81" t="s">
        <v>262</v>
      </c>
      <c r="L28" s="81" t="s">
        <v>289</v>
      </c>
      <c r="M28" s="81" t="s">
        <v>116</v>
      </c>
      <c r="N28" s="81"/>
      <c r="O28" s="84" t="s">
        <v>181</v>
      </c>
      <c r="P28" s="85">
        <v>42922</v>
      </c>
      <c r="Q28" s="81"/>
      <c r="R28" s="81" t="s">
        <v>117</v>
      </c>
      <c r="S28" s="81" t="s">
        <v>118</v>
      </c>
      <c r="T28" s="86" t="s">
        <v>25</v>
      </c>
      <c r="U28" s="81">
        <v>23</v>
      </c>
    </row>
    <row r="29" spans="1:21" s="2" customFormat="1" ht="23.15" customHeight="1" x14ac:dyDescent="0.35">
      <c r="A29" s="80" t="str">
        <f t="shared" ca="1" si="0"/>
        <v>61ans</v>
      </c>
      <c r="B29" s="81" t="s">
        <v>460</v>
      </c>
      <c r="C29" s="81" t="s">
        <v>461</v>
      </c>
      <c r="D29" s="81" t="s">
        <v>321</v>
      </c>
      <c r="E29" s="81"/>
      <c r="F29" s="82">
        <v>43250</v>
      </c>
      <c r="G29" s="81" t="s">
        <v>322</v>
      </c>
      <c r="H29" s="82" t="s">
        <v>41</v>
      </c>
      <c r="I29" s="81" t="s">
        <v>87</v>
      </c>
      <c r="J29" s="83">
        <v>21160</v>
      </c>
      <c r="K29" s="81" t="s">
        <v>262</v>
      </c>
      <c r="L29" s="81" t="s">
        <v>546</v>
      </c>
      <c r="M29" s="81"/>
      <c r="N29" s="81"/>
      <c r="O29" s="84"/>
      <c r="P29" s="85">
        <v>37988</v>
      </c>
      <c r="Q29" s="81"/>
      <c r="R29" s="81" t="s">
        <v>117</v>
      </c>
      <c r="S29" s="81" t="s">
        <v>118</v>
      </c>
      <c r="T29" s="82" t="s">
        <v>25</v>
      </c>
      <c r="U29" s="81">
        <v>24</v>
      </c>
    </row>
    <row r="30" spans="1:21" s="2" customFormat="1" ht="23.15" customHeight="1" x14ac:dyDescent="0.35">
      <c r="A30" s="80" t="str">
        <f t="shared" ca="1" si="0"/>
        <v>34ans</v>
      </c>
      <c r="B30" s="81" t="s">
        <v>378</v>
      </c>
      <c r="C30" s="81" t="s">
        <v>250</v>
      </c>
      <c r="D30" s="81" t="s">
        <v>462</v>
      </c>
      <c r="E30" s="81"/>
      <c r="F30" s="82">
        <v>95340</v>
      </c>
      <c r="G30" s="81" t="s">
        <v>463</v>
      </c>
      <c r="H30" s="82" t="s">
        <v>43</v>
      </c>
      <c r="I30" s="81" t="s">
        <v>87</v>
      </c>
      <c r="J30" s="83">
        <v>30913</v>
      </c>
      <c r="K30" s="81" t="s">
        <v>262</v>
      </c>
      <c r="L30" s="81" t="s">
        <v>547</v>
      </c>
      <c r="M30" s="81" t="s">
        <v>116</v>
      </c>
      <c r="N30" s="81"/>
      <c r="O30" s="84" t="s">
        <v>184</v>
      </c>
      <c r="P30" s="85">
        <v>41227</v>
      </c>
      <c r="Q30" s="81"/>
      <c r="R30" s="81" t="s">
        <v>117</v>
      </c>
      <c r="S30" s="81" t="s">
        <v>118</v>
      </c>
      <c r="T30" s="86" t="s">
        <v>25</v>
      </c>
      <c r="U30" s="81">
        <v>25</v>
      </c>
    </row>
    <row r="31" spans="1:21" s="2" customFormat="1" ht="23.15" customHeight="1" x14ac:dyDescent="0.35">
      <c r="A31" s="80" t="str">
        <f t="shared" ca="1" si="0"/>
        <v>31ans</v>
      </c>
      <c r="B31" s="81" t="s">
        <v>290</v>
      </c>
      <c r="C31" s="81" t="s">
        <v>291</v>
      </c>
      <c r="D31" s="81" t="s">
        <v>292</v>
      </c>
      <c r="E31" s="81"/>
      <c r="F31" s="82">
        <v>78300</v>
      </c>
      <c r="G31" s="81" t="s">
        <v>158</v>
      </c>
      <c r="H31" s="81" t="s">
        <v>293</v>
      </c>
      <c r="I31" s="81" t="s">
        <v>294</v>
      </c>
      <c r="J31" s="83">
        <v>31917</v>
      </c>
      <c r="K31" s="81" t="s">
        <v>42</v>
      </c>
      <c r="L31" s="81" t="s">
        <v>289</v>
      </c>
      <c r="M31" s="81" t="s">
        <v>116</v>
      </c>
      <c r="N31" s="81"/>
      <c r="O31" s="84" t="s">
        <v>187</v>
      </c>
      <c r="P31" s="85">
        <v>43353</v>
      </c>
      <c r="Q31" s="97"/>
      <c r="R31" s="81" t="s">
        <v>209</v>
      </c>
      <c r="S31" s="81" t="s">
        <v>118</v>
      </c>
      <c r="T31" s="86" t="s">
        <v>25</v>
      </c>
      <c r="U31" s="81">
        <v>26</v>
      </c>
    </row>
    <row r="32" spans="1:21" s="2" customFormat="1" ht="23.15" customHeight="1" x14ac:dyDescent="0.35">
      <c r="A32" s="80" t="str">
        <f t="shared" ca="1" si="0"/>
        <v>51ans</v>
      </c>
      <c r="B32" s="81" t="s">
        <v>290</v>
      </c>
      <c r="C32" s="81" t="s">
        <v>379</v>
      </c>
      <c r="D32" s="81" t="s">
        <v>413</v>
      </c>
      <c r="E32" s="81"/>
      <c r="F32" s="82">
        <v>78200</v>
      </c>
      <c r="G32" s="81" t="s">
        <v>414</v>
      </c>
      <c r="H32" s="82" t="s">
        <v>44</v>
      </c>
      <c r="I32" s="81" t="s">
        <v>415</v>
      </c>
      <c r="J32" s="83">
        <v>24938</v>
      </c>
      <c r="K32" s="81" t="s">
        <v>42</v>
      </c>
      <c r="L32" s="81" t="s">
        <v>590</v>
      </c>
      <c r="M32" s="81" t="s">
        <v>116</v>
      </c>
      <c r="N32" s="81"/>
      <c r="O32" s="84" t="s">
        <v>182</v>
      </c>
      <c r="P32" s="85">
        <v>41009</v>
      </c>
      <c r="Q32" s="81"/>
      <c r="R32" s="81" t="s">
        <v>117</v>
      </c>
      <c r="S32" s="81" t="s">
        <v>118</v>
      </c>
      <c r="T32" s="86" t="s">
        <v>25</v>
      </c>
      <c r="U32" s="81">
        <v>27</v>
      </c>
    </row>
    <row r="33" spans="1:21" s="2" customFormat="1" ht="23.15" customHeight="1" x14ac:dyDescent="0.35">
      <c r="A33" s="80" t="str">
        <f t="shared" ca="1" si="0"/>
        <v>53ans</v>
      </c>
      <c r="B33" s="81" t="s">
        <v>380</v>
      </c>
      <c r="C33" s="81" t="s">
        <v>349</v>
      </c>
      <c r="D33" s="81" t="s">
        <v>416</v>
      </c>
      <c r="E33" s="81"/>
      <c r="F33" s="82">
        <v>78820</v>
      </c>
      <c r="G33" s="81" t="s">
        <v>417</v>
      </c>
      <c r="H33" s="82" t="s">
        <v>45</v>
      </c>
      <c r="I33" s="81" t="s">
        <v>87</v>
      </c>
      <c r="J33" s="83">
        <v>23915</v>
      </c>
      <c r="K33" s="81" t="s">
        <v>42</v>
      </c>
      <c r="L33" s="81" t="s">
        <v>592</v>
      </c>
      <c r="M33" s="81" t="s">
        <v>116</v>
      </c>
      <c r="N33" s="81"/>
      <c r="O33" s="84" t="s">
        <v>355</v>
      </c>
      <c r="P33" s="85">
        <v>39573</v>
      </c>
      <c r="Q33" s="81"/>
      <c r="R33" s="81" t="s">
        <v>117</v>
      </c>
      <c r="S33" s="81" t="s">
        <v>118</v>
      </c>
      <c r="T33" s="86" t="s">
        <v>25</v>
      </c>
      <c r="U33" s="81">
        <v>28</v>
      </c>
    </row>
    <row r="34" spans="1:21" s="2" customFormat="1" ht="23.15" customHeight="1" x14ac:dyDescent="0.35">
      <c r="A34" s="80" t="str">
        <f t="shared" ca="1" si="0"/>
        <v>29ans</v>
      </c>
      <c r="B34" s="81" t="s">
        <v>464</v>
      </c>
      <c r="C34" s="81" t="s">
        <v>465</v>
      </c>
      <c r="D34" s="81" t="s">
        <v>466</v>
      </c>
      <c r="E34" s="81"/>
      <c r="F34" s="82">
        <v>93380</v>
      </c>
      <c r="G34" s="81" t="s">
        <v>467</v>
      </c>
      <c r="H34" s="82" t="s">
        <v>168</v>
      </c>
      <c r="I34" s="81" t="s">
        <v>115</v>
      </c>
      <c r="J34" s="83">
        <v>32813</v>
      </c>
      <c r="K34" s="81" t="s">
        <v>42</v>
      </c>
      <c r="L34" s="81" t="s">
        <v>289</v>
      </c>
      <c r="M34" s="81"/>
      <c r="N34" s="81"/>
      <c r="O34" s="84"/>
      <c r="P34" s="85">
        <v>43236</v>
      </c>
      <c r="Q34" s="81"/>
      <c r="R34" s="81" t="s">
        <v>209</v>
      </c>
      <c r="S34" s="81" t="s">
        <v>118</v>
      </c>
      <c r="T34" s="86" t="s">
        <v>25</v>
      </c>
      <c r="U34" s="81">
        <v>29</v>
      </c>
    </row>
    <row r="35" spans="1:21" s="2" customFormat="1" ht="23.15" customHeight="1" x14ac:dyDescent="0.35">
      <c r="A35" s="80" t="str">
        <f t="shared" ca="1" si="0"/>
        <v>45ans</v>
      </c>
      <c r="B35" s="81" t="s">
        <v>381</v>
      </c>
      <c r="C35" s="81" t="s">
        <v>382</v>
      </c>
      <c r="D35" s="81" t="s">
        <v>468</v>
      </c>
      <c r="E35" s="81"/>
      <c r="F35" s="82">
        <v>93240</v>
      </c>
      <c r="G35" s="81" t="s">
        <v>232</v>
      </c>
      <c r="H35" s="82" t="s">
        <v>47</v>
      </c>
      <c r="I35" s="81" t="s">
        <v>87</v>
      </c>
      <c r="J35" s="83">
        <v>27135</v>
      </c>
      <c r="K35" s="81" t="s">
        <v>262</v>
      </c>
      <c r="L35" s="81" t="s">
        <v>289</v>
      </c>
      <c r="M35" s="81" t="s">
        <v>116</v>
      </c>
      <c r="N35" s="81"/>
      <c r="O35" s="84" t="s">
        <v>206</v>
      </c>
      <c r="P35" s="85">
        <v>42800</v>
      </c>
      <c r="Q35" s="81"/>
      <c r="R35" s="81" t="s">
        <v>117</v>
      </c>
      <c r="S35" s="81" t="s">
        <v>118</v>
      </c>
      <c r="T35" s="86" t="s">
        <v>25</v>
      </c>
      <c r="U35" s="81">
        <v>30</v>
      </c>
    </row>
    <row r="36" spans="1:21" s="2" customFormat="1" ht="23.15" customHeight="1" x14ac:dyDescent="0.35">
      <c r="A36" s="80" t="str">
        <f t="shared" ca="1" si="0"/>
        <v>54ans</v>
      </c>
      <c r="B36" s="81" t="s">
        <v>383</v>
      </c>
      <c r="C36" s="81" t="s">
        <v>384</v>
      </c>
      <c r="D36" s="81" t="s">
        <v>418</v>
      </c>
      <c r="E36" s="81"/>
      <c r="F36" s="82">
        <v>78700</v>
      </c>
      <c r="G36" s="81" t="s">
        <v>48</v>
      </c>
      <c r="H36" s="82" t="s">
        <v>49</v>
      </c>
      <c r="I36" s="81" t="s">
        <v>87</v>
      </c>
      <c r="J36" s="83">
        <v>23786</v>
      </c>
      <c r="K36" s="81" t="s">
        <v>42</v>
      </c>
      <c r="L36" s="81" t="s">
        <v>593</v>
      </c>
      <c r="M36" s="81" t="s">
        <v>116</v>
      </c>
      <c r="N36" s="81"/>
      <c r="O36" s="84" t="s">
        <v>181</v>
      </c>
      <c r="P36" s="85">
        <v>39034</v>
      </c>
      <c r="Q36" s="81"/>
      <c r="R36" s="81" t="s">
        <v>117</v>
      </c>
      <c r="S36" s="81" t="s">
        <v>118</v>
      </c>
      <c r="T36" s="81" t="s">
        <v>25</v>
      </c>
      <c r="U36" s="81">
        <v>31</v>
      </c>
    </row>
    <row r="37" spans="1:21" s="2" customFormat="1" ht="23.15" customHeight="1" x14ac:dyDescent="0.35">
      <c r="A37" s="80" t="str">
        <f t="shared" ref="A37:A54" ca="1" si="1">DATEDIF(J37,$L$2,"y")&amp;"ans"</f>
        <v>38ans</v>
      </c>
      <c r="B37" s="81" t="s">
        <v>350</v>
      </c>
      <c r="C37" s="81" t="s">
        <v>351</v>
      </c>
      <c r="D37" s="81" t="s">
        <v>469</v>
      </c>
      <c r="E37" s="81"/>
      <c r="F37" s="82">
        <v>78570</v>
      </c>
      <c r="G37" s="81" t="s">
        <v>29</v>
      </c>
      <c r="H37" s="82" t="s">
        <v>50</v>
      </c>
      <c r="I37" s="81" t="s">
        <v>87</v>
      </c>
      <c r="J37" s="83">
        <v>29352</v>
      </c>
      <c r="K37" s="81" t="s">
        <v>42</v>
      </c>
      <c r="L37" s="81" t="s">
        <v>593</v>
      </c>
      <c r="M37" s="81" t="s">
        <v>116</v>
      </c>
      <c r="N37" s="140" t="s">
        <v>610</v>
      </c>
      <c r="O37" s="100" t="s">
        <v>185</v>
      </c>
      <c r="P37" s="85">
        <v>39764</v>
      </c>
      <c r="Q37" s="81"/>
      <c r="R37" s="81" t="s">
        <v>117</v>
      </c>
      <c r="S37" s="81" t="s">
        <v>118</v>
      </c>
      <c r="T37" s="86" t="s">
        <v>25</v>
      </c>
      <c r="U37" s="81">
        <v>32</v>
      </c>
    </row>
    <row r="38" spans="1:21" s="2" customFormat="1" ht="23.15" customHeight="1" x14ac:dyDescent="0.35">
      <c r="A38" s="80" t="str">
        <f t="shared" ca="1" si="1"/>
        <v>40ans</v>
      </c>
      <c r="B38" s="81" t="s">
        <v>470</v>
      </c>
      <c r="C38" s="81" t="s">
        <v>471</v>
      </c>
      <c r="D38" s="81" t="s">
        <v>472</v>
      </c>
      <c r="E38" s="81"/>
      <c r="F38" s="82">
        <v>78130</v>
      </c>
      <c r="G38" s="81" t="s">
        <v>473</v>
      </c>
      <c r="H38" s="82" t="s">
        <v>51</v>
      </c>
      <c r="I38" s="81" t="s">
        <v>87</v>
      </c>
      <c r="J38" s="83">
        <v>28794</v>
      </c>
      <c r="K38" s="81" t="s">
        <v>42</v>
      </c>
      <c r="L38" s="81" t="s">
        <v>594</v>
      </c>
      <c r="M38" s="98"/>
      <c r="N38" s="98"/>
      <c r="O38" s="99"/>
      <c r="P38" s="85">
        <v>38118</v>
      </c>
      <c r="Q38" s="81"/>
      <c r="R38" s="81" t="s">
        <v>117</v>
      </c>
      <c r="S38" s="81" t="s">
        <v>118</v>
      </c>
      <c r="T38" s="86" t="s">
        <v>25</v>
      </c>
      <c r="U38" s="81">
        <v>33</v>
      </c>
    </row>
    <row r="39" spans="1:21" s="2" customFormat="1" ht="23.15" customHeight="1" x14ac:dyDescent="0.35">
      <c r="A39" s="80" t="str">
        <f t="shared" ca="1" si="1"/>
        <v>47ans</v>
      </c>
      <c r="B39" s="81" t="s">
        <v>385</v>
      </c>
      <c r="C39" s="81" t="s">
        <v>386</v>
      </c>
      <c r="D39" s="81" t="s">
        <v>474</v>
      </c>
      <c r="E39" s="81"/>
      <c r="F39" s="82">
        <v>75018</v>
      </c>
      <c r="G39" s="81" t="s">
        <v>269</v>
      </c>
      <c r="H39" s="81" t="s">
        <v>134</v>
      </c>
      <c r="I39" s="81" t="s">
        <v>52</v>
      </c>
      <c r="J39" s="83">
        <v>26361</v>
      </c>
      <c r="K39" s="81" t="s">
        <v>262</v>
      </c>
      <c r="L39" s="81" t="s">
        <v>289</v>
      </c>
      <c r="M39" s="81" t="s">
        <v>116</v>
      </c>
      <c r="N39" s="81"/>
      <c r="O39" s="84" t="s">
        <v>186</v>
      </c>
      <c r="P39" s="85">
        <v>43335</v>
      </c>
      <c r="Q39" s="81"/>
      <c r="R39" s="81" t="s">
        <v>117</v>
      </c>
      <c r="S39" s="81" t="s">
        <v>118</v>
      </c>
      <c r="T39" s="86" t="s">
        <v>25</v>
      </c>
      <c r="U39" s="81">
        <v>34</v>
      </c>
    </row>
    <row r="40" spans="1:21" s="2" customFormat="1" ht="23.15" customHeight="1" x14ac:dyDescent="0.35">
      <c r="A40" s="80" t="str">
        <f t="shared" ca="1" si="1"/>
        <v>39ans</v>
      </c>
      <c r="B40" s="81" t="s">
        <v>475</v>
      </c>
      <c r="C40" s="81" t="s">
        <v>476</v>
      </c>
      <c r="D40" s="81" t="s">
        <v>477</v>
      </c>
      <c r="E40" s="81" t="s">
        <v>53</v>
      </c>
      <c r="F40" s="82">
        <v>91310</v>
      </c>
      <c r="G40" s="81" t="s">
        <v>478</v>
      </c>
      <c r="H40" s="82" t="s">
        <v>54</v>
      </c>
      <c r="I40" s="81" t="s">
        <v>115</v>
      </c>
      <c r="J40" s="83">
        <v>28986</v>
      </c>
      <c r="K40" s="81" t="s">
        <v>262</v>
      </c>
      <c r="L40" s="81" t="s">
        <v>55</v>
      </c>
      <c r="M40" s="81"/>
      <c r="N40" s="81"/>
      <c r="O40" s="84"/>
      <c r="P40" s="85">
        <v>42065</v>
      </c>
      <c r="Q40" s="81"/>
      <c r="R40" s="81" t="s">
        <v>117</v>
      </c>
      <c r="S40" s="81" t="s">
        <v>118</v>
      </c>
      <c r="T40" s="86" t="s">
        <v>25</v>
      </c>
      <c r="U40" s="81">
        <v>35</v>
      </c>
    </row>
    <row r="41" spans="1:21" s="2" customFormat="1" ht="23.15" customHeight="1" x14ac:dyDescent="0.35">
      <c r="A41" s="80" t="str">
        <f t="shared" ca="1" si="1"/>
        <v>27ans</v>
      </c>
      <c r="B41" s="81" t="s">
        <v>126</v>
      </c>
      <c r="C41" s="81" t="s">
        <v>127</v>
      </c>
      <c r="D41" s="81" t="s">
        <v>128</v>
      </c>
      <c r="E41" s="81" t="s">
        <v>129</v>
      </c>
      <c r="F41" s="82">
        <v>95220</v>
      </c>
      <c r="G41" s="81" t="s">
        <v>130</v>
      </c>
      <c r="H41" s="82" t="s">
        <v>131</v>
      </c>
      <c r="I41" s="81" t="s">
        <v>87</v>
      </c>
      <c r="J41" s="83">
        <v>33362</v>
      </c>
      <c r="K41" s="81" t="s">
        <v>42</v>
      </c>
      <c r="L41" s="81" t="s">
        <v>595</v>
      </c>
      <c r="M41" s="81" t="s">
        <v>116</v>
      </c>
      <c r="N41" s="81"/>
      <c r="O41" s="84" t="s">
        <v>187</v>
      </c>
      <c r="P41" s="85">
        <v>43381</v>
      </c>
      <c r="Q41" s="81"/>
      <c r="R41" s="81" t="s">
        <v>117</v>
      </c>
      <c r="S41" s="81" t="s">
        <v>118</v>
      </c>
      <c r="T41" s="86" t="s">
        <v>25</v>
      </c>
      <c r="U41" s="81">
        <v>36</v>
      </c>
    </row>
    <row r="42" spans="1:21" s="2" customFormat="1" ht="23.15" customHeight="1" x14ac:dyDescent="0.35">
      <c r="A42" s="80" t="str">
        <f t="shared" ca="1" si="1"/>
        <v>30ans</v>
      </c>
      <c r="B42" s="81" t="s">
        <v>479</v>
      </c>
      <c r="C42" s="81" t="s">
        <v>480</v>
      </c>
      <c r="D42" s="81" t="s">
        <v>481</v>
      </c>
      <c r="E42" s="81"/>
      <c r="F42" s="82">
        <v>78500</v>
      </c>
      <c r="G42" s="81" t="s">
        <v>423</v>
      </c>
      <c r="H42" s="82" t="s">
        <v>56</v>
      </c>
      <c r="I42" s="81" t="s">
        <v>87</v>
      </c>
      <c r="J42" s="83">
        <v>32288</v>
      </c>
      <c r="K42" s="81" t="s">
        <v>42</v>
      </c>
      <c r="L42" s="81" t="s">
        <v>595</v>
      </c>
      <c r="M42" s="81"/>
      <c r="N42" s="81"/>
      <c r="O42" s="84"/>
      <c r="P42" s="85">
        <v>41351</v>
      </c>
      <c r="Q42" s="81"/>
      <c r="R42" s="81" t="s">
        <v>117</v>
      </c>
      <c r="S42" s="81" t="s">
        <v>118</v>
      </c>
      <c r="T42" s="86" t="s">
        <v>25</v>
      </c>
      <c r="U42" s="81">
        <v>37</v>
      </c>
    </row>
    <row r="43" spans="1:21" s="2" customFormat="1" ht="23.15" customHeight="1" x14ac:dyDescent="0.35">
      <c r="A43" s="80" t="str">
        <f t="shared" ca="1" si="1"/>
        <v>55ans</v>
      </c>
      <c r="B43" s="81" t="s">
        <v>272</v>
      </c>
      <c r="C43" s="81" t="s">
        <v>273</v>
      </c>
      <c r="D43" s="81" t="s">
        <v>274</v>
      </c>
      <c r="E43" s="81"/>
      <c r="F43" s="82">
        <v>75017</v>
      </c>
      <c r="G43" s="81" t="s">
        <v>269</v>
      </c>
      <c r="H43" s="82" t="s">
        <v>275</v>
      </c>
      <c r="I43" s="81" t="s">
        <v>276</v>
      </c>
      <c r="J43" s="83">
        <v>23478</v>
      </c>
      <c r="K43" s="81" t="s">
        <v>262</v>
      </c>
      <c r="L43" s="81" t="s">
        <v>545</v>
      </c>
      <c r="M43" s="81"/>
      <c r="N43" s="81"/>
      <c r="O43" s="84"/>
      <c r="P43" s="85"/>
      <c r="Q43" s="81"/>
      <c r="R43" s="81" t="s">
        <v>117</v>
      </c>
      <c r="S43" s="81" t="s">
        <v>118</v>
      </c>
      <c r="T43" s="86" t="s">
        <v>25</v>
      </c>
      <c r="U43" s="81">
        <v>38</v>
      </c>
    </row>
    <row r="44" spans="1:21" s="2" customFormat="1" ht="23.15" customHeight="1" x14ac:dyDescent="0.35">
      <c r="A44" s="80" t="str">
        <f t="shared" ca="1" si="1"/>
        <v>60ans</v>
      </c>
      <c r="B44" s="81" t="s">
        <v>352</v>
      </c>
      <c r="C44" s="81" t="s">
        <v>353</v>
      </c>
      <c r="D44" s="81" t="s">
        <v>419</v>
      </c>
      <c r="E44" s="81"/>
      <c r="F44" s="82">
        <v>78250</v>
      </c>
      <c r="G44" s="81" t="s">
        <v>57</v>
      </c>
      <c r="H44" s="82" t="s">
        <v>58</v>
      </c>
      <c r="I44" s="81" t="s">
        <v>87</v>
      </c>
      <c r="J44" s="83">
        <v>21346</v>
      </c>
      <c r="K44" s="81" t="s">
        <v>42</v>
      </c>
      <c r="L44" s="81" t="s">
        <v>593</v>
      </c>
      <c r="M44" s="81" t="s">
        <v>116</v>
      </c>
      <c r="N44" s="81"/>
      <c r="O44" s="133" t="s">
        <v>132</v>
      </c>
      <c r="P44" s="85">
        <v>37803</v>
      </c>
      <c r="Q44" s="81"/>
      <c r="R44" s="81" t="s">
        <v>117</v>
      </c>
      <c r="S44" s="81" t="s">
        <v>118</v>
      </c>
      <c r="T44" s="81" t="s">
        <v>25</v>
      </c>
      <c r="U44" s="81">
        <v>39</v>
      </c>
    </row>
    <row r="45" spans="1:21" s="2" customFormat="1" ht="23.15" customHeight="1" x14ac:dyDescent="0.35">
      <c r="A45" s="80" t="str">
        <f t="shared" ca="1" si="1"/>
        <v>39ans</v>
      </c>
      <c r="B45" s="81" t="s">
        <v>387</v>
      </c>
      <c r="C45" s="81" t="s">
        <v>388</v>
      </c>
      <c r="D45" s="81" t="s">
        <v>153</v>
      </c>
      <c r="E45" s="81"/>
      <c r="F45" s="82">
        <v>95220</v>
      </c>
      <c r="G45" s="81" t="s">
        <v>130</v>
      </c>
      <c r="H45" s="82" t="s">
        <v>59</v>
      </c>
      <c r="I45" s="81" t="s">
        <v>87</v>
      </c>
      <c r="J45" s="83">
        <v>29294</v>
      </c>
      <c r="K45" s="81" t="s">
        <v>262</v>
      </c>
      <c r="L45" s="81" t="s">
        <v>548</v>
      </c>
      <c r="M45" s="81" t="s">
        <v>116</v>
      </c>
      <c r="N45" s="81"/>
      <c r="O45" s="84" t="s">
        <v>189</v>
      </c>
      <c r="P45" s="85">
        <v>38979</v>
      </c>
      <c r="Q45" s="81"/>
      <c r="R45" s="81" t="s">
        <v>117</v>
      </c>
      <c r="S45" s="81" t="s">
        <v>118</v>
      </c>
      <c r="T45" s="81" t="s">
        <v>25</v>
      </c>
      <c r="U45" s="81">
        <v>40</v>
      </c>
    </row>
    <row r="46" spans="1:21" s="2" customFormat="1" ht="23.15" customHeight="1" x14ac:dyDescent="0.35">
      <c r="A46" s="80" t="str">
        <f t="shared" ca="1" si="1"/>
        <v>40ans</v>
      </c>
      <c r="B46" s="81" t="s">
        <v>389</v>
      </c>
      <c r="C46" s="81" t="s">
        <v>390</v>
      </c>
      <c r="D46" s="81" t="s">
        <v>482</v>
      </c>
      <c r="E46" s="81"/>
      <c r="F46" s="82">
        <v>78570</v>
      </c>
      <c r="G46" s="81" t="s">
        <v>29</v>
      </c>
      <c r="H46" s="82" t="s">
        <v>60</v>
      </c>
      <c r="I46" s="81" t="s">
        <v>87</v>
      </c>
      <c r="J46" s="83">
        <v>28908</v>
      </c>
      <c r="K46" s="81" t="s">
        <v>262</v>
      </c>
      <c r="L46" s="81" t="s">
        <v>61</v>
      </c>
      <c r="M46" s="81" t="s">
        <v>116</v>
      </c>
      <c r="N46" s="81"/>
      <c r="O46" s="84" t="s">
        <v>190</v>
      </c>
      <c r="P46" s="85">
        <v>39216</v>
      </c>
      <c r="Q46" s="81"/>
      <c r="R46" s="81" t="s">
        <v>117</v>
      </c>
      <c r="S46" s="81" t="s">
        <v>118</v>
      </c>
      <c r="T46" s="86" t="s">
        <v>25</v>
      </c>
      <c r="U46" s="81">
        <v>41</v>
      </c>
    </row>
    <row r="47" spans="1:21" s="2" customFormat="1" ht="23.15" customHeight="1" x14ac:dyDescent="0.35">
      <c r="A47" s="80" t="str">
        <f t="shared" ca="1" si="1"/>
        <v>38ans</v>
      </c>
      <c r="B47" s="81" t="s">
        <v>483</v>
      </c>
      <c r="C47" s="81" t="s">
        <v>484</v>
      </c>
      <c r="D47" s="81" t="s">
        <v>485</v>
      </c>
      <c r="E47" s="81"/>
      <c r="F47" s="82">
        <v>93140</v>
      </c>
      <c r="G47" s="81" t="s">
        <v>486</v>
      </c>
      <c r="H47" s="82" t="s">
        <v>62</v>
      </c>
      <c r="I47" s="81" t="s">
        <v>40</v>
      </c>
      <c r="J47" s="83">
        <v>29552</v>
      </c>
      <c r="K47" s="81" t="s">
        <v>42</v>
      </c>
      <c r="L47" s="81" t="s">
        <v>590</v>
      </c>
      <c r="M47" s="81"/>
      <c r="N47" s="81"/>
      <c r="O47" s="84"/>
      <c r="P47" s="85">
        <v>42503</v>
      </c>
      <c r="Q47" s="81"/>
      <c r="R47" s="81" t="s">
        <v>117</v>
      </c>
      <c r="S47" s="81" t="s">
        <v>430</v>
      </c>
      <c r="T47" s="86" t="s">
        <v>38</v>
      </c>
      <c r="U47" s="81">
        <v>42</v>
      </c>
    </row>
    <row r="48" spans="1:21" s="2" customFormat="1" ht="23.15" customHeight="1" x14ac:dyDescent="0.35">
      <c r="A48" s="80" t="str">
        <f t="shared" ca="1" si="1"/>
        <v>51ans</v>
      </c>
      <c r="B48" s="81" t="s">
        <v>173</v>
      </c>
      <c r="C48" s="81" t="s">
        <v>487</v>
      </c>
      <c r="D48" s="81" t="s">
        <v>488</v>
      </c>
      <c r="E48" s="81"/>
      <c r="F48" s="82">
        <v>94350</v>
      </c>
      <c r="G48" s="81" t="s">
        <v>489</v>
      </c>
      <c r="H48" s="82" t="s">
        <v>63</v>
      </c>
      <c r="I48" s="81" t="s">
        <v>40</v>
      </c>
      <c r="J48" s="83">
        <v>24945</v>
      </c>
      <c r="K48" s="81" t="s">
        <v>42</v>
      </c>
      <c r="L48" s="81" t="s">
        <v>590</v>
      </c>
      <c r="M48" s="81"/>
      <c r="N48" s="81"/>
      <c r="O48" s="84"/>
      <c r="P48" s="85">
        <v>42744</v>
      </c>
      <c r="Q48" s="81"/>
      <c r="R48" s="81" t="s">
        <v>209</v>
      </c>
      <c r="S48" s="81" t="s">
        <v>430</v>
      </c>
      <c r="T48" s="86" t="s">
        <v>64</v>
      </c>
      <c r="U48" s="81">
        <v>43</v>
      </c>
    </row>
    <row r="49" spans="1:21" s="2" customFormat="1" ht="23.15" customHeight="1" x14ac:dyDescent="0.35">
      <c r="A49" s="80" t="str">
        <f t="shared" ca="1" si="1"/>
        <v>30ans</v>
      </c>
      <c r="B49" s="81" t="s">
        <v>490</v>
      </c>
      <c r="C49" s="81" t="s">
        <v>491</v>
      </c>
      <c r="D49" s="81" t="s">
        <v>154</v>
      </c>
      <c r="E49" s="81"/>
      <c r="F49" s="82">
        <v>95130</v>
      </c>
      <c r="G49" s="81" t="s">
        <v>155</v>
      </c>
      <c r="H49" s="82" t="s">
        <v>65</v>
      </c>
      <c r="I49" s="81" t="s">
        <v>115</v>
      </c>
      <c r="J49" s="83">
        <v>32420</v>
      </c>
      <c r="K49" s="81" t="s">
        <v>42</v>
      </c>
      <c r="L49" s="81" t="s">
        <v>590</v>
      </c>
      <c r="M49" s="81"/>
      <c r="N49" s="81"/>
      <c r="O49" s="84"/>
      <c r="P49" s="85">
        <v>40969</v>
      </c>
      <c r="Q49" s="81"/>
      <c r="R49" s="81" t="s">
        <v>117</v>
      </c>
      <c r="S49" s="81" t="s">
        <v>430</v>
      </c>
      <c r="T49" s="82" t="s">
        <v>23</v>
      </c>
      <c r="U49" s="81">
        <v>44</v>
      </c>
    </row>
    <row r="50" spans="1:21" s="2" customFormat="1" ht="23.15" customHeight="1" x14ac:dyDescent="0.35">
      <c r="A50" s="80" t="str">
        <f t="shared" ca="1" si="1"/>
        <v>31ans</v>
      </c>
      <c r="B50" s="81" t="s">
        <v>330</v>
      </c>
      <c r="C50" s="81" t="s">
        <v>331</v>
      </c>
      <c r="D50" s="81" t="s">
        <v>156</v>
      </c>
      <c r="E50" s="81" t="s">
        <v>157</v>
      </c>
      <c r="F50" s="82">
        <v>78300</v>
      </c>
      <c r="G50" s="81" t="s">
        <v>158</v>
      </c>
      <c r="H50" s="82" t="s">
        <v>67</v>
      </c>
      <c r="I50" s="81" t="s">
        <v>87</v>
      </c>
      <c r="J50" s="83">
        <v>31946</v>
      </c>
      <c r="K50" s="81" t="s">
        <v>42</v>
      </c>
      <c r="L50" s="81" t="s">
        <v>593</v>
      </c>
      <c r="M50" s="81" t="s">
        <v>116</v>
      </c>
      <c r="N50" s="81"/>
      <c r="O50" s="133" t="s">
        <v>132</v>
      </c>
      <c r="P50" s="85">
        <v>39818</v>
      </c>
      <c r="Q50" s="81"/>
      <c r="R50" s="81" t="s">
        <v>117</v>
      </c>
      <c r="S50" s="81" t="s">
        <v>118</v>
      </c>
      <c r="T50" s="86" t="s">
        <v>25</v>
      </c>
      <c r="U50" s="81">
        <v>45</v>
      </c>
    </row>
    <row r="51" spans="1:21" s="2" customFormat="1" ht="23.15" customHeight="1" x14ac:dyDescent="0.35">
      <c r="A51" s="80" t="str">
        <f t="shared" ca="1" si="1"/>
        <v>47ans</v>
      </c>
      <c r="B51" s="81" t="s">
        <v>391</v>
      </c>
      <c r="C51" s="81" t="s">
        <v>392</v>
      </c>
      <c r="D51" s="81" t="s">
        <v>68</v>
      </c>
      <c r="E51" s="81"/>
      <c r="F51" s="82">
        <v>78130</v>
      </c>
      <c r="G51" s="81" t="s">
        <v>473</v>
      </c>
      <c r="H51" s="82" t="s">
        <v>69</v>
      </c>
      <c r="I51" s="81" t="s">
        <v>178</v>
      </c>
      <c r="J51" s="83">
        <v>26298</v>
      </c>
      <c r="K51" s="81" t="s">
        <v>262</v>
      </c>
      <c r="L51" s="81" t="s">
        <v>596</v>
      </c>
      <c r="M51" s="81" t="s">
        <v>116</v>
      </c>
      <c r="N51" s="81"/>
      <c r="O51" s="84" t="s">
        <v>191</v>
      </c>
      <c r="P51" s="85">
        <v>37803</v>
      </c>
      <c r="Q51" s="81"/>
      <c r="R51" s="81" t="s">
        <v>117</v>
      </c>
      <c r="S51" s="81" t="s">
        <v>430</v>
      </c>
      <c r="T51" s="82" t="s">
        <v>66</v>
      </c>
      <c r="U51" s="81">
        <v>46</v>
      </c>
    </row>
    <row r="52" spans="1:21" s="2" customFormat="1" ht="23.15" customHeight="1" x14ac:dyDescent="0.35">
      <c r="A52" s="80" t="str">
        <f t="shared" ca="1" si="1"/>
        <v>52ans</v>
      </c>
      <c r="B52" s="81" t="s">
        <v>393</v>
      </c>
      <c r="C52" s="81" t="s">
        <v>394</v>
      </c>
      <c r="D52" s="81" t="s">
        <v>420</v>
      </c>
      <c r="E52" s="81"/>
      <c r="F52" s="82">
        <v>92110</v>
      </c>
      <c r="G52" s="81" t="s">
        <v>421</v>
      </c>
      <c r="H52" s="82" t="s">
        <v>70</v>
      </c>
      <c r="I52" s="81" t="s">
        <v>422</v>
      </c>
      <c r="J52" s="83">
        <v>24451</v>
      </c>
      <c r="K52" s="81" t="s">
        <v>262</v>
      </c>
      <c r="L52" s="81" t="s">
        <v>590</v>
      </c>
      <c r="M52" s="81" t="s">
        <v>116</v>
      </c>
      <c r="N52" s="81"/>
      <c r="O52" s="84" t="s">
        <v>192</v>
      </c>
      <c r="P52" s="85">
        <v>40997</v>
      </c>
      <c r="Q52" s="81"/>
      <c r="R52" s="81" t="s">
        <v>117</v>
      </c>
      <c r="S52" s="81" t="s">
        <v>118</v>
      </c>
      <c r="T52" s="86" t="s">
        <v>25</v>
      </c>
      <c r="U52" s="81">
        <v>47</v>
      </c>
    </row>
    <row r="53" spans="1:21" s="2" customFormat="1" ht="23.15" customHeight="1" x14ac:dyDescent="0.35">
      <c r="A53" s="80" t="str">
        <f t="shared" ca="1" si="1"/>
        <v>33ans</v>
      </c>
      <c r="B53" s="81" t="s">
        <v>332</v>
      </c>
      <c r="C53" s="81" t="s">
        <v>333</v>
      </c>
      <c r="D53" s="81" t="s">
        <v>492</v>
      </c>
      <c r="E53" s="81"/>
      <c r="F53" s="82">
        <v>78300</v>
      </c>
      <c r="G53" s="81" t="s">
        <v>158</v>
      </c>
      <c r="H53" s="82" t="s">
        <v>71</v>
      </c>
      <c r="I53" s="81" t="s">
        <v>87</v>
      </c>
      <c r="J53" s="83">
        <v>31181</v>
      </c>
      <c r="K53" s="81" t="s">
        <v>262</v>
      </c>
      <c r="L53" s="81" t="s">
        <v>596</v>
      </c>
      <c r="M53" s="81" t="s">
        <v>116</v>
      </c>
      <c r="N53" s="81"/>
      <c r="O53" s="100" t="s">
        <v>132</v>
      </c>
      <c r="P53" s="85">
        <v>39825</v>
      </c>
      <c r="Q53" s="81"/>
      <c r="R53" s="81" t="s">
        <v>117</v>
      </c>
      <c r="S53" s="81" t="s">
        <v>118</v>
      </c>
      <c r="T53" s="86" t="s">
        <v>25</v>
      </c>
      <c r="U53" s="81">
        <v>48</v>
      </c>
    </row>
    <row r="54" spans="1:21" s="2" customFormat="1" ht="23.15" customHeight="1" x14ac:dyDescent="0.35">
      <c r="A54" s="80" t="str">
        <f t="shared" ca="1" si="1"/>
        <v>59ans</v>
      </c>
      <c r="B54" s="81" t="s">
        <v>310</v>
      </c>
      <c r="C54" s="81" t="s">
        <v>311</v>
      </c>
      <c r="D54" s="81" t="s">
        <v>312</v>
      </c>
      <c r="E54" s="81"/>
      <c r="F54" s="82">
        <v>78250</v>
      </c>
      <c r="G54" s="81" t="s">
        <v>313</v>
      </c>
      <c r="H54" s="82" t="s">
        <v>314</v>
      </c>
      <c r="I54" s="81" t="s">
        <v>87</v>
      </c>
      <c r="J54" s="83">
        <v>21666</v>
      </c>
      <c r="K54" s="81" t="s">
        <v>42</v>
      </c>
      <c r="L54" s="81" t="s">
        <v>597</v>
      </c>
      <c r="M54" s="81" t="s">
        <v>116</v>
      </c>
      <c r="N54" s="81"/>
      <c r="O54" s="84" t="s">
        <v>323</v>
      </c>
      <c r="P54" s="85"/>
      <c r="Q54" s="81"/>
      <c r="R54" s="81"/>
      <c r="S54" s="81"/>
      <c r="T54" s="86"/>
      <c r="U54" s="81">
        <v>49</v>
      </c>
    </row>
    <row r="55" spans="1:21" s="2" customFormat="1" ht="23.15" customHeight="1" x14ac:dyDescent="0.35">
      <c r="A55" s="80" t="str">
        <f t="shared" ref="A55:A86" ca="1" si="2">DATEDIF(J55,$L$2,"y")&amp;"ans"</f>
        <v>35ans</v>
      </c>
      <c r="B55" s="81" t="s">
        <v>395</v>
      </c>
      <c r="C55" s="81" t="s">
        <v>396</v>
      </c>
      <c r="D55" s="81" t="s">
        <v>159</v>
      </c>
      <c r="E55" s="81"/>
      <c r="F55" s="82">
        <v>78250</v>
      </c>
      <c r="G55" s="81" t="s">
        <v>160</v>
      </c>
      <c r="H55" s="82" t="s">
        <v>72</v>
      </c>
      <c r="I55" s="81" t="s">
        <v>87</v>
      </c>
      <c r="J55" s="83">
        <v>30530</v>
      </c>
      <c r="K55" s="81" t="s">
        <v>262</v>
      </c>
      <c r="L55" s="81" t="s">
        <v>545</v>
      </c>
      <c r="M55" s="81" t="s">
        <v>116</v>
      </c>
      <c r="N55" s="81"/>
      <c r="O55" s="84" t="s">
        <v>183</v>
      </c>
      <c r="P55" s="85">
        <v>41211</v>
      </c>
      <c r="Q55" s="81"/>
      <c r="R55" s="81" t="s">
        <v>117</v>
      </c>
      <c r="S55" s="81" t="s">
        <v>118</v>
      </c>
      <c r="T55" s="86" t="s">
        <v>25</v>
      </c>
      <c r="U55" s="81">
        <v>50</v>
      </c>
    </row>
    <row r="56" spans="1:21" s="2" customFormat="1" ht="23.15" customHeight="1" x14ac:dyDescent="0.35">
      <c r="A56" s="80" t="str">
        <f t="shared" ca="1" si="2"/>
        <v>29ans</v>
      </c>
      <c r="B56" s="81" t="s">
        <v>493</v>
      </c>
      <c r="C56" s="81" t="s">
        <v>494</v>
      </c>
      <c r="D56" s="81" t="s">
        <v>161</v>
      </c>
      <c r="E56" s="81"/>
      <c r="F56" s="82">
        <v>94250</v>
      </c>
      <c r="G56" s="81" t="s">
        <v>162</v>
      </c>
      <c r="H56" s="82" t="s">
        <v>73</v>
      </c>
      <c r="I56" s="81" t="s">
        <v>40</v>
      </c>
      <c r="J56" s="83">
        <v>32726</v>
      </c>
      <c r="K56" s="81" t="s">
        <v>42</v>
      </c>
      <c r="L56" s="81" t="s">
        <v>590</v>
      </c>
      <c r="M56" s="81"/>
      <c r="N56" s="81"/>
      <c r="O56" s="84"/>
      <c r="P56" s="85">
        <v>42353</v>
      </c>
      <c r="Q56" s="81"/>
      <c r="R56" s="81" t="s">
        <v>117</v>
      </c>
      <c r="S56" s="81" t="s">
        <v>118</v>
      </c>
      <c r="T56" s="86" t="s">
        <v>25</v>
      </c>
      <c r="U56" s="81">
        <v>51</v>
      </c>
    </row>
    <row r="57" spans="1:21" s="2" customFormat="1" ht="23.15" customHeight="1" x14ac:dyDescent="0.35">
      <c r="A57" s="80" t="str">
        <f t="shared" ca="1" si="2"/>
        <v>23ans</v>
      </c>
      <c r="B57" s="81" t="s">
        <v>360</v>
      </c>
      <c r="C57" s="81" t="s">
        <v>361</v>
      </c>
      <c r="D57" s="81" t="s">
        <v>362</v>
      </c>
      <c r="E57" s="81"/>
      <c r="F57" s="82">
        <v>95300</v>
      </c>
      <c r="G57" s="81" t="s">
        <v>363</v>
      </c>
      <c r="H57" s="82" t="s">
        <v>364</v>
      </c>
      <c r="I57" s="81" t="s">
        <v>87</v>
      </c>
      <c r="J57" s="83">
        <v>35085</v>
      </c>
      <c r="K57" s="81" t="s">
        <v>42</v>
      </c>
      <c r="L57" s="81" t="s">
        <v>593</v>
      </c>
      <c r="M57" s="81" t="s">
        <v>116</v>
      </c>
      <c r="N57" s="81"/>
      <c r="O57" s="84" t="s">
        <v>554</v>
      </c>
      <c r="P57" s="85">
        <v>43507</v>
      </c>
      <c r="Q57" s="97">
        <v>43616</v>
      </c>
      <c r="R57" s="81" t="s">
        <v>209</v>
      </c>
      <c r="S57" s="81" t="s">
        <v>118</v>
      </c>
      <c r="T57" s="86" t="s">
        <v>25</v>
      </c>
      <c r="U57" s="81">
        <v>52</v>
      </c>
    </row>
    <row r="58" spans="1:21" s="2" customFormat="1" ht="23.15" customHeight="1" x14ac:dyDescent="0.35">
      <c r="A58" s="80" t="str">
        <f t="shared" ca="1" si="2"/>
        <v>50ans</v>
      </c>
      <c r="B58" s="81" t="s">
        <v>495</v>
      </c>
      <c r="C58" s="81" t="s">
        <v>74</v>
      </c>
      <c r="D58" s="81" t="s">
        <v>496</v>
      </c>
      <c r="E58" s="81"/>
      <c r="F58" s="82">
        <v>78260</v>
      </c>
      <c r="G58" s="81" t="s">
        <v>125</v>
      </c>
      <c r="H58" s="82" t="s">
        <v>75</v>
      </c>
      <c r="I58" s="81" t="s">
        <v>115</v>
      </c>
      <c r="J58" s="83">
        <v>25038</v>
      </c>
      <c r="K58" s="81" t="s">
        <v>42</v>
      </c>
      <c r="L58" s="81" t="s">
        <v>549</v>
      </c>
      <c r="M58" s="81" t="s">
        <v>116</v>
      </c>
      <c r="N58" s="81"/>
      <c r="O58" s="84" t="s">
        <v>618</v>
      </c>
      <c r="P58" s="85">
        <v>41295</v>
      </c>
      <c r="Q58" s="81"/>
      <c r="R58" s="81" t="s">
        <v>117</v>
      </c>
      <c r="S58" s="81" t="s">
        <v>118</v>
      </c>
      <c r="T58" s="86" t="s">
        <v>25</v>
      </c>
      <c r="U58" s="81">
        <v>53</v>
      </c>
    </row>
    <row r="59" spans="1:21" s="2" customFormat="1" ht="23.15" customHeight="1" x14ac:dyDescent="0.35">
      <c r="A59" s="80" t="str">
        <f t="shared" ca="1" si="2"/>
        <v>33ans</v>
      </c>
      <c r="B59" s="81" t="s">
        <v>497</v>
      </c>
      <c r="C59" s="81" t="s">
        <v>498</v>
      </c>
      <c r="D59" s="81" t="s">
        <v>499</v>
      </c>
      <c r="E59" s="81"/>
      <c r="F59" s="82">
        <v>77260</v>
      </c>
      <c r="G59" s="81" t="s">
        <v>76</v>
      </c>
      <c r="H59" s="82" t="s">
        <v>77</v>
      </c>
      <c r="I59" s="81" t="s">
        <v>40</v>
      </c>
      <c r="J59" s="83">
        <v>31445</v>
      </c>
      <c r="K59" s="81" t="s">
        <v>42</v>
      </c>
      <c r="L59" s="81" t="s">
        <v>590</v>
      </c>
      <c r="M59" s="81"/>
      <c r="N59" s="81"/>
      <c r="O59" s="84"/>
      <c r="P59" s="85">
        <v>42727</v>
      </c>
      <c r="Q59" s="81"/>
      <c r="R59" s="81" t="s">
        <v>117</v>
      </c>
      <c r="S59" s="81" t="s">
        <v>118</v>
      </c>
      <c r="T59" s="86" t="s">
        <v>25</v>
      </c>
      <c r="U59" s="81">
        <v>54</v>
      </c>
    </row>
    <row r="60" spans="1:21" s="2" customFormat="1" ht="23.15" customHeight="1" x14ac:dyDescent="0.35">
      <c r="A60" s="80" t="str">
        <f t="shared" ca="1" si="2"/>
        <v>51ans</v>
      </c>
      <c r="B60" s="81" t="s">
        <v>397</v>
      </c>
      <c r="C60" s="81" t="s">
        <v>398</v>
      </c>
      <c r="D60" s="81" t="s">
        <v>78</v>
      </c>
      <c r="E60" s="81"/>
      <c r="F60" s="82">
        <v>78500</v>
      </c>
      <c r="G60" s="81" t="s">
        <v>423</v>
      </c>
      <c r="H60" s="82" t="s">
        <v>79</v>
      </c>
      <c r="I60" s="81" t="s">
        <v>87</v>
      </c>
      <c r="J60" s="83">
        <v>24761</v>
      </c>
      <c r="K60" s="81" t="s">
        <v>42</v>
      </c>
      <c r="L60" s="81" t="s">
        <v>597</v>
      </c>
      <c r="M60" s="81" t="s">
        <v>116</v>
      </c>
      <c r="N60" s="81"/>
      <c r="O60" s="84" t="s">
        <v>194</v>
      </c>
      <c r="P60" s="85">
        <v>43199</v>
      </c>
      <c r="Q60" s="81"/>
      <c r="R60" s="81" t="s">
        <v>117</v>
      </c>
      <c r="S60" s="81" t="s">
        <v>118</v>
      </c>
      <c r="T60" s="81" t="s">
        <v>25</v>
      </c>
      <c r="U60" s="81">
        <v>55</v>
      </c>
    </row>
    <row r="61" spans="1:21" s="2" customFormat="1" ht="23.15" customHeight="1" x14ac:dyDescent="0.35">
      <c r="A61" s="80" t="str">
        <f t="shared" ca="1" si="2"/>
        <v>33ans</v>
      </c>
      <c r="B61" s="87" t="s">
        <v>334</v>
      </c>
      <c r="C61" s="87" t="s">
        <v>335</v>
      </c>
      <c r="D61" s="87" t="s">
        <v>500</v>
      </c>
      <c r="E61" s="87" t="s">
        <v>164</v>
      </c>
      <c r="F61" s="88">
        <v>78520</v>
      </c>
      <c r="G61" s="87" t="s">
        <v>501</v>
      </c>
      <c r="H61" s="88" t="s">
        <v>80</v>
      </c>
      <c r="I61" s="87" t="s">
        <v>502</v>
      </c>
      <c r="J61" s="89">
        <v>31204</v>
      </c>
      <c r="K61" s="87" t="s">
        <v>262</v>
      </c>
      <c r="L61" s="87" t="s">
        <v>590</v>
      </c>
      <c r="M61" s="87" t="s">
        <v>116</v>
      </c>
      <c r="N61" s="87"/>
      <c r="O61" s="134" t="s">
        <v>132</v>
      </c>
      <c r="P61" s="91">
        <v>42937</v>
      </c>
      <c r="Q61" s="87"/>
      <c r="R61" s="87" t="s">
        <v>117</v>
      </c>
      <c r="S61" s="87" t="s">
        <v>118</v>
      </c>
      <c r="T61" s="92" t="s">
        <v>25</v>
      </c>
      <c r="U61" s="81">
        <v>56</v>
      </c>
    </row>
    <row r="62" spans="1:21" s="2" customFormat="1" ht="23.15" customHeight="1" x14ac:dyDescent="0.35">
      <c r="A62" s="80" t="str">
        <f t="shared" ca="1" si="2"/>
        <v>60ans</v>
      </c>
      <c r="B62" s="87" t="s">
        <v>399</v>
      </c>
      <c r="C62" s="87" t="s">
        <v>400</v>
      </c>
      <c r="D62" s="87" t="s">
        <v>424</v>
      </c>
      <c r="E62" s="87"/>
      <c r="F62" s="88">
        <v>78570</v>
      </c>
      <c r="G62" s="87" t="s">
        <v>29</v>
      </c>
      <c r="H62" s="88" t="s">
        <v>81</v>
      </c>
      <c r="I62" s="87" t="s">
        <v>115</v>
      </c>
      <c r="J62" s="89">
        <v>21365</v>
      </c>
      <c r="K62" s="87" t="s">
        <v>42</v>
      </c>
      <c r="L62" s="87" t="s">
        <v>590</v>
      </c>
      <c r="M62" s="87" t="s">
        <v>116</v>
      </c>
      <c r="N62" s="87"/>
      <c r="O62" s="90" t="s">
        <v>195</v>
      </c>
      <c r="P62" s="91">
        <v>43297</v>
      </c>
      <c r="Q62" s="87"/>
      <c r="R62" s="87" t="s">
        <v>117</v>
      </c>
      <c r="S62" s="87" t="s">
        <v>118</v>
      </c>
      <c r="T62" s="92" t="s">
        <v>25</v>
      </c>
      <c r="U62" s="81">
        <v>57</v>
      </c>
    </row>
    <row r="63" spans="1:21" s="2" customFormat="1" ht="23.15" customHeight="1" x14ac:dyDescent="0.35">
      <c r="A63" s="80" t="str">
        <f t="shared" ca="1" si="2"/>
        <v>36ans</v>
      </c>
      <c r="B63" s="87" t="s">
        <v>82</v>
      </c>
      <c r="C63" s="87" t="s">
        <v>503</v>
      </c>
      <c r="D63" s="87" t="s">
        <v>504</v>
      </c>
      <c r="E63" s="87" t="s">
        <v>505</v>
      </c>
      <c r="F63" s="88">
        <v>95130</v>
      </c>
      <c r="G63" s="87" t="s">
        <v>155</v>
      </c>
      <c r="H63" s="88" t="s">
        <v>83</v>
      </c>
      <c r="I63" s="87" t="s">
        <v>115</v>
      </c>
      <c r="J63" s="89">
        <v>30139</v>
      </c>
      <c r="K63" s="87" t="s">
        <v>42</v>
      </c>
      <c r="L63" s="87" t="s">
        <v>590</v>
      </c>
      <c r="M63" s="87"/>
      <c r="N63" s="87"/>
      <c r="O63" s="90"/>
      <c r="P63" s="91">
        <v>42536</v>
      </c>
      <c r="Q63" s="87"/>
      <c r="R63" s="87" t="s">
        <v>209</v>
      </c>
      <c r="S63" s="87" t="s">
        <v>430</v>
      </c>
      <c r="T63" s="88" t="s">
        <v>23</v>
      </c>
      <c r="U63" s="81">
        <v>58</v>
      </c>
    </row>
    <row r="64" spans="1:21" s="2" customFormat="1" ht="23.15" customHeight="1" x14ac:dyDescent="0.35">
      <c r="A64" s="80" t="str">
        <f t="shared" ca="1" si="2"/>
        <v>49ans</v>
      </c>
      <c r="B64" s="87" t="s">
        <v>506</v>
      </c>
      <c r="C64" s="87" t="s">
        <v>304</v>
      </c>
      <c r="D64" s="87" t="s">
        <v>305</v>
      </c>
      <c r="E64" s="87"/>
      <c r="F64" s="88">
        <v>78300</v>
      </c>
      <c r="G64" s="87" t="s">
        <v>158</v>
      </c>
      <c r="H64" s="88" t="s">
        <v>84</v>
      </c>
      <c r="I64" s="81" t="s">
        <v>40</v>
      </c>
      <c r="J64" s="89">
        <v>25627</v>
      </c>
      <c r="K64" s="87" t="s">
        <v>42</v>
      </c>
      <c r="L64" s="87" t="s">
        <v>590</v>
      </c>
      <c r="M64" s="87"/>
      <c r="N64" s="87"/>
      <c r="O64" s="90"/>
      <c r="P64" s="91">
        <v>41198</v>
      </c>
      <c r="Q64" s="87"/>
      <c r="R64" s="87" t="s">
        <v>117</v>
      </c>
      <c r="S64" s="87" t="s">
        <v>430</v>
      </c>
      <c r="T64" s="92" t="s">
        <v>85</v>
      </c>
      <c r="U64" s="81">
        <v>59</v>
      </c>
    </row>
    <row r="65" spans="1:21" s="2" customFormat="1" ht="23.15" customHeight="1" x14ac:dyDescent="0.35">
      <c r="A65" s="80" t="str">
        <f t="shared" ca="1" si="2"/>
        <v>50ans</v>
      </c>
      <c r="B65" s="87" t="s">
        <v>507</v>
      </c>
      <c r="C65" s="87" t="s">
        <v>400</v>
      </c>
      <c r="D65" s="87" t="s">
        <v>508</v>
      </c>
      <c r="E65" s="87"/>
      <c r="F65" s="88">
        <v>93160</v>
      </c>
      <c r="G65" s="87" t="s">
        <v>509</v>
      </c>
      <c r="H65" s="88" t="s">
        <v>86</v>
      </c>
      <c r="I65" s="81" t="s">
        <v>40</v>
      </c>
      <c r="J65" s="89">
        <v>25213</v>
      </c>
      <c r="K65" s="87" t="s">
        <v>42</v>
      </c>
      <c r="L65" s="87" t="s">
        <v>590</v>
      </c>
      <c r="M65" s="87"/>
      <c r="N65" s="87"/>
      <c r="O65" s="90"/>
      <c r="P65" s="91">
        <v>42311</v>
      </c>
      <c r="Q65" s="87"/>
      <c r="R65" s="87" t="s">
        <v>209</v>
      </c>
      <c r="S65" s="87" t="s">
        <v>430</v>
      </c>
      <c r="T65" s="88" t="s">
        <v>23</v>
      </c>
      <c r="U65" s="81">
        <v>60</v>
      </c>
    </row>
    <row r="66" spans="1:21" s="2" customFormat="1" ht="23.15" customHeight="1" x14ac:dyDescent="0.35">
      <c r="A66" s="80" t="str">
        <f t="shared" ca="1" si="2"/>
        <v>45ans</v>
      </c>
      <c r="B66" s="87" t="s">
        <v>336</v>
      </c>
      <c r="C66" s="87" t="s">
        <v>337</v>
      </c>
      <c r="D66" s="87" t="s">
        <v>510</v>
      </c>
      <c r="E66" s="87"/>
      <c r="F66" s="88">
        <v>78955</v>
      </c>
      <c r="G66" s="87" t="s">
        <v>88</v>
      </c>
      <c r="H66" s="87" t="s">
        <v>165</v>
      </c>
      <c r="I66" s="87" t="s">
        <v>87</v>
      </c>
      <c r="J66" s="89">
        <v>26795</v>
      </c>
      <c r="K66" s="87" t="s">
        <v>262</v>
      </c>
      <c r="L66" s="87" t="s">
        <v>593</v>
      </c>
      <c r="M66" s="87" t="s">
        <v>116</v>
      </c>
      <c r="N66" s="87"/>
      <c r="O66" s="101" t="s">
        <v>132</v>
      </c>
      <c r="P66" s="91">
        <v>43332</v>
      </c>
      <c r="Q66" s="87"/>
      <c r="R66" s="87" t="s">
        <v>117</v>
      </c>
      <c r="S66" s="87" t="s">
        <v>118</v>
      </c>
      <c r="T66" s="92" t="s">
        <v>25</v>
      </c>
      <c r="U66" s="81">
        <v>61</v>
      </c>
    </row>
    <row r="67" spans="1:21" s="2" customFormat="1" ht="23.15" customHeight="1" x14ac:dyDescent="0.35">
      <c r="A67" s="80" t="str">
        <f t="shared" ca="1" si="2"/>
        <v>35ans</v>
      </c>
      <c r="B67" s="87" t="s">
        <v>338</v>
      </c>
      <c r="C67" s="87" t="s">
        <v>339</v>
      </c>
      <c r="D67" s="87" t="s">
        <v>89</v>
      </c>
      <c r="E67" s="87"/>
      <c r="F67" s="88">
        <v>28230</v>
      </c>
      <c r="G67" s="87" t="s">
        <v>511</v>
      </c>
      <c r="H67" s="88" t="s">
        <v>90</v>
      </c>
      <c r="I67" s="87" t="s">
        <v>87</v>
      </c>
      <c r="J67" s="89">
        <v>30556</v>
      </c>
      <c r="K67" s="87" t="s">
        <v>262</v>
      </c>
      <c r="L67" s="87" t="s">
        <v>550</v>
      </c>
      <c r="M67" s="87" t="s">
        <v>116</v>
      </c>
      <c r="N67" s="87"/>
      <c r="O67" s="90" t="s">
        <v>196</v>
      </c>
      <c r="P67" s="91">
        <v>39631</v>
      </c>
      <c r="Q67" s="87"/>
      <c r="R67" s="87" t="s">
        <v>117</v>
      </c>
      <c r="S67" s="87" t="s">
        <v>118</v>
      </c>
      <c r="T67" s="92" t="s">
        <v>25</v>
      </c>
      <c r="U67" s="81">
        <v>62</v>
      </c>
    </row>
    <row r="68" spans="1:21" s="2" customFormat="1" ht="23.15" customHeight="1" x14ac:dyDescent="0.35">
      <c r="A68" s="80" t="str">
        <f t="shared" ca="1" si="2"/>
        <v>51ans</v>
      </c>
      <c r="B68" s="87" t="s">
        <v>348</v>
      </c>
      <c r="C68" s="87" t="s">
        <v>349</v>
      </c>
      <c r="D68" s="87" t="s">
        <v>425</v>
      </c>
      <c r="E68" s="87"/>
      <c r="F68" s="88">
        <v>78955</v>
      </c>
      <c r="G68" s="87" t="s">
        <v>88</v>
      </c>
      <c r="H68" s="88" t="s">
        <v>91</v>
      </c>
      <c r="I68" s="87" t="s">
        <v>87</v>
      </c>
      <c r="J68" s="89">
        <v>24830</v>
      </c>
      <c r="K68" s="87" t="s">
        <v>42</v>
      </c>
      <c r="L68" s="81" t="s">
        <v>598</v>
      </c>
      <c r="M68" s="87" t="s">
        <v>116</v>
      </c>
      <c r="N68" s="87"/>
      <c r="O68" s="90" t="s">
        <v>356</v>
      </c>
      <c r="P68" s="91">
        <v>40792</v>
      </c>
      <c r="Q68" s="87"/>
      <c r="R68" s="87" t="s">
        <v>117</v>
      </c>
      <c r="S68" s="87" t="s">
        <v>430</v>
      </c>
      <c r="T68" s="92" t="s">
        <v>92</v>
      </c>
      <c r="U68" s="81">
        <v>63</v>
      </c>
    </row>
    <row r="69" spans="1:21" s="2" customFormat="1" ht="23.15" customHeight="1" x14ac:dyDescent="0.35">
      <c r="A69" s="80" t="str">
        <f t="shared" ca="1" si="2"/>
        <v>27ans</v>
      </c>
      <c r="B69" s="87" t="s">
        <v>512</v>
      </c>
      <c r="C69" s="87" t="s">
        <v>513</v>
      </c>
      <c r="D69" s="87" t="s">
        <v>514</v>
      </c>
      <c r="E69" s="87"/>
      <c r="F69" s="88">
        <v>95240</v>
      </c>
      <c r="G69" s="87" t="s">
        <v>515</v>
      </c>
      <c r="H69" s="88" t="s">
        <v>93</v>
      </c>
      <c r="I69" s="87" t="s">
        <v>87</v>
      </c>
      <c r="J69" s="89">
        <v>33418</v>
      </c>
      <c r="K69" s="87" t="s">
        <v>262</v>
      </c>
      <c r="L69" s="87" t="s">
        <v>545</v>
      </c>
      <c r="M69" s="87"/>
      <c r="N69" s="87"/>
      <c r="O69" s="90"/>
      <c r="P69" s="91">
        <v>42095</v>
      </c>
      <c r="Q69" s="87"/>
      <c r="R69" s="87" t="s">
        <v>117</v>
      </c>
      <c r="S69" s="87" t="s">
        <v>118</v>
      </c>
      <c r="T69" s="92" t="s">
        <v>25</v>
      </c>
      <c r="U69" s="81">
        <v>64</v>
      </c>
    </row>
    <row r="70" spans="1:21" s="2" customFormat="1" ht="23.15" customHeight="1" x14ac:dyDescent="0.35">
      <c r="A70" s="80" t="str">
        <f t="shared" ca="1" si="2"/>
        <v>58ans</v>
      </c>
      <c r="B70" s="87" t="s">
        <v>516</v>
      </c>
      <c r="C70" s="87" t="s">
        <v>517</v>
      </c>
      <c r="D70" s="87" t="s">
        <v>518</v>
      </c>
      <c r="E70" s="87"/>
      <c r="F70" s="88">
        <v>92500</v>
      </c>
      <c r="G70" s="87" t="s">
        <v>519</v>
      </c>
      <c r="H70" s="88" t="s">
        <v>94</v>
      </c>
      <c r="I70" s="87" t="s">
        <v>87</v>
      </c>
      <c r="J70" s="89">
        <v>22032</v>
      </c>
      <c r="K70" s="87" t="s">
        <v>262</v>
      </c>
      <c r="L70" s="87" t="s">
        <v>599</v>
      </c>
      <c r="M70" s="87"/>
      <c r="N70" s="87"/>
      <c r="O70" s="90"/>
      <c r="P70" s="91">
        <v>42695</v>
      </c>
      <c r="Q70" s="87"/>
      <c r="R70" s="87" t="s">
        <v>209</v>
      </c>
      <c r="S70" s="87" t="s">
        <v>118</v>
      </c>
      <c r="T70" s="92" t="s">
        <v>25</v>
      </c>
      <c r="U70" s="81">
        <v>65</v>
      </c>
    </row>
    <row r="71" spans="1:21" s="2" customFormat="1" ht="23.15" customHeight="1" x14ac:dyDescent="0.35">
      <c r="A71" s="80" t="str">
        <f t="shared" ca="1" si="2"/>
        <v>40ans</v>
      </c>
      <c r="B71" s="87" t="s">
        <v>315</v>
      </c>
      <c r="C71" s="87" t="s">
        <v>316</v>
      </c>
      <c r="D71" s="87" t="s">
        <v>317</v>
      </c>
      <c r="E71" s="87"/>
      <c r="F71" s="88">
        <v>94600</v>
      </c>
      <c r="G71" s="87" t="s">
        <v>318</v>
      </c>
      <c r="H71" s="88" t="s">
        <v>319</v>
      </c>
      <c r="I71" s="87" t="s">
        <v>87</v>
      </c>
      <c r="J71" s="89">
        <v>28639</v>
      </c>
      <c r="K71" s="87" t="s">
        <v>262</v>
      </c>
      <c r="L71" s="87" t="s">
        <v>590</v>
      </c>
      <c r="M71" s="87"/>
      <c r="N71" s="87"/>
      <c r="O71" s="90"/>
      <c r="P71" s="91">
        <v>42614</v>
      </c>
      <c r="Q71" s="87"/>
      <c r="R71" s="87" t="s">
        <v>117</v>
      </c>
      <c r="S71" s="87" t="s">
        <v>118</v>
      </c>
      <c r="T71" s="92" t="s">
        <v>25</v>
      </c>
      <c r="U71" s="81">
        <v>66</v>
      </c>
    </row>
    <row r="72" spans="1:21" s="2" customFormat="1" ht="23.15" customHeight="1" x14ac:dyDescent="0.35">
      <c r="A72" s="80" t="str">
        <f t="shared" ca="1" si="2"/>
        <v>65ans</v>
      </c>
      <c r="B72" s="87" t="s">
        <v>520</v>
      </c>
      <c r="C72" s="87" t="s">
        <v>521</v>
      </c>
      <c r="D72" s="87" t="s">
        <v>522</v>
      </c>
      <c r="E72" s="87"/>
      <c r="F72" s="88">
        <v>92000</v>
      </c>
      <c r="G72" s="87" t="s">
        <v>523</v>
      </c>
      <c r="H72" s="88" t="s">
        <v>95</v>
      </c>
      <c r="I72" s="87" t="s">
        <v>87</v>
      </c>
      <c r="J72" s="89">
        <v>19576</v>
      </c>
      <c r="K72" s="87" t="s">
        <v>42</v>
      </c>
      <c r="L72" s="87" t="s">
        <v>551</v>
      </c>
      <c r="M72" s="87"/>
      <c r="N72" s="87"/>
      <c r="O72" s="90"/>
      <c r="P72" s="91">
        <v>38110</v>
      </c>
      <c r="Q72" s="87"/>
      <c r="R72" s="87" t="s">
        <v>117</v>
      </c>
      <c r="S72" s="87" t="s">
        <v>118</v>
      </c>
      <c r="T72" s="87" t="s">
        <v>109</v>
      </c>
      <c r="U72" s="81">
        <v>67</v>
      </c>
    </row>
    <row r="73" spans="1:21" s="2" customFormat="1" ht="23.15" customHeight="1" x14ac:dyDescent="0.35">
      <c r="A73" s="80" t="str">
        <f t="shared" ca="1" si="2"/>
        <v>37ans</v>
      </c>
      <c r="B73" s="87" t="s">
        <v>524</v>
      </c>
      <c r="C73" s="87" t="s">
        <v>525</v>
      </c>
      <c r="D73" s="87" t="s">
        <v>526</v>
      </c>
      <c r="E73" s="87"/>
      <c r="F73" s="88">
        <v>91940</v>
      </c>
      <c r="G73" s="87" t="s">
        <v>527</v>
      </c>
      <c r="H73" s="88" t="s">
        <v>96</v>
      </c>
      <c r="I73" s="87" t="s">
        <v>87</v>
      </c>
      <c r="J73" s="89">
        <v>29760</v>
      </c>
      <c r="K73" s="87" t="s">
        <v>262</v>
      </c>
      <c r="L73" s="87" t="s">
        <v>590</v>
      </c>
      <c r="M73" s="87"/>
      <c r="N73" s="87"/>
      <c r="O73" s="90"/>
      <c r="P73" s="91">
        <v>43179</v>
      </c>
      <c r="Q73" s="87"/>
      <c r="R73" s="87" t="s">
        <v>117</v>
      </c>
      <c r="S73" s="87" t="s">
        <v>430</v>
      </c>
      <c r="T73" s="88" t="s">
        <v>23</v>
      </c>
      <c r="U73" s="81">
        <v>68</v>
      </c>
    </row>
    <row r="74" spans="1:21" s="2" customFormat="1" ht="23.15" customHeight="1" x14ac:dyDescent="0.35">
      <c r="A74" s="80" t="str">
        <f t="shared" ca="1" si="2"/>
        <v>63ans</v>
      </c>
      <c r="B74" s="87" t="s">
        <v>346</v>
      </c>
      <c r="C74" s="87" t="s">
        <v>347</v>
      </c>
      <c r="D74" s="87" t="s">
        <v>169</v>
      </c>
      <c r="E74" s="87"/>
      <c r="F74" s="88">
        <v>78570</v>
      </c>
      <c r="G74" s="87" t="s">
        <v>29</v>
      </c>
      <c r="H74" s="88" t="s">
        <v>97</v>
      </c>
      <c r="I74" s="87" t="s">
        <v>87</v>
      </c>
      <c r="J74" s="89">
        <v>20371</v>
      </c>
      <c r="K74" s="87" t="s">
        <v>262</v>
      </c>
      <c r="L74" s="87" t="s">
        <v>139</v>
      </c>
      <c r="M74" s="87" t="s">
        <v>116</v>
      </c>
      <c r="N74" s="87"/>
      <c r="O74" s="134" t="s">
        <v>605</v>
      </c>
      <c r="P74" s="91">
        <v>40364</v>
      </c>
      <c r="Q74" s="87"/>
      <c r="R74" s="87" t="s">
        <v>117</v>
      </c>
      <c r="S74" s="87" t="s">
        <v>118</v>
      </c>
      <c r="T74" s="92" t="s">
        <v>25</v>
      </c>
      <c r="U74" s="81">
        <v>69</v>
      </c>
    </row>
    <row r="75" spans="1:21" s="2" customFormat="1" ht="23.15" customHeight="1" x14ac:dyDescent="0.35">
      <c r="A75" s="80" t="str">
        <f t="shared" ca="1" si="2"/>
        <v>60ans</v>
      </c>
      <c r="B75" s="87" t="s">
        <v>340</v>
      </c>
      <c r="C75" s="87" t="s">
        <v>341</v>
      </c>
      <c r="D75" s="87" t="s">
        <v>426</v>
      </c>
      <c r="E75" s="87"/>
      <c r="F75" s="88">
        <v>78250</v>
      </c>
      <c r="G75" s="87" t="s">
        <v>427</v>
      </c>
      <c r="H75" s="88" t="s">
        <v>98</v>
      </c>
      <c r="I75" s="87" t="s">
        <v>87</v>
      </c>
      <c r="J75" s="89">
        <v>21643</v>
      </c>
      <c r="K75" s="87" t="s">
        <v>42</v>
      </c>
      <c r="L75" s="87" t="s">
        <v>593</v>
      </c>
      <c r="M75" s="87" t="s">
        <v>116</v>
      </c>
      <c r="N75" s="87"/>
      <c r="O75" s="134" t="s">
        <v>132</v>
      </c>
      <c r="P75" s="91">
        <v>37803</v>
      </c>
      <c r="Q75" s="87"/>
      <c r="R75" s="87" t="s">
        <v>117</v>
      </c>
      <c r="S75" s="87" t="s">
        <v>118</v>
      </c>
      <c r="T75" s="87" t="s">
        <v>25</v>
      </c>
      <c r="U75" s="81">
        <v>70</v>
      </c>
    </row>
    <row r="76" spans="1:21" s="2" customFormat="1" ht="23.15" customHeight="1" x14ac:dyDescent="0.35">
      <c r="A76" s="80" t="str">
        <f t="shared" ca="1" si="2"/>
        <v>29ans</v>
      </c>
      <c r="B76" s="87" t="s">
        <v>344</v>
      </c>
      <c r="C76" s="87" t="s">
        <v>345</v>
      </c>
      <c r="D76" s="87" t="s">
        <v>528</v>
      </c>
      <c r="E76" s="87"/>
      <c r="F76" s="88">
        <v>78570</v>
      </c>
      <c r="G76" s="87" t="s">
        <v>113</v>
      </c>
      <c r="H76" s="88" t="s">
        <v>99</v>
      </c>
      <c r="I76" s="87" t="s">
        <v>529</v>
      </c>
      <c r="J76" s="89">
        <v>32921</v>
      </c>
      <c r="K76" s="87" t="s">
        <v>262</v>
      </c>
      <c r="L76" s="87" t="s">
        <v>590</v>
      </c>
      <c r="M76" s="87" t="s">
        <v>116</v>
      </c>
      <c r="N76" s="87"/>
      <c r="O76" s="134" t="s">
        <v>132</v>
      </c>
      <c r="P76" s="91">
        <v>42081</v>
      </c>
      <c r="Q76" s="87"/>
      <c r="R76" s="87" t="s">
        <v>117</v>
      </c>
      <c r="S76" s="87" t="s">
        <v>118</v>
      </c>
      <c r="T76" s="92" t="s">
        <v>25</v>
      </c>
      <c r="U76" s="81">
        <v>71</v>
      </c>
    </row>
    <row r="77" spans="1:21" s="2" customFormat="1" ht="23.15" customHeight="1" x14ac:dyDescent="0.35">
      <c r="A77" s="80" t="str">
        <f t="shared" ca="1" si="2"/>
        <v>44ans</v>
      </c>
      <c r="B77" s="87" t="s">
        <v>401</v>
      </c>
      <c r="C77" s="87" t="s">
        <v>402</v>
      </c>
      <c r="D77" s="87" t="s">
        <v>530</v>
      </c>
      <c r="E77" s="87"/>
      <c r="F77" s="88">
        <v>78570</v>
      </c>
      <c r="G77" s="87" t="s">
        <v>29</v>
      </c>
      <c r="H77" s="88" t="s">
        <v>100</v>
      </c>
      <c r="I77" s="87" t="s">
        <v>87</v>
      </c>
      <c r="J77" s="89">
        <v>27419</v>
      </c>
      <c r="K77" s="87" t="s">
        <v>42</v>
      </c>
      <c r="L77" s="87" t="s">
        <v>593</v>
      </c>
      <c r="M77" s="87" t="s">
        <v>116</v>
      </c>
      <c r="N77" s="87"/>
      <c r="O77" s="90" t="s">
        <v>199</v>
      </c>
      <c r="P77" s="91">
        <v>38782</v>
      </c>
      <c r="Q77" s="87"/>
      <c r="R77" s="87" t="s">
        <v>117</v>
      </c>
      <c r="S77" s="87" t="s">
        <v>118</v>
      </c>
      <c r="T77" s="87" t="s">
        <v>25</v>
      </c>
      <c r="U77" s="81">
        <v>72</v>
      </c>
    </row>
    <row r="78" spans="1:21" s="2" customFormat="1" ht="23.15" customHeight="1" x14ac:dyDescent="0.35">
      <c r="A78" s="80" t="str">
        <f t="shared" ca="1" si="2"/>
        <v>35ans</v>
      </c>
      <c r="B78" s="87" t="s">
        <v>403</v>
      </c>
      <c r="C78" s="87" t="s">
        <v>135</v>
      </c>
      <c r="D78" s="87" t="s">
        <v>531</v>
      </c>
      <c r="E78" s="87"/>
      <c r="F78" s="88">
        <v>78570</v>
      </c>
      <c r="G78" s="87" t="s">
        <v>29</v>
      </c>
      <c r="H78" s="88" t="s">
        <v>136</v>
      </c>
      <c r="I78" s="87" t="s">
        <v>294</v>
      </c>
      <c r="J78" s="89">
        <v>30635</v>
      </c>
      <c r="K78" s="87" t="s">
        <v>42</v>
      </c>
      <c r="L78" s="87" t="s">
        <v>590</v>
      </c>
      <c r="M78" s="87" t="s">
        <v>116</v>
      </c>
      <c r="N78" s="87"/>
      <c r="O78" s="84" t="s">
        <v>366</v>
      </c>
      <c r="P78" s="91">
        <v>43262</v>
      </c>
      <c r="Q78" s="87"/>
      <c r="R78" s="87" t="s">
        <v>117</v>
      </c>
      <c r="S78" s="87" t="s">
        <v>118</v>
      </c>
      <c r="T78" s="92" t="s">
        <v>25</v>
      </c>
      <c r="U78" s="81">
        <v>73</v>
      </c>
    </row>
    <row r="79" spans="1:21" s="2" customFormat="1" ht="23.15" customHeight="1" x14ac:dyDescent="0.35">
      <c r="A79" s="80" t="str">
        <f t="shared" ca="1" si="2"/>
        <v>33ans</v>
      </c>
      <c r="B79" s="87" t="s">
        <v>228</v>
      </c>
      <c r="C79" s="87" t="s">
        <v>229</v>
      </c>
      <c r="D79" s="87" t="s">
        <v>230</v>
      </c>
      <c r="E79" s="87" t="s">
        <v>231</v>
      </c>
      <c r="F79" s="88">
        <v>93240</v>
      </c>
      <c r="G79" s="87" t="s">
        <v>232</v>
      </c>
      <c r="H79" s="88"/>
      <c r="I79" s="87" t="s">
        <v>115</v>
      </c>
      <c r="J79" s="89">
        <v>31422</v>
      </c>
      <c r="K79" s="87" t="s">
        <v>42</v>
      </c>
      <c r="L79" s="87" t="s">
        <v>590</v>
      </c>
      <c r="M79" s="87"/>
      <c r="N79" s="87"/>
      <c r="O79" s="90"/>
      <c r="P79" s="91">
        <v>43287</v>
      </c>
      <c r="Q79" s="87"/>
      <c r="R79" s="87" t="s">
        <v>209</v>
      </c>
      <c r="S79" s="87" t="s">
        <v>118</v>
      </c>
      <c r="T79" s="92">
        <v>151.66999999999999</v>
      </c>
      <c r="U79" s="81">
        <v>74</v>
      </c>
    </row>
    <row r="80" spans="1:21" s="2" customFormat="1" ht="23.15" customHeight="1" x14ac:dyDescent="0.35">
      <c r="A80" s="80" t="str">
        <f t="shared" ca="1" si="2"/>
        <v>56ans</v>
      </c>
      <c r="B80" s="87" t="s">
        <v>342</v>
      </c>
      <c r="C80" s="87" t="s">
        <v>343</v>
      </c>
      <c r="D80" s="87" t="s">
        <v>170</v>
      </c>
      <c r="E80" s="87" t="s">
        <v>171</v>
      </c>
      <c r="F80" s="88">
        <v>92230</v>
      </c>
      <c r="G80" s="87" t="s">
        <v>428</v>
      </c>
      <c r="H80" s="88" t="s">
        <v>101</v>
      </c>
      <c r="I80" s="87" t="s">
        <v>87</v>
      </c>
      <c r="J80" s="89">
        <v>22940</v>
      </c>
      <c r="K80" s="87" t="s">
        <v>262</v>
      </c>
      <c r="L80" s="87" t="s">
        <v>139</v>
      </c>
      <c r="M80" s="87" t="s">
        <v>116</v>
      </c>
      <c r="N80" s="87"/>
      <c r="O80" s="134" t="s">
        <v>132</v>
      </c>
      <c r="P80" s="91">
        <v>37803</v>
      </c>
      <c r="Q80" s="87"/>
      <c r="R80" s="87" t="s">
        <v>117</v>
      </c>
      <c r="S80" s="87" t="s">
        <v>118</v>
      </c>
      <c r="T80" s="87" t="s">
        <v>25</v>
      </c>
      <c r="U80" s="81">
        <v>75</v>
      </c>
    </row>
    <row r="81" spans="1:21" s="2" customFormat="1" ht="23.15" customHeight="1" x14ac:dyDescent="0.35">
      <c r="A81" s="80" t="str">
        <f t="shared" ca="1" si="2"/>
        <v>49ans</v>
      </c>
      <c r="B81" s="87" t="s">
        <v>404</v>
      </c>
      <c r="C81" s="87" t="s">
        <v>405</v>
      </c>
      <c r="D81" s="87" t="s">
        <v>532</v>
      </c>
      <c r="E81" s="87"/>
      <c r="F81" s="88">
        <v>78955</v>
      </c>
      <c r="G81" s="87" t="s">
        <v>88</v>
      </c>
      <c r="H81" s="88" t="s">
        <v>102</v>
      </c>
      <c r="I81" s="87" t="s">
        <v>87</v>
      </c>
      <c r="J81" s="89">
        <v>25463</v>
      </c>
      <c r="K81" s="87" t="s">
        <v>42</v>
      </c>
      <c r="L81" s="81" t="s">
        <v>598</v>
      </c>
      <c r="M81" s="87" t="s">
        <v>116</v>
      </c>
      <c r="N81" s="87"/>
      <c r="O81" s="90" t="s">
        <v>201</v>
      </c>
      <c r="P81" s="91">
        <v>40504</v>
      </c>
      <c r="Q81" s="87"/>
      <c r="R81" s="87" t="s">
        <v>117</v>
      </c>
      <c r="S81" s="87" t="s">
        <v>118</v>
      </c>
      <c r="T81" s="92" t="s">
        <v>25</v>
      </c>
      <c r="U81" s="81">
        <v>76</v>
      </c>
    </row>
    <row r="82" spans="1:21" s="2" customFormat="1" ht="23.15" customHeight="1" x14ac:dyDescent="0.35">
      <c r="A82" s="80" t="str">
        <f t="shared" ca="1" si="2"/>
        <v>55ans</v>
      </c>
      <c r="B82" s="87" t="s">
        <v>533</v>
      </c>
      <c r="C82" s="87" t="s">
        <v>347</v>
      </c>
      <c r="D82" s="87" t="s">
        <v>534</v>
      </c>
      <c r="E82" s="87"/>
      <c r="F82" s="88">
        <v>78570</v>
      </c>
      <c r="G82" s="87" t="s">
        <v>29</v>
      </c>
      <c r="H82" s="88" t="s">
        <v>103</v>
      </c>
      <c r="I82" s="87" t="s">
        <v>87</v>
      </c>
      <c r="J82" s="89">
        <v>23280</v>
      </c>
      <c r="K82" s="87" t="s">
        <v>262</v>
      </c>
      <c r="L82" s="87" t="s">
        <v>271</v>
      </c>
      <c r="M82" s="87"/>
      <c r="N82" s="87"/>
      <c r="O82" s="90"/>
      <c r="P82" s="91">
        <v>42954</v>
      </c>
      <c r="Q82" s="87"/>
      <c r="R82" s="87" t="s">
        <v>117</v>
      </c>
      <c r="S82" s="87" t="s">
        <v>118</v>
      </c>
      <c r="T82" s="92" t="s">
        <v>25</v>
      </c>
      <c r="U82" s="81">
        <v>77</v>
      </c>
    </row>
    <row r="83" spans="1:21" s="2" customFormat="1" ht="23.15" customHeight="1" x14ac:dyDescent="0.35">
      <c r="A83" s="80" t="str">
        <f t="shared" ca="1" si="2"/>
        <v>27ans</v>
      </c>
      <c r="B83" s="87" t="s">
        <v>295</v>
      </c>
      <c r="C83" s="87" t="s">
        <v>296</v>
      </c>
      <c r="D83" s="87" t="s">
        <v>297</v>
      </c>
      <c r="E83" s="87"/>
      <c r="F83" s="88">
        <v>78300</v>
      </c>
      <c r="G83" s="87" t="s">
        <v>158</v>
      </c>
      <c r="H83" s="88" t="s">
        <v>298</v>
      </c>
      <c r="I83" s="87" t="s">
        <v>87</v>
      </c>
      <c r="J83" s="89">
        <v>33581</v>
      </c>
      <c r="K83" s="87" t="s">
        <v>42</v>
      </c>
      <c r="L83" s="87" t="s">
        <v>299</v>
      </c>
      <c r="M83" s="87" t="s">
        <v>116</v>
      </c>
      <c r="N83" s="87"/>
      <c r="O83" s="90" t="s">
        <v>619</v>
      </c>
      <c r="P83" s="91">
        <v>43344</v>
      </c>
      <c r="Q83" s="87"/>
      <c r="R83" s="87" t="s">
        <v>117</v>
      </c>
      <c r="S83" s="87" t="s">
        <v>118</v>
      </c>
      <c r="T83" s="92" t="s">
        <v>25</v>
      </c>
      <c r="U83" s="81">
        <v>78</v>
      </c>
    </row>
    <row r="84" spans="1:21" s="2" customFormat="1" ht="23.15" customHeight="1" x14ac:dyDescent="0.35">
      <c r="A84" s="80" t="str">
        <f t="shared" ca="1" si="2"/>
        <v>55ans</v>
      </c>
      <c r="B84" s="87" t="s">
        <v>302</v>
      </c>
      <c r="C84" s="87" t="s">
        <v>406</v>
      </c>
      <c r="D84" s="87" t="s">
        <v>429</v>
      </c>
      <c r="E84" s="87"/>
      <c r="F84" s="88">
        <v>78700</v>
      </c>
      <c r="G84" s="87" t="s">
        <v>104</v>
      </c>
      <c r="H84" s="88" t="s">
        <v>105</v>
      </c>
      <c r="I84" s="87" t="s">
        <v>87</v>
      </c>
      <c r="J84" s="89">
        <v>23191</v>
      </c>
      <c r="K84" s="87" t="s">
        <v>42</v>
      </c>
      <c r="L84" s="87" t="s">
        <v>593</v>
      </c>
      <c r="M84" s="87" t="s">
        <v>116</v>
      </c>
      <c r="N84" s="87"/>
      <c r="O84" s="90" t="s">
        <v>203</v>
      </c>
      <c r="P84" s="91">
        <v>43193</v>
      </c>
      <c r="Q84" s="87"/>
      <c r="R84" s="87" t="s">
        <v>117</v>
      </c>
      <c r="S84" s="87" t="s">
        <v>118</v>
      </c>
      <c r="T84" s="92" t="s">
        <v>25</v>
      </c>
      <c r="U84" s="81">
        <v>79</v>
      </c>
    </row>
    <row r="85" spans="1:21" s="2" customFormat="1" ht="23.15" customHeight="1" x14ac:dyDescent="0.35">
      <c r="A85" s="80" t="str">
        <f t="shared" ca="1" si="2"/>
        <v>39ans</v>
      </c>
      <c r="B85" s="87" t="s">
        <v>407</v>
      </c>
      <c r="C85" s="87" t="s">
        <v>408</v>
      </c>
      <c r="D85" s="87" t="s">
        <v>535</v>
      </c>
      <c r="E85" s="87"/>
      <c r="F85" s="88">
        <v>78520</v>
      </c>
      <c r="G85" s="87" t="s">
        <v>167</v>
      </c>
      <c r="H85" s="88" t="s">
        <v>106</v>
      </c>
      <c r="I85" s="87" t="s">
        <v>87</v>
      </c>
      <c r="J85" s="89">
        <v>29211</v>
      </c>
      <c r="K85" s="87" t="s">
        <v>262</v>
      </c>
      <c r="L85" s="87" t="s">
        <v>139</v>
      </c>
      <c r="M85" s="87" t="s">
        <v>116</v>
      </c>
      <c r="N85" s="87"/>
      <c r="O85" s="90" t="s">
        <v>204</v>
      </c>
      <c r="P85" s="91">
        <v>42737</v>
      </c>
      <c r="Q85" s="87"/>
      <c r="R85" s="87" t="s">
        <v>117</v>
      </c>
      <c r="S85" s="87" t="s">
        <v>118</v>
      </c>
      <c r="T85" s="92" t="s">
        <v>25</v>
      </c>
      <c r="U85" s="81">
        <v>80</v>
      </c>
    </row>
    <row r="86" spans="1:21" s="2" customFormat="1" ht="23.15" customHeight="1" x14ac:dyDescent="0.35">
      <c r="A86" s="80" t="str">
        <f t="shared" ca="1" si="2"/>
        <v>26ans</v>
      </c>
      <c r="B86" s="87" t="s">
        <v>536</v>
      </c>
      <c r="C86" s="87" t="s">
        <v>537</v>
      </c>
      <c r="D86" s="87" t="s">
        <v>538</v>
      </c>
      <c r="E86" s="87"/>
      <c r="F86" s="88">
        <v>93500</v>
      </c>
      <c r="G86" s="87" t="s">
        <v>539</v>
      </c>
      <c r="H86" s="88" t="s">
        <v>107</v>
      </c>
      <c r="I86" s="87" t="s">
        <v>87</v>
      </c>
      <c r="J86" s="89">
        <v>34046</v>
      </c>
      <c r="K86" s="87" t="s">
        <v>42</v>
      </c>
      <c r="L86" s="87" t="s">
        <v>600</v>
      </c>
      <c r="M86" s="87"/>
      <c r="N86" s="87"/>
      <c r="O86" s="90"/>
      <c r="P86" s="91">
        <v>43108</v>
      </c>
      <c r="Q86" s="87"/>
      <c r="R86" s="87" t="s">
        <v>117</v>
      </c>
      <c r="S86" s="87" t="s">
        <v>118</v>
      </c>
      <c r="T86" s="92" t="s">
        <v>25</v>
      </c>
      <c r="U86" s="81">
        <v>81</v>
      </c>
    </row>
    <row r="87" spans="1:21" s="3" customFormat="1" ht="14.5" customHeight="1" x14ac:dyDescent="0.35">
      <c r="A87" s="14"/>
      <c r="B87" s="6"/>
      <c r="D87" s="6"/>
      <c r="E87" s="6"/>
      <c r="G87" s="6"/>
      <c r="J87" s="4"/>
      <c r="L87" s="6"/>
      <c r="O87" s="24"/>
      <c r="P87" s="142"/>
      <c r="Q87" s="142"/>
      <c r="R87" s="142"/>
      <c r="U87" s="25"/>
    </row>
    <row r="88" spans="1:21" s="3" customFormat="1" ht="72.5" x14ac:dyDescent="0.35">
      <c r="A88" s="137" t="s">
        <v>606</v>
      </c>
      <c r="B88" s="135" t="s">
        <v>607</v>
      </c>
      <c r="C88" s="136" t="s">
        <v>608</v>
      </c>
      <c r="D88" s="6"/>
      <c r="E88" s="6"/>
      <c r="G88" s="6"/>
      <c r="J88" s="4"/>
      <c r="L88" s="6"/>
      <c r="O88" s="24"/>
      <c r="P88" s="142"/>
      <c r="Q88" s="142"/>
      <c r="R88" s="142"/>
    </row>
    <row r="89" spans="1:21" s="3" customFormat="1" ht="51" customHeight="1" x14ac:dyDescent="0.35">
      <c r="A89" s="14"/>
      <c r="B89" s="6"/>
      <c r="D89" s="6"/>
      <c r="E89" s="33"/>
      <c r="G89" s="6"/>
      <c r="J89" s="4"/>
      <c r="L89" s="6"/>
      <c r="O89" s="24"/>
      <c r="P89" s="142"/>
      <c r="Q89" s="142"/>
      <c r="R89" s="142"/>
    </row>
    <row r="90" spans="1:21" s="3" customFormat="1" ht="14.25" customHeight="1" x14ac:dyDescent="0.35">
      <c r="A90" s="14"/>
      <c r="B90" s="6"/>
      <c r="D90" s="6"/>
      <c r="E90" s="6"/>
      <c r="G90" s="6"/>
      <c r="J90" s="4"/>
      <c r="L90" s="6"/>
      <c r="O90" s="24"/>
      <c r="P90" s="142"/>
      <c r="Q90" s="142"/>
      <c r="R90" s="142"/>
    </row>
    <row r="91" spans="1:21" s="3" customFormat="1" ht="14.25" customHeight="1" x14ac:dyDescent="0.35">
      <c r="A91" s="14"/>
      <c r="B91" s="6"/>
      <c r="D91" s="6"/>
      <c r="E91" s="6"/>
      <c r="G91" s="6"/>
      <c r="J91" s="4"/>
      <c r="L91" s="6"/>
      <c r="O91" s="24"/>
      <c r="P91" s="142"/>
      <c r="Q91" s="142"/>
      <c r="R91" s="142"/>
    </row>
    <row r="92" spans="1:21" s="3" customFormat="1" ht="14.5" customHeight="1" x14ac:dyDescent="0.35">
      <c r="A92" s="14"/>
      <c r="B92" s="6"/>
      <c r="D92" s="6"/>
      <c r="E92" s="6"/>
      <c r="G92" s="6"/>
      <c r="J92" s="4"/>
      <c r="L92" s="6"/>
      <c r="O92" s="24"/>
      <c r="P92" s="142"/>
      <c r="Q92" s="142"/>
      <c r="R92" s="142"/>
    </row>
    <row r="93" spans="1:21" s="3" customFormat="1" ht="14.5" customHeight="1" x14ac:dyDescent="0.35">
      <c r="A93" s="14"/>
      <c r="B93" s="6"/>
      <c r="D93" s="6"/>
      <c r="E93" s="6"/>
      <c r="G93" s="6"/>
      <c r="J93" s="4"/>
      <c r="L93" s="6"/>
      <c r="O93" s="24"/>
      <c r="P93" s="142"/>
      <c r="Q93" s="142"/>
      <c r="R93" s="142"/>
    </row>
    <row r="94" spans="1:21" s="3" customFormat="1" ht="14.25" customHeight="1" x14ac:dyDescent="0.35">
      <c r="A94" s="14"/>
      <c r="B94" s="6"/>
      <c r="D94" s="6"/>
      <c r="E94" s="6"/>
      <c r="G94" s="6"/>
      <c r="J94" s="4"/>
      <c r="L94" s="6"/>
      <c r="O94" s="24"/>
      <c r="P94" s="142"/>
      <c r="Q94" s="142"/>
      <c r="R94" s="142"/>
    </row>
    <row r="95" spans="1:21" s="3" customFormat="1" ht="14.25" customHeight="1" x14ac:dyDescent="0.35">
      <c r="A95" s="14"/>
      <c r="B95" s="6"/>
      <c r="D95" s="6"/>
      <c r="E95" s="6"/>
      <c r="G95" s="6"/>
      <c r="J95" s="4"/>
      <c r="L95" s="6"/>
      <c r="O95" s="24"/>
      <c r="P95" s="142"/>
      <c r="Q95" s="142"/>
      <c r="R95" s="142"/>
    </row>
    <row r="96" spans="1:21" s="3" customFormat="1" ht="14.5" customHeight="1" x14ac:dyDescent="0.35">
      <c r="A96" s="14"/>
      <c r="B96" s="6"/>
      <c r="D96" s="6"/>
      <c r="E96" s="6"/>
      <c r="G96" s="6"/>
      <c r="J96" s="4"/>
      <c r="L96" s="6"/>
      <c r="O96" s="24"/>
      <c r="P96" s="142"/>
      <c r="Q96" s="142"/>
      <c r="R96" s="142"/>
    </row>
    <row r="97" spans="1:18" s="3" customFormat="1" ht="14.5" customHeight="1" x14ac:dyDescent="0.35">
      <c r="A97" s="14"/>
      <c r="B97" s="6"/>
      <c r="D97" s="6"/>
      <c r="E97" s="6"/>
      <c r="G97" s="6"/>
      <c r="J97" s="4"/>
      <c r="L97" s="6"/>
      <c r="O97" s="24"/>
      <c r="P97" s="142"/>
      <c r="Q97" s="142"/>
      <c r="R97" s="142"/>
    </row>
    <row r="98" spans="1:18" s="3" customFormat="1" ht="14.25" customHeight="1" x14ac:dyDescent="0.35">
      <c r="A98" s="14"/>
      <c r="B98" s="6"/>
      <c r="D98" s="6"/>
      <c r="E98" s="6"/>
      <c r="G98" s="6"/>
      <c r="J98" s="4"/>
      <c r="L98" s="6"/>
      <c r="O98" s="24"/>
      <c r="P98" s="142"/>
      <c r="Q98" s="142"/>
      <c r="R98" s="142"/>
    </row>
    <row r="99" spans="1:18" s="3" customFormat="1" ht="14.5" customHeight="1" x14ac:dyDescent="0.35">
      <c r="A99" s="14"/>
      <c r="B99" s="6"/>
      <c r="D99" s="6"/>
      <c r="E99" s="6"/>
      <c r="G99" s="6"/>
      <c r="J99" s="4"/>
      <c r="L99" s="6"/>
      <c r="O99" s="24"/>
      <c r="P99" s="142"/>
      <c r="Q99" s="142"/>
      <c r="R99" s="142"/>
    </row>
    <row r="100" spans="1:18" s="3" customFormat="1" ht="14.25" customHeight="1" x14ac:dyDescent="0.35">
      <c r="A100" s="14"/>
      <c r="B100" s="6"/>
      <c r="D100" s="6"/>
      <c r="E100" s="6"/>
      <c r="G100" s="6"/>
      <c r="J100" s="4"/>
      <c r="L100" s="6"/>
      <c r="O100" s="24"/>
      <c r="P100" s="142"/>
      <c r="Q100" s="142"/>
      <c r="R100" s="142"/>
    </row>
    <row r="101" spans="1:18" s="3" customFormat="1" ht="14.5" customHeight="1" x14ac:dyDescent="0.35">
      <c r="A101" s="14"/>
      <c r="B101" s="6"/>
      <c r="D101" s="6"/>
      <c r="E101" s="6"/>
      <c r="G101" s="6"/>
      <c r="J101" s="4"/>
      <c r="L101" s="6"/>
      <c r="O101" s="24"/>
      <c r="P101" s="142"/>
      <c r="Q101" s="142"/>
      <c r="R101" s="142"/>
    </row>
    <row r="102" spans="1:18" s="3" customFormat="1" ht="14.5" customHeight="1" x14ac:dyDescent="0.35">
      <c r="A102" s="14"/>
      <c r="B102" s="6"/>
      <c r="D102" s="6"/>
      <c r="E102" s="6"/>
      <c r="G102" s="6"/>
      <c r="J102" s="4"/>
      <c r="L102" s="6"/>
      <c r="O102" s="24"/>
      <c r="P102" s="142"/>
      <c r="Q102" s="142"/>
      <c r="R102" s="142"/>
    </row>
    <row r="103" spans="1:18" s="3" customFormat="1" ht="14.25" customHeight="1" x14ac:dyDescent="0.35">
      <c r="A103" s="14"/>
      <c r="B103" s="6"/>
      <c r="D103" s="6"/>
      <c r="E103" s="6"/>
      <c r="G103" s="6"/>
      <c r="J103" s="4"/>
      <c r="L103" s="6"/>
      <c r="O103" s="24"/>
      <c r="P103" s="142"/>
      <c r="Q103" s="142"/>
      <c r="R103" s="142"/>
    </row>
    <row r="104" spans="1:18" s="3" customFormat="1" ht="14.5" customHeight="1" x14ac:dyDescent="0.35">
      <c r="A104" s="14"/>
      <c r="B104" s="6"/>
      <c r="D104" s="6"/>
      <c r="E104" s="6"/>
      <c r="G104" s="6"/>
      <c r="J104" s="4"/>
      <c r="L104" s="6"/>
      <c r="O104" s="24"/>
      <c r="P104" s="142"/>
      <c r="Q104" s="142"/>
      <c r="R104" s="142"/>
    </row>
    <row r="105" spans="1:18" s="3" customFormat="1" ht="14.5" customHeight="1" x14ac:dyDescent="0.35">
      <c r="A105" s="14"/>
      <c r="B105" s="6"/>
      <c r="D105" s="6"/>
      <c r="E105" s="6"/>
      <c r="G105" s="6"/>
      <c r="J105" s="4"/>
      <c r="L105" s="6"/>
      <c r="O105" s="24"/>
      <c r="P105" s="142"/>
      <c r="Q105" s="142"/>
      <c r="R105" s="142"/>
    </row>
    <row r="106" spans="1:18" s="3" customFormat="1" ht="14.25" customHeight="1" x14ac:dyDescent="0.35">
      <c r="A106" s="14"/>
      <c r="B106" s="6"/>
      <c r="D106" s="6"/>
      <c r="E106" s="6"/>
      <c r="G106" s="6"/>
      <c r="J106" s="4"/>
      <c r="L106" s="6"/>
      <c r="O106" s="24"/>
      <c r="P106" s="142"/>
      <c r="Q106" s="142"/>
      <c r="R106" s="142"/>
    </row>
    <row r="107" spans="1:18" s="3" customFormat="1" ht="14.5" customHeight="1" x14ac:dyDescent="0.35">
      <c r="A107" s="14"/>
      <c r="B107" s="6"/>
      <c r="D107" s="6"/>
      <c r="E107" s="6"/>
      <c r="G107" s="6"/>
      <c r="J107" s="4"/>
      <c r="L107" s="6"/>
      <c r="O107" s="24"/>
      <c r="P107" s="142"/>
      <c r="Q107" s="142"/>
      <c r="R107" s="142"/>
    </row>
    <row r="108" spans="1:18" s="3" customFormat="1" ht="14.5" customHeight="1" x14ac:dyDescent="0.35">
      <c r="A108" s="14"/>
      <c r="B108" s="6"/>
      <c r="D108" s="6"/>
      <c r="E108" s="6"/>
      <c r="G108" s="6"/>
      <c r="J108" s="4"/>
      <c r="L108" s="6"/>
      <c r="O108" s="24"/>
      <c r="P108" s="142"/>
      <c r="Q108" s="142"/>
      <c r="R108" s="142"/>
    </row>
    <row r="109" spans="1:18" s="3" customFormat="1" ht="14.5" customHeight="1" x14ac:dyDescent="0.35">
      <c r="A109" s="14"/>
      <c r="B109" s="6"/>
      <c r="D109" s="6"/>
      <c r="E109" s="6"/>
      <c r="G109" s="6"/>
      <c r="J109" s="4"/>
      <c r="L109" s="6"/>
      <c r="O109" s="24"/>
      <c r="P109" s="142"/>
      <c r="Q109" s="142"/>
      <c r="R109" s="142"/>
    </row>
    <row r="111" spans="1:18" x14ac:dyDescent="0.35">
      <c r="A111" s="15"/>
    </row>
    <row r="112" spans="1:18" ht="20" x14ac:dyDescent="0.35">
      <c r="A112" s="16"/>
    </row>
    <row r="115" spans="1:1" x14ac:dyDescent="0.35">
      <c r="A115" s="17"/>
    </row>
    <row r="116" spans="1:1" x14ac:dyDescent="0.35">
      <c r="A116" s="18"/>
    </row>
    <row r="117" spans="1:1" x14ac:dyDescent="0.35">
      <c r="A117" s="19"/>
    </row>
    <row r="118" spans="1:1" ht="15.5" x14ac:dyDescent="0.35">
      <c r="A118" s="20"/>
    </row>
  </sheetData>
  <autoFilter ref="A5:U86" xr:uid="{00000000-0009-0000-0000-000000000000}"/>
  <mergeCells count="25">
    <mergeCell ref="P100:R100"/>
    <mergeCell ref="P101:R101"/>
    <mergeCell ref="P102:R102"/>
    <mergeCell ref="P103:R103"/>
    <mergeCell ref="P109:R109"/>
    <mergeCell ref="P104:R104"/>
    <mergeCell ref="P105:R105"/>
    <mergeCell ref="P106:R106"/>
    <mergeCell ref="P107:R107"/>
    <mergeCell ref="P108:R108"/>
    <mergeCell ref="P95:R95"/>
    <mergeCell ref="P96:R96"/>
    <mergeCell ref="P97:R97"/>
    <mergeCell ref="P98:R98"/>
    <mergeCell ref="P99:R99"/>
    <mergeCell ref="P90:R90"/>
    <mergeCell ref="P91:R91"/>
    <mergeCell ref="P92:R92"/>
    <mergeCell ref="P93:R93"/>
    <mergeCell ref="P94:R94"/>
    <mergeCell ref="P87:R87"/>
    <mergeCell ref="P88:R88"/>
    <mergeCell ref="B4:D4"/>
    <mergeCell ref="P89:R89"/>
    <mergeCell ref="A2:K2"/>
  </mergeCells>
  <pageMargins left="0.11811023622047245" right="0.11811023622047245" top="0" bottom="0" header="0.31496062992125984" footer="0.31496062992125984"/>
  <pageSetup paperSize="8" scale="9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Feuil3.AjouterTH">
                <anchor moveWithCells="1" sizeWithCells="1">
                  <from>
                    <xdr:col>0</xdr:col>
                    <xdr:colOff>400050</xdr:colOff>
                    <xdr:row>1</xdr:row>
                    <xdr:rowOff>114300</xdr:rowOff>
                  </from>
                  <to>
                    <xdr:col>2</xdr:col>
                    <xdr:colOff>609600</xdr:colOff>
                    <xdr:row>3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L76"/>
  <sheetViews>
    <sheetView tabSelected="1" zoomScale="90" zoomScaleNormal="90" workbookViewId="0">
      <selection activeCell="E55" sqref="E55"/>
    </sheetView>
  </sheetViews>
  <sheetFormatPr baseColWidth="10" defaultRowHeight="14.5" x14ac:dyDescent="0.35"/>
  <cols>
    <col min="4" max="4" width="11.54296875" bestFit="1" customWidth="1"/>
    <col min="5" max="5" width="20.54296875" style="55" customWidth="1"/>
    <col min="6" max="6" width="17.81640625" style="55" customWidth="1"/>
    <col min="7" max="7" width="28.81640625" bestFit="1" customWidth="1"/>
    <col min="8" max="8" width="23.7265625" style="56" customWidth="1"/>
    <col min="9" max="9" width="23.81640625" customWidth="1"/>
  </cols>
  <sheetData>
    <row r="1" spans="1:12" ht="46" x14ac:dyDescent="1">
      <c r="B1" s="146" t="s">
        <v>603</v>
      </c>
      <c r="C1" s="146"/>
      <c r="D1" s="146"/>
      <c r="E1" s="146"/>
      <c r="F1" s="146"/>
      <c r="G1" s="145">
        <f ca="1">TODAY()</f>
        <v>43579</v>
      </c>
      <c r="H1" s="145"/>
    </row>
    <row r="2" spans="1:12" ht="74" x14ac:dyDescent="0.35">
      <c r="A2" s="141" t="s">
        <v>613</v>
      </c>
      <c r="B2" s="57" t="s">
        <v>555</v>
      </c>
      <c r="C2" s="57" t="s">
        <v>602</v>
      </c>
      <c r="D2" s="131" t="s">
        <v>604</v>
      </c>
      <c r="E2" s="57" t="s">
        <v>235</v>
      </c>
      <c r="F2" s="57" t="s">
        <v>556</v>
      </c>
      <c r="G2" s="58" t="s">
        <v>614</v>
      </c>
      <c r="H2" s="58" t="s">
        <v>615</v>
      </c>
      <c r="I2" s="58" t="s">
        <v>616</v>
      </c>
      <c r="J2" s="58" t="s">
        <v>612</v>
      </c>
    </row>
    <row r="3" spans="1:12" ht="15.5" x14ac:dyDescent="0.35">
      <c r="A3" s="104" t="s">
        <v>116</v>
      </c>
      <c r="B3" s="104"/>
      <c r="C3" s="139" t="str">
        <f ca="1">IF(E3="","",DATEDIF(D3,$G$1,"y")&amp;"ans")</f>
        <v>48ans</v>
      </c>
      <c r="D3" s="138">
        <v>25862</v>
      </c>
      <c r="E3" s="59" t="s">
        <v>266</v>
      </c>
      <c r="F3" s="59" t="s">
        <v>267</v>
      </c>
      <c r="G3" s="60">
        <v>42038</v>
      </c>
      <c r="H3" s="166">
        <v>43863</v>
      </c>
      <c r="I3" s="132" t="str">
        <f ca="1">IF(E3="","",IF(J3&lt;&gt;"","EN COURS",IF(H3&lt;TODAY(),"PERIME","A JOUR")))</f>
        <v>A JOUR</v>
      </c>
      <c r="J3" s="132"/>
    </row>
    <row r="4" spans="1:12" ht="15.5" x14ac:dyDescent="0.35">
      <c r="A4" s="104" t="s">
        <v>116</v>
      </c>
      <c r="B4" s="104"/>
      <c r="C4" s="139" t="str">
        <f t="shared" ref="C4:C52" ca="1" si="0">IF(E4="","",DATEDIF(D4,$G$1,"y")&amp;"ans")</f>
        <v>60ans</v>
      </c>
      <c r="D4" s="138">
        <v>21417</v>
      </c>
      <c r="E4" s="62" t="s">
        <v>324</v>
      </c>
      <c r="F4" s="62" t="s">
        <v>325</v>
      </c>
      <c r="G4" s="63"/>
      <c r="H4" s="61"/>
      <c r="I4" s="132" t="str">
        <f t="shared" ref="I4:I52" ca="1" si="1">IF(E4="","",IF(J4&lt;&gt;"","EN COURS",IF(H4&lt;TODAY(),"PERIME","A JOUR")))</f>
        <v>PERIME</v>
      </c>
      <c r="J4" s="132"/>
    </row>
    <row r="5" spans="1:12" ht="15.5" x14ac:dyDescent="0.35">
      <c r="A5" s="104" t="s">
        <v>116</v>
      </c>
      <c r="B5" s="104"/>
      <c r="C5" s="139" t="str">
        <f t="shared" ca="1" si="0"/>
        <v>43ans</v>
      </c>
      <c r="D5" s="138">
        <v>27667</v>
      </c>
      <c r="E5" s="62" t="s">
        <v>326</v>
      </c>
      <c r="F5" s="62" t="s">
        <v>327</v>
      </c>
      <c r="G5" s="63"/>
      <c r="H5" s="64"/>
      <c r="I5" s="132" t="str">
        <f t="shared" ca="1" si="1"/>
        <v>PERIME</v>
      </c>
      <c r="J5" s="132"/>
      <c r="L5" s="31" t="s">
        <v>611</v>
      </c>
    </row>
    <row r="6" spans="1:12" ht="15.5" x14ac:dyDescent="0.35">
      <c r="A6" s="104" t="s">
        <v>116</v>
      </c>
      <c r="B6" s="104"/>
      <c r="C6" s="139" t="str">
        <f t="shared" ca="1" si="0"/>
        <v>49ans</v>
      </c>
      <c r="D6" s="138">
        <v>25647</v>
      </c>
      <c r="E6" s="59" t="s">
        <v>328</v>
      </c>
      <c r="F6" s="59" t="s">
        <v>329</v>
      </c>
      <c r="G6" s="60">
        <v>43647</v>
      </c>
      <c r="H6" s="166">
        <v>45473</v>
      </c>
      <c r="I6" s="132" t="str">
        <f t="shared" ca="1" si="1"/>
        <v>A JOUR</v>
      </c>
      <c r="J6" s="132"/>
    </row>
    <row r="7" spans="1:12" ht="15.5" x14ac:dyDescent="0.35">
      <c r="A7" s="104" t="s">
        <v>116</v>
      </c>
      <c r="B7" s="104"/>
      <c r="C7" s="139" t="str">
        <f t="shared" ca="1" si="0"/>
        <v>45ans</v>
      </c>
      <c r="D7" s="138">
        <v>26862</v>
      </c>
      <c r="E7" s="59" t="s">
        <v>119</v>
      </c>
      <c r="F7" s="59" t="s">
        <v>120</v>
      </c>
      <c r="G7" s="60">
        <v>42710</v>
      </c>
      <c r="H7" s="166">
        <v>44535</v>
      </c>
      <c r="I7" s="132" t="str">
        <f t="shared" ca="1" si="1"/>
        <v>A JOUR</v>
      </c>
      <c r="J7" s="132"/>
    </row>
    <row r="8" spans="1:12" ht="15.5" x14ac:dyDescent="0.35">
      <c r="A8" s="104" t="s">
        <v>116</v>
      </c>
      <c r="B8" s="104"/>
      <c r="C8" s="139" t="str">
        <f t="shared" ca="1" si="0"/>
        <v>20ans</v>
      </c>
      <c r="D8" s="138">
        <v>36024</v>
      </c>
      <c r="E8" s="59" t="s">
        <v>584</v>
      </c>
      <c r="F8" s="59" t="s">
        <v>585</v>
      </c>
      <c r="G8" s="60">
        <v>43524</v>
      </c>
      <c r="H8" s="166">
        <v>45626</v>
      </c>
      <c r="I8" s="132" t="str">
        <f t="shared" ca="1" si="1"/>
        <v>A JOUR</v>
      </c>
      <c r="J8" s="132"/>
    </row>
    <row r="9" spans="1:12" ht="15.5" x14ac:dyDescent="0.35">
      <c r="A9" s="104" t="s">
        <v>116</v>
      </c>
      <c r="B9" s="104"/>
      <c r="C9" s="139" t="str">
        <f t="shared" ca="1" si="0"/>
        <v>52ans</v>
      </c>
      <c r="D9" s="138">
        <v>24288</v>
      </c>
      <c r="E9" s="62" t="s">
        <v>368</v>
      </c>
      <c r="F9" s="62" t="s">
        <v>369</v>
      </c>
      <c r="G9" s="63"/>
      <c r="H9" s="64"/>
      <c r="I9" s="132" t="str">
        <f t="shared" ca="1" si="1"/>
        <v>PERIME</v>
      </c>
      <c r="J9" s="132"/>
    </row>
    <row r="10" spans="1:12" ht="15.5" x14ac:dyDescent="0.35">
      <c r="A10" s="104" t="s">
        <v>116</v>
      </c>
      <c r="B10" s="104"/>
      <c r="C10" s="139" t="str">
        <f t="shared" ca="1" si="0"/>
        <v>29ans</v>
      </c>
      <c r="D10" s="138">
        <v>32891</v>
      </c>
      <c r="E10" s="59" t="s">
        <v>370</v>
      </c>
      <c r="F10" s="59" t="s">
        <v>371</v>
      </c>
      <c r="G10" s="60">
        <v>42917</v>
      </c>
      <c r="H10" s="166">
        <v>44742</v>
      </c>
      <c r="I10" s="132" t="str">
        <f t="shared" ca="1" si="1"/>
        <v>A JOUR</v>
      </c>
      <c r="J10" s="132"/>
    </row>
    <row r="11" spans="1:12" ht="15.5" x14ac:dyDescent="0.35">
      <c r="A11" s="104" t="s">
        <v>116</v>
      </c>
      <c r="B11" s="104"/>
      <c r="C11" s="139" t="str">
        <f t="shared" ca="1" si="0"/>
        <v>56ans</v>
      </c>
      <c r="D11" s="138">
        <v>22975</v>
      </c>
      <c r="E11" s="59" t="s">
        <v>174</v>
      </c>
      <c r="F11" s="59" t="s">
        <v>175</v>
      </c>
      <c r="G11" s="60">
        <v>43709</v>
      </c>
      <c r="H11" s="166">
        <v>45535</v>
      </c>
      <c r="I11" s="132" t="str">
        <f t="shared" ca="1" si="1"/>
        <v>A JOUR</v>
      </c>
      <c r="J11" s="132"/>
    </row>
    <row r="12" spans="1:12" ht="15.5" x14ac:dyDescent="0.35">
      <c r="A12" s="104" t="s">
        <v>116</v>
      </c>
      <c r="B12" s="104"/>
      <c r="C12" s="139" t="str">
        <f t="shared" ca="1" si="0"/>
        <v>48ans</v>
      </c>
      <c r="D12" s="138">
        <v>25933</v>
      </c>
      <c r="E12" s="59" t="s">
        <v>372</v>
      </c>
      <c r="F12" s="59" t="s">
        <v>373</v>
      </c>
      <c r="G12" s="60">
        <v>43252</v>
      </c>
      <c r="H12" s="166">
        <v>45077</v>
      </c>
      <c r="I12" s="132" t="str">
        <f t="shared" ca="1" si="1"/>
        <v>A JOUR</v>
      </c>
      <c r="J12" s="132"/>
    </row>
    <row r="13" spans="1:12" ht="15.5" x14ac:dyDescent="0.35">
      <c r="A13" s="104" t="s">
        <v>116</v>
      </c>
      <c r="B13" s="104"/>
      <c r="C13" s="139" t="str">
        <f t="shared" ca="1" si="0"/>
        <v>37ans</v>
      </c>
      <c r="D13" s="138">
        <v>29714</v>
      </c>
      <c r="E13" s="59" t="s">
        <v>374</v>
      </c>
      <c r="F13" s="59" t="s">
        <v>375</v>
      </c>
      <c r="G13" s="60">
        <v>43374</v>
      </c>
      <c r="H13" s="166">
        <v>45199</v>
      </c>
      <c r="I13" s="132" t="str">
        <f t="shared" ca="1" si="1"/>
        <v>A JOUR</v>
      </c>
      <c r="J13" s="132"/>
    </row>
    <row r="14" spans="1:12" ht="15.5" x14ac:dyDescent="0.35">
      <c r="A14" s="104" t="s">
        <v>116</v>
      </c>
      <c r="B14" s="104"/>
      <c r="C14" s="139" t="str">
        <f t="shared" ca="1" si="0"/>
        <v>31ans</v>
      </c>
      <c r="D14" s="138">
        <v>32177</v>
      </c>
      <c r="E14" s="62" t="s">
        <v>277</v>
      </c>
      <c r="F14" s="62" t="s">
        <v>278</v>
      </c>
      <c r="G14" s="63"/>
      <c r="H14" s="64"/>
      <c r="I14" s="132" t="str">
        <f t="shared" ca="1" si="1"/>
        <v>PERIME</v>
      </c>
      <c r="J14" s="132"/>
    </row>
    <row r="15" spans="1:12" ht="15.5" x14ac:dyDescent="0.35">
      <c r="A15" s="104" t="s">
        <v>116</v>
      </c>
      <c r="B15" s="104"/>
      <c r="C15" s="139" t="str">
        <f t="shared" ca="1" si="0"/>
        <v>39ans</v>
      </c>
      <c r="D15" s="138">
        <v>28981</v>
      </c>
      <c r="E15" s="59" t="s">
        <v>281</v>
      </c>
      <c r="F15" s="59" t="s">
        <v>282</v>
      </c>
      <c r="G15" s="60">
        <v>43221</v>
      </c>
      <c r="H15" s="166">
        <v>45046</v>
      </c>
      <c r="I15" s="132" t="str">
        <f t="shared" ca="1" si="1"/>
        <v>A JOUR</v>
      </c>
      <c r="J15" s="132"/>
    </row>
    <row r="16" spans="1:12" ht="15.5" x14ac:dyDescent="0.35">
      <c r="A16" s="104" t="s">
        <v>116</v>
      </c>
      <c r="B16" s="104"/>
      <c r="C16" s="139" t="str">
        <f t="shared" ca="1" si="0"/>
        <v>42ans</v>
      </c>
      <c r="D16" s="138">
        <v>27940</v>
      </c>
      <c r="E16" s="59" t="s">
        <v>376</v>
      </c>
      <c r="F16" s="59" t="s">
        <v>377</v>
      </c>
      <c r="G16" s="60">
        <v>42552</v>
      </c>
      <c r="H16" s="166">
        <v>44377</v>
      </c>
      <c r="I16" s="132" t="str">
        <f t="shared" ca="1" si="1"/>
        <v>A JOUR</v>
      </c>
      <c r="J16" s="132"/>
    </row>
    <row r="17" spans="1:10" ht="15.5" x14ac:dyDescent="0.35">
      <c r="A17" s="104" t="s">
        <v>116</v>
      </c>
      <c r="B17" s="104"/>
      <c r="C17" s="139" t="str">
        <f t="shared" ca="1" si="0"/>
        <v>34ans</v>
      </c>
      <c r="D17" s="138">
        <v>30913</v>
      </c>
      <c r="E17" s="59" t="s">
        <v>378</v>
      </c>
      <c r="F17" s="59" t="s">
        <v>250</v>
      </c>
      <c r="G17" s="60">
        <v>42248</v>
      </c>
      <c r="H17" s="166">
        <v>44074</v>
      </c>
      <c r="I17" s="132" t="str">
        <f t="shared" ca="1" si="1"/>
        <v>A JOUR</v>
      </c>
      <c r="J17" s="132"/>
    </row>
    <row r="18" spans="1:10" ht="15.5" x14ac:dyDescent="0.35">
      <c r="A18" s="104" t="s">
        <v>116</v>
      </c>
      <c r="B18" s="104"/>
      <c r="C18" s="139" t="str">
        <f t="shared" ca="1" si="0"/>
        <v>31ans</v>
      </c>
      <c r="D18" s="138">
        <v>31917</v>
      </c>
      <c r="E18" s="59" t="s">
        <v>290</v>
      </c>
      <c r="F18" s="59" t="s">
        <v>291</v>
      </c>
      <c r="G18" s="60">
        <v>42979</v>
      </c>
      <c r="H18" s="166">
        <v>44804</v>
      </c>
      <c r="I18" s="132" t="str">
        <f t="shared" ca="1" si="1"/>
        <v>A JOUR</v>
      </c>
      <c r="J18" s="132"/>
    </row>
    <row r="19" spans="1:10" ht="15.5" x14ac:dyDescent="0.35">
      <c r="A19" s="104" t="s">
        <v>116</v>
      </c>
      <c r="B19" s="104"/>
      <c r="C19" s="139" t="str">
        <f t="shared" ca="1" si="0"/>
        <v>51ans</v>
      </c>
      <c r="D19" s="138">
        <v>24938</v>
      </c>
      <c r="E19" s="59" t="s">
        <v>290</v>
      </c>
      <c r="F19" s="59" t="s">
        <v>379</v>
      </c>
      <c r="G19" s="60">
        <v>42370</v>
      </c>
      <c r="H19" s="166">
        <v>44196</v>
      </c>
      <c r="I19" s="132" t="str">
        <f t="shared" ca="1" si="1"/>
        <v>A JOUR</v>
      </c>
      <c r="J19" s="132"/>
    </row>
    <row r="20" spans="1:10" ht="15.5" x14ac:dyDescent="0.35">
      <c r="A20" s="104" t="s">
        <v>116</v>
      </c>
      <c r="B20" s="104"/>
      <c r="C20" s="139" t="str">
        <f t="shared" ca="1" si="0"/>
        <v>53ans</v>
      </c>
      <c r="D20" s="138">
        <v>23915</v>
      </c>
      <c r="E20" s="59" t="s">
        <v>380</v>
      </c>
      <c r="F20" s="59" t="s">
        <v>349</v>
      </c>
      <c r="G20" s="60">
        <v>43191</v>
      </c>
      <c r="H20" s="166">
        <v>45016</v>
      </c>
      <c r="I20" s="132" t="str">
        <f t="shared" ca="1" si="1"/>
        <v>A JOUR</v>
      </c>
      <c r="J20" s="132"/>
    </row>
    <row r="21" spans="1:10" ht="15.5" x14ac:dyDescent="0.35">
      <c r="A21" s="104" t="s">
        <v>116</v>
      </c>
      <c r="B21" s="104"/>
      <c r="C21" s="139" t="str">
        <f t="shared" ca="1" si="0"/>
        <v>45ans</v>
      </c>
      <c r="D21" s="138">
        <v>27135</v>
      </c>
      <c r="E21" s="59" t="s">
        <v>381</v>
      </c>
      <c r="F21" s="59" t="s">
        <v>382</v>
      </c>
      <c r="G21" s="60">
        <v>42130</v>
      </c>
      <c r="H21" s="166">
        <v>43956</v>
      </c>
      <c r="I21" s="132" t="str">
        <f t="shared" ca="1" si="1"/>
        <v>A JOUR</v>
      </c>
      <c r="J21" s="132"/>
    </row>
    <row r="22" spans="1:10" ht="15.5" x14ac:dyDescent="0.35">
      <c r="A22" s="104" t="s">
        <v>116</v>
      </c>
      <c r="B22" s="104"/>
      <c r="C22" s="139" t="str">
        <f t="shared" ca="1" si="0"/>
        <v>54ans</v>
      </c>
      <c r="D22" s="138">
        <v>23786</v>
      </c>
      <c r="E22" s="59" t="s">
        <v>383</v>
      </c>
      <c r="F22" s="59" t="s">
        <v>384</v>
      </c>
      <c r="G22" s="60">
        <v>42552</v>
      </c>
      <c r="H22" s="166">
        <v>44377</v>
      </c>
      <c r="I22" s="132" t="str">
        <f t="shared" ca="1" si="1"/>
        <v>A JOUR</v>
      </c>
      <c r="J22" s="132"/>
    </row>
    <row r="23" spans="1:10" ht="15.5" x14ac:dyDescent="0.35">
      <c r="A23" s="104" t="s">
        <v>116</v>
      </c>
      <c r="B23" s="104"/>
      <c r="C23" s="139" t="str">
        <f t="shared" ca="1" si="0"/>
        <v>38ans</v>
      </c>
      <c r="D23" s="138">
        <v>29352</v>
      </c>
      <c r="E23" s="65" t="s">
        <v>350</v>
      </c>
      <c r="F23" s="65" t="s">
        <v>351</v>
      </c>
      <c r="G23" s="66">
        <v>41852</v>
      </c>
      <c r="H23" s="167">
        <v>43677</v>
      </c>
      <c r="I23" s="132" t="str">
        <f t="shared" ca="1" si="1"/>
        <v>A JOUR</v>
      </c>
      <c r="J23" s="132"/>
    </row>
    <row r="24" spans="1:10" ht="15.5" x14ac:dyDescent="0.35">
      <c r="A24" s="104" t="s">
        <v>116</v>
      </c>
      <c r="B24" s="104"/>
      <c r="C24" s="139" t="str">
        <f t="shared" ca="1" si="0"/>
        <v>47ans</v>
      </c>
      <c r="D24" s="138">
        <v>26361</v>
      </c>
      <c r="E24" s="59" t="s">
        <v>385</v>
      </c>
      <c r="F24" s="59" t="s">
        <v>386</v>
      </c>
      <c r="G24" s="60">
        <v>43165</v>
      </c>
      <c r="H24" s="166">
        <v>44990</v>
      </c>
      <c r="I24" s="132" t="str">
        <f t="shared" ca="1" si="1"/>
        <v>A JOUR</v>
      </c>
      <c r="J24" s="132"/>
    </row>
    <row r="25" spans="1:10" ht="15.5" x14ac:dyDescent="0.35">
      <c r="A25" s="104" t="s">
        <v>116</v>
      </c>
      <c r="B25" s="104"/>
      <c r="C25" s="139" t="str">
        <f t="shared" ca="1" si="0"/>
        <v>27ans</v>
      </c>
      <c r="D25" s="138">
        <v>33362</v>
      </c>
      <c r="E25" s="59" t="s">
        <v>126</v>
      </c>
      <c r="F25" s="59" t="s">
        <v>127</v>
      </c>
      <c r="G25" s="60">
        <v>42979</v>
      </c>
      <c r="H25" s="166">
        <v>44804</v>
      </c>
      <c r="I25" s="132" t="str">
        <f t="shared" ca="1" si="1"/>
        <v>A JOUR</v>
      </c>
      <c r="J25" s="132"/>
    </row>
    <row r="26" spans="1:10" ht="15.5" x14ac:dyDescent="0.35">
      <c r="A26" s="104" t="s">
        <v>116</v>
      </c>
      <c r="B26" s="104"/>
      <c r="C26" s="139" t="str">
        <f t="shared" ca="1" si="0"/>
        <v>60ans</v>
      </c>
      <c r="D26" s="138">
        <v>21346</v>
      </c>
      <c r="E26" s="62" t="s">
        <v>352</v>
      </c>
      <c r="F26" s="62" t="s">
        <v>353</v>
      </c>
      <c r="G26" s="63"/>
      <c r="H26" s="64"/>
      <c r="I26" s="132" t="str">
        <f t="shared" ca="1" si="1"/>
        <v>PERIME</v>
      </c>
      <c r="J26" s="132"/>
    </row>
    <row r="27" spans="1:10" ht="15.5" x14ac:dyDescent="0.35">
      <c r="A27" s="104" t="s">
        <v>116</v>
      </c>
      <c r="B27" s="104"/>
      <c r="C27" s="139" t="str">
        <f t="shared" ca="1" si="0"/>
        <v>39ans</v>
      </c>
      <c r="D27" s="138">
        <v>29294</v>
      </c>
      <c r="E27" s="59" t="s">
        <v>387</v>
      </c>
      <c r="F27" s="59" t="s">
        <v>388</v>
      </c>
      <c r="G27" s="60">
        <v>42156</v>
      </c>
      <c r="H27" s="166">
        <v>43982</v>
      </c>
      <c r="I27" s="132" t="str">
        <f t="shared" ca="1" si="1"/>
        <v>A JOUR</v>
      </c>
      <c r="J27" s="132"/>
    </row>
    <row r="28" spans="1:10" ht="15.5" x14ac:dyDescent="0.35">
      <c r="A28" s="104" t="s">
        <v>116</v>
      </c>
      <c r="B28" s="104"/>
      <c r="C28" s="139" t="str">
        <f t="shared" ca="1" si="0"/>
        <v>40ans</v>
      </c>
      <c r="D28" s="138">
        <v>28908</v>
      </c>
      <c r="E28" s="59" t="s">
        <v>389</v>
      </c>
      <c r="F28" s="59" t="s">
        <v>390</v>
      </c>
      <c r="G28" s="60">
        <v>42614</v>
      </c>
      <c r="H28" s="166">
        <v>44439</v>
      </c>
      <c r="I28" s="132" t="str">
        <f t="shared" ca="1" si="1"/>
        <v>A JOUR</v>
      </c>
      <c r="J28" s="132"/>
    </row>
    <row r="29" spans="1:10" ht="15.5" x14ac:dyDescent="0.35">
      <c r="A29" s="104" t="s">
        <v>116</v>
      </c>
      <c r="B29" s="104"/>
      <c r="C29" s="139" t="str">
        <f t="shared" ca="1" si="0"/>
        <v>31ans</v>
      </c>
      <c r="D29" s="138">
        <v>31946</v>
      </c>
      <c r="E29" s="62" t="s">
        <v>330</v>
      </c>
      <c r="F29" s="62" t="s">
        <v>331</v>
      </c>
      <c r="G29" s="63"/>
      <c r="H29" s="64"/>
      <c r="I29" s="132" t="str">
        <f t="shared" ca="1" si="1"/>
        <v>PERIME</v>
      </c>
      <c r="J29" s="132"/>
    </row>
    <row r="30" spans="1:10" ht="15.5" x14ac:dyDescent="0.35">
      <c r="A30" s="104" t="s">
        <v>116</v>
      </c>
      <c r="B30" s="104"/>
      <c r="C30" s="139" t="str">
        <f t="shared" ca="1" si="0"/>
        <v>47ans</v>
      </c>
      <c r="D30" s="138">
        <v>26298</v>
      </c>
      <c r="E30" s="59" t="s">
        <v>391</v>
      </c>
      <c r="F30" s="59" t="s">
        <v>392</v>
      </c>
      <c r="G30" s="60">
        <v>42736</v>
      </c>
      <c r="H30" s="166">
        <v>44561</v>
      </c>
      <c r="I30" s="132" t="str">
        <f t="shared" ca="1" si="1"/>
        <v>A JOUR</v>
      </c>
      <c r="J30" s="132"/>
    </row>
    <row r="31" spans="1:10" ht="15.5" x14ac:dyDescent="0.35">
      <c r="A31" s="104" t="s">
        <v>116</v>
      </c>
      <c r="B31" s="104"/>
      <c r="C31" s="139" t="str">
        <f t="shared" ca="1" si="0"/>
        <v>52ans</v>
      </c>
      <c r="D31" s="138">
        <v>24451</v>
      </c>
      <c r="E31" s="59" t="s">
        <v>393</v>
      </c>
      <c r="F31" s="59" t="s">
        <v>394</v>
      </c>
      <c r="G31" s="60">
        <v>42522</v>
      </c>
      <c r="H31" s="166">
        <v>44347</v>
      </c>
      <c r="I31" s="132" t="str">
        <f t="shared" ca="1" si="1"/>
        <v>A JOUR</v>
      </c>
      <c r="J31" s="132"/>
    </row>
    <row r="32" spans="1:10" ht="15.5" x14ac:dyDescent="0.35">
      <c r="A32" s="104" t="s">
        <v>116</v>
      </c>
      <c r="B32" s="104"/>
      <c r="C32" s="139" t="str">
        <f t="shared" ca="1" si="0"/>
        <v>33ans</v>
      </c>
      <c r="D32" s="138">
        <v>31181</v>
      </c>
      <c r="E32" s="65" t="s">
        <v>332</v>
      </c>
      <c r="F32" s="65" t="s">
        <v>333</v>
      </c>
      <c r="G32" s="66"/>
      <c r="H32" s="103"/>
      <c r="I32" s="132" t="str">
        <f t="shared" ca="1" si="1"/>
        <v>PERIME</v>
      </c>
      <c r="J32" s="132"/>
    </row>
    <row r="33" spans="1:10" ht="15.5" x14ac:dyDescent="0.35">
      <c r="A33" s="104" t="s">
        <v>116</v>
      </c>
      <c r="B33" s="104"/>
      <c r="C33" s="139" t="str">
        <f t="shared" ca="1" si="0"/>
        <v>59ans</v>
      </c>
      <c r="D33" s="138">
        <v>21666</v>
      </c>
      <c r="E33" s="59" t="s">
        <v>310</v>
      </c>
      <c r="F33" s="59" t="s">
        <v>311</v>
      </c>
      <c r="G33" s="60">
        <v>43221</v>
      </c>
      <c r="H33" s="166">
        <v>43951</v>
      </c>
      <c r="I33" s="132" t="str">
        <f t="shared" ca="1" si="1"/>
        <v>A JOUR</v>
      </c>
      <c r="J33" s="132"/>
    </row>
    <row r="34" spans="1:10" ht="15.5" x14ac:dyDescent="0.35">
      <c r="A34" s="104" t="s">
        <v>116</v>
      </c>
      <c r="B34" s="104"/>
      <c r="C34" s="139" t="str">
        <f t="shared" ca="1" si="0"/>
        <v>35ans</v>
      </c>
      <c r="D34" s="138">
        <v>30530</v>
      </c>
      <c r="E34" s="59" t="s">
        <v>395</v>
      </c>
      <c r="F34" s="59" t="s">
        <v>396</v>
      </c>
      <c r="G34" s="60">
        <v>43252</v>
      </c>
      <c r="H34" s="166">
        <v>45077</v>
      </c>
      <c r="I34" s="132" t="str">
        <f t="shared" ca="1" si="1"/>
        <v>A JOUR</v>
      </c>
      <c r="J34" s="132"/>
    </row>
    <row r="35" spans="1:10" ht="15.5" x14ac:dyDescent="0.35">
      <c r="A35" s="104" t="s">
        <v>116</v>
      </c>
      <c r="B35" s="104"/>
      <c r="C35" s="139" t="str">
        <f t="shared" ca="1" si="0"/>
        <v>23ans</v>
      </c>
      <c r="D35" s="138">
        <v>35085</v>
      </c>
      <c r="E35" s="59" t="s">
        <v>360</v>
      </c>
      <c r="F35" s="59" t="s">
        <v>361</v>
      </c>
      <c r="G35" s="60">
        <v>42767</v>
      </c>
      <c r="H35" s="166">
        <v>43861</v>
      </c>
      <c r="I35" s="132" t="str">
        <f t="shared" ca="1" si="1"/>
        <v>A JOUR</v>
      </c>
      <c r="J35" s="132"/>
    </row>
    <row r="36" spans="1:10" ht="15.5" x14ac:dyDescent="0.35">
      <c r="A36" s="104" t="s">
        <v>116</v>
      </c>
      <c r="B36" s="104"/>
      <c r="C36" s="139" t="str">
        <f t="shared" ca="1" si="0"/>
        <v>50ans</v>
      </c>
      <c r="D36" s="138">
        <v>25038</v>
      </c>
      <c r="E36" s="59" t="s">
        <v>495</v>
      </c>
      <c r="F36" s="59" t="s">
        <v>74</v>
      </c>
      <c r="G36" s="60">
        <v>43466</v>
      </c>
      <c r="H36" s="166">
        <v>45291</v>
      </c>
      <c r="I36" s="132" t="str">
        <f t="shared" ca="1" si="1"/>
        <v>A JOUR</v>
      </c>
      <c r="J36" s="132"/>
    </row>
    <row r="37" spans="1:10" ht="15.5" x14ac:dyDescent="0.35">
      <c r="A37" s="104" t="s">
        <v>116</v>
      </c>
      <c r="B37" s="104"/>
      <c r="C37" s="139" t="str">
        <f t="shared" ca="1" si="0"/>
        <v>51ans</v>
      </c>
      <c r="D37" s="138">
        <v>24761</v>
      </c>
      <c r="E37" s="59" t="s">
        <v>397</v>
      </c>
      <c r="F37" s="59" t="s">
        <v>398</v>
      </c>
      <c r="G37" s="60">
        <v>43313</v>
      </c>
      <c r="H37" s="166">
        <v>44408</v>
      </c>
      <c r="I37" s="132" t="str">
        <f t="shared" ca="1" si="1"/>
        <v>A JOUR</v>
      </c>
      <c r="J37" s="132"/>
    </row>
    <row r="38" spans="1:10" ht="15.5" x14ac:dyDescent="0.35">
      <c r="A38" s="104" t="s">
        <v>116</v>
      </c>
      <c r="B38" s="104"/>
      <c r="C38" s="139" t="str">
        <f t="shared" ca="1" si="0"/>
        <v>33ans</v>
      </c>
      <c r="D38" s="138">
        <v>31204</v>
      </c>
      <c r="E38" s="67" t="s">
        <v>334</v>
      </c>
      <c r="F38" s="67" t="s">
        <v>335</v>
      </c>
      <c r="G38" s="68"/>
      <c r="H38" s="64"/>
      <c r="I38" s="132" t="str">
        <f t="shared" ca="1" si="1"/>
        <v>PERIME</v>
      </c>
      <c r="J38" s="132"/>
    </row>
    <row r="39" spans="1:10" ht="15.5" x14ac:dyDescent="0.35">
      <c r="A39" s="104" t="s">
        <v>116</v>
      </c>
      <c r="B39" s="104"/>
      <c r="C39" s="139" t="str">
        <f t="shared" ca="1" si="0"/>
        <v>60ans</v>
      </c>
      <c r="D39" s="138">
        <v>21365</v>
      </c>
      <c r="E39" s="69" t="s">
        <v>399</v>
      </c>
      <c r="F39" s="69" t="s">
        <v>400</v>
      </c>
      <c r="G39" s="70">
        <v>43221</v>
      </c>
      <c r="H39" s="166">
        <v>45046</v>
      </c>
      <c r="I39" s="132" t="str">
        <f t="shared" ca="1" si="1"/>
        <v>A JOUR</v>
      </c>
      <c r="J39" s="132"/>
    </row>
    <row r="40" spans="1:10" ht="15.5" x14ac:dyDescent="0.35">
      <c r="A40" s="104" t="s">
        <v>116</v>
      </c>
      <c r="B40" s="104"/>
      <c r="C40" s="139" t="str">
        <f t="shared" ca="1" si="0"/>
        <v>45ans</v>
      </c>
      <c r="D40" s="138">
        <v>26795</v>
      </c>
      <c r="E40" s="71" t="s">
        <v>336</v>
      </c>
      <c r="F40" s="71" t="s">
        <v>337</v>
      </c>
      <c r="G40" s="72"/>
      <c r="H40" s="102"/>
      <c r="I40" s="132" t="str">
        <f t="shared" ca="1" si="1"/>
        <v>PERIME</v>
      </c>
      <c r="J40" s="132"/>
    </row>
    <row r="41" spans="1:10" ht="15.5" x14ac:dyDescent="0.35">
      <c r="A41" s="104" t="s">
        <v>116</v>
      </c>
      <c r="B41" s="104"/>
      <c r="C41" s="139" t="str">
        <f t="shared" ca="1" si="0"/>
        <v>35ans</v>
      </c>
      <c r="D41" s="138">
        <v>30556</v>
      </c>
      <c r="E41" s="71" t="s">
        <v>338</v>
      </c>
      <c r="F41" s="71" t="s">
        <v>339</v>
      </c>
      <c r="G41" s="72">
        <v>41984</v>
      </c>
      <c r="H41" s="166">
        <v>43830</v>
      </c>
      <c r="I41" s="132" t="str">
        <f t="shared" ca="1" si="1"/>
        <v>A JOUR</v>
      </c>
      <c r="J41" s="132"/>
    </row>
    <row r="42" spans="1:10" ht="15.5" x14ac:dyDescent="0.35">
      <c r="A42" s="104" t="s">
        <v>116</v>
      </c>
      <c r="B42" s="104"/>
      <c r="C42" s="139" t="str">
        <f t="shared" ca="1" si="0"/>
        <v>51ans</v>
      </c>
      <c r="D42" s="138">
        <v>24830</v>
      </c>
      <c r="E42" s="69" t="s">
        <v>348</v>
      </c>
      <c r="F42" s="69" t="s">
        <v>349</v>
      </c>
      <c r="G42" s="70">
        <v>43344</v>
      </c>
      <c r="H42" s="166">
        <v>45291</v>
      </c>
      <c r="I42" s="132" t="str">
        <f t="shared" ca="1" si="1"/>
        <v>A JOUR</v>
      </c>
      <c r="J42" s="132"/>
    </row>
    <row r="43" spans="1:10" ht="15.5" x14ac:dyDescent="0.35">
      <c r="A43" s="104" t="s">
        <v>116</v>
      </c>
      <c r="B43" s="104"/>
      <c r="C43" s="139" t="str">
        <f t="shared" ca="1" si="0"/>
        <v>63ans</v>
      </c>
      <c r="D43" s="138">
        <v>20371</v>
      </c>
      <c r="E43" s="67" t="s">
        <v>346</v>
      </c>
      <c r="F43" s="67" t="s">
        <v>347</v>
      </c>
      <c r="G43" s="68"/>
      <c r="H43" s="64"/>
      <c r="I43" s="132" t="str">
        <f t="shared" ca="1" si="1"/>
        <v>PERIME</v>
      </c>
      <c r="J43" s="132"/>
    </row>
    <row r="44" spans="1:10" ht="15.5" x14ac:dyDescent="0.35">
      <c r="A44" s="104" t="s">
        <v>116</v>
      </c>
      <c r="B44" s="104"/>
      <c r="C44" s="139" t="str">
        <f t="shared" ca="1" si="0"/>
        <v>60ans</v>
      </c>
      <c r="D44" s="138">
        <v>21643</v>
      </c>
      <c r="E44" s="71" t="s">
        <v>340</v>
      </c>
      <c r="F44" s="71" t="s">
        <v>341</v>
      </c>
      <c r="G44" s="72"/>
      <c r="H44" s="102"/>
      <c r="I44" s="132" t="str">
        <f t="shared" ca="1" si="1"/>
        <v>PERIME</v>
      </c>
      <c r="J44" s="132"/>
    </row>
    <row r="45" spans="1:10" ht="15.5" x14ac:dyDescent="0.35">
      <c r="A45" s="104" t="s">
        <v>116</v>
      </c>
      <c r="B45" s="104"/>
      <c r="C45" s="139" t="str">
        <f t="shared" ca="1" si="0"/>
        <v>29ans</v>
      </c>
      <c r="D45" s="138">
        <v>32921</v>
      </c>
      <c r="E45" s="67" t="s">
        <v>344</v>
      </c>
      <c r="F45" s="67" t="s">
        <v>345</v>
      </c>
      <c r="G45" s="68"/>
      <c r="H45" s="64"/>
      <c r="I45" s="132" t="str">
        <f t="shared" ca="1" si="1"/>
        <v>PERIME</v>
      </c>
      <c r="J45" s="132"/>
    </row>
    <row r="46" spans="1:10" ht="15.5" x14ac:dyDescent="0.35">
      <c r="A46" s="104" t="s">
        <v>116</v>
      </c>
      <c r="B46" s="104"/>
      <c r="C46" s="139" t="str">
        <f t="shared" ca="1" si="0"/>
        <v>44ans</v>
      </c>
      <c r="D46" s="138">
        <v>27419</v>
      </c>
      <c r="E46" s="69" t="s">
        <v>401</v>
      </c>
      <c r="F46" s="69" t="s">
        <v>402</v>
      </c>
      <c r="G46" s="70">
        <v>42887</v>
      </c>
      <c r="H46" s="166">
        <v>44712</v>
      </c>
      <c r="I46" s="132" t="str">
        <f t="shared" ca="1" si="1"/>
        <v>A JOUR</v>
      </c>
      <c r="J46" s="132"/>
    </row>
    <row r="47" spans="1:10" ht="15.5" x14ac:dyDescent="0.35">
      <c r="A47" s="104" t="s">
        <v>116</v>
      </c>
      <c r="B47" s="104"/>
      <c r="C47" s="139" t="str">
        <f t="shared" ca="1" si="0"/>
        <v>35ans</v>
      </c>
      <c r="D47" s="138">
        <v>30635</v>
      </c>
      <c r="E47" s="69" t="s">
        <v>403</v>
      </c>
      <c r="F47" s="69" t="s">
        <v>135</v>
      </c>
      <c r="G47" s="60">
        <v>43435</v>
      </c>
      <c r="H47" s="166">
        <v>45260</v>
      </c>
      <c r="I47" s="132" t="str">
        <f t="shared" ca="1" si="1"/>
        <v>A JOUR</v>
      </c>
      <c r="J47" s="132"/>
    </row>
    <row r="48" spans="1:10" ht="15.5" x14ac:dyDescent="0.35">
      <c r="A48" s="104" t="s">
        <v>116</v>
      </c>
      <c r="B48" s="104"/>
      <c r="C48" s="139" t="str">
        <f t="shared" ca="1" si="0"/>
        <v>56ans</v>
      </c>
      <c r="D48" s="138">
        <v>22940</v>
      </c>
      <c r="E48" s="67" t="s">
        <v>342</v>
      </c>
      <c r="F48" s="67" t="s">
        <v>343</v>
      </c>
      <c r="G48" s="68"/>
      <c r="H48" s="64"/>
      <c r="I48" s="132" t="str">
        <f t="shared" ca="1" si="1"/>
        <v>PERIME</v>
      </c>
      <c r="J48" s="132"/>
    </row>
    <row r="49" spans="1:10" ht="15.5" x14ac:dyDescent="0.35">
      <c r="A49" s="104" t="s">
        <v>116</v>
      </c>
      <c r="B49" s="104"/>
      <c r="C49" s="139" t="str">
        <f t="shared" ca="1" si="0"/>
        <v>49ans</v>
      </c>
      <c r="D49" s="138">
        <v>25463</v>
      </c>
      <c r="E49" s="69" t="s">
        <v>404</v>
      </c>
      <c r="F49" s="69" t="s">
        <v>405</v>
      </c>
      <c r="G49" s="70">
        <v>42491</v>
      </c>
      <c r="H49" s="166">
        <v>44316</v>
      </c>
      <c r="I49" s="132" t="str">
        <f t="shared" ca="1" si="1"/>
        <v>A JOUR</v>
      </c>
      <c r="J49" s="132"/>
    </row>
    <row r="50" spans="1:10" ht="15.5" x14ac:dyDescent="0.35">
      <c r="A50" s="104" t="s">
        <v>116</v>
      </c>
      <c r="B50" s="104"/>
      <c r="C50" s="139" t="str">
        <f t="shared" ca="1" si="0"/>
        <v>27ans</v>
      </c>
      <c r="D50" s="138">
        <v>33581</v>
      </c>
      <c r="E50" s="69" t="s">
        <v>295</v>
      </c>
      <c r="F50" s="69" t="s">
        <v>296</v>
      </c>
      <c r="G50" s="70">
        <v>42552</v>
      </c>
      <c r="H50" s="166">
        <v>44561</v>
      </c>
      <c r="I50" s="132" t="str">
        <f t="shared" ca="1" si="1"/>
        <v>A JOUR</v>
      </c>
      <c r="J50" s="132"/>
    </row>
    <row r="51" spans="1:10" ht="15.5" x14ac:dyDescent="0.35">
      <c r="A51" s="104" t="s">
        <v>116</v>
      </c>
      <c r="B51" s="104"/>
      <c r="C51" s="139" t="str">
        <f t="shared" ca="1" si="0"/>
        <v>55ans</v>
      </c>
      <c r="D51" s="138">
        <v>23191</v>
      </c>
      <c r="E51" s="69" t="s">
        <v>302</v>
      </c>
      <c r="F51" s="69" t="s">
        <v>406</v>
      </c>
      <c r="G51" s="70">
        <v>42675</v>
      </c>
      <c r="H51" s="166">
        <v>44500</v>
      </c>
      <c r="I51" s="132" t="str">
        <f t="shared" ca="1" si="1"/>
        <v>A JOUR</v>
      </c>
      <c r="J51" s="132"/>
    </row>
    <row r="52" spans="1:10" ht="15.5" x14ac:dyDescent="0.35">
      <c r="A52" s="104" t="s">
        <v>116</v>
      </c>
      <c r="B52" s="104"/>
      <c r="C52" s="139" t="str">
        <f t="shared" ca="1" si="0"/>
        <v>39ans</v>
      </c>
      <c r="D52" s="138">
        <v>29211</v>
      </c>
      <c r="E52" s="69" t="s">
        <v>407</v>
      </c>
      <c r="F52" s="69" t="s">
        <v>408</v>
      </c>
      <c r="G52" s="70">
        <v>42401</v>
      </c>
      <c r="H52" s="166">
        <v>44227</v>
      </c>
      <c r="I52" s="132" t="str">
        <f t="shared" ca="1" si="1"/>
        <v>A JOUR</v>
      </c>
      <c r="J52" s="132"/>
    </row>
    <row r="53" spans="1:10" ht="15.5" x14ac:dyDescent="0.35">
      <c r="A53" s="104"/>
      <c r="B53" s="104"/>
      <c r="C53" s="139" t="str">
        <f t="shared" ref="C53:C76" si="2">IF(E53="","",DATEDIF(D53,$G$1,"y")&amp;"ans")</f>
        <v/>
      </c>
      <c r="D53" s="138"/>
      <c r="E53" s="69"/>
      <c r="F53" s="69"/>
      <c r="G53" s="70"/>
      <c r="H53" s="166"/>
      <c r="I53" s="132" t="str">
        <f t="shared" ref="I53:I76" ca="1" si="3">IF(E53="","",IF(J53&lt;&gt;"","EN COURS",IF(H53&lt;TODAY(),"PERIME","A JOUR")))</f>
        <v/>
      </c>
      <c r="J53" s="132"/>
    </row>
    <row r="54" spans="1:10" ht="15.5" x14ac:dyDescent="0.35">
      <c r="A54" s="104"/>
      <c r="B54" s="104"/>
      <c r="C54" s="139" t="str">
        <f t="shared" si="2"/>
        <v/>
      </c>
      <c r="D54" s="138"/>
      <c r="E54" s="69"/>
      <c r="F54" s="69"/>
      <c r="G54" s="70"/>
      <c r="H54" s="166"/>
      <c r="I54" s="132" t="str">
        <f t="shared" ca="1" si="3"/>
        <v/>
      </c>
      <c r="J54" s="132"/>
    </row>
    <row r="55" spans="1:10" ht="15.5" x14ac:dyDescent="0.35">
      <c r="A55" s="104"/>
      <c r="B55" s="104"/>
      <c r="C55" s="139" t="str">
        <f t="shared" si="2"/>
        <v/>
      </c>
      <c r="D55" s="138"/>
      <c r="E55" s="69"/>
      <c r="F55" s="69"/>
      <c r="G55" s="70"/>
      <c r="H55" s="166"/>
      <c r="I55" s="132" t="str">
        <f t="shared" ca="1" si="3"/>
        <v/>
      </c>
      <c r="J55" s="132"/>
    </row>
    <row r="56" spans="1:10" ht="15.5" x14ac:dyDescent="0.35">
      <c r="A56" s="104"/>
      <c r="B56" s="104"/>
      <c r="C56" s="139" t="str">
        <f t="shared" si="2"/>
        <v/>
      </c>
      <c r="D56" s="138"/>
      <c r="E56" s="69"/>
      <c r="F56" s="69"/>
      <c r="G56" s="70"/>
      <c r="H56" s="166"/>
      <c r="I56" s="132" t="str">
        <f t="shared" ca="1" si="3"/>
        <v/>
      </c>
      <c r="J56" s="132"/>
    </row>
    <row r="57" spans="1:10" ht="15.5" x14ac:dyDescent="0.35">
      <c r="A57" s="104"/>
      <c r="B57" s="104"/>
      <c r="C57" s="139" t="str">
        <f t="shared" si="2"/>
        <v/>
      </c>
      <c r="D57" s="138"/>
      <c r="E57" s="69"/>
      <c r="F57" s="69"/>
      <c r="G57" s="70"/>
      <c r="H57" s="166"/>
      <c r="I57" s="132" t="str">
        <f t="shared" ca="1" si="3"/>
        <v/>
      </c>
      <c r="J57" s="132"/>
    </row>
    <row r="58" spans="1:10" ht="15.5" x14ac:dyDescent="0.35">
      <c r="A58" s="104"/>
      <c r="B58" s="104"/>
      <c r="C58" s="139" t="str">
        <f t="shared" si="2"/>
        <v/>
      </c>
      <c r="D58" s="138"/>
      <c r="E58" s="69"/>
      <c r="F58" s="69"/>
      <c r="G58" s="70"/>
      <c r="H58" s="166"/>
      <c r="I58" s="132" t="str">
        <f t="shared" ca="1" si="3"/>
        <v/>
      </c>
      <c r="J58" s="132"/>
    </row>
    <row r="59" spans="1:10" ht="15.5" x14ac:dyDescent="0.35">
      <c r="A59" s="104"/>
      <c r="B59" s="104"/>
      <c r="C59" s="139" t="str">
        <f t="shared" si="2"/>
        <v/>
      </c>
      <c r="D59" s="138"/>
      <c r="E59" s="69"/>
      <c r="F59" s="69"/>
      <c r="G59" s="70"/>
      <c r="H59" s="166"/>
      <c r="I59" s="132" t="str">
        <f t="shared" ca="1" si="3"/>
        <v/>
      </c>
      <c r="J59" s="132"/>
    </row>
    <row r="60" spans="1:10" ht="15.5" x14ac:dyDescent="0.35">
      <c r="A60" s="104"/>
      <c r="B60" s="104"/>
      <c r="C60" s="139" t="str">
        <f t="shared" si="2"/>
        <v/>
      </c>
      <c r="D60" s="138"/>
      <c r="E60" s="69"/>
      <c r="F60" s="69"/>
      <c r="G60" s="70"/>
      <c r="H60" s="166"/>
      <c r="I60" s="132" t="str">
        <f t="shared" ca="1" si="3"/>
        <v/>
      </c>
      <c r="J60" s="132"/>
    </row>
    <row r="61" spans="1:10" ht="15.5" x14ac:dyDescent="0.35">
      <c r="A61" s="104"/>
      <c r="B61" s="104"/>
      <c r="C61" s="139" t="str">
        <f t="shared" si="2"/>
        <v/>
      </c>
      <c r="D61" s="138"/>
      <c r="E61" s="69"/>
      <c r="F61" s="69"/>
      <c r="G61" s="70"/>
      <c r="H61" s="166"/>
      <c r="I61" s="132" t="str">
        <f t="shared" ca="1" si="3"/>
        <v/>
      </c>
      <c r="J61" s="132"/>
    </row>
    <row r="62" spans="1:10" ht="15.5" x14ac:dyDescent="0.35">
      <c r="A62" s="104"/>
      <c r="B62" s="104"/>
      <c r="C62" s="139" t="str">
        <f t="shared" si="2"/>
        <v/>
      </c>
      <c r="D62" s="138"/>
      <c r="E62" s="69"/>
      <c r="F62" s="69"/>
      <c r="G62" s="70"/>
      <c r="H62" s="166"/>
      <c r="I62" s="132" t="str">
        <f t="shared" ca="1" si="3"/>
        <v/>
      </c>
      <c r="J62" s="132"/>
    </row>
    <row r="63" spans="1:10" ht="15.5" x14ac:dyDescent="0.35">
      <c r="A63" s="104"/>
      <c r="B63" s="104"/>
      <c r="C63" s="139" t="str">
        <f t="shared" si="2"/>
        <v/>
      </c>
      <c r="D63" s="138"/>
      <c r="E63" s="69"/>
      <c r="F63" s="69"/>
      <c r="G63" s="70"/>
      <c r="H63" s="166"/>
      <c r="I63" s="132" t="str">
        <f t="shared" ca="1" si="3"/>
        <v/>
      </c>
      <c r="J63" s="132"/>
    </row>
    <row r="64" spans="1:10" ht="15.5" x14ac:dyDescent="0.35">
      <c r="A64" s="104"/>
      <c r="B64" s="104"/>
      <c r="C64" s="139" t="str">
        <f t="shared" si="2"/>
        <v/>
      </c>
      <c r="D64" s="138"/>
      <c r="E64" s="69"/>
      <c r="F64" s="69"/>
      <c r="G64" s="70"/>
      <c r="H64" s="166"/>
      <c r="I64" s="132" t="str">
        <f t="shared" ca="1" si="3"/>
        <v/>
      </c>
      <c r="J64" s="132"/>
    </row>
    <row r="65" spans="1:10" ht="15.5" x14ac:dyDescent="0.35">
      <c r="A65" s="104"/>
      <c r="B65" s="104"/>
      <c r="C65" s="139" t="str">
        <f t="shared" si="2"/>
        <v/>
      </c>
      <c r="D65" s="138"/>
      <c r="E65" s="69"/>
      <c r="F65" s="69"/>
      <c r="G65" s="70"/>
      <c r="H65" s="166"/>
      <c r="I65" s="132" t="str">
        <f t="shared" ca="1" si="3"/>
        <v/>
      </c>
      <c r="J65" s="132"/>
    </row>
    <row r="66" spans="1:10" ht="15.5" x14ac:dyDescent="0.35">
      <c r="A66" s="104"/>
      <c r="B66" s="104"/>
      <c r="C66" s="139" t="str">
        <f t="shared" si="2"/>
        <v/>
      </c>
      <c r="D66" s="138"/>
      <c r="E66" s="69"/>
      <c r="F66" s="69"/>
      <c r="G66" s="70"/>
      <c r="H66" s="166"/>
      <c r="I66" s="132" t="str">
        <f t="shared" ca="1" si="3"/>
        <v/>
      </c>
      <c r="J66" s="132"/>
    </row>
    <row r="67" spans="1:10" ht="15.5" x14ac:dyDescent="0.35">
      <c r="A67" s="104"/>
      <c r="B67" s="104"/>
      <c r="C67" s="139" t="str">
        <f t="shared" si="2"/>
        <v/>
      </c>
      <c r="D67" s="138"/>
      <c r="E67" s="69"/>
      <c r="F67" s="69"/>
      <c r="G67" s="70"/>
      <c r="H67" s="166"/>
      <c r="I67" s="132" t="str">
        <f t="shared" ca="1" si="3"/>
        <v/>
      </c>
      <c r="J67" s="132"/>
    </row>
    <row r="68" spans="1:10" ht="15.5" x14ac:dyDescent="0.35">
      <c r="A68" s="104"/>
      <c r="B68" s="104"/>
      <c r="C68" s="139" t="str">
        <f t="shared" si="2"/>
        <v/>
      </c>
      <c r="D68" s="138"/>
      <c r="E68" s="69"/>
      <c r="F68" s="69"/>
      <c r="G68" s="70"/>
      <c r="H68" s="166"/>
      <c r="I68" s="132" t="str">
        <f t="shared" ca="1" si="3"/>
        <v/>
      </c>
      <c r="J68" s="132"/>
    </row>
    <row r="69" spans="1:10" ht="15.5" x14ac:dyDescent="0.35">
      <c r="A69" s="104"/>
      <c r="B69" s="104"/>
      <c r="C69" s="139" t="str">
        <f t="shared" si="2"/>
        <v/>
      </c>
      <c r="D69" s="138"/>
      <c r="E69" s="69"/>
      <c r="F69" s="69"/>
      <c r="G69" s="70"/>
      <c r="H69" s="166"/>
      <c r="I69" s="132" t="str">
        <f t="shared" ca="1" si="3"/>
        <v/>
      </c>
      <c r="J69" s="132"/>
    </row>
    <row r="70" spans="1:10" ht="15.5" x14ac:dyDescent="0.35">
      <c r="A70" s="104"/>
      <c r="B70" s="104"/>
      <c r="C70" s="139" t="str">
        <f t="shared" si="2"/>
        <v/>
      </c>
      <c r="D70" s="138"/>
      <c r="E70" s="69"/>
      <c r="F70" s="69"/>
      <c r="G70" s="70"/>
      <c r="H70" s="166"/>
      <c r="I70" s="132" t="str">
        <f t="shared" ca="1" si="3"/>
        <v/>
      </c>
      <c r="J70" s="132"/>
    </row>
    <row r="71" spans="1:10" ht="15.5" x14ac:dyDescent="0.35">
      <c r="A71" s="104"/>
      <c r="B71" s="104"/>
      <c r="C71" s="139" t="str">
        <f t="shared" si="2"/>
        <v/>
      </c>
      <c r="D71" s="138"/>
      <c r="E71" s="69"/>
      <c r="F71" s="69"/>
      <c r="G71" s="70"/>
      <c r="H71" s="166"/>
      <c r="I71" s="132" t="str">
        <f t="shared" ca="1" si="3"/>
        <v/>
      </c>
      <c r="J71" s="132"/>
    </row>
    <row r="72" spans="1:10" ht="15.5" x14ac:dyDescent="0.35">
      <c r="A72" s="104"/>
      <c r="B72" s="104"/>
      <c r="C72" s="139" t="str">
        <f t="shared" si="2"/>
        <v/>
      </c>
      <c r="D72" s="138"/>
      <c r="E72" s="69"/>
      <c r="F72" s="69"/>
      <c r="G72" s="70"/>
      <c r="H72" s="166"/>
      <c r="I72" s="132" t="str">
        <f t="shared" ca="1" si="3"/>
        <v/>
      </c>
      <c r="J72" s="132"/>
    </row>
    <row r="73" spans="1:10" ht="15.5" x14ac:dyDescent="0.35">
      <c r="A73" s="104"/>
      <c r="B73" s="104"/>
      <c r="C73" s="139" t="str">
        <f t="shared" si="2"/>
        <v/>
      </c>
      <c r="D73" s="138"/>
      <c r="E73" s="69"/>
      <c r="F73" s="69"/>
      <c r="G73" s="70"/>
      <c r="H73" s="166"/>
      <c r="I73" s="132" t="str">
        <f t="shared" ca="1" si="3"/>
        <v/>
      </c>
      <c r="J73" s="132"/>
    </row>
    <row r="74" spans="1:10" ht="15.5" x14ac:dyDescent="0.35">
      <c r="A74" s="104"/>
      <c r="B74" s="104"/>
      <c r="C74" s="139" t="str">
        <f t="shared" si="2"/>
        <v/>
      </c>
      <c r="D74" s="138"/>
      <c r="E74" s="69"/>
      <c r="F74" s="69"/>
      <c r="G74" s="70"/>
      <c r="H74" s="166"/>
      <c r="I74" s="132" t="str">
        <f t="shared" ca="1" si="3"/>
        <v/>
      </c>
      <c r="J74" s="132"/>
    </row>
    <row r="75" spans="1:10" ht="15.5" x14ac:dyDescent="0.35">
      <c r="A75" s="104"/>
      <c r="B75" s="104"/>
      <c r="C75" s="139" t="str">
        <f t="shared" si="2"/>
        <v/>
      </c>
      <c r="D75" s="138"/>
      <c r="E75" s="69"/>
      <c r="F75" s="69"/>
      <c r="G75" s="70"/>
      <c r="H75" s="166"/>
      <c r="I75" s="132" t="str">
        <f t="shared" ca="1" si="3"/>
        <v/>
      </c>
      <c r="J75" s="132"/>
    </row>
    <row r="76" spans="1:10" ht="15.5" x14ac:dyDescent="0.35">
      <c r="A76" s="104"/>
      <c r="B76" s="104"/>
      <c r="C76" s="139" t="str">
        <f t="shared" si="2"/>
        <v/>
      </c>
      <c r="D76" s="138"/>
      <c r="E76" s="69"/>
      <c r="F76" s="69"/>
      <c r="G76" s="70"/>
      <c r="H76" s="166"/>
      <c r="I76" s="132" t="str">
        <f t="shared" ca="1" si="3"/>
        <v/>
      </c>
      <c r="J76" s="132"/>
    </row>
  </sheetData>
  <mergeCells count="2">
    <mergeCell ref="G1:H1"/>
    <mergeCell ref="B1:F1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71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M46"/>
  <sheetViews>
    <sheetView topLeftCell="A19" workbookViewId="0">
      <selection activeCell="D11" sqref="D11"/>
    </sheetView>
  </sheetViews>
  <sheetFormatPr baseColWidth="10" defaultRowHeight="14.5" x14ac:dyDescent="0.35"/>
  <cols>
    <col min="3" max="3" width="12.54296875" customWidth="1"/>
    <col min="8" max="8" width="12.81640625" customWidth="1"/>
  </cols>
  <sheetData>
    <row r="1" spans="1:13" x14ac:dyDescent="0.35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</row>
    <row r="2" spans="1:13" ht="15.5" x14ac:dyDescent="0.35">
      <c r="A2" s="148" t="s">
        <v>367</v>
      </c>
      <c r="B2" s="148"/>
      <c r="C2" s="148"/>
      <c r="D2" s="148"/>
      <c r="E2" s="148"/>
      <c r="F2" s="148"/>
      <c r="G2" s="148"/>
      <c r="H2" s="53">
        <f ca="1">TODAY()</f>
        <v>43579</v>
      </c>
      <c r="I2" s="52"/>
      <c r="J2" s="52"/>
      <c r="K2" s="52"/>
      <c r="L2" s="52"/>
    </row>
    <row r="3" spans="1:13" ht="15.5" x14ac:dyDescent="0.3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</row>
    <row r="4" spans="1:13" x14ac:dyDescent="0.3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</row>
    <row r="5" spans="1:13" ht="26" x14ac:dyDescent="0.35">
      <c r="A5" s="152" t="s">
        <v>210</v>
      </c>
      <c r="B5" s="153"/>
      <c r="C5" s="130" t="s">
        <v>217</v>
      </c>
      <c r="D5" s="130" t="s">
        <v>218</v>
      </c>
      <c r="E5" s="130" t="s">
        <v>211</v>
      </c>
      <c r="F5" s="130" t="s">
        <v>207</v>
      </c>
      <c r="G5" s="130" t="s">
        <v>208</v>
      </c>
      <c r="H5" s="130" t="s">
        <v>219</v>
      </c>
      <c r="I5" s="130" t="s">
        <v>220</v>
      </c>
      <c r="J5" s="130" t="s">
        <v>221</v>
      </c>
      <c r="K5" s="130" t="s">
        <v>222</v>
      </c>
      <c r="L5" s="130" t="s">
        <v>223</v>
      </c>
    </row>
    <row r="6" spans="1:13" x14ac:dyDescent="0.35">
      <c r="A6" s="154"/>
      <c r="B6" s="155"/>
      <c r="C6" s="105"/>
      <c r="D6" s="105"/>
      <c r="E6" s="105"/>
      <c r="F6" s="105"/>
      <c r="G6" s="105"/>
      <c r="H6" s="105"/>
      <c r="I6" s="105"/>
      <c r="J6" s="105"/>
      <c r="K6" s="105"/>
      <c r="L6" s="105"/>
    </row>
    <row r="7" spans="1:13" x14ac:dyDescent="0.35">
      <c r="A7" s="156" t="s">
        <v>224</v>
      </c>
      <c r="B7" s="157"/>
      <c r="C7" s="105">
        <f>COUNTA('Registre Personnel'!U6:U86)</f>
        <v>81</v>
      </c>
      <c r="D7" s="105">
        <f>COUNTIF('Registre Personnel'!M:M,"TH")</f>
        <v>50</v>
      </c>
      <c r="E7" s="106">
        <f>D7/C7</f>
        <v>0.61728395061728392</v>
      </c>
      <c r="F7" s="105">
        <f>COUNTIF('Registre Personnel'!K:K,"F")</f>
        <v>46</v>
      </c>
      <c r="G7" s="105">
        <f>COUNTIF('Registre Personnel'!K:K,"M")</f>
        <v>35</v>
      </c>
      <c r="H7" s="105">
        <f ca="1">COUNTIF('Registre Personnel'!A:A,"&lt;30 ans")</f>
        <v>11</v>
      </c>
      <c r="I7" s="105">
        <f ca="1">COUNTIFS('Registre Personnel'!A:A,"&gt;=30 ans",'Registre Personnel'!A:A,"&lt;=50 ans")</f>
        <v>45</v>
      </c>
      <c r="J7" s="105">
        <f ca="1">COUNTIFS('Registre Personnel'!A:A,"&gt;50 ans",'Registre Personnel'!A:A,"&lt;56 ans")</f>
        <v>13</v>
      </c>
      <c r="K7" s="107">
        <f ca="1">COUNTIFS('Registre Personnel'!A:A,"&gt;=56 ans",'Registre Personnel'!A:A,"&lt;=90 ans")</f>
        <v>12</v>
      </c>
      <c r="L7" s="108" t="e">
        <f>AVERAGE('Registre Personnel'!#REF!,'Registre Personnel'!#REF!)</f>
        <v>#REF!</v>
      </c>
      <c r="M7" s="32"/>
    </row>
    <row r="8" spans="1:13" x14ac:dyDescent="0.35">
      <c r="A8" s="156" t="s">
        <v>225</v>
      </c>
      <c r="B8" s="157"/>
      <c r="C8" s="109"/>
      <c r="D8" s="105"/>
      <c r="E8" s="110"/>
      <c r="F8" s="105">
        <f>COUNTIFS('Registre Personnel'!K:K,"=F",'Registre Personnel'!M:M,"=TH")</f>
        <v>27</v>
      </c>
      <c r="G8" s="105">
        <f>COUNTIFS('Registre Personnel'!K:K,"=M",'Registre Personnel'!M:M,"=TH")</f>
        <v>23</v>
      </c>
      <c r="H8" s="105">
        <f ca="1">COUNTIFS('Registre Personnel'!A:A,"&lt;30 ans",'Registre Personnel'!M:M,"TH")</f>
        <v>6</v>
      </c>
      <c r="I8" s="105">
        <f ca="1">COUNTIFS('Registre Personnel'!A:A,"&gt;=30 ans",'Registre Personnel'!A:A,"&lt;=50 ans",'Registre Personnel'!M:M,"TH")</f>
        <v>27</v>
      </c>
      <c r="J8" s="105">
        <f ca="1">COUNTIFS('Registre Personnel'!A:A,"&gt;50 ans",'Registre Personnel'!A:A,"&lt;56 ans",'Registre Personnel'!M:M,"TH")</f>
        <v>9</v>
      </c>
      <c r="K8" s="105">
        <f ca="1">COUNTIFS('Registre Personnel'!A:A,"&gt;56 ans",'Registre Personnel'!M:M,"TH")</f>
        <v>8</v>
      </c>
      <c r="L8" s="108" t="e">
        <f>AVERAGEIF('Registre Personnel'!M:M,"TH",'Registre Personnel'!#REF!)</f>
        <v>#REF!</v>
      </c>
      <c r="M8" s="31"/>
    </row>
    <row r="9" spans="1:13" x14ac:dyDescent="0.35">
      <c r="A9" s="111" t="s">
        <v>226</v>
      </c>
      <c r="B9" s="112"/>
      <c r="C9" s="105"/>
      <c r="D9" s="105">
        <f>COUNTIF('Registre Personnel'!O:O,"EN COURS")</f>
        <v>10</v>
      </c>
      <c r="E9" s="110"/>
      <c r="F9" s="105"/>
      <c r="G9" s="105"/>
      <c r="H9" s="105"/>
      <c r="I9" s="105"/>
      <c r="J9" s="105"/>
      <c r="K9" s="105"/>
      <c r="L9" s="105"/>
    </row>
    <row r="10" spans="1:13" x14ac:dyDescent="0.35">
      <c r="A10" s="113" t="s">
        <v>227</v>
      </c>
      <c r="B10" s="114"/>
      <c r="C10" s="105"/>
      <c r="D10" s="105">
        <f>COUNTIF('Registre Personnel'!N:N,"X")</f>
        <v>2</v>
      </c>
      <c r="E10" s="110"/>
      <c r="F10" s="105"/>
      <c r="G10" s="105"/>
      <c r="H10" s="105"/>
      <c r="I10" s="105"/>
      <c r="J10" s="105"/>
      <c r="K10" s="105"/>
      <c r="L10" s="105"/>
    </row>
    <row r="11" spans="1:13" x14ac:dyDescent="0.35">
      <c r="A11" s="158" t="s">
        <v>212</v>
      </c>
      <c r="B11" s="159"/>
      <c r="C11" s="105"/>
      <c r="D11" s="105">
        <f>SUM(D7:D10)</f>
        <v>62</v>
      </c>
      <c r="E11" s="106">
        <f>D11/C7</f>
        <v>0.76543209876543206</v>
      </c>
      <c r="F11" s="105"/>
      <c r="G11" s="105"/>
      <c r="H11" s="105"/>
      <c r="I11" s="105"/>
      <c r="J11" s="105"/>
      <c r="K11" s="105"/>
      <c r="L11" s="105"/>
    </row>
    <row r="12" spans="1:13" x14ac:dyDescent="0.35">
      <c r="A12" s="27"/>
      <c r="B12" s="28"/>
      <c r="C12" s="28"/>
      <c r="D12" s="28"/>
      <c r="E12" s="29"/>
      <c r="F12" s="28"/>
      <c r="G12" s="28"/>
      <c r="H12" s="28"/>
      <c r="I12" s="28"/>
      <c r="J12" s="28"/>
      <c r="K12" s="28"/>
      <c r="L12" s="28"/>
    </row>
    <row r="13" spans="1:13" x14ac:dyDescent="0.35">
      <c r="A13" s="115"/>
      <c r="B13" s="116"/>
      <c r="C13" s="117" t="s">
        <v>213</v>
      </c>
      <c r="D13" s="117" t="s">
        <v>116</v>
      </c>
      <c r="E13" s="29"/>
      <c r="F13" s="28"/>
      <c r="G13" s="28"/>
      <c r="H13" s="28"/>
      <c r="I13" s="28"/>
      <c r="J13" s="28"/>
      <c r="K13" s="28"/>
      <c r="L13" s="28"/>
    </row>
    <row r="14" spans="1:13" x14ac:dyDescent="0.35">
      <c r="A14" s="156" t="s">
        <v>117</v>
      </c>
      <c r="B14" s="157"/>
      <c r="C14" s="105">
        <f>COUNTIFS('Registre Personnel'!R:R,"=CDI",'Registre Personnel'!M:M,"")</f>
        <v>25</v>
      </c>
      <c r="D14" s="118">
        <f>COUNTIFS('Registre Personnel'!M:M,"=TH",'Registre Personnel'!R:R,"=CDI")</f>
        <v>46</v>
      </c>
      <c r="E14" s="27"/>
      <c r="F14" s="28"/>
      <c r="G14" s="28"/>
      <c r="H14" s="28"/>
      <c r="I14" s="28"/>
      <c r="J14" s="28"/>
      <c r="K14" s="28"/>
      <c r="L14" s="28"/>
    </row>
    <row r="15" spans="1:13" x14ac:dyDescent="0.35">
      <c r="A15" s="156" t="s">
        <v>209</v>
      </c>
      <c r="B15" s="157"/>
      <c r="C15" s="105">
        <f>COUNTIFS('Registre Personnel'!R:R,"=CDD",'Registre Personnel'!M:M,"")</f>
        <v>6</v>
      </c>
      <c r="D15" s="105">
        <f>COUNTIFS('Registre Personnel'!M:M,"=TH",'Registre Personnel'!R:R,"=CDD")</f>
        <v>3</v>
      </c>
      <c r="E15" s="28"/>
      <c r="F15" s="28"/>
      <c r="G15" s="28"/>
      <c r="H15" s="28"/>
      <c r="I15" s="28"/>
      <c r="J15" s="34"/>
      <c r="K15" s="28"/>
      <c r="L15" s="28"/>
    </row>
    <row r="16" spans="1:13" x14ac:dyDescent="0.35">
      <c r="A16" s="156" t="s">
        <v>214</v>
      </c>
      <c r="B16" s="157"/>
      <c r="C16" s="105">
        <f>COUNTIFS('Registre Personnel'!M:M,"",'Registre Personnel'!S:S,"TP")</f>
        <v>10</v>
      </c>
      <c r="D16" s="105">
        <f>COUNTIFS('Registre Personnel'!M:M,"=TH",'Registre Personnel'!S:S,"=TP")</f>
        <v>4</v>
      </c>
      <c r="E16" s="28"/>
      <c r="F16" s="28"/>
      <c r="G16" s="28"/>
      <c r="H16" s="28"/>
      <c r="I16" s="28"/>
      <c r="J16" s="34"/>
      <c r="K16" s="28"/>
      <c r="L16" s="27"/>
    </row>
    <row r="17" spans="1:12" x14ac:dyDescent="0.35">
      <c r="A17" s="160" t="s">
        <v>233</v>
      </c>
      <c r="B17" s="157"/>
      <c r="C17" s="105">
        <f>COUNTIFS('Registre Personnel'!M:M,"",'Registre Personnel'!S:S,"TC")</f>
        <v>21</v>
      </c>
      <c r="D17" s="105">
        <f>COUNTIFS('Registre Personnel'!M:M,"=TH",'Registre Personnel'!S:S,"=TC")</f>
        <v>45</v>
      </c>
      <c r="E17" s="28"/>
      <c r="F17" s="28"/>
      <c r="G17" s="28"/>
      <c r="H17" s="28"/>
      <c r="I17" s="28"/>
      <c r="J17" s="34"/>
      <c r="K17" s="28"/>
      <c r="L17" s="27"/>
    </row>
    <row r="18" spans="1:12" x14ac:dyDescent="0.35">
      <c r="A18" s="27"/>
      <c r="B18" s="28"/>
      <c r="C18" s="28"/>
      <c r="D18" s="28"/>
      <c r="E18" s="28"/>
      <c r="F18" s="28"/>
      <c r="G18" s="28"/>
      <c r="H18" s="28"/>
      <c r="I18" s="28"/>
      <c r="J18" s="34"/>
      <c r="K18" s="28"/>
      <c r="L18" s="27"/>
    </row>
    <row r="19" spans="1:12" x14ac:dyDescent="0.35">
      <c r="A19" s="27"/>
      <c r="B19" s="147">
        <v>2017</v>
      </c>
      <c r="C19" s="147"/>
      <c r="D19" s="147"/>
      <c r="E19" s="147">
        <v>2018</v>
      </c>
      <c r="F19" s="147"/>
      <c r="G19" s="147"/>
      <c r="H19" s="147">
        <v>2019</v>
      </c>
      <c r="I19" s="147"/>
      <c r="J19" s="147"/>
      <c r="K19" s="28"/>
      <c r="L19" s="27"/>
    </row>
    <row r="20" spans="1:12" x14ac:dyDescent="0.35">
      <c r="A20" s="28"/>
      <c r="B20" s="127" t="s">
        <v>212</v>
      </c>
      <c r="C20" s="127" t="s">
        <v>116</v>
      </c>
      <c r="D20" s="127" t="s">
        <v>213</v>
      </c>
      <c r="E20" s="127" t="s">
        <v>212</v>
      </c>
      <c r="F20" s="127" t="s">
        <v>116</v>
      </c>
      <c r="G20" s="128" t="s">
        <v>213</v>
      </c>
      <c r="H20" s="127" t="s">
        <v>212</v>
      </c>
      <c r="I20" s="127" t="s">
        <v>116</v>
      </c>
      <c r="J20" s="128" t="s">
        <v>213</v>
      </c>
      <c r="K20" s="28"/>
      <c r="L20" s="27"/>
    </row>
    <row r="21" spans="1:12" x14ac:dyDescent="0.35">
      <c r="A21" s="129" t="s">
        <v>215</v>
      </c>
      <c r="B21" s="105">
        <v>10</v>
      </c>
      <c r="C21" s="105">
        <v>7</v>
      </c>
      <c r="D21" s="105">
        <f>B21-C21</f>
        <v>3</v>
      </c>
      <c r="E21" s="105">
        <v>18</v>
      </c>
      <c r="F21" s="105">
        <v>13</v>
      </c>
      <c r="G21" s="105">
        <f>E21-F21</f>
        <v>5</v>
      </c>
      <c r="H21" s="119"/>
      <c r="I21" s="105">
        <v>1</v>
      </c>
      <c r="J21" s="120"/>
      <c r="K21" s="28"/>
      <c r="L21" s="27"/>
    </row>
    <row r="22" spans="1:12" x14ac:dyDescent="0.35">
      <c r="A22" s="129" t="s">
        <v>216</v>
      </c>
      <c r="B22" s="105">
        <v>7</v>
      </c>
      <c r="C22" s="105">
        <v>7</v>
      </c>
      <c r="D22" s="105">
        <f>B22-C22</f>
        <v>0</v>
      </c>
      <c r="E22" s="105">
        <v>10</v>
      </c>
      <c r="F22" s="105">
        <v>7</v>
      </c>
      <c r="G22" s="105">
        <f>E22-F22</f>
        <v>3</v>
      </c>
      <c r="H22" s="119"/>
      <c r="I22" s="105"/>
      <c r="J22" s="120"/>
      <c r="K22" s="28"/>
      <c r="L22" s="27"/>
    </row>
    <row r="23" spans="1:12" x14ac:dyDescent="0.35">
      <c r="A23" s="123"/>
      <c r="B23" s="124"/>
      <c r="C23" s="124"/>
      <c r="D23" s="124"/>
      <c r="E23" s="124"/>
      <c r="F23" s="124"/>
      <c r="G23" s="124"/>
      <c r="H23" s="125"/>
      <c r="I23" s="124"/>
      <c r="J23" s="126"/>
      <c r="K23" s="28"/>
      <c r="L23" s="27"/>
    </row>
    <row r="24" spans="1:12" ht="15.5" x14ac:dyDescent="0.35">
      <c r="A24" s="150" t="s">
        <v>563</v>
      </c>
      <c r="B24" s="150"/>
      <c r="C24" s="150"/>
      <c r="D24" s="150"/>
      <c r="E24" s="150"/>
      <c r="F24" s="150"/>
      <c r="G24" s="150"/>
      <c r="H24" s="150"/>
      <c r="I24" s="150"/>
      <c r="J24" s="150"/>
      <c r="K24" s="28"/>
      <c r="L24" s="27" t="s">
        <v>562</v>
      </c>
    </row>
    <row r="25" spans="1:12" x14ac:dyDescent="0.35">
      <c r="A25" s="121" t="s">
        <v>235</v>
      </c>
      <c r="B25" s="121" t="s">
        <v>236</v>
      </c>
      <c r="C25" s="151" t="s">
        <v>237</v>
      </c>
      <c r="D25" s="151"/>
      <c r="E25" s="151"/>
      <c r="F25" s="151"/>
      <c r="G25" s="151"/>
      <c r="H25" s="151"/>
      <c r="I25" s="151"/>
      <c r="J25" s="151"/>
      <c r="K25" s="28"/>
      <c r="L25" s="28"/>
    </row>
    <row r="26" spans="1:12" s="31" customFormat="1" x14ac:dyDescent="0.35">
      <c r="A26" s="119" t="s">
        <v>564</v>
      </c>
      <c r="B26" s="119" t="s">
        <v>371</v>
      </c>
      <c r="C26" s="149" t="s">
        <v>565</v>
      </c>
      <c r="D26" s="149"/>
      <c r="E26" s="149"/>
      <c r="F26" s="149"/>
      <c r="G26" s="149"/>
      <c r="H26" s="149"/>
      <c r="I26" s="149"/>
      <c r="J26" s="149"/>
      <c r="K26" s="28"/>
      <c r="L26" s="28"/>
    </row>
    <row r="27" spans="1:12" x14ac:dyDescent="0.35">
      <c r="A27" s="119" t="s">
        <v>566</v>
      </c>
      <c r="B27" s="119" t="s">
        <v>567</v>
      </c>
      <c r="C27" s="149" t="s">
        <v>579</v>
      </c>
      <c r="D27" s="149"/>
      <c r="E27" s="149"/>
      <c r="F27" s="149"/>
      <c r="G27" s="149"/>
      <c r="H27" s="149"/>
      <c r="I27" s="149"/>
      <c r="J27" s="149"/>
      <c r="K27" s="28"/>
      <c r="L27" s="28"/>
    </row>
    <row r="28" spans="1:12" x14ac:dyDescent="0.35">
      <c r="A28" s="119" t="s">
        <v>568</v>
      </c>
      <c r="B28" s="119" t="s">
        <v>569</v>
      </c>
      <c r="C28" s="149" t="s">
        <v>580</v>
      </c>
      <c r="D28" s="149"/>
      <c r="E28" s="149"/>
      <c r="F28" s="149"/>
      <c r="G28" s="149"/>
      <c r="H28" s="149"/>
      <c r="I28" s="149"/>
      <c r="J28" s="149"/>
      <c r="K28" s="28"/>
      <c r="L28" s="28"/>
    </row>
    <row r="29" spans="1:12" x14ac:dyDescent="0.35">
      <c r="A29" s="119" t="s">
        <v>241</v>
      </c>
      <c r="B29" s="119" t="s">
        <v>570</v>
      </c>
      <c r="C29" s="149" t="s">
        <v>581</v>
      </c>
      <c r="D29" s="149"/>
      <c r="E29" s="149"/>
      <c r="F29" s="149"/>
      <c r="G29" s="149"/>
      <c r="H29" s="149"/>
      <c r="I29" s="149"/>
      <c r="J29" s="149"/>
      <c r="K29" s="28"/>
      <c r="L29" s="28"/>
    </row>
    <row r="30" spans="1:12" x14ac:dyDescent="0.35">
      <c r="A30" s="119" t="s">
        <v>572</v>
      </c>
      <c r="B30" s="119" t="s">
        <v>573</v>
      </c>
      <c r="C30" s="149" t="s">
        <v>582</v>
      </c>
      <c r="D30" s="149"/>
      <c r="E30" s="149"/>
      <c r="F30" s="149"/>
      <c r="G30" s="149"/>
      <c r="H30" s="149"/>
      <c r="I30" s="149"/>
      <c r="J30" s="149"/>
      <c r="K30" s="28"/>
      <c r="L30" s="28"/>
    </row>
    <row r="31" spans="1:12" x14ac:dyDescent="0.35">
      <c r="A31" s="119" t="s">
        <v>574</v>
      </c>
      <c r="B31" s="119" t="s">
        <v>575</v>
      </c>
      <c r="C31" s="149" t="s">
        <v>571</v>
      </c>
      <c r="D31" s="149"/>
      <c r="E31" s="149"/>
      <c r="F31" s="149"/>
      <c r="G31" s="149"/>
      <c r="H31" s="149"/>
      <c r="I31" s="149"/>
      <c r="J31" s="149"/>
      <c r="K31" s="28"/>
      <c r="L31" s="28"/>
    </row>
    <row r="32" spans="1:12" x14ac:dyDescent="0.35">
      <c r="A32" s="119" t="s">
        <v>576</v>
      </c>
      <c r="B32" s="119" t="s">
        <v>577</v>
      </c>
      <c r="C32" s="149" t="s">
        <v>578</v>
      </c>
      <c r="D32" s="149"/>
      <c r="E32" s="149"/>
      <c r="F32" s="149"/>
      <c r="G32" s="149"/>
      <c r="H32" s="149"/>
      <c r="I32" s="149"/>
      <c r="J32" s="149"/>
      <c r="K32" s="28"/>
      <c r="L32" s="28"/>
    </row>
    <row r="33" spans="1:10" ht="15.5" x14ac:dyDescent="0.35">
      <c r="A33" s="150" t="s">
        <v>234</v>
      </c>
      <c r="B33" s="150"/>
      <c r="C33" s="150"/>
      <c r="D33" s="150"/>
      <c r="E33" s="150"/>
      <c r="F33" s="150"/>
      <c r="G33" s="150"/>
      <c r="H33" s="150"/>
      <c r="I33" s="150"/>
      <c r="J33" s="150"/>
    </row>
    <row r="34" spans="1:10" x14ac:dyDescent="0.35">
      <c r="A34" s="121" t="s">
        <v>235</v>
      </c>
      <c r="B34" s="121" t="s">
        <v>236</v>
      </c>
      <c r="C34" s="151" t="s">
        <v>237</v>
      </c>
      <c r="D34" s="151"/>
      <c r="E34" s="151"/>
      <c r="F34" s="151"/>
      <c r="G34" s="151"/>
      <c r="H34" s="151"/>
      <c r="I34" s="151"/>
      <c r="J34" s="151"/>
    </row>
    <row r="35" spans="1:10" x14ac:dyDescent="0.35">
      <c r="A35" s="119" t="s">
        <v>238</v>
      </c>
      <c r="B35" s="119" t="s">
        <v>239</v>
      </c>
      <c r="C35" s="149" t="s">
        <v>240</v>
      </c>
      <c r="D35" s="149"/>
      <c r="E35" s="149"/>
      <c r="F35" s="149"/>
      <c r="G35" s="149"/>
      <c r="H35" s="149"/>
      <c r="I35" s="149"/>
      <c r="J35" s="149"/>
    </row>
    <row r="36" spans="1:10" x14ac:dyDescent="0.35">
      <c r="A36" s="119" t="s">
        <v>241</v>
      </c>
      <c r="B36" s="119" t="s">
        <v>242</v>
      </c>
      <c r="C36" s="149" t="s">
        <v>243</v>
      </c>
      <c r="D36" s="149"/>
      <c r="E36" s="149"/>
      <c r="F36" s="149"/>
      <c r="G36" s="149"/>
      <c r="H36" s="149"/>
      <c r="I36" s="149"/>
      <c r="J36" s="149"/>
    </row>
    <row r="37" spans="1:10" x14ac:dyDescent="0.35">
      <c r="A37" s="119" t="s">
        <v>244</v>
      </c>
      <c r="B37" s="119" t="s">
        <v>245</v>
      </c>
      <c r="C37" s="149" t="s">
        <v>240</v>
      </c>
      <c r="D37" s="149"/>
      <c r="E37" s="149"/>
      <c r="F37" s="149"/>
      <c r="G37" s="149"/>
      <c r="H37" s="149"/>
      <c r="I37" s="149"/>
      <c r="J37" s="149"/>
    </row>
    <row r="38" spans="1:10" x14ac:dyDescent="0.35">
      <c r="A38" s="119" t="s">
        <v>244</v>
      </c>
      <c r="B38" s="119" t="s">
        <v>246</v>
      </c>
      <c r="C38" s="149" t="s">
        <v>240</v>
      </c>
      <c r="D38" s="149"/>
      <c r="E38" s="149"/>
      <c r="F38" s="149"/>
      <c r="G38" s="149"/>
      <c r="H38" s="149"/>
      <c r="I38" s="149"/>
      <c r="J38" s="149"/>
    </row>
    <row r="39" spans="1:10" x14ac:dyDescent="0.35">
      <c r="A39" s="119" t="s">
        <v>247</v>
      </c>
      <c r="B39" s="119" t="s">
        <v>248</v>
      </c>
      <c r="C39" s="149" t="s">
        <v>583</v>
      </c>
      <c r="D39" s="149"/>
      <c r="E39" s="149"/>
      <c r="F39" s="149"/>
      <c r="G39" s="149"/>
      <c r="H39" s="149"/>
      <c r="I39" s="149"/>
      <c r="J39" s="149"/>
    </row>
    <row r="40" spans="1:10" x14ac:dyDescent="0.35">
      <c r="A40" s="119" t="s">
        <v>249</v>
      </c>
      <c r="B40" s="119" t="s">
        <v>250</v>
      </c>
      <c r="C40" s="149" t="s">
        <v>251</v>
      </c>
      <c r="D40" s="149"/>
      <c r="E40" s="149"/>
      <c r="F40" s="149"/>
      <c r="G40" s="149"/>
      <c r="H40" s="149"/>
      <c r="I40" s="149"/>
      <c r="J40" s="149"/>
    </row>
    <row r="41" spans="1:10" x14ac:dyDescent="0.35">
      <c r="A41" s="119" t="s">
        <v>252</v>
      </c>
      <c r="B41" s="119" t="s">
        <v>253</v>
      </c>
      <c r="C41" s="149" t="s">
        <v>254</v>
      </c>
      <c r="D41" s="149"/>
      <c r="E41" s="149"/>
      <c r="F41" s="149"/>
      <c r="G41" s="149"/>
      <c r="H41" s="149"/>
      <c r="I41" s="149"/>
      <c r="J41" s="149"/>
    </row>
    <row r="42" spans="1:10" ht="15.5" x14ac:dyDescent="0.35">
      <c r="A42" s="150" t="s">
        <v>559</v>
      </c>
      <c r="B42" s="150"/>
      <c r="C42" s="150"/>
      <c r="D42" s="150"/>
      <c r="E42" s="150"/>
      <c r="F42" s="150"/>
      <c r="G42" s="150"/>
      <c r="H42" s="150"/>
      <c r="I42" s="150"/>
      <c r="J42" s="150"/>
    </row>
    <row r="43" spans="1:10" x14ac:dyDescent="0.35">
      <c r="A43" s="121" t="s">
        <v>235</v>
      </c>
      <c r="B43" s="121" t="s">
        <v>236</v>
      </c>
      <c r="C43" s="151" t="s">
        <v>237</v>
      </c>
      <c r="D43" s="151"/>
      <c r="E43" s="151"/>
      <c r="F43" s="151"/>
      <c r="G43" s="151"/>
      <c r="H43" s="151"/>
      <c r="I43" s="151"/>
      <c r="J43" s="151"/>
    </row>
    <row r="44" spans="1:10" x14ac:dyDescent="0.35">
      <c r="A44" s="119" t="s">
        <v>264</v>
      </c>
      <c r="B44" s="119" t="s">
        <v>265</v>
      </c>
      <c r="C44" s="149" t="s">
        <v>561</v>
      </c>
      <c r="D44" s="149"/>
      <c r="E44" s="149"/>
      <c r="F44" s="149"/>
      <c r="G44" s="149"/>
      <c r="H44" s="149"/>
      <c r="I44" s="149"/>
      <c r="J44" s="149"/>
    </row>
    <row r="45" spans="1:10" x14ac:dyDescent="0.35">
      <c r="A45" s="119" t="s">
        <v>255</v>
      </c>
      <c r="B45" s="119" t="s">
        <v>256</v>
      </c>
      <c r="C45" s="149" t="s">
        <v>560</v>
      </c>
      <c r="D45" s="149"/>
      <c r="E45" s="149"/>
      <c r="F45" s="149"/>
      <c r="G45" s="149"/>
      <c r="H45" s="149"/>
      <c r="I45" s="149"/>
      <c r="J45" s="149"/>
    </row>
    <row r="46" spans="1:10" ht="29" x14ac:dyDescent="0.35">
      <c r="A46" s="122" t="s">
        <v>110</v>
      </c>
      <c r="B46" s="122" t="s">
        <v>111</v>
      </c>
      <c r="C46" s="161" t="s">
        <v>558</v>
      </c>
      <c r="D46" s="162"/>
      <c r="E46" s="162"/>
      <c r="F46" s="162"/>
      <c r="G46" s="162"/>
      <c r="H46" s="162"/>
      <c r="I46" s="162"/>
      <c r="J46" s="163"/>
    </row>
  </sheetData>
  <mergeCells count="36">
    <mergeCell ref="C29:J29"/>
    <mergeCell ref="C30:J30"/>
    <mergeCell ref="C31:J31"/>
    <mergeCell ref="C32:J32"/>
    <mergeCell ref="A24:J24"/>
    <mergeCell ref="C25:J25"/>
    <mergeCell ref="C26:J26"/>
    <mergeCell ref="C27:J27"/>
    <mergeCell ref="C28:J28"/>
    <mergeCell ref="C45:J45"/>
    <mergeCell ref="C46:J46"/>
    <mergeCell ref="A42:J42"/>
    <mergeCell ref="C43:J43"/>
    <mergeCell ref="C44:J44"/>
    <mergeCell ref="E19:G19"/>
    <mergeCell ref="A14:B14"/>
    <mergeCell ref="A15:B15"/>
    <mergeCell ref="A16:B16"/>
    <mergeCell ref="A17:B17"/>
    <mergeCell ref="B19:D19"/>
    <mergeCell ref="H19:J19"/>
    <mergeCell ref="A2:G2"/>
    <mergeCell ref="C40:J40"/>
    <mergeCell ref="C41:J41"/>
    <mergeCell ref="C35:J35"/>
    <mergeCell ref="C36:J36"/>
    <mergeCell ref="C37:J37"/>
    <mergeCell ref="C38:J38"/>
    <mergeCell ref="C39:J39"/>
    <mergeCell ref="A33:J33"/>
    <mergeCell ref="C34:J34"/>
    <mergeCell ref="A5:B5"/>
    <mergeCell ref="A6:B6"/>
    <mergeCell ref="A7:B7"/>
    <mergeCell ref="A8:B8"/>
    <mergeCell ref="A11:B11"/>
  </mergeCells>
  <pageMargins left="0.25" right="0.25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U52"/>
  <sheetViews>
    <sheetView workbookViewId="0">
      <selection activeCell="U20" sqref="U20"/>
    </sheetView>
  </sheetViews>
  <sheetFormatPr baseColWidth="10" defaultRowHeight="14.5" x14ac:dyDescent="0.35"/>
  <cols>
    <col min="2" max="2" width="0" hidden="1" customWidth="1"/>
    <col min="11" max="11" width="16.1796875" customWidth="1"/>
  </cols>
  <sheetData>
    <row r="1" spans="1:21" ht="15" customHeight="1" x14ac:dyDescent="0.35">
      <c r="A1" s="164" t="s">
        <v>300</v>
      </c>
      <c r="B1" s="164"/>
      <c r="C1" s="164"/>
      <c r="D1" s="164"/>
      <c r="E1" s="164"/>
      <c r="F1" s="164"/>
      <c r="G1" s="164"/>
      <c r="H1" s="164"/>
      <c r="I1" s="164"/>
      <c r="J1" s="164"/>
      <c r="K1" s="165">
        <f ca="1">TODAY()</f>
        <v>43579</v>
      </c>
      <c r="L1" s="54"/>
      <c r="M1" s="54"/>
      <c r="N1" s="54"/>
      <c r="O1" s="54"/>
      <c r="P1" s="54"/>
      <c r="Q1" s="54"/>
    </row>
    <row r="2" spans="1:21" ht="15" customHeight="1" x14ac:dyDescent="0.35">
      <c r="A2" s="164"/>
      <c r="B2" s="164"/>
      <c r="C2" s="164"/>
      <c r="D2" s="164"/>
      <c r="E2" s="164"/>
      <c r="F2" s="164"/>
      <c r="G2" s="164"/>
      <c r="H2" s="164"/>
      <c r="I2" s="164"/>
      <c r="J2" s="164"/>
      <c r="K2" s="165"/>
      <c r="L2" s="54"/>
      <c r="M2" s="54"/>
      <c r="N2" s="54"/>
      <c r="O2" s="54"/>
      <c r="P2" s="54"/>
      <c r="Q2" s="54"/>
    </row>
    <row r="4" spans="1:21" ht="39" x14ac:dyDescent="0.35">
      <c r="A4" s="73" t="s">
        <v>0</v>
      </c>
      <c r="B4" s="73" t="s">
        <v>0</v>
      </c>
      <c r="C4" s="74" t="s">
        <v>108</v>
      </c>
      <c r="D4" s="74" t="s">
        <v>16</v>
      </c>
      <c r="E4" s="74" t="s">
        <v>1</v>
      </c>
      <c r="F4" s="74" t="s">
        <v>2</v>
      </c>
      <c r="G4" s="75" t="s">
        <v>3</v>
      </c>
      <c r="H4" s="74" t="s">
        <v>4</v>
      </c>
      <c r="I4" s="74" t="s">
        <v>5</v>
      </c>
      <c r="J4" s="75" t="s">
        <v>6</v>
      </c>
      <c r="K4" s="76" t="s">
        <v>7</v>
      </c>
      <c r="L4" s="75" t="s">
        <v>8</v>
      </c>
      <c r="M4" s="74" t="s">
        <v>9</v>
      </c>
      <c r="N4" s="75" t="s">
        <v>166</v>
      </c>
      <c r="O4" s="77" t="s">
        <v>10</v>
      </c>
      <c r="P4" s="78" t="s">
        <v>11</v>
      </c>
      <c r="Q4" s="74" t="s">
        <v>12</v>
      </c>
      <c r="R4" s="74" t="s">
        <v>13</v>
      </c>
      <c r="S4" s="74" t="s">
        <v>14</v>
      </c>
      <c r="T4" s="74" t="s">
        <v>15</v>
      </c>
      <c r="U4" s="79" t="s">
        <v>163</v>
      </c>
    </row>
    <row r="5" spans="1:21" ht="21" x14ac:dyDescent="0.35">
      <c r="A5" s="80" t="str">
        <f t="shared" ref="A5:A23" ca="1" si="0">DATEDIF(K5,$K$1,"y")&amp;"ans"</f>
        <v>60ans</v>
      </c>
      <c r="B5" s="80">
        <v>21972</v>
      </c>
      <c r="C5" s="81" t="s">
        <v>324</v>
      </c>
      <c r="D5" s="81" t="s">
        <v>325</v>
      </c>
      <c r="E5" s="81" t="s">
        <v>409</v>
      </c>
      <c r="F5" s="81" t="s">
        <v>410</v>
      </c>
      <c r="G5" s="82">
        <v>78400</v>
      </c>
      <c r="H5" s="81" t="s">
        <v>411</v>
      </c>
      <c r="I5" s="82" t="s">
        <v>17</v>
      </c>
      <c r="J5" s="81" t="s">
        <v>87</v>
      </c>
      <c r="K5" s="83">
        <v>21417</v>
      </c>
      <c r="L5" s="81" t="s">
        <v>262</v>
      </c>
      <c r="M5" s="81" t="s">
        <v>139</v>
      </c>
      <c r="N5" s="81" t="s">
        <v>116</v>
      </c>
      <c r="O5" s="84" t="s">
        <v>179</v>
      </c>
      <c r="P5" s="85">
        <v>37803</v>
      </c>
      <c r="Q5" s="81"/>
      <c r="R5" s="81" t="s">
        <v>117</v>
      </c>
      <c r="S5" s="81" t="s">
        <v>118</v>
      </c>
      <c r="T5" s="81" t="s">
        <v>25</v>
      </c>
      <c r="U5" s="81">
        <v>1</v>
      </c>
    </row>
    <row r="6" spans="1:21" ht="21" x14ac:dyDescent="0.35">
      <c r="A6" s="80" t="str">
        <f t="shared" ca="1" si="0"/>
        <v>52ans</v>
      </c>
      <c r="B6" s="80">
        <v>19101</v>
      </c>
      <c r="C6" s="81" t="s">
        <v>368</v>
      </c>
      <c r="D6" s="81" t="s">
        <v>369</v>
      </c>
      <c r="E6" s="81" t="s">
        <v>146</v>
      </c>
      <c r="F6" s="81" t="s">
        <v>147</v>
      </c>
      <c r="G6" s="82">
        <v>94420</v>
      </c>
      <c r="H6" s="81" t="s">
        <v>412</v>
      </c>
      <c r="I6" s="82" t="s">
        <v>28</v>
      </c>
      <c r="J6" s="81" t="s">
        <v>87</v>
      </c>
      <c r="K6" s="83">
        <v>24288</v>
      </c>
      <c r="L6" s="81" t="s">
        <v>42</v>
      </c>
      <c r="M6" s="81" t="s">
        <v>138</v>
      </c>
      <c r="N6" s="81" t="s">
        <v>116</v>
      </c>
      <c r="O6" s="84" t="s">
        <v>132</v>
      </c>
      <c r="P6" s="85">
        <v>41831</v>
      </c>
      <c r="Q6" s="81"/>
      <c r="R6" s="81" t="s">
        <v>117</v>
      </c>
      <c r="S6" s="81" t="s">
        <v>430</v>
      </c>
      <c r="T6" s="82" t="s">
        <v>23</v>
      </c>
      <c r="U6" s="81">
        <v>2</v>
      </c>
    </row>
    <row r="7" spans="1:21" ht="21" x14ac:dyDescent="0.35">
      <c r="A7" s="80" t="str">
        <f t="shared" ca="1" si="0"/>
        <v>56ans</v>
      </c>
      <c r="B7" s="80">
        <v>20414</v>
      </c>
      <c r="C7" s="81" t="s">
        <v>174</v>
      </c>
      <c r="D7" s="81" t="s">
        <v>175</v>
      </c>
      <c r="E7" s="81" t="s">
        <v>176</v>
      </c>
      <c r="F7" s="81"/>
      <c r="G7" s="82">
        <v>78260</v>
      </c>
      <c r="H7" s="81" t="s">
        <v>125</v>
      </c>
      <c r="I7" s="82" t="s">
        <v>177</v>
      </c>
      <c r="J7" s="81" t="s">
        <v>178</v>
      </c>
      <c r="K7" s="83">
        <v>22975</v>
      </c>
      <c r="L7" s="81" t="s">
        <v>42</v>
      </c>
      <c r="M7" s="81" t="s">
        <v>137</v>
      </c>
      <c r="N7" s="81" t="s">
        <v>116</v>
      </c>
      <c r="O7" s="84" t="s">
        <v>358</v>
      </c>
      <c r="P7" s="85">
        <v>43383</v>
      </c>
      <c r="Q7" s="81"/>
      <c r="R7" s="81" t="s">
        <v>117</v>
      </c>
      <c r="S7" s="81" t="s">
        <v>118</v>
      </c>
      <c r="T7" s="86" t="s">
        <v>303</v>
      </c>
      <c r="U7" s="81">
        <v>3</v>
      </c>
    </row>
    <row r="8" spans="1:21" ht="21" x14ac:dyDescent="0.35">
      <c r="A8" s="80" t="str">
        <f t="shared" ca="1" si="0"/>
        <v>51ans</v>
      </c>
      <c r="B8" s="80">
        <v>18451</v>
      </c>
      <c r="C8" s="81" t="s">
        <v>290</v>
      </c>
      <c r="D8" s="81" t="s">
        <v>379</v>
      </c>
      <c r="E8" s="81" t="s">
        <v>413</v>
      </c>
      <c r="F8" s="81"/>
      <c r="G8" s="82">
        <v>78200</v>
      </c>
      <c r="H8" s="81" t="s">
        <v>414</v>
      </c>
      <c r="I8" s="82" t="s">
        <v>44</v>
      </c>
      <c r="J8" s="81" t="s">
        <v>415</v>
      </c>
      <c r="K8" s="83">
        <v>24938</v>
      </c>
      <c r="L8" s="81" t="s">
        <v>42</v>
      </c>
      <c r="M8" s="81" t="s">
        <v>138</v>
      </c>
      <c r="N8" s="81" t="s">
        <v>116</v>
      </c>
      <c r="O8" s="84" t="s">
        <v>182</v>
      </c>
      <c r="P8" s="85">
        <v>41009</v>
      </c>
      <c r="Q8" s="81"/>
      <c r="R8" s="81" t="s">
        <v>117</v>
      </c>
      <c r="S8" s="81" t="s">
        <v>118</v>
      </c>
      <c r="T8" s="86" t="s">
        <v>25</v>
      </c>
      <c r="U8" s="81">
        <v>4</v>
      </c>
    </row>
    <row r="9" spans="1:21" ht="31.5" x14ac:dyDescent="0.35">
      <c r="A9" s="80" t="str">
        <f t="shared" ca="1" si="0"/>
        <v>53ans</v>
      </c>
      <c r="B9" s="80">
        <v>19474</v>
      </c>
      <c r="C9" s="81" t="s">
        <v>380</v>
      </c>
      <c r="D9" s="81" t="s">
        <v>349</v>
      </c>
      <c r="E9" s="81" t="s">
        <v>416</v>
      </c>
      <c r="F9" s="81"/>
      <c r="G9" s="82">
        <v>78820</v>
      </c>
      <c r="H9" s="81" t="s">
        <v>417</v>
      </c>
      <c r="I9" s="82" t="s">
        <v>45</v>
      </c>
      <c r="J9" s="81" t="s">
        <v>87</v>
      </c>
      <c r="K9" s="83">
        <v>23915</v>
      </c>
      <c r="L9" s="81" t="s">
        <v>42</v>
      </c>
      <c r="M9" s="81" t="s">
        <v>46</v>
      </c>
      <c r="N9" s="81" t="s">
        <v>116</v>
      </c>
      <c r="O9" s="84" t="s">
        <v>355</v>
      </c>
      <c r="P9" s="85">
        <v>39573</v>
      </c>
      <c r="Q9" s="81"/>
      <c r="R9" s="81" t="s">
        <v>117</v>
      </c>
      <c r="S9" s="81" t="s">
        <v>118</v>
      </c>
      <c r="T9" s="86" t="s">
        <v>25</v>
      </c>
      <c r="U9" s="81">
        <v>5</v>
      </c>
    </row>
    <row r="10" spans="1:21" ht="31.5" x14ac:dyDescent="0.35">
      <c r="A10" s="80" t="str">
        <f t="shared" ca="1" si="0"/>
        <v>54ans</v>
      </c>
      <c r="B10" s="80">
        <v>19603</v>
      </c>
      <c r="C10" s="81" t="s">
        <v>383</v>
      </c>
      <c r="D10" s="81" t="s">
        <v>384</v>
      </c>
      <c r="E10" s="81" t="s">
        <v>418</v>
      </c>
      <c r="F10" s="81"/>
      <c r="G10" s="82">
        <v>78700</v>
      </c>
      <c r="H10" s="81" t="s">
        <v>48</v>
      </c>
      <c r="I10" s="82" t="s">
        <v>49</v>
      </c>
      <c r="J10" s="81" t="s">
        <v>87</v>
      </c>
      <c r="K10" s="83">
        <v>23786</v>
      </c>
      <c r="L10" s="81" t="s">
        <v>42</v>
      </c>
      <c r="M10" s="81" t="s">
        <v>139</v>
      </c>
      <c r="N10" s="81" t="s">
        <v>116</v>
      </c>
      <c r="O10" s="84" t="s">
        <v>181</v>
      </c>
      <c r="P10" s="85">
        <v>39034</v>
      </c>
      <c r="Q10" s="81"/>
      <c r="R10" s="81" t="s">
        <v>117</v>
      </c>
      <c r="S10" s="81" t="s">
        <v>118</v>
      </c>
      <c r="T10" s="81" t="s">
        <v>25</v>
      </c>
      <c r="U10" s="81">
        <v>6</v>
      </c>
    </row>
    <row r="11" spans="1:21" ht="21" x14ac:dyDescent="0.35">
      <c r="A11" s="80" t="str">
        <f t="shared" ca="1" si="0"/>
        <v>60ans</v>
      </c>
      <c r="B11" s="80">
        <v>22043</v>
      </c>
      <c r="C11" s="81" t="s">
        <v>352</v>
      </c>
      <c r="D11" s="81" t="s">
        <v>353</v>
      </c>
      <c r="E11" s="81" t="s">
        <v>419</v>
      </c>
      <c r="F11" s="81"/>
      <c r="G11" s="82">
        <v>78250</v>
      </c>
      <c r="H11" s="81" t="s">
        <v>57</v>
      </c>
      <c r="I11" s="82" t="s">
        <v>58</v>
      </c>
      <c r="J11" s="81" t="s">
        <v>87</v>
      </c>
      <c r="K11" s="83">
        <v>21346</v>
      </c>
      <c r="L11" s="81" t="s">
        <v>42</v>
      </c>
      <c r="M11" s="81" t="s">
        <v>139</v>
      </c>
      <c r="N11" s="81" t="s">
        <v>116</v>
      </c>
      <c r="O11" s="84" t="s">
        <v>188</v>
      </c>
      <c r="P11" s="85">
        <v>37803</v>
      </c>
      <c r="Q11" s="81"/>
      <c r="R11" s="81" t="s">
        <v>117</v>
      </c>
      <c r="S11" s="81" t="s">
        <v>118</v>
      </c>
      <c r="T11" s="81" t="s">
        <v>25</v>
      </c>
      <c r="U11" s="81">
        <v>7</v>
      </c>
    </row>
    <row r="12" spans="1:21" ht="21" x14ac:dyDescent="0.35">
      <c r="A12" s="80" t="str">
        <f t="shared" ca="1" si="0"/>
        <v>52ans</v>
      </c>
      <c r="B12" s="80">
        <v>18938</v>
      </c>
      <c r="C12" s="81" t="s">
        <v>393</v>
      </c>
      <c r="D12" s="81" t="s">
        <v>394</v>
      </c>
      <c r="E12" s="81" t="s">
        <v>420</v>
      </c>
      <c r="F12" s="81"/>
      <c r="G12" s="82">
        <v>92110</v>
      </c>
      <c r="H12" s="81" t="s">
        <v>421</v>
      </c>
      <c r="I12" s="82" t="s">
        <v>70</v>
      </c>
      <c r="J12" s="81" t="s">
        <v>422</v>
      </c>
      <c r="K12" s="83">
        <v>24451</v>
      </c>
      <c r="L12" s="81" t="s">
        <v>262</v>
      </c>
      <c r="M12" s="81" t="s">
        <v>138</v>
      </c>
      <c r="N12" s="81" t="s">
        <v>116</v>
      </c>
      <c r="O12" s="84" t="s">
        <v>192</v>
      </c>
      <c r="P12" s="85">
        <v>40997</v>
      </c>
      <c r="Q12" s="81"/>
      <c r="R12" s="81" t="s">
        <v>117</v>
      </c>
      <c r="S12" s="81" t="s">
        <v>118</v>
      </c>
      <c r="T12" s="86" t="s">
        <v>25</v>
      </c>
      <c r="U12" s="81">
        <v>8</v>
      </c>
    </row>
    <row r="13" spans="1:21" s="2" customFormat="1" ht="23.15" customHeight="1" x14ac:dyDescent="0.35">
      <c r="A13" s="80" t="str">
        <f t="shared" ca="1" si="0"/>
        <v>59ans</v>
      </c>
      <c r="B13" s="80">
        <f t="shared" ref="B13" ca="1" si="1">TODAY()-K13</f>
        <v>21913</v>
      </c>
      <c r="C13" s="81" t="s">
        <v>310</v>
      </c>
      <c r="D13" s="81" t="s">
        <v>311</v>
      </c>
      <c r="E13" s="81" t="s">
        <v>312</v>
      </c>
      <c r="F13" s="81"/>
      <c r="G13" s="82">
        <v>78250</v>
      </c>
      <c r="H13" s="81" t="s">
        <v>313</v>
      </c>
      <c r="I13" s="82" t="s">
        <v>314</v>
      </c>
      <c r="J13" s="81" t="s">
        <v>87</v>
      </c>
      <c r="K13" s="83">
        <v>21666</v>
      </c>
      <c r="L13" s="81" t="s">
        <v>42</v>
      </c>
      <c r="M13" s="81"/>
      <c r="N13" s="81" t="s">
        <v>116</v>
      </c>
      <c r="O13" s="84" t="s">
        <v>323</v>
      </c>
      <c r="P13" s="85"/>
      <c r="Q13" s="81"/>
      <c r="R13" s="81"/>
      <c r="S13" s="81"/>
      <c r="T13" s="86"/>
      <c r="U13" s="81">
        <v>9</v>
      </c>
    </row>
    <row r="14" spans="1:21" ht="21" x14ac:dyDescent="0.35">
      <c r="A14" s="80" t="str">
        <f t="shared" ca="1" si="0"/>
        <v>56ans</v>
      </c>
      <c r="B14" s="80"/>
      <c r="C14" s="81" t="s">
        <v>255</v>
      </c>
      <c r="D14" s="81" t="s">
        <v>256</v>
      </c>
      <c r="E14" s="81" t="s">
        <v>257</v>
      </c>
      <c r="F14" s="81" t="s">
        <v>258</v>
      </c>
      <c r="G14" s="82">
        <v>77186</v>
      </c>
      <c r="H14" s="81" t="s">
        <v>259</v>
      </c>
      <c r="I14" s="82" t="s">
        <v>260</v>
      </c>
      <c r="J14" s="81" t="s">
        <v>261</v>
      </c>
      <c r="K14" s="83">
        <v>22815</v>
      </c>
      <c r="L14" s="81" t="s">
        <v>262</v>
      </c>
      <c r="M14" s="81" t="s">
        <v>55</v>
      </c>
      <c r="N14" s="81" t="s">
        <v>116</v>
      </c>
      <c r="O14" s="84" t="s">
        <v>263</v>
      </c>
      <c r="P14" s="85">
        <v>43409</v>
      </c>
      <c r="Q14" s="81"/>
      <c r="R14" s="81" t="s">
        <v>117</v>
      </c>
      <c r="S14" s="81" t="s">
        <v>118</v>
      </c>
      <c r="T14" s="86" t="s">
        <v>25</v>
      </c>
      <c r="U14" s="81">
        <v>10</v>
      </c>
    </row>
    <row r="15" spans="1:21" s="2" customFormat="1" ht="23.15" customHeight="1" x14ac:dyDescent="0.35">
      <c r="A15" s="80" t="e">
        <f t="shared" ref="A15" si="2">DATEDIF(K15,$M$2,"y")&amp;"ans"</f>
        <v>#NUM!</v>
      </c>
      <c r="B15" s="80">
        <f t="shared" ref="B15" ca="1" si="3">TODAY()-K15</f>
        <v>18541</v>
      </c>
      <c r="C15" s="81" t="s">
        <v>495</v>
      </c>
      <c r="D15" s="81" t="s">
        <v>74</v>
      </c>
      <c r="E15" s="81" t="s">
        <v>496</v>
      </c>
      <c r="F15" s="81"/>
      <c r="G15" s="82">
        <v>78260</v>
      </c>
      <c r="H15" s="81" t="s">
        <v>125</v>
      </c>
      <c r="I15" s="82" t="s">
        <v>75</v>
      </c>
      <c r="J15" s="81" t="s">
        <v>115</v>
      </c>
      <c r="K15" s="83">
        <v>25038</v>
      </c>
      <c r="L15" s="81" t="s">
        <v>42</v>
      </c>
      <c r="M15" s="81" t="s">
        <v>549</v>
      </c>
      <c r="N15" s="81" t="s">
        <v>116</v>
      </c>
      <c r="O15" s="84" t="s">
        <v>365</v>
      </c>
      <c r="P15" s="85">
        <v>41295</v>
      </c>
      <c r="Q15" s="81"/>
      <c r="R15" s="81" t="s">
        <v>117</v>
      </c>
      <c r="S15" s="81" t="s">
        <v>118</v>
      </c>
      <c r="T15" s="86" t="s">
        <v>25</v>
      </c>
      <c r="U15" s="81">
        <v>11</v>
      </c>
    </row>
    <row r="16" spans="1:21" ht="31.5" x14ac:dyDescent="0.35">
      <c r="A16" s="80" t="str">
        <f t="shared" ca="1" si="0"/>
        <v>51ans</v>
      </c>
      <c r="B16" s="80">
        <v>18628</v>
      </c>
      <c r="C16" s="81" t="s">
        <v>397</v>
      </c>
      <c r="D16" s="81" t="s">
        <v>398</v>
      </c>
      <c r="E16" s="81" t="s">
        <v>78</v>
      </c>
      <c r="F16" s="81"/>
      <c r="G16" s="82">
        <v>78500</v>
      </c>
      <c r="H16" s="81" t="s">
        <v>423</v>
      </c>
      <c r="I16" s="82" t="s">
        <v>79</v>
      </c>
      <c r="J16" s="81" t="s">
        <v>87</v>
      </c>
      <c r="K16" s="83">
        <v>24761</v>
      </c>
      <c r="L16" s="81" t="s">
        <v>42</v>
      </c>
      <c r="M16" s="81" t="s">
        <v>141</v>
      </c>
      <c r="N16" s="81" t="s">
        <v>116</v>
      </c>
      <c r="O16" s="84" t="s">
        <v>194</v>
      </c>
      <c r="P16" s="85">
        <v>43199</v>
      </c>
      <c r="Q16" s="81"/>
      <c r="R16" s="81" t="s">
        <v>117</v>
      </c>
      <c r="S16" s="81" t="s">
        <v>118</v>
      </c>
      <c r="T16" s="81" t="s">
        <v>25</v>
      </c>
      <c r="U16" s="81">
        <v>12</v>
      </c>
    </row>
    <row r="17" spans="1:21" ht="21" x14ac:dyDescent="0.35">
      <c r="A17" s="80" t="str">
        <f t="shared" ca="1" si="0"/>
        <v>60ans</v>
      </c>
      <c r="B17" s="80">
        <v>22024</v>
      </c>
      <c r="C17" s="87" t="s">
        <v>399</v>
      </c>
      <c r="D17" s="87" t="s">
        <v>400</v>
      </c>
      <c r="E17" s="87" t="s">
        <v>424</v>
      </c>
      <c r="F17" s="87"/>
      <c r="G17" s="88">
        <v>78570</v>
      </c>
      <c r="H17" s="87" t="s">
        <v>29</v>
      </c>
      <c r="I17" s="88" t="s">
        <v>81</v>
      </c>
      <c r="J17" s="87" t="s">
        <v>115</v>
      </c>
      <c r="K17" s="89">
        <v>21365</v>
      </c>
      <c r="L17" s="87" t="s">
        <v>42</v>
      </c>
      <c r="M17" s="87" t="s">
        <v>138</v>
      </c>
      <c r="N17" s="87" t="s">
        <v>116</v>
      </c>
      <c r="O17" s="90" t="s">
        <v>195</v>
      </c>
      <c r="P17" s="91">
        <v>43297</v>
      </c>
      <c r="Q17" s="87"/>
      <c r="R17" s="87" t="s">
        <v>117</v>
      </c>
      <c r="S17" s="87" t="s">
        <v>118</v>
      </c>
      <c r="T17" s="92" t="s">
        <v>25</v>
      </c>
      <c r="U17" s="81">
        <v>13</v>
      </c>
    </row>
    <row r="18" spans="1:21" ht="31.5" x14ac:dyDescent="0.35">
      <c r="A18" s="80" t="str">
        <f t="shared" ca="1" si="0"/>
        <v>51ans</v>
      </c>
      <c r="B18" s="80">
        <v>18559</v>
      </c>
      <c r="C18" s="87" t="s">
        <v>348</v>
      </c>
      <c r="D18" s="87" t="s">
        <v>349</v>
      </c>
      <c r="E18" s="87" t="s">
        <v>425</v>
      </c>
      <c r="F18" s="87"/>
      <c r="G18" s="88">
        <v>78955</v>
      </c>
      <c r="H18" s="87" t="s">
        <v>88</v>
      </c>
      <c r="I18" s="88" t="s">
        <v>91</v>
      </c>
      <c r="J18" s="87" t="s">
        <v>87</v>
      </c>
      <c r="K18" s="89">
        <v>24830</v>
      </c>
      <c r="L18" s="87" t="s">
        <v>42</v>
      </c>
      <c r="M18" s="81" t="s">
        <v>142</v>
      </c>
      <c r="N18" s="87" t="s">
        <v>116</v>
      </c>
      <c r="O18" s="90" t="s">
        <v>359</v>
      </c>
      <c r="P18" s="91">
        <v>40792</v>
      </c>
      <c r="Q18" s="87"/>
      <c r="R18" s="87" t="s">
        <v>117</v>
      </c>
      <c r="S18" s="87" t="s">
        <v>430</v>
      </c>
      <c r="T18" s="92" t="s">
        <v>92</v>
      </c>
      <c r="U18" s="81">
        <v>14</v>
      </c>
    </row>
    <row r="19" spans="1:21" ht="21" x14ac:dyDescent="0.35">
      <c r="A19" s="80" t="str">
        <f t="shared" ca="1" si="0"/>
        <v>63ans</v>
      </c>
      <c r="B19" s="80">
        <v>23018</v>
      </c>
      <c r="C19" s="87" t="s">
        <v>346</v>
      </c>
      <c r="D19" s="87" t="s">
        <v>347</v>
      </c>
      <c r="E19" s="87" t="s">
        <v>169</v>
      </c>
      <c r="F19" s="87"/>
      <c r="G19" s="88">
        <v>78570</v>
      </c>
      <c r="H19" s="87" t="s">
        <v>29</v>
      </c>
      <c r="I19" s="88" t="s">
        <v>97</v>
      </c>
      <c r="J19" s="87" t="s">
        <v>87</v>
      </c>
      <c r="K19" s="89">
        <v>20371</v>
      </c>
      <c r="L19" s="87" t="s">
        <v>262</v>
      </c>
      <c r="M19" s="87" t="s">
        <v>139</v>
      </c>
      <c r="N19" s="87" t="s">
        <v>116</v>
      </c>
      <c r="O19" s="90" t="s">
        <v>197</v>
      </c>
      <c r="P19" s="91">
        <v>40364</v>
      </c>
      <c r="Q19" s="87"/>
      <c r="R19" s="87" t="s">
        <v>117</v>
      </c>
      <c r="S19" s="87" t="s">
        <v>118</v>
      </c>
      <c r="T19" s="92" t="s">
        <v>25</v>
      </c>
      <c r="U19" s="81">
        <v>15</v>
      </c>
    </row>
    <row r="20" spans="1:21" ht="21" x14ac:dyDescent="0.35">
      <c r="A20" s="80" t="str">
        <f t="shared" ca="1" si="0"/>
        <v>60ans</v>
      </c>
      <c r="B20" s="80">
        <v>21746</v>
      </c>
      <c r="C20" s="87" t="s">
        <v>340</v>
      </c>
      <c r="D20" s="87" t="s">
        <v>341</v>
      </c>
      <c r="E20" s="87" t="s">
        <v>426</v>
      </c>
      <c r="F20" s="87"/>
      <c r="G20" s="88">
        <v>78250</v>
      </c>
      <c r="H20" s="87" t="s">
        <v>427</v>
      </c>
      <c r="I20" s="88" t="s">
        <v>98</v>
      </c>
      <c r="J20" s="87" t="s">
        <v>87</v>
      </c>
      <c r="K20" s="89">
        <v>21643</v>
      </c>
      <c r="L20" s="87" t="s">
        <v>42</v>
      </c>
      <c r="M20" s="87" t="s">
        <v>139</v>
      </c>
      <c r="N20" s="87" t="s">
        <v>116</v>
      </c>
      <c r="O20" s="90" t="s">
        <v>198</v>
      </c>
      <c r="P20" s="91">
        <v>37803</v>
      </c>
      <c r="Q20" s="87"/>
      <c r="R20" s="87" t="s">
        <v>117</v>
      </c>
      <c r="S20" s="87" t="s">
        <v>118</v>
      </c>
      <c r="T20" s="87" t="s">
        <v>25</v>
      </c>
      <c r="U20" s="81">
        <v>16</v>
      </c>
    </row>
    <row r="21" spans="1:21" ht="21" x14ac:dyDescent="0.35">
      <c r="A21" s="80" t="str">
        <f t="shared" ca="1" si="0"/>
        <v>56ans</v>
      </c>
      <c r="B21" s="80">
        <v>20449</v>
      </c>
      <c r="C21" s="87" t="s">
        <v>342</v>
      </c>
      <c r="D21" s="87" t="s">
        <v>343</v>
      </c>
      <c r="E21" s="87" t="s">
        <v>170</v>
      </c>
      <c r="F21" s="87" t="s">
        <v>171</v>
      </c>
      <c r="G21" s="88">
        <v>92230</v>
      </c>
      <c r="H21" s="87" t="s">
        <v>428</v>
      </c>
      <c r="I21" s="88" t="s">
        <v>101</v>
      </c>
      <c r="J21" s="87" t="s">
        <v>87</v>
      </c>
      <c r="K21" s="89">
        <v>22940</v>
      </c>
      <c r="L21" s="87" t="s">
        <v>262</v>
      </c>
      <c r="M21" s="87" t="s">
        <v>139</v>
      </c>
      <c r="N21" s="87" t="s">
        <v>116</v>
      </c>
      <c r="O21" s="90" t="s">
        <v>200</v>
      </c>
      <c r="P21" s="91">
        <v>37803</v>
      </c>
      <c r="Q21" s="87"/>
      <c r="R21" s="87" t="s">
        <v>117</v>
      </c>
      <c r="S21" s="87" t="s">
        <v>118</v>
      </c>
      <c r="T21" s="87" t="s">
        <v>25</v>
      </c>
      <c r="U21" s="81">
        <v>17</v>
      </c>
    </row>
    <row r="22" spans="1:21" ht="21" x14ac:dyDescent="0.35">
      <c r="A22" s="80" t="str">
        <f t="shared" ca="1" si="0"/>
        <v>51ans</v>
      </c>
      <c r="B22" s="80">
        <v>18518</v>
      </c>
      <c r="C22" s="87" t="s">
        <v>110</v>
      </c>
      <c r="D22" s="87" t="s">
        <v>111</v>
      </c>
      <c r="E22" s="87" t="s">
        <v>112</v>
      </c>
      <c r="F22" s="87"/>
      <c r="G22" s="88">
        <v>78570</v>
      </c>
      <c r="H22" s="87" t="s">
        <v>113</v>
      </c>
      <c r="I22" s="88" t="s">
        <v>114</v>
      </c>
      <c r="J22" s="87" t="s">
        <v>115</v>
      </c>
      <c r="K22" s="89">
        <v>24871</v>
      </c>
      <c r="L22" s="87" t="s">
        <v>42</v>
      </c>
      <c r="M22" s="87" t="s">
        <v>143</v>
      </c>
      <c r="N22" s="87" t="s">
        <v>116</v>
      </c>
      <c r="O22" s="90" t="s">
        <v>193</v>
      </c>
      <c r="P22" s="91">
        <v>43381</v>
      </c>
      <c r="Q22" s="87"/>
      <c r="R22" s="87" t="s">
        <v>117</v>
      </c>
      <c r="S22" s="87" t="s">
        <v>118</v>
      </c>
      <c r="T22" s="87" t="s">
        <v>431</v>
      </c>
      <c r="U22" s="81">
        <v>18</v>
      </c>
    </row>
    <row r="23" spans="1:21" ht="21" x14ac:dyDescent="0.35">
      <c r="A23" s="80" t="str">
        <f t="shared" ca="1" si="0"/>
        <v>55ans</v>
      </c>
      <c r="B23" s="80">
        <v>20198</v>
      </c>
      <c r="C23" s="87" t="s">
        <v>202</v>
      </c>
      <c r="D23" s="87" t="s">
        <v>406</v>
      </c>
      <c r="E23" s="87" t="s">
        <v>429</v>
      </c>
      <c r="F23" s="87"/>
      <c r="G23" s="88">
        <v>78700</v>
      </c>
      <c r="H23" s="87" t="s">
        <v>104</v>
      </c>
      <c r="I23" s="88" t="s">
        <v>105</v>
      </c>
      <c r="J23" s="87" t="s">
        <v>87</v>
      </c>
      <c r="K23" s="89">
        <v>23191</v>
      </c>
      <c r="L23" s="87" t="s">
        <v>42</v>
      </c>
      <c r="M23" s="87" t="s">
        <v>139</v>
      </c>
      <c r="N23" s="87" t="s">
        <v>116</v>
      </c>
      <c r="O23" s="90" t="s">
        <v>203</v>
      </c>
      <c r="P23" s="91">
        <v>43193</v>
      </c>
      <c r="Q23" s="87"/>
      <c r="R23" s="87" t="s">
        <v>117</v>
      </c>
      <c r="S23" s="87" t="s">
        <v>118</v>
      </c>
      <c r="T23" s="92" t="s">
        <v>25</v>
      </c>
      <c r="U23" s="81">
        <v>19</v>
      </c>
    </row>
    <row r="24" spans="1:21" x14ac:dyDescent="0.35">
      <c r="A24" s="35"/>
      <c r="B24" s="25"/>
      <c r="C24" s="25"/>
      <c r="D24" s="25"/>
      <c r="E24" s="25"/>
      <c r="F24" s="36"/>
      <c r="G24" s="37"/>
      <c r="H24" s="36"/>
      <c r="I24" s="25"/>
      <c r="J24" s="38"/>
      <c r="K24" s="25"/>
      <c r="L24" s="25"/>
      <c r="M24" s="25"/>
      <c r="N24" s="39"/>
      <c r="O24" s="40"/>
      <c r="P24" s="25"/>
      <c r="Q24" s="25"/>
      <c r="R24" s="25"/>
      <c r="S24" s="25"/>
      <c r="T24" s="25"/>
      <c r="U24" s="3"/>
    </row>
    <row r="25" spans="1:21" x14ac:dyDescent="0.35">
      <c r="A25" s="35"/>
      <c r="B25" s="25"/>
      <c r="C25" s="25"/>
      <c r="D25" s="25"/>
      <c r="E25" s="25"/>
      <c r="F25" s="36"/>
      <c r="G25" s="37"/>
      <c r="H25" s="36"/>
      <c r="I25" s="25"/>
      <c r="J25" s="38"/>
      <c r="K25" s="25"/>
      <c r="L25" s="25"/>
      <c r="M25" s="25"/>
      <c r="N25" s="39"/>
      <c r="O25" s="40"/>
      <c r="P25" s="25"/>
      <c r="Q25" s="25"/>
      <c r="R25" s="25"/>
      <c r="S25" s="25"/>
      <c r="T25" s="25"/>
    </row>
    <row r="26" spans="1:21" x14ac:dyDescent="0.35">
      <c r="A26" s="35"/>
      <c r="B26" s="25"/>
      <c r="C26" s="25"/>
      <c r="D26" s="25"/>
      <c r="E26" s="25"/>
      <c r="F26" s="36"/>
      <c r="G26" s="37"/>
      <c r="H26" s="36"/>
      <c r="I26" s="25"/>
      <c r="J26" s="38"/>
      <c r="K26" s="25"/>
      <c r="L26" s="25"/>
      <c r="M26" s="25"/>
      <c r="N26" s="39"/>
      <c r="O26" s="40"/>
      <c r="P26" s="25"/>
      <c r="Q26" s="25"/>
      <c r="R26" s="25"/>
      <c r="S26" s="41"/>
      <c r="T26" s="25"/>
    </row>
    <row r="27" spans="1:21" x14ac:dyDescent="0.35">
      <c r="A27" s="35"/>
      <c r="B27" s="25"/>
      <c r="C27" s="25"/>
      <c r="D27" s="25"/>
      <c r="E27" s="25"/>
      <c r="F27" s="36"/>
      <c r="G27" s="25"/>
      <c r="H27" s="25"/>
      <c r="I27" s="37"/>
      <c r="J27" s="38"/>
      <c r="K27" s="25"/>
      <c r="L27" s="25"/>
      <c r="M27" s="25"/>
      <c r="N27" s="39"/>
      <c r="O27" s="40"/>
      <c r="P27" s="25"/>
      <c r="Q27" s="25"/>
      <c r="R27" s="25"/>
      <c r="S27" s="41"/>
      <c r="T27" s="25"/>
    </row>
    <row r="28" spans="1:21" x14ac:dyDescent="0.35">
      <c r="A28" s="35"/>
      <c r="B28" s="25"/>
      <c r="C28" s="25"/>
      <c r="D28" s="25"/>
      <c r="E28" s="37"/>
      <c r="F28" s="36"/>
      <c r="G28" s="25"/>
      <c r="H28" s="36"/>
      <c r="I28" s="25"/>
      <c r="J28" s="38"/>
      <c r="K28" s="25"/>
      <c r="L28" s="37"/>
      <c r="M28" s="25"/>
      <c r="N28" s="39"/>
      <c r="O28" s="40"/>
      <c r="P28" s="25"/>
      <c r="Q28" s="25"/>
      <c r="R28" s="25"/>
      <c r="S28" s="41"/>
      <c r="T28" s="25"/>
    </row>
    <row r="29" spans="1:21" x14ac:dyDescent="0.35">
      <c r="A29" s="35"/>
      <c r="B29" s="25"/>
      <c r="C29" s="25"/>
      <c r="D29" s="25"/>
      <c r="E29" s="25"/>
      <c r="F29" s="36"/>
      <c r="G29" s="37"/>
      <c r="H29" s="36"/>
      <c r="I29" s="25"/>
      <c r="J29" s="38"/>
      <c r="K29" s="25"/>
      <c r="L29" s="37"/>
      <c r="M29" s="25"/>
      <c r="N29" s="39"/>
      <c r="O29" s="40"/>
      <c r="P29" s="25"/>
      <c r="Q29" s="25"/>
      <c r="R29" s="25"/>
      <c r="S29" s="25"/>
      <c r="T29" s="25"/>
    </row>
    <row r="30" spans="1:21" x14ac:dyDescent="0.35">
      <c r="A30" s="35"/>
      <c r="B30" s="25"/>
      <c r="C30" s="25"/>
      <c r="D30" s="37"/>
      <c r="E30" s="25"/>
      <c r="F30" s="36"/>
      <c r="G30" s="37"/>
      <c r="H30" s="36"/>
      <c r="I30" s="25"/>
      <c r="J30" s="38"/>
      <c r="K30" s="25"/>
      <c r="L30" s="25"/>
      <c r="M30" s="25"/>
      <c r="N30" s="39"/>
      <c r="O30" s="40"/>
      <c r="P30" s="25"/>
      <c r="Q30" s="25"/>
      <c r="R30" s="25"/>
      <c r="S30" s="25"/>
      <c r="T30" s="25"/>
    </row>
    <row r="31" spans="1:21" x14ac:dyDescent="0.35">
      <c r="A31" s="35"/>
      <c r="B31" s="25"/>
      <c r="C31" s="25"/>
      <c r="D31" s="25"/>
      <c r="E31" s="25"/>
      <c r="F31" s="36"/>
      <c r="G31" s="37"/>
      <c r="H31" s="36"/>
      <c r="I31" s="25"/>
      <c r="J31" s="38"/>
      <c r="K31" s="25"/>
      <c r="L31" s="37"/>
      <c r="M31" s="25"/>
      <c r="N31" s="39"/>
      <c r="O31" s="40"/>
      <c r="P31" s="25"/>
      <c r="Q31" s="25"/>
      <c r="R31" s="25"/>
      <c r="S31" s="41"/>
      <c r="T31" s="25"/>
    </row>
    <row r="32" spans="1:21" x14ac:dyDescent="0.35">
      <c r="A32" s="35"/>
      <c r="B32" s="25"/>
      <c r="C32" s="25"/>
      <c r="D32" s="37"/>
      <c r="E32" s="25"/>
      <c r="F32" s="36"/>
      <c r="G32" s="37"/>
      <c r="H32" s="36"/>
      <c r="I32" s="25"/>
      <c r="J32" s="38"/>
      <c r="K32" s="25"/>
      <c r="L32" s="37"/>
      <c r="M32" s="25"/>
      <c r="N32" s="42"/>
      <c r="O32" s="40"/>
      <c r="P32" s="25"/>
      <c r="Q32" s="25"/>
      <c r="R32" s="25"/>
      <c r="S32" s="41"/>
      <c r="T32" s="25"/>
    </row>
    <row r="33" spans="1:20" x14ac:dyDescent="0.35">
      <c r="A33" s="35"/>
      <c r="B33" s="25"/>
      <c r="C33" s="25"/>
      <c r="D33" s="37"/>
      <c r="E33" s="25"/>
      <c r="F33" s="36"/>
      <c r="G33" s="25"/>
      <c r="H33" s="36"/>
      <c r="I33" s="25"/>
      <c r="J33" s="38"/>
      <c r="K33" s="25"/>
      <c r="L33" s="25"/>
      <c r="M33" s="25"/>
      <c r="N33" s="39"/>
      <c r="O33" s="40"/>
      <c r="P33" s="25"/>
      <c r="Q33" s="25"/>
      <c r="R33" s="25"/>
      <c r="S33" s="36"/>
      <c r="T33" s="25"/>
    </row>
    <row r="34" spans="1:20" x14ac:dyDescent="0.35">
      <c r="A34" s="35"/>
      <c r="B34" s="25"/>
      <c r="C34" s="25"/>
      <c r="D34" s="25"/>
      <c r="E34" s="25"/>
      <c r="F34" s="36"/>
      <c r="G34" s="25"/>
      <c r="H34" s="36"/>
      <c r="I34" s="25"/>
      <c r="J34" s="38"/>
      <c r="K34" s="25"/>
      <c r="L34" s="37"/>
      <c r="M34" s="25"/>
      <c r="N34" s="39"/>
      <c r="O34" s="40"/>
      <c r="P34" s="25"/>
      <c r="Q34" s="25"/>
      <c r="R34" s="25"/>
      <c r="S34" s="41"/>
      <c r="T34" s="25"/>
    </row>
    <row r="35" spans="1:20" x14ac:dyDescent="0.35">
      <c r="A35" s="35"/>
      <c r="B35" s="25"/>
      <c r="C35" s="25"/>
      <c r="D35" s="25"/>
      <c r="E35" s="25"/>
      <c r="F35" s="36"/>
      <c r="G35" s="25"/>
      <c r="H35" s="36"/>
      <c r="I35" s="25"/>
      <c r="J35" s="38"/>
      <c r="K35" s="25"/>
      <c r="L35" s="25"/>
      <c r="M35" s="25"/>
      <c r="N35" s="39"/>
      <c r="O35" s="40"/>
      <c r="P35" s="25"/>
      <c r="Q35" s="25"/>
      <c r="R35" s="25"/>
      <c r="S35" s="41"/>
      <c r="T35" s="25"/>
    </row>
    <row r="36" spans="1:20" x14ac:dyDescent="0.35">
      <c r="A36" s="35"/>
      <c r="B36" s="25"/>
      <c r="C36" s="25"/>
      <c r="D36" s="37"/>
      <c r="E36" s="25"/>
      <c r="F36" s="36"/>
      <c r="G36" s="37"/>
      <c r="H36" s="36"/>
      <c r="I36" s="25"/>
      <c r="J36" s="38"/>
      <c r="K36" s="25"/>
      <c r="L36" s="25"/>
      <c r="M36" s="25"/>
      <c r="N36" s="39"/>
      <c r="O36" s="40"/>
      <c r="P36" s="25"/>
      <c r="Q36" s="25"/>
      <c r="R36" s="25"/>
      <c r="S36" s="41"/>
      <c r="T36" s="25"/>
    </row>
    <row r="37" spans="1:20" x14ac:dyDescent="0.35">
      <c r="A37" s="35"/>
      <c r="B37" s="25"/>
      <c r="C37" s="25"/>
      <c r="D37" s="37"/>
      <c r="E37" s="25"/>
      <c r="F37" s="36"/>
      <c r="G37" s="25"/>
      <c r="H37" s="36"/>
      <c r="I37" s="25"/>
      <c r="J37" s="38"/>
      <c r="K37" s="25"/>
      <c r="L37" s="37"/>
      <c r="M37" s="25"/>
      <c r="N37" s="39"/>
      <c r="O37" s="40"/>
      <c r="P37" s="25"/>
      <c r="Q37" s="25"/>
      <c r="R37" s="25"/>
      <c r="S37" s="37"/>
      <c r="T37" s="25"/>
    </row>
    <row r="38" spans="1:20" x14ac:dyDescent="0.35">
      <c r="A38" s="35"/>
      <c r="B38" s="43"/>
      <c r="C38" s="43"/>
      <c r="D38" s="43"/>
      <c r="E38" s="44"/>
      <c r="F38" s="45"/>
      <c r="G38" s="43"/>
      <c r="H38" s="45"/>
      <c r="I38" s="43"/>
      <c r="J38" s="46"/>
      <c r="K38" s="43"/>
      <c r="L38" s="44"/>
      <c r="M38" s="43"/>
      <c r="N38" s="47"/>
      <c r="O38" s="48"/>
      <c r="P38" s="43"/>
      <c r="Q38" s="43"/>
      <c r="R38" s="43"/>
      <c r="S38" s="49"/>
      <c r="T38" s="25"/>
    </row>
    <row r="39" spans="1:20" x14ac:dyDescent="0.35">
      <c r="A39" s="35"/>
      <c r="B39" s="43"/>
      <c r="C39" s="43"/>
      <c r="D39" s="43"/>
      <c r="E39" s="43"/>
      <c r="F39" s="45"/>
      <c r="G39" s="44"/>
      <c r="H39" s="45"/>
      <c r="I39" s="43"/>
      <c r="J39" s="46"/>
      <c r="K39" s="43"/>
      <c r="L39" s="44"/>
      <c r="M39" s="44"/>
      <c r="N39" s="50"/>
      <c r="O39" s="48"/>
      <c r="P39" s="43"/>
      <c r="Q39" s="43"/>
      <c r="R39" s="43"/>
      <c r="S39" s="49"/>
      <c r="T39" s="25"/>
    </row>
    <row r="40" spans="1:20" x14ac:dyDescent="0.35">
      <c r="A40" s="35"/>
      <c r="B40" s="43"/>
      <c r="C40" s="43"/>
      <c r="D40" s="43"/>
      <c r="E40" s="43"/>
      <c r="F40" s="45"/>
      <c r="G40" s="44"/>
      <c r="H40" s="44"/>
      <c r="I40" s="44"/>
      <c r="J40" s="46"/>
      <c r="K40" s="43"/>
      <c r="L40" s="43"/>
      <c r="M40" s="43"/>
      <c r="N40" s="50"/>
      <c r="O40" s="48"/>
      <c r="P40" s="43"/>
      <c r="Q40" s="43"/>
      <c r="R40" s="43"/>
      <c r="S40" s="49"/>
      <c r="T40" s="25"/>
    </row>
    <row r="41" spans="1:20" x14ac:dyDescent="0.35">
      <c r="A41" s="35"/>
      <c r="B41" s="43"/>
      <c r="C41" s="43"/>
      <c r="D41" s="44"/>
      <c r="E41" s="43"/>
      <c r="F41" s="45"/>
      <c r="G41" s="43"/>
      <c r="H41" s="45"/>
      <c r="I41" s="43"/>
      <c r="J41" s="46"/>
      <c r="K41" s="43"/>
      <c r="L41" s="43"/>
      <c r="M41" s="43"/>
      <c r="N41" s="50"/>
      <c r="O41" s="48"/>
      <c r="P41" s="43"/>
      <c r="Q41" s="43"/>
      <c r="R41" s="43"/>
      <c r="S41" s="49"/>
      <c r="T41" s="25"/>
    </row>
    <row r="42" spans="1:20" x14ac:dyDescent="0.35">
      <c r="A42" s="35"/>
      <c r="B42" s="43"/>
      <c r="C42" s="43"/>
      <c r="D42" s="43"/>
      <c r="E42" s="43"/>
      <c r="F42" s="45"/>
      <c r="G42" s="44"/>
      <c r="H42" s="45"/>
      <c r="I42" s="43"/>
      <c r="J42" s="46"/>
      <c r="K42" s="43"/>
      <c r="L42" s="37"/>
      <c r="M42" s="43"/>
      <c r="N42" s="47"/>
      <c r="O42" s="48"/>
      <c r="P42" s="43"/>
      <c r="Q42" s="43"/>
      <c r="R42" s="43"/>
      <c r="S42" s="49"/>
      <c r="T42" s="25"/>
    </row>
    <row r="43" spans="1:20" x14ac:dyDescent="0.35">
      <c r="A43" s="35"/>
      <c r="B43" s="43"/>
      <c r="C43" s="43"/>
      <c r="D43" s="44"/>
      <c r="E43" s="43"/>
      <c r="F43" s="45"/>
      <c r="G43" s="44"/>
      <c r="H43" s="45"/>
      <c r="I43" s="43"/>
      <c r="J43" s="46"/>
      <c r="K43" s="43"/>
      <c r="L43" s="43"/>
      <c r="M43" s="43"/>
      <c r="N43" s="47"/>
      <c r="O43" s="48"/>
      <c r="P43" s="43"/>
      <c r="Q43" s="43"/>
      <c r="R43" s="43"/>
      <c r="S43" s="49"/>
      <c r="T43" s="25"/>
    </row>
    <row r="44" spans="1:20" x14ac:dyDescent="0.35">
      <c r="A44" s="35"/>
      <c r="B44" s="43"/>
      <c r="C44" s="43"/>
      <c r="D44" s="43"/>
      <c r="E44" s="43"/>
      <c r="F44" s="45"/>
      <c r="G44" s="43"/>
      <c r="H44" s="45"/>
      <c r="I44" s="43"/>
      <c r="J44" s="46"/>
      <c r="K44" s="43"/>
      <c r="L44" s="44"/>
      <c r="M44" s="43"/>
      <c r="N44" s="50"/>
      <c r="O44" s="48"/>
      <c r="P44" s="43"/>
      <c r="Q44" s="43"/>
      <c r="R44" s="43"/>
      <c r="S44" s="43"/>
      <c r="T44" s="25"/>
    </row>
    <row r="45" spans="1:20" x14ac:dyDescent="0.35">
      <c r="A45" s="35"/>
      <c r="B45" s="43"/>
      <c r="C45" s="43"/>
      <c r="D45" s="43"/>
      <c r="E45" s="43"/>
      <c r="F45" s="45"/>
      <c r="G45" s="43"/>
      <c r="H45" s="45"/>
      <c r="I45" s="43"/>
      <c r="J45" s="46"/>
      <c r="K45" s="43"/>
      <c r="L45" s="44"/>
      <c r="M45" s="43"/>
      <c r="N45" s="47"/>
      <c r="O45" s="48"/>
      <c r="P45" s="43"/>
      <c r="Q45" s="43"/>
      <c r="R45" s="43"/>
      <c r="S45" s="49"/>
      <c r="T45" s="25"/>
    </row>
    <row r="46" spans="1:20" x14ac:dyDescent="0.35">
      <c r="A46" s="35"/>
      <c r="B46" s="43"/>
      <c r="C46" s="43"/>
      <c r="D46" s="43"/>
      <c r="E46" s="43"/>
      <c r="F46" s="45"/>
      <c r="G46" s="44"/>
      <c r="H46" s="45"/>
      <c r="I46" s="43"/>
      <c r="J46" s="46"/>
      <c r="K46" s="43"/>
      <c r="L46" s="44"/>
      <c r="M46" s="43"/>
      <c r="N46" s="50"/>
      <c r="O46" s="48"/>
      <c r="P46" s="43"/>
      <c r="Q46" s="43"/>
      <c r="R46" s="43"/>
      <c r="S46" s="43"/>
      <c r="T46" s="25"/>
    </row>
    <row r="47" spans="1:20" x14ac:dyDescent="0.35">
      <c r="A47" s="35"/>
      <c r="B47" s="43"/>
      <c r="C47" s="44"/>
      <c r="D47" s="43"/>
      <c r="E47" s="43"/>
      <c r="F47" s="45"/>
      <c r="G47" s="44"/>
      <c r="H47" s="45"/>
      <c r="I47" s="43"/>
      <c r="J47" s="46"/>
      <c r="K47" s="43"/>
      <c r="L47" s="44"/>
      <c r="M47" s="43"/>
      <c r="N47" s="50"/>
      <c r="O47" s="48"/>
      <c r="P47" s="43"/>
      <c r="Q47" s="43"/>
      <c r="R47" s="43"/>
      <c r="S47" s="49"/>
      <c r="T47" s="25"/>
    </row>
    <row r="48" spans="1:20" x14ac:dyDescent="0.35">
      <c r="A48" s="35"/>
      <c r="B48" s="43"/>
      <c r="C48" s="43"/>
      <c r="D48" s="44"/>
      <c r="E48" s="43"/>
      <c r="F48" s="45"/>
      <c r="G48" s="43"/>
      <c r="H48" s="45"/>
      <c r="I48" s="43"/>
      <c r="J48" s="46"/>
      <c r="K48" s="43"/>
      <c r="L48" s="43"/>
      <c r="M48" s="43"/>
      <c r="N48" s="47"/>
      <c r="O48" s="48"/>
      <c r="P48" s="43"/>
      <c r="Q48" s="43"/>
      <c r="R48" s="43"/>
      <c r="S48" s="43"/>
      <c r="T48" s="25"/>
    </row>
    <row r="49" spans="1:20" x14ac:dyDescent="0.35">
      <c r="A49" s="35"/>
      <c r="B49" s="43"/>
      <c r="C49" s="43"/>
      <c r="D49" s="43"/>
      <c r="E49" s="43"/>
      <c r="F49" s="45"/>
      <c r="G49" s="44"/>
      <c r="H49" s="45"/>
      <c r="I49" s="43"/>
      <c r="J49" s="46"/>
      <c r="K49" s="43"/>
      <c r="L49" s="37"/>
      <c r="M49" s="43"/>
      <c r="N49" s="50"/>
      <c r="O49" s="48"/>
      <c r="P49" s="43"/>
      <c r="Q49" s="43"/>
      <c r="R49" s="43"/>
      <c r="S49" s="49"/>
      <c r="T49" s="25"/>
    </row>
    <row r="50" spans="1:20" x14ac:dyDescent="0.35">
      <c r="A50" s="35"/>
      <c r="B50" s="43"/>
      <c r="C50" s="43"/>
      <c r="D50" s="43"/>
      <c r="E50" s="43"/>
      <c r="F50" s="45"/>
      <c r="G50" s="44"/>
      <c r="H50" s="45"/>
      <c r="I50" s="43"/>
      <c r="J50" s="46"/>
      <c r="K50" s="43"/>
      <c r="L50" s="43"/>
      <c r="M50" s="43"/>
      <c r="N50" s="50"/>
      <c r="O50" s="48"/>
      <c r="P50" s="43"/>
      <c r="Q50" s="43"/>
      <c r="R50" s="43"/>
      <c r="S50" s="49"/>
      <c r="T50" s="25"/>
    </row>
    <row r="51" spans="1:20" x14ac:dyDescent="0.35">
      <c r="A51" s="35"/>
      <c r="B51" s="44"/>
      <c r="C51" s="43"/>
      <c r="D51" s="43"/>
      <c r="E51" s="43"/>
      <c r="F51" s="45"/>
      <c r="G51" s="44"/>
      <c r="H51" s="45"/>
      <c r="I51" s="43"/>
      <c r="J51" s="46"/>
      <c r="K51" s="43"/>
      <c r="L51" s="44"/>
      <c r="M51" s="43"/>
      <c r="N51" s="50"/>
      <c r="O51" s="48"/>
      <c r="P51" s="43"/>
      <c r="Q51" s="43"/>
      <c r="R51" s="43"/>
      <c r="S51" s="49"/>
      <c r="T51" s="25"/>
    </row>
    <row r="52" spans="1:20" x14ac:dyDescent="0.35">
      <c r="A52" s="35"/>
      <c r="B52" s="43"/>
      <c r="C52" s="43"/>
      <c r="D52" s="43"/>
      <c r="E52" s="43"/>
      <c r="F52" s="45"/>
      <c r="G52" s="44"/>
      <c r="H52" s="45"/>
      <c r="I52" s="43"/>
      <c r="J52" s="46"/>
      <c r="K52" s="43"/>
      <c r="L52" s="43"/>
      <c r="M52" s="43"/>
      <c r="N52" s="50"/>
      <c r="O52" s="48"/>
      <c r="P52" s="43"/>
      <c r="Q52" s="43"/>
      <c r="R52" s="43"/>
      <c r="S52" s="49"/>
      <c r="T52" s="25"/>
    </row>
  </sheetData>
  <autoFilter ref="A4:U23" xr:uid="{00000000-0009-0000-0000-000003000000}">
    <sortState ref="A5:U21">
      <sortCondition ref="C4:C21"/>
    </sortState>
  </autoFilter>
  <mergeCells count="2">
    <mergeCell ref="A1:J2"/>
    <mergeCell ref="K1:K2"/>
  </mergeCells>
  <pageMargins left="0.39370078740157483" right="0.39370078740157483" top="0.39370078740157483" bottom="0.39370078740157483" header="0.31496062992125984" footer="0.31496062992125984"/>
  <pageSetup paperSize="9" scale="5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Registre Personnel</vt:lpstr>
      <vt:lpstr>Liste complète TH 2019</vt:lpstr>
      <vt:lpstr>RECAP</vt:lpstr>
      <vt:lpstr>TH + DE 50 ANS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Domitille Ferreira</dc:creator>
  <cp:lastModifiedBy>Cindy DOLOMIEU</cp:lastModifiedBy>
  <cp:lastPrinted>2019-04-24T09:17:43Z</cp:lastPrinted>
  <dcterms:created xsi:type="dcterms:W3CDTF">2018-10-11T10:56:33Z</dcterms:created>
  <dcterms:modified xsi:type="dcterms:W3CDTF">2019-04-24T13:55:58Z</dcterms:modified>
</cp:coreProperties>
</file>