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drawings/drawing2.xml" ContentType="application/vnd.openxmlformats-officedocument.drawing+xml"/>
  <Override PartName="/xl/activeX/activeX7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tables/table7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4.xml" ContentType="application/vnd.openxmlformats-officedocument.drawing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9440" windowHeight="11040" firstSheet="1" activeTab="8"/>
  </bookViews>
  <sheets>
    <sheet name="Login" sheetId="18" state="veryHidden" r:id="rId1"/>
    <sheet name="Content" sheetId="19" r:id="rId2"/>
    <sheet name="Members" sheetId="20" state="veryHidden" r:id="rId3"/>
    <sheet name="Paramétrage_Fournisseurs" sheetId="13" state="hidden" r:id="rId4"/>
    <sheet name="Paramétrage_Marchés" sheetId="17" state="hidden" r:id="rId5"/>
    <sheet name="Paramétrage_Services" sheetId="16" state="hidden" r:id="rId6"/>
    <sheet name="Paramétrage_Désignation" sheetId="10" state="hidden" r:id="rId7"/>
    <sheet name="Suivi_des_commandes" sheetId="8" r:id="rId8"/>
    <sheet name="Bon_de_commande" sheetId="4" r:id="rId9"/>
  </sheets>
  <definedNames>
    <definedName name="_xlnm._FilterDatabase" localSheetId="3" hidden="1">Paramétrage_Fournisseurs!$A$1:$F$1</definedName>
    <definedName name="LISTEDEMANDEURS">Paramétrage_Services!$A$2:$A$13</definedName>
    <definedName name="LISTEDESIGNATION">Paramétrage_Désignation!$A$2:$A$35</definedName>
    <definedName name="LISTEFOURNISSEUR">Paramétrage_Fournisseurs!$C$2:$C$130</definedName>
    <definedName name="LISTEMARCHES">Paramétrage_Marchés!$A$2:$A$25</definedName>
    <definedName name="LISTESERVICES">Paramétrage_Services!$A$17:$A$19</definedName>
    <definedName name="TABLEAUDEMANDEURS">Paramétrage_Services!$A$2:$D$13</definedName>
    <definedName name="TABLEAUDESIG">Paramétrage_Désignation!$A$2:$A$35</definedName>
    <definedName name="TABLEAUFOURN">Paramétrage_Fournisseurs!$A$60:$F$130</definedName>
    <definedName name="TABLEAUMARCHES">Paramétrage_Marchés!$A$2:$B$25</definedName>
    <definedName name="TABLEAUSERVICES">Paramétrage_Services!$A$17:$A$19</definedName>
  </definedNames>
  <calcPr calcId="145621"/>
</workbook>
</file>

<file path=xl/calcChain.xml><?xml version="1.0" encoding="utf-8"?>
<calcChain xmlns="http://schemas.openxmlformats.org/spreadsheetml/2006/main">
  <c r="B21" i="4" l="1"/>
  <c r="B23" i="4" l="1"/>
  <c r="B22" i="4"/>
  <c r="C21" i="4"/>
  <c r="A36" i="4"/>
  <c r="B30" i="4"/>
  <c r="B28" i="4"/>
  <c r="B27" i="4"/>
  <c r="G39" i="4"/>
  <c r="G38" i="4"/>
  <c r="I39" i="4" l="1"/>
  <c r="J39" i="4" s="1"/>
  <c r="I38" i="4"/>
  <c r="J38" i="4" s="1"/>
  <c r="G21" i="4" l="1"/>
  <c r="G37" i="4"/>
  <c r="I37" i="4" s="1"/>
  <c r="G36" i="4"/>
  <c r="I36" i="4" l="1"/>
  <c r="J41" i="4" s="1"/>
  <c r="J40" i="4"/>
  <c r="J37" i="4"/>
  <c r="J36" i="4" l="1"/>
  <c r="J42" i="4" s="1"/>
  <c r="B26" i="4" l="1"/>
  <c r="B19" i="4"/>
  <c r="B42" i="4" s="1"/>
  <c r="B25" i="4"/>
  <c r="B36" i="4" s="1"/>
  <c r="D9" i="4"/>
  <c r="E4" i="4" s="1"/>
  <c r="E16" i="4" l="1"/>
  <c r="E17" i="4"/>
  <c r="D12" i="4"/>
  <c r="E15" i="4"/>
</calcChain>
</file>

<file path=xl/sharedStrings.xml><?xml version="1.0" encoding="utf-8"?>
<sst xmlns="http://schemas.openxmlformats.org/spreadsheetml/2006/main" count="976" uniqueCount="878">
  <si>
    <t>EXPÉDITEUR</t>
  </si>
  <si>
    <t>9003, route du quai Freycinet 3</t>
  </si>
  <si>
    <t>59140 DUNKERQUE</t>
  </si>
  <si>
    <t xml:space="preserve">Date de la commande </t>
  </si>
  <si>
    <t>CODE ACTION</t>
  </si>
  <si>
    <t>CODE SESSION</t>
  </si>
  <si>
    <t>P.U. HT</t>
  </si>
  <si>
    <t>PORTEFEUILLE</t>
  </si>
  <si>
    <t>30646067600316</t>
  </si>
  <si>
    <t>000069465</t>
  </si>
  <si>
    <t>51085470600015</t>
  </si>
  <si>
    <t>000066520</t>
  </si>
  <si>
    <t>CAP RECEPTION</t>
  </si>
  <si>
    <t>78013017514035</t>
  </si>
  <si>
    <t>000079478</t>
  </si>
  <si>
    <t>47861096700034</t>
  </si>
  <si>
    <t>000056833</t>
  </si>
  <si>
    <t>30340959300066</t>
  </si>
  <si>
    <t>000068858</t>
  </si>
  <si>
    <t>ELIOR SERVICES PROPRETE ET SAN</t>
  </si>
  <si>
    <t>30457621800131</t>
  </si>
  <si>
    <t>000069020</t>
  </si>
  <si>
    <t>44921713200058</t>
  </si>
  <si>
    <t>000054216</t>
  </si>
  <si>
    <t>PROMHOTEL</t>
  </si>
  <si>
    <t>45167897300012</t>
  </si>
  <si>
    <t>000554</t>
  </si>
  <si>
    <t>CASTORAMA</t>
  </si>
  <si>
    <t>32894721300034</t>
  </si>
  <si>
    <t>000074656</t>
  </si>
  <si>
    <t>BUREAUTIQUE SYSTEMES ASSOCIES</t>
  </si>
  <si>
    <t>45950086400135</t>
  </si>
  <si>
    <t>000056222</t>
  </si>
  <si>
    <t>LE FURET DU NORD</t>
  </si>
  <si>
    <t>55208329702354</t>
  </si>
  <si>
    <t>000073567</t>
  </si>
  <si>
    <t>MONOPRIX EXPLOITATION</t>
  </si>
  <si>
    <t>47879667500021</t>
  </si>
  <si>
    <t>000056921</t>
  </si>
  <si>
    <t>CHAPELLE</t>
  </si>
  <si>
    <t>69203692402736</t>
  </si>
  <si>
    <t>000075071</t>
  </si>
  <si>
    <t>CARLSON WAGONLIT TRAVEL</t>
  </si>
  <si>
    <t>LA POSTE</t>
  </si>
  <si>
    <t>39110422100034</t>
  </si>
  <si>
    <t>000087630</t>
  </si>
  <si>
    <t>28750006000028</t>
  </si>
  <si>
    <t>000067457</t>
  </si>
  <si>
    <t>CIG PETITE COURONNE (CDGFPT)</t>
  </si>
  <si>
    <t>40833753300033</t>
  </si>
  <si>
    <t>000092523</t>
  </si>
  <si>
    <t>ABIX SARL</t>
  </si>
  <si>
    <t>77567246200402</t>
  </si>
  <si>
    <t>000077985</t>
  </si>
  <si>
    <t>ASSOC ENTRAIDE UNIVERSITAIRE</t>
  </si>
  <si>
    <t>CROUS DE LILLE</t>
  </si>
  <si>
    <t>34775475600026</t>
  </si>
  <si>
    <t>000079888</t>
  </si>
  <si>
    <t>OFFICEXPRESS</t>
  </si>
  <si>
    <t>79948395300011</t>
  </si>
  <si>
    <t>001941</t>
  </si>
  <si>
    <t>FGH INVEST</t>
  </si>
  <si>
    <t>19593559800019</t>
  </si>
  <si>
    <t>000053057</t>
  </si>
  <si>
    <t>UNIV SCIEN TECH LILLE FLANDRES</t>
  </si>
  <si>
    <t>44312642000019</t>
  </si>
  <si>
    <t>000103312</t>
  </si>
  <si>
    <t>LEONTINE</t>
  </si>
  <si>
    <t>52304999700027</t>
  </si>
  <si>
    <t>000069344</t>
  </si>
  <si>
    <t>ALL SUITES APPART HOTEL</t>
  </si>
  <si>
    <t>37804750001325</t>
  </si>
  <si>
    <t>M831-000403</t>
  </si>
  <si>
    <t>80234766600017</t>
  </si>
  <si>
    <t>002829</t>
  </si>
  <si>
    <t>RENOV PROTECT</t>
  </si>
  <si>
    <t>30486446500014</t>
  </si>
  <si>
    <t>000069146</t>
  </si>
  <si>
    <t>STUDIO CARDON</t>
  </si>
  <si>
    <t>39333485900013</t>
  </si>
  <si>
    <t>002989</t>
  </si>
  <si>
    <t>DT SIGNS</t>
  </si>
  <si>
    <t>38862004900030</t>
  </si>
  <si>
    <t>003008</t>
  </si>
  <si>
    <t>SPEED COPY</t>
  </si>
  <si>
    <t>32908595500030</t>
  </si>
  <si>
    <t>000104476</t>
  </si>
  <si>
    <t>SEREL</t>
  </si>
  <si>
    <t>32585802500027</t>
  </si>
  <si>
    <t>003337</t>
  </si>
  <si>
    <t>ASLER DIFFUSION</t>
  </si>
  <si>
    <t>000080891</t>
  </si>
  <si>
    <t>BIBLIX SYSTEMES</t>
  </si>
  <si>
    <t>34289353400020</t>
  </si>
  <si>
    <t>000078759</t>
  </si>
  <si>
    <t>34010384500020</t>
  </si>
  <si>
    <t>000077885</t>
  </si>
  <si>
    <t>79130433000024</t>
  </si>
  <si>
    <t>000070559</t>
  </si>
  <si>
    <t>34738457000474</t>
  </si>
  <si>
    <t>000079743</t>
  </si>
  <si>
    <t>BOULANGER</t>
  </si>
  <si>
    <t>42149472500011</t>
  </si>
  <si>
    <t>000096838</t>
  </si>
  <si>
    <t>BROCELIAND</t>
  </si>
  <si>
    <t>57211791900058</t>
  </si>
  <si>
    <t>005933</t>
  </si>
  <si>
    <t>SOC TRPT DUNKERQUE EXTENSIONS</t>
  </si>
  <si>
    <t>53026712900027</t>
  </si>
  <si>
    <t>006139</t>
  </si>
  <si>
    <t>COWORKINGLILLE</t>
  </si>
  <si>
    <t>30514749800102</t>
  </si>
  <si>
    <t>000069206</t>
  </si>
  <si>
    <t>ACECOR COTEP</t>
  </si>
  <si>
    <t>77605646700587</t>
  </si>
  <si>
    <t>000078620</t>
  </si>
  <si>
    <t>UGAP</t>
  </si>
  <si>
    <t>34885821800137</t>
  </si>
  <si>
    <t>002303</t>
  </si>
  <si>
    <t>13000918600011</t>
  </si>
  <si>
    <t>000064877</t>
  </si>
  <si>
    <t>DIRECTION INFORMATION LEGALE E</t>
  </si>
  <si>
    <t>41473937500023</t>
  </si>
  <si>
    <t>000094919</t>
  </si>
  <si>
    <t>DEPITRE DEVELOPPEMENT</t>
  </si>
  <si>
    <t>37986597500039</t>
  </si>
  <si>
    <t>000083523</t>
  </si>
  <si>
    <t>35289082600022</t>
  </si>
  <si>
    <t>000081792</t>
  </si>
  <si>
    <t>LAPIERRE TRAITEUR</t>
  </si>
  <si>
    <t>77566343801906</t>
  </si>
  <si>
    <t>000077671</t>
  </si>
  <si>
    <t>RATP</t>
  </si>
  <si>
    <t>48758662000014</t>
  </si>
  <si>
    <t>009640</t>
  </si>
  <si>
    <t>L'ARLEQUIN</t>
  </si>
  <si>
    <t>38456094200540</t>
  </si>
  <si>
    <t>000085881</t>
  </si>
  <si>
    <t>LEROY MERLIN FRANCE</t>
  </si>
  <si>
    <t>38947370300095</t>
  </si>
  <si>
    <t>008998</t>
  </si>
  <si>
    <t>DALTYS NORD DUNKERQUE</t>
  </si>
  <si>
    <t>81945743300012</t>
  </si>
  <si>
    <t>012773</t>
  </si>
  <si>
    <t>TBL</t>
  </si>
  <si>
    <t>49861618400020</t>
  </si>
  <si>
    <t>013938</t>
  </si>
  <si>
    <t>SEFOREX</t>
  </si>
  <si>
    <t>39398496800031</t>
  </si>
  <si>
    <t>000088791</t>
  </si>
  <si>
    <t>ESPACE VINCI</t>
  </si>
  <si>
    <t>014875</t>
  </si>
  <si>
    <t>L'EFFET GOURMET</t>
  </si>
  <si>
    <t>81240923300010</t>
  </si>
  <si>
    <t>014921</t>
  </si>
  <si>
    <t>PGM - LE PRETEXTE</t>
  </si>
  <si>
    <t>39905703300017</t>
  </si>
  <si>
    <t>014877</t>
  </si>
  <si>
    <t>GERMENOY</t>
  </si>
  <si>
    <t>32219188300022</t>
  </si>
  <si>
    <t>015160</t>
  </si>
  <si>
    <t>SGJA HOTEL PARIS RIVOLI</t>
  </si>
  <si>
    <t>53917342700011</t>
  </si>
  <si>
    <t>015300</t>
  </si>
  <si>
    <t>FLORABEL</t>
  </si>
  <si>
    <t>PAPETERIES DE FRANCE</t>
  </si>
  <si>
    <t>69480071500013</t>
  </si>
  <si>
    <t>011503</t>
  </si>
  <si>
    <t>38947370300434</t>
  </si>
  <si>
    <t>015779</t>
  </si>
  <si>
    <t>DALTYS BLANC MESNIL</t>
  </si>
  <si>
    <t>69582143900012</t>
  </si>
  <si>
    <t>016057</t>
  </si>
  <si>
    <t>44780193700015</t>
  </si>
  <si>
    <t>016055</t>
  </si>
  <si>
    <t>81780154100019</t>
  </si>
  <si>
    <t>016553</t>
  </si>
  <si>
    <t>GRANDJEAN</t>
  </si>
  <si>
    <t>38510425200031</t>
  </si>
  <si>
    <t>016877</t>
  </si>
  <si>
    <t>ANY FLOR</t>
  </si>
  <si>
    <t>42348844400013</t>
  </si>
  <si>
    <t>000097670</t>
  </si>
  <si>
    <t>TROKAY</t>
  </si>
  <si>
    <t>80314037500020</t>
  </si>
  <si>
    <t>017074</t>
  </si>
  <si>
    <t>CH'TI CHARIVARI</t>
  </si>
  <si>
    <t>32077251000352</t>
  </si>
  <si>
    <t>016985</t>
  </si>
  <si>
    <t>FLUNCH</t>
  </si>
  <si>
    <t>38285479200027</t>
  </si>
  <si>
    <t>017449</t>
  </si>
  <si>
    <t>TOUTAIN FABRIQUE A IDEES</t>
  </si>
  <si>
    <t>50177535700020</t>
  </si>
  <si>
    <t>000870</t>
  </si>
  <si>
    <t>ESPACE LA ROCHEFOUCAULD</t>
  </si>
  <si>
    <t>49170590100032</t>
  </si>
  <si>
    <t>001785</t>
  </si>
  <si>
    <t>GOVAERT TRAITEUR</t>
  </si>
  <si>
    <t>LITTORAL NORD AUTOCARS</t>
  </si>
  <si>
    <t>77567426002438</t>
  </si>
  <si>
    <t>000078017</t>
  </si>
  <si>
    <t>FUAJ AUBERGES DE JEUNESSE</t>
  </si>
  <si>
    <t>35600000000048</t>
  </si>
  <si>
    <t>000082167</t>
  </si>
  <si>
    <t>32561368500016</t>
  </si>
  <si>
    <t>018084</t>
  </si>
  <si>
    <t>RESIDENCE DE GASCOGNE HOTEL GASCOGNE</t>
  </si>
  <si>
    <t>79990435400039</t>
  </si>
  <si>
    <t>018137</t>
  </si>
  <si>
    <t>DESK NORD</t>
  </si>
  <si>
    <t>38406188300011</t>
  </si>
  <si>
    <t>000085631</t>
  </si>
  <si>
    <t>32916001400034</t>
  </si>
  <si>
    <t>018170</t>
  </si>
  <si>
    <t>CONFISERIE COMME AUTREFOIS</t>
  </si>
  <si>
    <t>33044098300055</t>
  </si>
  <si>
    <t>017676</t>
  </si>
  <si>
    <t>INAPA FRANCE</t>
  </si>
  <si>
    <t>82144889100019</t>
  </si>
  <si>
    <t>018280</t>
  </si>
  <si>
    <t>33762184100903</t>
  </si>
  <si>
    <t>000077079</t>
  </si>
  <si>
    <t>RICOH FRANCE</t>
  </si>
  <si>
    <t>79845487200010</t>
  </si>
  <si>
    <t>002859</t>
  </si>
  <si>
    <t>43278372800012</t>
  </si>
  <si>
    <t>018507</t>
  </si>
  <si>
    <t>06580366000029</t>
  </si>
  <si>
    <t>018508</t>
  </si>
  <si>
    <t>AUTOCARS PROVENCE TOURISME PROTOUR</t>
  </si>
  <si>
    <t>95780032900014</t>
  </si>
  <si>
    <t>018506</t>
  </si>
  <si>
    <t>52422670100018</t>
  </si>
  <si>
    <t>018561</t>
  </si>
  <si>
    <t>LE PRIEURE</t>
  </si>
  <si>
    <t>80746931700018</t>
  </si>
  <si>
    <t>006224</t>
  </si>
  <si>
    <t>BALUCHON - A TABLE CITOYENS</t>
  </si>
  <si>
    <t>010038</t>
  </si>
  <si>
    <t>HENROTECH</t>
  </si>
  <si>
    <t>19750681900014</t>
  </si>
  <si>
    <t>018729</t>
  </si>
  <si>
    <t>LYCÉE DES MÉTIERS BOULLE E.S.A.A.</t>
  </si>
  <si>
    <t>78070206400012</t>
  </si>
  <si>
    <t>018730</t>
  </si>
  <si>
    <t>77562424000013</t>
  </si>
  <si>
    <t>018115</t>
  </si>
  <si>
    <t>INSTITUT CATHOLIQUE DE LILLE</t>
  </si>
  <si>
    <t>42500754900024</t>
  </si>
  <si>
    <t>019049</t>
  </si>
  <si>
    <t>47762469600035</t>
  </si>
  <si>
    <t>018620</t>
  </si>
  <si>
    <t>MISTERFRAICHEUR CHRISTOPHE DERVILLE</t>
  </si>
  <si>
    <t>30229518300016</t>
  </si>
  <si>
    <t>000068641</t>
  </si>
  <si>
    <t>HOTEL DE LA TOUR INTENDANCE</t>
  </si>
  <si>
    <t>83041196300028</t>
  </si>
  <si>
    <t>019749</t>
  </si>
  <si>
    <t>RORUMACE</t>
  </si>
  <si>
    <t>51985820300010</t>
  </si>
  <si>
    <t>019748</t>
  </si>
  <si>
    <t>MARQUILLY FLEURS</t>
  </si>
  <si>
    <t>35050130000031</t>
  </si>
  <si>
    <t>002078</t>
  </si>
  <si>
    <t>LE MIDDEL HOUCK</t>
  </si>
  <si>
    <t>30651596600019</t>
  </si>
  <si>
    <t>010540</t>
  </si>
  <si>
    <t>49510409300010</t>
  </si>
  <si>
    <t>000062269</t>
  </si>
  <si>
    <t>FEEL EUROPE FORMATION</t>
  </si>
  <si>
    <t>32975402200039</t>
  </si>
  <si>
    <t>019755</t>
  </si>
  <si>
    <t>JANIN</t>
  </si>
  <si>
    <t>51186744200044</t>
  </si>
  <si>
    <t>019754</t>
  </si>
  <si>
    <t>PAPREC NORD</t>
  </si>
  <si>
    <t>37895188300016</t>
  </si>
  <si>
    <t>019743</t>
  </si>
  <si>
    <t>31077549900034</t>
  </si>
  <si>
    <t>020605</t>
  </si>
  <si>
    <t>BS INFORMATIQUE</t>
  </si>
  <si>
    <t>81745246900015</t>
  </si>
  <si>
    <t>009030</t>
  </si>
  <si>
    <t>BEWIDE</t>
  </si>
  <si>
    <t>019740</t>
  </si>
  <si>
    <t>CLASS'CROUTE ALTERNATIVE</t>
  </si>
  <si>
    <t>75292692300026</t>
  </si>
  <si>
    <t>000076534</t>
  </si>
  <si>
    <t>TOULOUSE EVENEMENTS</t>
  </si>
  <si>
    <t>49017612001062</t>
  </si>
  <si>
    <t>007681</t>
  </si>
  <si>
    <t>44947690200019</t>
  </si>
  <si>
    <t>021323</t>
  </si>
  <si>
    <t>HOTEL CHATEAUBRIAND</t>
  </si>
  <si>
    <t>34290986800016</t>
  </si>
  <si>
    <t>021391</t>
  </si>
  <si>
    <t>31535016500041</t>
  </si>
  <si>
    <t>000071316</t>
  </si>
  <si>
    <t>COMPAGNIE AUTOCARS DE TOURAINE</t>
  </si>
  <si>
    <t>45850166500053</t>
  </si>
  <si>
    <t>000056198</t>
  </si>
  <si>
    <t>80882532700014</t>
  </si>
  <si>
    <t>021608</t>
  </si>
  <si>
    <t>LE PRE GALOFFRE</t>
  </si>
  <si>
    <t>81941293300015</t>
  </si>
  <si>
    <t>021833</t>
  </si>
  <si>
    <t>VILLA CASTELNAU</t>
  </si>
  <si>
    <t>38923406300037</t>
  </si>
  <si>
    <t>021887</t>
  </si>
  <si>
    <t>39036585600017</t>
  </si>
  <si>
    <t>000087375</t>
  </si>
  <si>
    <t>49017612000205</t>
  </si>
  <si>
    <t>021456</t>
  </si>
  <si>
    <t>50056940500730</t>
  </si>
  <si>
    <t>022158</t>
  </si>
  <si>
    <t>DECATHLON FRANCE</t>
  </si>
  <si>
    <t>33313321300012</t>
  </si>
  <si>
    <t>022164</t>
  </si>
  <si>
    <t>HOTEL D'ORLEANS</t>
  </si>
  <si>
    <t>LE BISTROT DE LA PLAGE</t>
  </si>
  <si>
    <t>CATTEAU VOYAGES</t>
  </si>
  <si>
    <t>GARAGE MALO AUTO</t>
  </si>
  <si>
    <t>DÉSIGNATION</t>
  </si>
  <si>
    <t>HÉBERGEMENT</t>
  </si>
  <si>
    <t>LOCATION DE BUS</t>
  </si>
  <si>
    <t>FOURNITURES DE BUREAU</t>
  </si>
  <si>
    <t>ALIMENTATION</t>
  </si>
  <si>
    <t>BOISSONS</t>
  </si>
  <si>
    <t>ARTICLES DE DROGUERIE</t>
  </si>
  <si>
    <t>OUVRAGES</t>
  </si>
  <si>
    <t>FOURNITURES INFORMATIQUES</t>
  </si>
  <si>
    <t>DÉJEUNER DE TRAVAIL</t>
  </si>
  <si>
    <t>NETTOYAGE DES LOCAUX</t>
  </si>
  <si>
    <t>ENTRETIEN DU LINGE</t>
  </si>
  <si>
    <t>ARTICLES TEXTILES</t>
  </si>
  <si>
    <t>TICKETS DE MÉTRO / BUS</t>
  </si>
  <si>
    <t>CONTRÔLE TECHNIQUE</t>
  </si>
  <si>
    <t>ABONNEMENT AUX REVUES</t>
  </si>
  <si>
    <t>RESTAURATION (HORS DEJTR)</t>
  </si>
  <si>
    <t>RAMETTES DE PAPIER</t>
  </si>
  <si>
    <t>ENVELOPPES</t>
  </si>
  <si>
    <t>REMISE</t>
  </si>
  <si>
    <t>TOTAL TTC</t>
  </si>
  <si>
    <t>CODE FOURNISSEUR</t>
  </si>
  <si>
    <t>INSET DE DUNKERQUE DU CNFPT</t>
  </si>
  <si>
    <t>GERBE DE FLEURS</t>
  </si>
  <si>
    <t>RÉPARATION(S) DES VÉHICULES DE SERVICE</t>
  </si>
  <si>
    <t>NETTOYAGE DES VÉHICULES DE SERVICE</t>
  </si>
  <si>
    <t>LOCATION DE MATÉRIEL AUDIOVISUEL</t>
  </si>
  <si>
    <t>PETITS DÉJEUNERS RÉSIDENCE JARDINS</t>
  </si>
  <si>
    <t>FRAIS DE LIVRAISON</t>
  </si>
  <si>
    <t>TAUX TVA</t>
  </si>
  <si>
    <t>GRANDE SYNTHE</t>
  </si>
  <si>
    <t>9 RUE DU 11 NOVEMBRE</t>
  </si>
  <si>
    <t>118 RUE DE RUFFI</t>
  </si>
  <si>
    <t>35 RUE GUSTAVE EIFFEL</t>
  </si>
  <si>
    <t>31 RUE D'ALESIA</t>
  </si>
  <si>
    <t>1 AVENUE DE L'UNIVERSITÉ</t>
  </si>
  <si>
    <t>AVENUE DES BANCS DE FLANDRES</t>
  </si>
  <si>
    <t>3/5 VILLA DES ENTREPRENEURS</t>
  </si>
  <si>
    <t>4 AV DE LA DURANCE</t>
  </si>
  <si>
    <t>BOULEVARD ANDRÉ LASSAGNE</t>
  </si>
  <si>
    <t>12 RUE PAUL NIZAN</t>
  </si>
  <si>
    <t>78200</t>
  </si>
  <si>
    <t>75008</t>
  </si>
  <si>
    <t>75015</t>
  </si>
  <si>
    <t>59140</t>
  </si>
  <si>
    <t>75011</t>
  </si>
  <si>
    <t>62840</t>
  </si>
  <si>
    <t>13003</t>
  </si>
  <si>
    <t>37000</t>
  </si>
  <si>
    <t>69530</t>
  </si>
  <si>
    <t>75014</t>
  </si>
  <si>
    <t>13010</t>
  </si>
  <si>
    <t>BUCHELAY</t>
  </si>
  <si>
    <t>PARIS</t>
  </si>
  <si>
    <t>PARIS 15</t>
  </si>
  <si>
    <t>DUNKERQUE</t>
  </si>
  <si>
    <t>LAVENTIE</t>
  </si>
  <si>
    <t>MARSEILLE</t>
  </si>
  <si>
    <t>TOURS</t>
  </si>
  <si>
    <t>BRIGNAIS</t>
  </si>
  <si>
    <t>PLACE DE LA GARE 
15 RUE BELLEVUE</t>
  </si>
  <si>
    <t>37 RUE MADELEINE ODRU</t>
  </si>
  <si>
    <t>ROMAINVILLE</t>
  </si>
  <si>
    <t>BREST</t>
  </si>
  <si>
    <t>1 PLACE DE STRASBOURG</t>
  </si>
  <si>
    <t>CENTRE COMMERCIAL AUCHAN</t>
  </si>
  <si>
    <t xml:space="preserve">42 RUE LEUGHENAER </t>
  </si>
  <si>
    <t>11 - 15 RUE COURAT</t>
  </si>
  <si>
    <t>NIMES</t>
  </si>
  <si>
    <t xml:space="preserve">ZAC DU MAS CARBONNEL 
45 RUE DE SAN LUCAR </t>
  </si>
  <si>
    <t>3 PLACE DE L'EGLISE</t>
  </si>
  <si>
    <t>FOREST SUR MARQUE</t>
  </si>
  <si>
    <t>31 RUE DU COLONEL PIERRE AVIA</t>
  </si>
  <si>
    <t>ZAC DU PONT LOBY</t>
  </si>
  <si>
    <t>ZA DU BOIS 3 AVENUE DES MARRONNIERS</t>
  </si>
  <si>
    <t>PERENCHIES</t>
  </si>
  <si>
    <t>350 AVENUE DU STADE</t>
  </si>
  <si>
    <t>49 B RUE DIGUE DE MER</t>
  </si>
  <si>
    <t>1 RUE LUCIENNE GERAIN</t>
  </si>
  <si>
    <t>PANTIN CEDEX</t>
  </si>
  <si>
    <t>TOURS CEDEX 1</t>
  </si>
  <si>
    <t>PARC ACTIVITES LOUIS XI MENNET 
23 RUE ETTORE BUGATTI</t>
  </si>
  <si>
    <t>8 RUE DE LA FONTAINE</t>
  </si>
  <si>
    <t>07520</t>
  </si>
  <si>
    <t>LALOUVESC</t>
  </si>
  <si>
    <t>75013</t>
  </si>
  <si>
    <t>19 RUE NICOLAS LEBLANC</t>
  </si>
  <si>
    <t>59000</t>
  </si>
  <si>
    <t>LILLE</t>
  </si>
  <si>
    <t>VILLENEUVE D'ASCQ</t>
  </si>
  <si>
    <t>LE BLANC MESNIL</t>
  </si>
  <si>
    <t>BAT E4 CEL 1
116 AVENUE ARISTIDE BRIAND</t>
  </si>
  <si>
    <t>DUNKERQUE CEDEX 2</t>
  </si>
  <si>
    <t>11-13 RUE JEAN-JACQUES ROUSSEAU
BP 60</t>
  </si>
  <si>
    <t>CENTRE COMMERCIAL BONARCH
BOULEVARD MENDÈS France</t>
  </si>
  <si>
    <t>TETEGHEM</t>
  </si>
  <si>
    <t>ZA DU CHAPEAU ROUGE
13 RUE DU PETIT MATELOT</t>
  </si>
  <si>
    <t>PARC DE LA HOUSSOYE
RUE MADELEINE BRES</t>
  </si>
  <si>
    <t>LA CHAPELLE D'ARMENTIERES</t>
  </si>
  <si>
    <t>26 RUE DESAIX</t>
  </si>
  <si>
    <t>DOURGES</t>
  </si>
  <si>
    <t>8 MARIE MADELEINE</t>
  </si>
  <si>
    <t>12 ALLEE DUQUESNE</t>
  </si>
  <si>
    <t>44000</t>
  </si>
  <si>
    <t>NANTES</t>
  </si>
  <si>
    <t>TOULOUSE</t>
  </si>
  <si>
    <t>75002</t>
  </si>
  <si>
    <t>92-98 BOULEVARD VICTOR HUGO</t>
  </si>
  <si>
    <t>92110</t>
  </si>
  <si>
    <t>CLICHY</t>
  </si>
  <si>
    <t>75009</t>
  </si>
  <si>
    <t>11 RUE DE LA ROCHEFOUCAUD</t>
  </si>
  <si>
    <t>25 RUE DES JEUNEURS</t>
  </si>
  <si>
    <t>8 AVENUE DES MINIMES</t>
  </si>
  <si>
    <t>VINCENNES</t>
  </si>
  <si>
    <t>8 AU 10 RUE LAMENNAIS</t>
  </si>
  <si>
    <t>PLACE SAINT VIVIEN</t>
  </si>
  <si>
    <t>76000</t>
  </si>
  <si>
    <t>ROUEN</t>
  </si>
  <si>
    <t>59760</t>
  </si>
  <si>
    <t>80000</t>
  </si>
  <si>
    <t>AMIENS</t>
  </si>
  <si>
    <t>129 RUE ARISTIDE BRIAND</t>
  </si>
  <si>
    <t>338 RUE RAYMOND HERVILLARD</t>
  </si>
  <si>
    <t>77000</t>
  </si>
  <si>
    <t>VAUX LE PENIL</t>
  </si>
  <si>
    <t>44 AVENUE HENRI DELECAUX</t>
  </si>
  <si>
    <t>59130</t>
  </si>
  <si>
    <t>LAMBERSART</t>
  </si>
  <si>
    <t>9 HAMEAU DE COPPENAXFORT</t>
  </si>
  <si>
    <t>59630</t>
  </si>
  <si>
    <t>BROUCKERQUE</t>
  </si>
  <si>
    <t>ANTONY CEDEX</t>
  </si>
  <si>
    <t>ACACIALAAN 8</t>
  </si>
  <si>
    <t xml:space="preserve">2630 </t>
  </si>
  <si>
    <t>AARTSELAAR
Belgique</t>
  </si>
  <si>
    <t>2 B RUE DE CHATEAUBRIAND</t>
  </si>
  <si>
    <t>14 - 16 RUE DE LA VIEILLE TOUR</t>
  </si>
  <si>
    <t>33000</t>
  </si>
  <si>
    <t>BORDEAUX</t>
  </si>
  <si>
    <t>6 RUE ADOLPHE CRESPIN</t>
  </si>
  <si>
    <t>45000</t>
  </si>
  <si>
    <t>ORLEANS</t>
  </si>
  <si>
    <t>HOTEL KYRIAD TOURS</t>
  </si>
  <si>
    <t>65 AVENUE DE GRAMMONT</t>
  </si>
  <si>
    <t>99 RUE DE CREQUI</t>
  </si>
  <si>
    <t>69006</t>
  </si>
  <si>
    <t>LYON</t>
  </si>
  <si>
    <t>19 RUE PISANCON</t>
  </si>
  <si>
    <t>13001</t>
  </si>
  <si>
    <t>23 RUE GOUNOD</t>
  </si>
  <si>
    <t>06000</t>
  </si>
  <si>
    <t>NICE</t>
  </si>
  <si>
    <t>75012</t>
  </si>
  <si>
    <t>94410</t>
  </si>
  <si>
    <t>12 RUE DU MARECHAL LECLERC</t>
  </si>
  <si>
    <t>SAINT MAURICE</t>
  </si>
  <si>
    <t>26 RUE MICHEL ANGE</t>
  </si>
  <si>
    <t>06100</t>
  </si>
  <si>
    <t>11 rue de la Nacelle</t>
  </si>
  <si>
    <t>91813</t>
  </si>
  <si>
    <t>CORBEIL ESSONNES CEDEX</t>
  </si>
  <si>
    <t>59016</t>
  </si>
  <si>
    <t>LILLE CEDEX</t>
  </si>
  <si>
    <t>SAINT POL SUR MER</t>
  </si>
  <si>
    <t>260 RUE DE LA REPUBLIQUE</t>
  </si>
  <si>
    <t>35, BOULEVARD RAIMBALDI</t>
  </si>
  <si>
    <t>NEANT</t>
  </si>
  <si>
    <t>Ville :</t>
  </si>
  <si>
    <t>Code postal :</t>
  </si>
  <si>
    <t>9 RUE DU COLONEL PIERRE AVIA</t>
  </si>
  <si>
    <t>7 RUE HOCHE</t>
  </si>
  <si>
    <t>CANNES</t>
  </si>
  <si>
    <t>06400</t>
  </si>
  <si>
    <t>3 RUE DES BEAUMONTS</t>
  </si>
  <si>
    <t>93200</t>
  </si>
  <si>
    <t>SAINT DENIS</t>
  </si>
  <si>
    <t>59820</t>
  </si>
  <si>
    <t>GRAVELINES</t>
  </si>
  <si>
    <t>31 PLACE DU DOCTEUR CALMETTE</t>
  </si>
  <si>
    <t>24 RUE DIGUE DE MER</t>
  </si>
  <si>
    <t>59240</t>
  </si>
  <si>
    <t>37 RUE JULES GUESDE</t>
  </si>
  <si>
    <t>59463</t>
  </si>
  <si>
    <t>LOMME CEDEX</t>
  </si>
  <si>
    <t>9 ROUTE DE DUNKERQUE</t>
  </si>
  <si>
    <t>7 QUAI DE BONDY</t>
  </si>
  <si>
    <t>69005</t>
  </si>
  <si>
    <t>ROUTE DE GENERAC</t>
  </si>
  <si>
    <t>30900</t>
  </si>
  <si>
    <t>17 RUE POIRON</t>
  </si>
  <si>
    <t>22 RUE DE CALAIS</t>
  </si>
  <si>
    <t>CENTRE CLE AUCHAN ROUTE NATIONALE 1</t>
  </si>
  <si>
    <t>251 AVENUE HENRI RAVISSE 
ZAC TRANSMARCK</t>
  </si>
  <si>
    <t>62730</t>
  </si>
  <si>
    <t>MARCK</t>
  </si>
  <si>
    <t>9 RUE PIERRE BOURDAN</t>
  </si>
  <si>
    <t>551 RUE DE LA REPUBLIQUE</t>
  </si>
  <si>
    <t>59430</t>
  </si>
  <si>
    <t>81 RUE HOOGHE PORTE</t>
  </si>
  <si>
    <t>59180</t>
  </si>
  <si>
    <t>CAPPELLE LA GRANDE</t>
  </si>
  <si>
    <t>47 RUE DU Luxembourg</t>
  </si>
  <si>
    <t>59100</t>
  </si>
  <si>
    <t>ROUBAIX</t>
  </si>
  <si>
    <t>9 PLACE DE LA REPUBLIQUE</t>
  </si>
  <si>
    <t>76600</t>
  </si>
  <si>
    <t>LE HAVRE</t>
  </si>
  <si>
    <t>23 COURS DE LA REPUBLIQUE</t>
  </si>
  <si>
    <t>14 PLACE SAINT PIERRE</t>
  </si>
  <si>
    <t>CAEN</t>
  </si>
  <si>
    <t>14000</t>
  </si>
  <si>
    <t>OFFICE DE TOURISME DE CAEN</t>
  </si>
  <si>
    <t>ZAC DU CORNILLON
1 À 3 RUE DE LA COKERIE</t>
  </si>
  <si>
    <t>41 RUE DELIZY</t>
  </si>
  <si>
    <t>93500</t>
  </si>
  <si>
    <t>PANTIN</t>
  </si>
  <si>
    <t>7 RUE DOCTEUR LANCEREAUX</t>
  </si>
  <si>
    <t xml:space="preserve">75008 </t>
  </si>
  <si>
    <t>111 RUE DE TOLBIAC</t>
  </si>
  <si>
    <t>51 BOULEVARD VOLTAIRE</t>
  </si>
  <si>
    <t>92600</t>
  </si>
  <si>
    <t>ASNIERES SUR SEINE</t>
  </si>
  <si>
    <t>31300</t>
  </si>
  <si>
    <t>54 QUAI DE LA RAPEE</t>
  </si>
  <si>
    <t>75599</t>
  </si>
  <si>
    <t>PARIS CEDEX 12</t>
  </si>
  <si>
    <t>28 RUE DE DUNKERQUE</t>
  </si>
  <si>
    <t>25 ALLEE CHARLES DE FITTE</t>
  </si>
  <si>
    <t>94150</t>
  </si>
  <si>
    <t>RUNGIS</t>
  </si>
  <si>
    <t>6 DIGUE DES ALLIES</t>
  </si>
  <si>
    <t>MONTANT TVA</t>
  </si>
  <si>
    <t>MONTANT TTC</t>
  </si>
  <si>
    <t>MONTANT HT</t>
  </si>
  <si>
    <t>QUANTITÉ</t>
  </si>
  <si>
    <t>TOTAL HT</t>
  </si>
  <si>
    <t xml:space="preserve">TOTAL TVA </t>
  </si>
  <si>
    <t>SCIENCES HUMAINES COMMUNICATION</t>
  </si>
  <si>
    <t>7 RUE LEON BLUM</t>
  </si>
  <si>
    <t>38 RUE RANTHEAUME</t>
  </si>
  <si>
    <t>89004</t>
  </si>
  <si>
    <t>AUXERRE CEDEX</t>
  </si>
  <si>
    <t>75010</t>
  </si>
  <si>
    <t>251 - 253  RUE DU FAUBOURG SAINT MARTIN</t>
  </si>
  <si>
    <t>59210</t>
  </si>
  <si>
    <t>COUDEKERQUE BRANCHE</t>
  </si>
  <si>
    <t>FERME SAINT JEAN ROUTE DE STEENDAM</t>
  </si>
  <si>
    <t>19 RUE DE RIVOLI</t>
  </si>
  <si>
    <t>75004</t>
  </si>
  <si>
    <t>RUE DE L'ABATTOIR</t>
  </si>
  <si>
    <t>59640</t>
  </si>
  <si>
    <t>92708</t>
  </si>
  <si>
    <t>COLOMBES CEDEX</t>
  </si>
  <si>
    <t>PORTES DE LA DEFENSE 
307 RUE ESTIENNE D'ORVES</t>
  </si>
  <si>
    <t>39 RUE DE BOURGOGNE</t>
  </si>
  <si>
    <t>24 RUE CLEMENCEAU</t>
  </si>
  <si>
    <t>3 ALLEE DES ECURIES</t>
  </si>
  <si>
    <t xml:space="preserve">59650 </t>
  </si>
  <si>
    <t>11 ESPLANADE COMPANS CAFFARELL</t>
  </si>
  <si>
    <t>31000</t>
  </si>
  <si>
    <t>64600</t>
  </si>
  <si>
    <t>ANGLET</t>
  </si>
  <si>
    <t>8 RUE ALBERT LEDENT</t>
  </si>
  <si>
    <t>02580</t>
  </si>
  <si>
    <t>ETREAUPONT</t>
  </si>
  <si>
    <t>9 RUE DU CHEMIN VERT</t>
  </si>
  <si>
    <t>77444</t>
  </si>
  <si>
    <t>MARNE LA VALLEE CEDEX 2</t>
  </si>
  <si>
    <t>CITE SCIENTIFIQUE</t>
  </si>
  <si>
    <t>59655</t>
  </si>
  <si>
    <t>VILLENEUVE D'ASCQ CEDEX</t>
  </si>
  <si>
    <t>130 ALLÉE DES GRIVES</t>
  </si>
  <si>
    <t>34170</t>
  </si>
  <si>
    <t>CASTELNAU LE LEZ</t>
  </si>
  <si>
    <t>37 RUE DU PRESIDENT POINCARE</t>
  </si>
  <si>
    <t>022262</t>
  </si>
  <si>
    <t>ELIZA PRINCESS ELISABETH</t>
  </si>
  <si>
    <t>QUAI DE L'ESTACADE</t>
  </si>
  <si>
    <t>82872836000029</t>
  </si>
  <si>
    <t>1 BD ARCHIMEDE CHAMPS / MARNE</t>
  </si>
  <si>
    <t>11  RUE MARYSE BASTIE P.A. DE MAIGNON</t>
  </si>
  <si>
    <t>7 - 9 PARC D'AFFAIRES SILIC 
7 AVENUE ROBERT SCHUMAN</t>
  </si>
  <si>
    <t>DEMANDEUR</t>
  </si>
  <si>
    <t xml:space="preserve">SERVICE </t>
  </si>
  <si>
    <t>MAR-000010637</t>
  </si>
  <si>
    <t>MAR-000010884</t>
  </si>
  <si>
    <t>MAR-000010885</t>
  </si>
  <si>
    <t>MAR-000008889</t>
  </si>
  <si>
    <t>MAR-000011754</t>
  </si>
  <si>
    <t>MAR-000011616</t>
  </si>
  <si>
    <t>ARTICLES DESTINÉS À LA COCONCEPTION</t>
  </si>
  <si>
    <t>MAINTENANCE SANITAIRE</t>
  </si>
  <si>
    <t>MAINTENANCE INFORMATIQUE</t>
  </si>
  <si>
    <t>MARCHÉS</t>
  </si>
  <si>
    <t>FOURNISSEUR</t>
  </si>
  <si>
    <t>TAXES DE SÉJOUR</t>
  </si>
  <si>
    <t>Modification</t>
  </si>
  <si>
    <t>Annulation</t>
  </si>
  <si>
    <t>MAR-000011946</t>
  </si>
  <si>
    <t>004374</t>
  </si>
  <si>
    <t>49017612000049</t>
  </si>
  <si>
    <t>125 RUE GILLES MARTINET</t>
  </si>
  <si>
    <t>34000</t>
  </si>
  <si>
    <t>MONTPELLIER</t>
  </si>
  <si>
    <t>MARCHÉ</t>
  </si>
  <si>
    <t>Appart'city</t>
  </si>
  <si>
    <t>B&amp;B hôtels</t>
  </si>
  <si>
    <t>Chapelle</t>
  </si>
  <si>
    <t>Citadines</t>
  </si>
  <si>
    <t>Espace Vinci</t>
  </si>
  <si>
    <t>Feel Europe</t>
  </si>
  <si>
    <t>Globéo</t>
  </si>
  <si>
    <t>GPV Navarre</t>
  </si>
  <si>
    <t>Inapa</t>
  </si>
  <si>
    <t>Office Xpress</t>
  </si>
  <si>
    <t>Ricoh</t>
  </si>
  <si>
    <t>Seforex</t>
  </si>
  <si>
    <t>Un Hôtel Bastille</t>
  </si>
  <si>
    <t>CODE FOURNISSEUR SIGF</t>
  </si>
  <si>
    <t>Appart hôtel (hôtellerie)</t>
  </si>
  <si>
    <t>Appart hôtel (study)</t>
  </si>
  <si>
    <t>Élior (HAS)</t>
  </si>
  <si>
    <t>Élior (Les Jardins)</t>
  </si>
  <si>
    <t>Charenton (Lot n°1)</t>
  </si>
  <si>
    <t>Charenton (Lot n°3)</t>
  </si>
  <si>
    <t>03.28.51.32.49</t>
  </si>
  <si>
    <t>michel.carlier@cnfpt.fr</t>
  </si>
  <si>
    <t>03.28.51.32.26</t>
  </si>
  <si>
    <t>patricia.coubel@cnfpt.fr</t>
  </si>
  <si>
    <t>03.28.51.32.39</t>
  </si>
  <si>
    <t>chantal.coupigny@cnfpt.fr</t>
  </si>
  <si>
    <t>03.28.51.32.27</t>
  </si>
  <si>
    <t>michael.defrancq@cnfpt.fr</t>
  </si>
  <si>
    <t>03.28.51.32.32</t>
  </si>
  <si>
    <t>hubert.dewynter@cnfpt.fr</t>
  </si>
  <si>
    <t>03.28.51.32.34</t>
  </si>
  <si>
    <t>julien.leporcq@cnfpt.fr</t>
  </si>
  <si>
    <t>03.28.51.32.10</t>
  </si>
  <si>
    <t>marlyse.leulier@cnfpt.fr</t>
  </si>
  <si>
    <t>03.28.51.32.40</t>
  </si>
  <si>
    <t>antonio.messana@cnfpt.fr</t>
  </si>
  <si>
    <t>03.28.51.32.38</t>
  </si>
  <si>
    <t>stephane.monteuuis@cnfpt.fr</t>
  </si>
  <si>
    <t>03.28.51.40.64</t>
  </si>
  <si>
    <t>emilie.skrzypczak@cnfpt.fr</t>
  </si>
  <si>
    <t>03.28.51.40.65</t>
  </si>
  <si>
    <t>alain.thomas@cnfpt.fr</t>
  </si>
  <si>
    <t>03.28.51.32.45</t>
  </si>
  <si>
    <t>daniel.wilmot@cnfpt.fr</t>
  </si>
  <si>
    <t>TAXES (AUTRES)</t>
  </si>
  <si>
    <t>45245457200028</t>
  </si>
  <si>
    <t>5 RUE HERGE 
LA HAUTE BORNE</t>
  </si>
  <si>
    <t>59493</t>
  </si>
  <si>
    <t>022945</t>
  </si>
  <si>
    <t>37906276300014</t>
  </si>
  <si>
    <t>HOTEL CINEPOLE</t>
  </si>
  <si>
    <t>8 AVENUE DES PLATANES</t>
  </si>
  <si>
    <t>94340</t>
  </si>
  <si>
    <t>JOINVILLE LE PONT</t>
  </si>
  <si>
    <t>011446</t>
  </si>
  <si>
    <t>5 AVENUE DU SIX JUIN</t>
  </si>
  <si>
    <t>022426</t>
  </si>
  <si>
    <t>39326902200025</t>
  </si>
  <si>
    <t>SARL SPVD</t>
  </si>
  <si>
    <t>COURS DES VIGNES 
21 BOULEVARD JEAN-BAPTISTE LEBAS</t>
  </si>
  <si>
    <t>MAR-000012192</t>
  </si>
  <si>
    <t>MAR-000012193</t>
  </si>
  <si>
    <t>LOGISTIQUE</t>
  </si>
  <si>
    <t>BON DE COMMANDE</t>
  </si>
  <si>
    <t>Contact (ligne directe) :</t>
  </si>
  <si>
    <t>Email :</t>
  </si>
  <si>
    <t>Service à l'origine de la commande :</t>
  </si>
  <si>
    <t>CRF</t>
  </si>
  <si>
    <t>INFORMATIQUE</t>
  </si>
  <si>
    <t>000088721</t>
  </si>
  <si>
    <t>RELAIS RESTAURATION</t>
  </si>
  <si>
    <t>39382722500011</t>
  </si>
  <si>
    <t>61 RUE VICTOR HUGO</t>
  </si>
  <si>
    <t>MAISON PAILLARD</t>
  </si>
  <si>
    <t xml:space="preserve">SHELL SOCIETE DES PETROLES </t>
  </si>
  <si>
    <t>MARKEY MICHEL TRAITEUR</t>
  </si>
  <si>
    <t>30 SQUARE FRIAND
LES 4 CHÊNES</t>
  </si>
  <si>
    <t>DATE DU JOUR</t>
  </si>
  <si>
    <t>DATE ACTION DU</t>
  </si>
  <si>
    <t>DATE ACTION AU</t>
  </si>
  <si>
    <t>N° DE SIRET</t>
  </si>
  <si>
    <t>NOM</t>
  </si>
  <si>
    <t>ADRESSE</t>
  </si>
  <si>
    <t>CODE POSTAL</t>
  </si>
  <si>
    <t>VILLE</t>
  </si>
  <si>
    <t>SERVICES</t>
  </si>
  <si>
    <t>EMAIL</t>
  </si>
  <si>
    <t>78914804600020</t>
  </si>
  <si>
    <t>701, AVENUE DE JATTEAU</t>
  </si>
  <si>
    <t>77550</t>
  </si>
  <si>
    <t>MOISSY CRAMAYEL</t>
  </si>
  <si>
    <t>018741</t>
  </si>
  <si>
    <t>50459926700045</t>
  </si>
  <si>
    <t>131 BD DE SEBASTOPOL</t>
  </si>
  <si>
    <t>000088211</t>
  </si>
  <si>
    <t>18591150000014</t>
  </si>
  <si>
    <t>74 RUE DE CAMBRAI</t>
  </si>
  <si>
    <t>59043</t>
  </si>
  <si>
    <t>211 RUE DE CHARENTON ET 
209 BOULEVARD DE REUILLY</t>
  </si>
  <si>
    <t>60 BOULEVARD VAUBAN</t>
  </si>
  <si>
    <t>DATE(S) DU</t>
  </si>
  <si>
    <t>DATE(S) AU</t>
  </si>
  <si>
    <t>Kyriad Paris</t>
  </si>
  <si>
    <t>Konica Minolta</t>
  </si>
  <si>
    <t>DEMANDEURS</t>
  </si>
  <si>
    <t>79739834400037</t>
  </si>
  <si>
    <t>179 RUE COLI</t>
  </si>
  <si>
    <t>59290</t>
  </si>
  <si>
    <t>WASQUEHAL</t>
  </si>
  <si>
    <t>IEUJC</t>
  </si>
  <si>
    <t>MANUFACTURE DES TABACS
21 ALLEE DE BRIENNE</t>
  </si>
  <si>
    <t>MAR-000012321</t>
  </si>
  <si>
    <t>RÉCEPTION</t>
  </si>
  <si>
    <t>User</t>
  </si>
  <si>
    <t>Password</t>
  </si>
  <si>
    <t>Role</t>
  </si>
  <si>
    <t>Mickael</t>
  </si>
  <si>
    <t>Admin</t>
  </si>
  <si>
    <t>Patricia</t>
  </si>
  <si>
    <t>Pcou3226</t>
  </si>
  <si>
    <t>Mwal3215</t>
  </si>
  <si>
    <t>023490</t>
  </si>
  <si>
    <t>53433327300025</t>
  </si>
  <si>
    <t>35 RUE DU PRESIDENT POINCARE</t>
  </si>
  <si>
    <t>023790</t>
  </si>
  <si>
    <t>HOTEL DES DUCS HYGGE HOTEL</t>
  </si>
  <si>
    <t>5 RUE LAMMONOYE</t>
  </si>
  <si>
    <t>21000</t>
  </si>
  <si>
    <t>DIJON</t>
  </si>
  <si>
    <t>82771539200029</t>
  </si>
  <si>
    <t>81152231700015</t>
  </si>
  <si>
    <t>024059</t>
  </si>
  <si>
    <t>42826270300013</t>
  </si>
  <si>
    <t>LE VIEUX CARRE</t>
  </si>
  <si>
    <t>34 RUE GANTERIE</t>
  </si>
  <si>
    <t>S-PACE RESTAURANT</t>
  </si>
  <si>
    <t>024841</t>
  </si>
  <si>
    <t>95551002900718</t>
  </si>
  <si>
    <t>FIDUCIAL BUREAUTIQUE</t>
  </si>
  <si>
    <t>41 RUE DU CAPITAINE GUYNEMER</t>
  </si>
  <si>
    <t>92400</t>
  </si>
  <si>
    <t>COURBEVOIE</t>
  </si>
  <si>
    <t>000053914</t>
  </si>
  <si>
    <t>EBSCO INFORMATION SERVICES SAS</t>
  </si>
  <si>
    <t>44853123600025</t>
  </si>
  <si>
    <t>IMMEUBLE LE NOBEL
3 RUE JACQUES RUEFF</t>
  </si>
  <si>
    <t>92183</t>
  </si>
  <si>
    <t>AFEJI BLANCHISSERIE BAILLEUL</t>
  </si>
  <si>
    <t>HOTEL DU CHÂTEAU CAEN</t>
  </si>
  <si>
    <t>HOTEL LE MORAND LYON</t>
  </si>
  <si>
    <t>HOTEL LE SAINT FERREOL MARSEILLE</t>
  </si>
  <si>
    <t>HOTEL L'OASIS NICE</t>
  </si>
  <si>
    <t>Afeji Blanchisserie Bailleul</t>
  </si>
  <si>
    <t>Les Ateliers de Jemmapes</t>
  </si>
  <si>
    <t>MAR-000013349</t>
  </si>
  <si>
    <t>MAR-000013351</t>
  </si>
  <si>
    <t>MAR-000013352</t>
  </si>
  <si>
    <t>MAR-000012747</t>
  </si>
  <si>
    <t>EBSCO</t>
  </si>
  <si>
    <t>MAR-000013153</t>
  </si>
  <si>
    <t>MAR-000013037</t>
  </si>
  <si>
    <t>MAR-000012404</t>
  </si>
  <si>
    <t>MAR-000012695</t>
  </si>
  <si>
    <t>VISA DU.DE.LA CHEF.FE DE SERVICE</t>
  </si>
  <si>
    <t>Elisa LOOSFELD</t>
  </si>
  <si>
    <t>N° REF.</t>
  </si>
  <si>
    <t>HOTEL DUQUESNE NANTES</t>
  </si>
  <si>
    <t>MAR-000013478</t>
  </si>
  <si>
    <t>MAR-000013331</t>
  </si>
  <si>
    <t>MAR-000012804</t>
  </si>
  <si>
    <t>MAR-000013479</t>
  </si>
  <si>
    <t>HOTEL OCEANE LE HAVRE</t>
  </si>
  <si>
    <t>LOCATION DE SALLES(S)</t>
  </si>
  <si>
    <t>CARBURANT</t>
  </si>
  <si>
    <t>FRAIS DE CARTE ET PÉAGE</t>
  </si>
  <si>
    <t>BIENVENUE DANS L'APPLICATION 
"BON DE COMMANDE" !</t>
  </si>
  <si>
    <t>Fiducial Bureautique</t>
  </si>
  <si>
    <t>MAR-000013454</t>
  </si>
  <si>
    <t>MAR-000013455</t>
  </si>
  <si>
    <t>SIGNATURE DE LA DIRECTRICE DE L'INSET DE DUNKERQUE</t>
  </si>
  <si>
    <t>Initial</t>
  </si>
  <si>
    <t>COLLOQUES, RÉUNIONS ET SÉMINAIRES</t>
  </si>
  <si>
    <t>N° du bon de commande</t>
  </si>
  <si>
    <r>
      <t xml:space="preserve">PUBLIC
</t>
    </r>
    <r>
      <rPr>
        <b/>
        <sz val="8"/>
        <color theme="4" tint="-0.499984740745262"/>
        <rFont val="Calibri"/>
        <family val="2"/>
        <scheme val="minor"/>
      </rPr>
      <t>(formation uniquement)</t>
    </r>
  </si>
  <si>
    <r>
      <rPr>
        <u/>
        <sz val="14"/>
        <color theme="1"/>
        <rFont val="Calibri"/>
        <family val="2"/>
        <scheme val="minor"/>
      </rPr>
      <t>DESTINATAIRE</t>
    </r>
    <r>
      <rPr>
        <sz val="14"/>
        <color theme="1"/>
        <rFont val="Calibri"/>
        <family val="2"/>
        <scheme val="minor"/>
      </rPr>
      <t xml:space="preserve"> </t>
    </r>
  </si>
  <si>
    <r>
      <rPr>
        <u/>
        <sz val="14"/>
        <color theme="1"/>
        <rFont val="Calibri"/>
        <family val="2"/>
        <scheme val="minor"/>
      </rPr>
      <t>Adresse</t>
    </r>
    <r>
      <rPr>
        <sz val="14"/>
        <color theme="1"/>
        <rFont val="Calibri"/>
        <family val="2"/>
        <scheme val="minor"/>
      </rPr>
      <t xml:space="preserve"> : </t>
    </r>
  </si>
  <si>
    <r>
      <rPr>
        <u/>
        <sz val="14"/>
        <color theme="1"/>
        <rFont val="Calibri"/>
        <family val="2"/>
        <scheme val="minor"/>
      </rPr>
      <t>Adresse</t>
    </r>
    <r>
      <rPr>
        <sz val="14"/>
        <color theme="1"/>
        <rFont val="Calibri"/>
        <family val="2"/>
        <scheme val="minor"/>
      </rPr>
      <t xml:space="preserve"> :</t>
    </r>
  </si>
  <si>
    <r>
      <rPr>
        <u/>
        <sz val="14"/>
        <color theme="1"/>
        <rFont val="Calibri"/>
        <family val="2"/>
        <scheme val="minor"/>
      </rPr>
      <t>SIRET</t>
    </r>
    <r>
      <rPr>
        <sz val="14"/>
        <color theme="1"/>
        <rFont val="Calibri"/>
        <family val="2"/>
        <scheme val="minor"/>
      </rPr>
      <t xml:space="preserve"> : </t>
    </r>
    <r>
      <rPr>
        <sz val="14"/>
        <color theme="4" tint="-0.249977111117893"/>
        <rFont val="Calibri"/>
        <family val="2"/>
        <scheme val="minor"/>
      </rPr>
      <t>18001404502385</t>
    </r>
  </si>
  <si>
    <r>
      <rPr>
        <u/>
        <sz val="14"/>
        <color theme="1"/>
        <rFont val="Calibri"/>
        <family val="2"/>
        <scheme val="minor"/>
      </rPr>
      <t>Téléphone</t>
    </r>
    <r>
      <rPr>
        <sz val="14"/>
        <color theme="1"/>
        <rFont val="Calibri"/>
        <family val="2"/>
        <scheme val="minor"/>
      </rPr>
      <t xml:space="preserve"> : </t>
    </r>
    <r>
      <rPr>
        <sz val="14"/>
        <color theme="4" tint="-0.249977111117893"/>
        <rFont val="Calibri"/>
        <family val="2"/>
        <scheme val="minor"/>
      </rPr>
      <t>03.28.51.32.10</t>
    </r>
  </si>
  <si>
    <r>
      <rPr>
        <u/>
        <sz val="14"/>
        <color theme="1"/>
        <rFont val="Calibri"/>
        <family val="2"/>
        <scheme val="minor"/>
      </rPr>
      <t>Fax</t>
    </r>
    <r>
      <rPr>
        <sz val="14"/>
        <color theme="1"/>
        <rFont val="Calibri"/>
        <family val="2"/>
        <scheme val="minor"/>
      </rPr>
      <t xml:space="preserve"> : </t>
    </r>
    <r>
      <rPr>
        <sz val="14"/>
        <color theme="4" tint="-0.249977111117893"/>
        <rFont val="Calibri"/>
        <family val="2"/>
        <scheme val="minor"/>
      </rPr>
      <t>03.28.51.13.26</t>
    </r>
  </si>
  <si>
    <r>
      <rPr>
        <u/>
        <sz val="14"/>
        <color theme="1"/>
        <rFont val="Calibri"/>
        <family val="2"/>
        <scheme val="minor"/>
      </rPr>
      <t>Numéro de SIRET</t>
    </r>
    <r>
      <rPr>
        <sz val="14"/>
        <color theme="1"/>
        <rFont val="Calibri"/>
        <family val="2"/>
        <scheme val="minor"/>
      </rPr>
      <t xml:space="preserve"> : </t>
    </r>
  </si>
  <si>
    <t>CODE ACTION :</t>
  </si>
  <si>
    <t>CODE SESSION :</t>
  </si>
  <si>
    <t>NUMÉRO DU MARCHÉ :</t>
  </si>
  <si>
    <t>N° D'ENGAGEMENT :</t>
  </si>
  <si>
    <t xml:space="preserve">SKRZYPCZAK Émilie </t>
  </si>
  <si>
    <t xml:space="preserve">MESSANA Antonio </t>
  </si>
  <si>
    <t xml:space="preserve">COUPIGNY Chantal </t>
  </si>
  <si>
    <t xml:space="preserve">WILMOT Daniel </t>
  </si>
  <si>
    <t xml:space="preserve">DEWYNTER Hubert </t>
  </si>
  <si>
    <t>LEULIER Marlyse</t>
  </si>
  <si>
    <t>CARLIER Michel</t>
  </si>
  <si>
    <t xml:space="preserve">MONTEUUIS Stéphane </t>
  </si>
  <si>
    <t>THOMAS Alain</t>
  </si>
  <si>
    <t>LEPORCQ Julien</t>
  </si>
  <si>
    <t>COUBEL Patricia</t>
  </si>
  <si>
    <t>DEFRANCQ Michaël</t>
  </si>
  <si>
    <t>LIGNE DIRECTE</t>
  </si>
  <si>
    <t>025250</t>
  </si>
  <si>
    <t>43955053400010</t>
  </si>
  <si>
    <t>2 RUE TRAVERSIERE</t>
  </si>
  <si>
    <t>HOTEL DU MANOIR TOURS</t>
  </si>
  <si>
    <t>B&amp;B HÔTELS DUNKERQUE</t>
  </si>
  <si>
    <t>HOTEL CAMPANILE NIMES</t>
  </si>
  <si>
    <t>HOTEL APPART'CITY MONTPELLIER</t>
  </si>
  <si>
    <t>HOTEL APPART'CITY MARSEILLE</t>
  </si>
  <si>
    <t>HOTEL APPART'CITY TOURS</t>
  </si>
  <si>
    <t>HOTEL VILLA SAINT HUBERT NICE</t>
  </si>
  <si>
    <t>HOTEL  REUILLY CHARENTON PARIS</t>
  </si>
  <si>
    <t>HOTEL KYRIAD NICE GARE</t>
  </si>
  <si>
    <t>HOTEL KYRIAD PARIS</t>
  </si>
  <si>
    <t>LA VILLA TOSCA CANNES</t>
  </si>
  <si>
    <t>HOTEL LE PHENIX LYON</t>
  </si>
  <si>
    <t>UN HÔTEL À BASTILLE PARIS</t>
  </si>
  <si>
    <t>HOTEL WELCOME DUNKERQUE</t>
  </si>
  <si>
    <t>MAR-000013759</t>
  </si>
  <si>
    <t>MAR-000013760</t>
  </si>
  <si>
    <t>026033</t>
  </si>
  <si>
    <t>07725031400034</t>
  </si>
  <si>
    <t>SCHOONAERT AUTOCARS</t>
  </si>
  <si>
    <t>1 RUE DES ECLUSES</t>
  </si>
  <si>
    <t>59143</t>
  </si>
  <si>
    <t>HOLQUE</t>
  </si>
  <si>
    <t>Bonjour Admin Mickael</t>
  </si>
  <si>
    <t>FONCTION</t>
  </si>
  <si>
    <t>Chef du service logistique</t>
  </si>
  <si>
    <t xml:space="preserve">Chargée d'accueil </t>
  </si>
  <si>
    <t>Assistance responsable des ressources documentaires</t>
  </si>
  <si>
    <t>Chef du service CRF</t>
  </si>
  <si>
    <t>RSIT adjoint</t>
  </si>
  <si>
    <t>Reprographe</t>
  </si>
  <si>
    <t>RSIT</t>
  </si>
  <si>
    <t>Assistant chargé des e-ressources</t>
  </si>
  <si>
    <t>Assistant responsable de communication et e-formations</t>
  </si>
  <si>
    <t>Agent logistique</t>
  </si>
  <si>
    <t>Prépateur.trice / Fonction :</t>
  </si>
  <si>
    <t>PC1</t>
  </si>
  <si>
    <t>05/03/2019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</si>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</sst>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-* #,##0.00\ [$€]_-;\-* #,##0.00\ [$€]_-;_-* &quot;-&quot;??\ [$€]_-;_-@_-"/>
    <numFmt numFmtId="166" formatCode="0;;;@"/>
    <numFmt numFmtId="167" formatCode="m/d/yyyy"/>
    <numFmt numFmtId="168" formatCode="mm/dd/yyyy"/>
  </numFmts>
  <fonts count="4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4"/>
      <color theme="5" tint="-0.499984740745262"/>
      <name val="Calibri"/>
      <family val="2"/>
      <scheme val="minor"/>
    </font>
    <font>
      <sz val="12"/>
      <name val="Calibri"/>
      <family val="2"/>
      <scheme val="minor"/>
    </font>
    <font>
      <sz val="11"/>
      <color theme="4" tint="-0.249977111117893"/>
      <name val="Arial"/>
      <family val="2"/>
    </font>
    <font>
      <u/>
      <sz val="11"/>
      <color theme="10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8"/>
      <color theme="4" tint="-0.499984740745262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sz val="14"/>
      <color theme="4" tint="-0.499984740745262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sz val="14"/>
      <color theme="5" tint="-0.249977111117893"/>
      <name val="Calibri"/>
      <family val="2"/>
      <scheme val="minor"/>
    </font>
    <font>
      <strike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4"/>
      <color theme="3" tint="-0.249977111117893"/>
      <name val="Calibri"/>
      <family val="2"/>
      <scheme val="minor"/>
    </font>
    <font>
      <sz val="14"/>
      <color theme="3" tint="-0.249977111117893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0" tint="-4.9989318521683403E-2"/>
      </left>
      <right/>
      <top style="thick">
        <color theme="0" tint="-4.9989318521683403E-2"/>
      </top>
      <bottom/>
      <diagonal/>
    </border>
    <border>
      <left/>
      <right/>
      <top style="thick">
        <color theme="0" tint="-4.9989318521683403E-2"/>
      </top>
      <bottom/>
      <diagonal/>
    </border>
    <border>
      <left/>
      <right style="thick">
        <color theme="0" tint="-4.9989318521683403E-2"/>
      </right>
      <top style="thick">
        <color theme="0" tint="-4.9989318521683403E-2"/>
      </top>
      <bottom/>
      <diagonal/>
    </border>
    <border>
      <left style="thick">
        <color theme="0" tint="-4.9989318521683403E-2"/>
      </left>
      <right/>
      <top/>
      <bottom/>
      <diagonal/>
    </border>
    <border>
      <left/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/>
      <top/>
      <bottom style="thick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 style="thick">
        <color theme="0" tint="-4.9989318521683403E-2"/>
      </right>
      <top/>
      <bottom style="thick">
        <color theme="0" tint="-4.9989318521683403E-2"/>
      </bottom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/>
      <diagonal/>
    </border>
    <border>
      <left style="medium">
        <color theme="3" tint="-0.24994659260841701"/>
      </left>
      <right style="medium">
        <color theme="3" tint="-0.24994659260841701"/>
      </right>
      <top/>
      <bottom/>
      <diagonal/>
    </border>
    <border>
      <left style="medium">
        <color theme="3" tint="-0.24994659260841701"/>
      </left>
      <right style="medium">
        <color theme="3" tint="-0.24994659260841701"/>
      </right>
      <top/>
      <bottom style="medium">
        <color theme="3" tint="-0.24994659260841701"/>
      </bottom>
      <diagonal/>
    </border>
    <border>
      <left/>
      <right/>
      <top style="thin">
        <color indexed="64"/>
      </top>
      <bottom/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 style="thick">
        <color theme="5" tint="-0.24994659260841701"/>
      </right>
      <top/>
      <bottom style="thick">
        <color theme="5" tint="-0.24994659260841701"/>
      </bottom>
      <diagonal/>
    </border>
    <border>
      <left style="medium">
        <color theme="3" tint="-0.24994659260841701"/>
      </left>
      <right/>
      <top/>
      <bottom/>
      <diagonal/>
    </border>
    <border>
      <left style="medium">
        <color theme="3" tint="-0.24994659260841701"/>
      </left>
      <right/>
      <top style="medium">
        <color theme="3" tint="-0.24994659260841701"/>
      </top>
      <bottom/>
      <diagonal/>
    </border>
    <border>
      <left/>
      <right/>
      <top style="medium">
        <color theme="3" tint="-0.24994659260841701"/>
      </top>
      <bottom/>
      <diagonal/>
    </border>
    <border>
      <left/>
      <right style="medium">
        <color theme="3" tint="-0.24994659260841701"/>
      </right>
      <top style="medium">
        <color theme="3" tint="-0.24994659260841701"/>
      </top>
      <bottom/>
      <diagonal/>
    </border>
    <border>
      <left/>
      <right style="medium">
        <color theme="3" tint="-0.24994659260841701"/>
      </right>
      <top/>
      <bottom/>
      <diagonal/>
    </border>
    <border>
      <left style="medium">
        <color theme="3" tint="-0.24994659260841701"/>
      </left>
      <right/>
      <top/>
      <bottom style="medium">
        <color theme="3" tint="-0.24994659260841701"/>
      </bottom>
      <diagonal/>
    </border>
    <border>
      <left/>
      <right/>
      <top/>
      <bottom style="medium">
        <color theme="3" tint="-0.24994659260841701"/>
      </bottom>
      <diagonal/>
    </border>
    <border>
      <left/>
      <right style="medium">
        <color theme="3" tint="-0.24994659260841701"/>
      </right>
      <top/>
      <bottom style="medium">
        <color theme="3" tint="-0.2499465926084170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165" fontId="3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99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Border="1"/>
    <xf numFmtId="49" fontId="6" fillId="0" borderId="0" xfId="0" applyNumberFormat="1" applyFont="1" applyBorder="1" applyAlignment="1">
      <alignment vertical="top"/>
    </xf>
    <xf numFmtId="0" fontId="0" fillId="0" borderId="0" xfId="0" applyFill="1"/>
    <xf numFmtId="0" fontId="0" fillId="0" borderId="0" xfId="0" applyFill="1" applyBorder="1" applyAlignment="1"/>
    <xf numFmtId="0" fontId="0" fillId="0" borderId="0" xfId="0" applyFill="1" applyBorder="1"/>
    <xf numFmtId="164" fontId="5" fillId="0" borderId="0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right" vertical="center"/>
    </xf>
    <xf numFmtId="10" fontId="12" fillId="0" borderId="1" xfId="0" applyNumberFormat="1" applyFont="1" applyBorder="1" applyAlignment="1" applyProtection="1">
      <alignment horizontal="right" vertical="center"/>
      <protection locked="0"/>
    </xf>
    <xf numFmtId="49" fontId="13" fillId="0" borderId="0" xfId="0" applyNumberFormat="1" applyFont="1" applyBorder="1" applyAlignment="1">
      <alignment horizontal="center" vertical="center"/>
    </xf>
    <xf numFmtId="4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/>
    <xf numFmtId="166" fontId="12" fillId="0" borderId="1" xfId="0" applyNumberFormat="1" applyFont="1" applyBorder="1" applyAlignment="1" applyProtection="1">
      <alignment horizontal="center" vertical="center" wrapText="1"/>
      <protection hidden="1"/>
    </xf>
    <xf numFmtId="0" fontId="12" fillId="0" borderId="1" xfId="0" applyFont="1" applyBorder="1" applyAlignment="1" applyProtection="1">
      <alignment horizontal="center" vertical="center"/>
      <protection hidden="1"/>
    </xf>
    <xf numFmtId="4" fontId="12" fillId="0" borderId="1" xfId="0" applyNumberFormat="1" applyFont="1" applyBorder="1" applyAlignment="1" applyProtection="1">
      <alignment horizontal="center" vertical="center"/>
      <protection locked="0"/>
    </xf>
    <xf numFmtId="164" fontId="12" fillId="0" borderId="1" xfId="0" applyNumberFormat="1" applyFont="1" applyBorder="1" applyAlignment="1" applyProtection="1">
      <alignment vertical="center"/>
      <protection hidden="1"/>
    </xf>
    <xf numFmtId="164" fontId="12" fillId="0" borderId="1" xfId="0" applyNumberFormat="1" applyFont="1" applyBorder="1" applyAlignment="1" applyProtection="1">
      <alignment horizontal="right" vertical="center"/>
      <protection hidden="1"/>
    </xf>
    <xf numFmtId="164" fontId="14" fillId="0" borderId="4" xfId="0" applyNumberFormat="1" applyFont="1" applyBorder="1" applyAlignment="1" applyProtection="1">
      <alignment horizontal="right" vertical="center"/>
      <protection hidden="1"/>
    </xf>
    <xf numFmtId="164" fontId="14" fillId="0" borderId="5" xfId="0" applyNumberFormat="1" applyFont="1" applyFill="1" applyBorder="1" applyAlignment="1" applyProtection="1">
      <alignment horizontal="right" vertical="center"/>
      <protection hidden="1"/>
    </xf>
    <xf numFmtId="164" fontId="14" fillId="0" borderId="8" xfId="0" applyNumberFormat="1" applyFont="1" applyBorder="1" applyAlignment="1" applyProtection="1">
      <alignment horizontal="right" vertical="center"/>
      <protection hidden="1"/>
    </xf>
    <xf numFmtId="0" fontId="1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17" fillId="5" borderId="11" xfId="0" applyFont="1" applyFill="1" applyBorder="1" applyAlignment="1">
      <alignment horizontal="center" vertical="center"/>
    </xf>
    <xf numFmtId="49" fontId="12" fillId="0" borderId="1" xfId="0" applyNumberFormat="1" applyFont="1" applyBorder="1" applyAlignment="1" applyProtection="1">
      <alignment horizontal="center" vertical="center" wrapText="1"/>
      <protection locked="0"/>
    </xf>
    <xf numFmtId="49" fontId="12" fillId="0" borderId="1" xfId="0" applyNumberFormat="1" applyFont="1" applyBorder="1" applyAlignment="1" applyProtection="1">
      <alignment horizontal="center" vertical="center"/>
      <protection locked="0"/>
    </xf>
    <xf numFmtId="2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right" vertical="center"/>
      <protection locked="0"/>
    </xf>
    <xf numFmtId="0" fontId="0" fillId="7" borderId="0" xfId="0" applyFill="1"/>
    <xf numFmtId="0" fontId="18" fillId="7" borderId="0" xfId="0" applyFont="1" applyFill="1" applyAlignment="1">
      <alignment horizontal="center" vertical="center"/>
    </xf>
    <xf numFmtId="0" fontId="19" fillId="7" borderId="0" xfId="0" applyFont="1" applyFill="1" applyAlignment="1">
      <alignment vertical="center" wrapText="1"/>
    </xf>
    <xf numFmtId="0" fontId="0" fillId="8" borderId="0" xfId="0" applyFill="1"/>
    <xf numFmtId="49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/>
    </xf>
    <xf numFmtId="49" fontId="0" fillId="0" borderId="9" xfId="0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0" fillId="9" borderId="0" xfId="0" applyFill="1" applyBorder="1"/>
    <xf numFmtId="0" fontId="10" fillId="0" borderId="0" xfId="0" applyFont="1" applyFill="1" applyAlignment="1" applyProtection="1">
      <alignment horizontal="center" vertical="center"/>
      <protection hidden="1"/>
    </xf>
    <xf numFmtId="49" fontId="6" fillId="0" borderId="0" xfId="0" applyNumberFormat="1" applyFont="1" applyFill="1" applyBorder="1" applyAlignment="1">
      <alignment vertical="top" wrapText="1"/>
    </xf>
    <xf numFmtId="49" fontId="2" fillId="0" borderId="0" xfId="0" applyNumberFormat="1" applyFont="1" applyFill="1" applyBorder="1" applyAlignment="1">
      <alignment vertical="top" wrapText="1"/>
    </xf>
    <xf numFmtId="4" fontId="0" fillId="0" borderId="0" xfId="0" applyNumberFormat="1" applyFill="1" applyBorder="1" applyAlignment="1">
      <alignment horizontal="center" vertical="center"/>
    </xf>
    <xf numFmtId="0" fontId="12" fillId="0" borderId="0" xfId="0" applyFont="1" applyFill="1" applyBorder="1"/>
    <xf numFmtId="0" fontId="5" fillId="0" borderId="0" xfId="0" applyFont="1" applyFill="1" applyBorder="1"/>
    <xf numFmtId="0" fontId="20" fillId="0" borderId="16" xfId="0" applyFont="1" applyBorder="1" applyAlignment="1" applyProtection="1">
      <alignment horizontal="center" vertical="center"/>
    </xf>
    <xf numFmtId="14" fontId="20" fillId="0" borderId="14" xfId="0" applyNumberFormat="1" applyFont="1" applyBorder="1" applyAlignment="1" applyProtection="1">
      <alignment horizontal="center" vertical="center"/>
    </xf>
    <xf numFmtId="0" fontId="20" fillId="0" borderId="14" xfId="0" applyFont="1" applyBorder="1" applyAlignment="1" applyProtection="1">
      <alignment horizontal="center" vertical="center"/>
    </xf>
    <xf numFmtId="0" fontId="20" fillId="0" borderId="15" xfId="0" applyFont="1" applyBorder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14" fontId="21" fillId="0" borderId="0" xfId="0" applyNumberFormat="1" applyFont="1" applyAlignment="1" applyProtection="1">
      <alignment horizontal="center" vertical="center"/>
    </xf>
    <xf numFmtId="49" fontId="21" fillId="0" borderId="0" xfId="0" applyNumberFormat="1" applyFont="1" applyAlignment="1" applyProtection="1">
      <alignment horizontal="center" vertical="center"/>
    </xf>
    <xf numFmtId="49" fontId="0" fillId="0" borderId="37" xfId="0" applyNumberFormat="1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7" fillId="5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left" vertical="center"/>
    </xf>
    <xf numFmtId="0" fontId="22" fillId="0" borderId="37" xfId="0" applyFont="1" applyFill="1" applyBorder="1" applyAlignment="1">
      <alignment horizontal="left" vertical="center"/>
    </xf>
    <xf numFmtId="0" fontId="1" fillId="0" borderId="37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/>
    </xf>
    <xf numFmtId="0" fontId="25" fillId="0" borderId="0" xfId="0" applyFont="1" applyBorder="1"/>
    <xf numFmtId="0" fontId="21" fillId="0" borderId="0" xfId="0" applyFont="1"/>
    <xf numFmtId="0" fontId="21" fillId="0" borderId="0" xfId="0" applyFont="1" applyFill="1"/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7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/>
    <xf numFmtId="0" fontId="26" fillId="0" borderId="0" xfId="0" applyFont="1" applyBorder="1" applyAlignment="1" applyProtection="1">
      <alignment horizontal="left" vertical="top" wrapText="1"/>
      <protection locked="0"/>
    </xf>
    <xf numFmtId="0" fontId="28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3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7" fillId="0" borderId="0" xfId="0" applyNumberFormat="1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top" wrapText="1"/>
    </xf>
    <xf numFmtId="0" fontId="29" fillId="0" borderId="0" xfId="0" applyFont="1" applyBorder="1"/>
    <xf numFmtId="0" fontId="21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/>
    </xf>
    <xf numFmtId="166" fontId="25" fillId="0" borderId="0" xfId="0" applyNumberFormat="1" applyFont="1" applyBorder="1" applyAlignment="1">
      <alignment horizontal="left" vertical="center"/>
    </xf>
    <xf numFmtId="0" fontId="21" fillId="0" borderId="0" xfId="0" applyFont="1" applyBorder="1"/>
    <xf numFmtId="0" fontId="30" fillId="0" borderId="0" xfId="0" applyFont="1" applyBorder="1"/>
    <xf numFmtId="0" fontId="21" fillId="0" borderId="0" xfId="0" applyFont="1" applyBorder="1" applyAlignment="1">
      <alignment horizontal="left" vertical="center"/>
    </xf>
    <xf numFmtId="0" fontId="30" fillId="0" borderId="0" xfId="0" applyFont="1" applyBorder="1" applyAlignment="1" applyProtection="1">
      <alignment horizontal="left" vertical="center"/>
      <protection hidden="1"/>
    </xf>
    <xf numFmtId="0" fontId="21" fillId="0" borderId="0" xfId="0" applyFont="1" applyBorder="1" applyAlignment="1">
      <alignment horizontal="left"/>
    </xf>
    <xf numFmtId="0" fontId="31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7" xfId="0" applyFont="1" applyBorder="1" applyAlignment="1">
      <alignment vertical="center"/>
    </xf>
    <xf numFmtId="0" fontId="21" fillId="0" borderId="0" xfId="0" applyFont="1" applyFill="1" applyBorder="1"/>
    <xf numFmtId="0" fontId="21" fillId="0" borderId="20" xfId="0" applyFont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20" xfId="0" applyFont="1" applyBorder="1" applyAlignment="1">
      <alignment vertical="center" wrapText="1"/>
    </xf>
    <xf numFmtId="14" fontId="21" fillId="0" borderId="0" xfId="0" applyNumberFormat="1" applyFont="1" applyBorder="1" applyAlignment="1">
      <alignment vertical="center"/>
    </xf>
    <xf numFmtId="0" fontId="21" fillId="0" borderId="20" xfId="0" applyFont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34" fillId="0" borderId="20" xfId="0" applyFont="1" applyBorder="1" applyAlignment="1">
      <alignment horizontal="left" vertical="center"/>
    </xf>
    <xf numFmtId="0" fontId="21" fillId="0" borderId="22" xfId="0" applyFont="1" applyBorder="1" applyAlignment="1">
      <alignment horizontal="left" vertical="center"/>
    </xf>
    <xf numFmtId="49" fontId="35" fillId="0" borderId="23" xfId="0" applyNumberFormat="1" applyFont="1" applyBorder="1" applyAlignment="1" applyProtection="1">
      <alignment horizontal="left" vertical="center"/>
      <protection locked="0"/>
    </xf>
    <xf numFmtId="49" fontId="35" fillId="0" borderId="24" xfId="0" applyNumberFormat="1" applyFont="1" applyBorder="1" applyAlignment="1" applyProtection="1">
      <alignment horizontal="left" vertical="center"/>
      <protection locked="0"/>
    </xf>
    <xf numFmtId="49" fontId="36" fillId="0" borderId="0" xfId="0" applyNumberFormat="1" applyFont="1" applyBorder="1" applyAlignment="1">
      <alignment vertical="top"/>
    </xf>
    <xf numFmtId="0" fontId="37" fillId="0" borderId="0" xfId="0" applyFont="1" applyFill="1" applyAlignment="1" applyProtection="1">
      <alignment vertical="center"/>
      <protection hidden="1"/>
    </xf>
    <xf numFmtId="0" fontId="37" fillId="0" borderId="0" xfId="0" applyFont="1" applyFill="1" applyAlignment="1" applyProtection="1">
      <alignment vertical="center"/>
    </xf>
    <xf numFmtId="0" fontId="16" fillId="3" borderId="1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6" borderId="48" xfId="0" applyFont="1" applyFill="1" applyBorder="1" applyAlignment="1">
      <alignment horizontal="left" vertical="center"/>
    </xf>
    <xf numFmtId="0" fontId="0" fillId="0" borderId="48" xfId="0" applyFont="1" applyFill="1" applyBorder="1" applyAlignment="1">
      <alignment horizontal="left" vertical="center"/>
    </xf>
    <xf numFmtId="0" fontId="0" fillId="0" borderId="48" xfId="0" applyFont="1" applyBorder="1" applyAlignment="1">
      <alignment horizontal="left" vertical="center"/>
    </xf>
    <xf numFmtId="0" fontId="0" fillId="6" borderId="12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17" fillId="5" borderId="49" xfId="0" applyFont="1" applyFill="1" applyBorder="1" applyAlignment="1">
      <alignment horizontal="center" vertical="center"/>
    </xf>
    <xf numFmtId="0" fontId="17" fillId="5" borderId="49" xfId="3" applyFont="1" applyFill="1" applyBorder="1" applyAlignment="1">
      <alignment horizontal="center" vertical="center"/>
    </xf>
    <xf numFmtId="49" fontId="38" fillId="0" borderId="37" xfId="0" applyNumberFormat="1" applyFont="1" applyFill="1" applyBorder="1" applyAlignment="1">
      <alignment horizontal="center" vertical="center"/>
    </xf>
    <xf numFmtId="49" fontId="38" fillId="0" borderId="9" xfId="0" applyNumberFormat="1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 vertical="center"/>
    </xf>
    <xf numFmtId="166" fontId="31" fillId="0" borderId="0" xfId="0" applyNumberFormat="1" applyFont="1" applyBorder="1" applyAlignment="1" applyProtection="1">
      <alignment horizontal="left" vertical="center"/>
      <protection hidden="1"/>
    </xf>
    <xf numFmtId="166" fontId="31" fillId="0" borderId="0" xfId="0" applyNumberFormat="1" applyFont="1" applyBorder="1" applyAlignment="1" applyProtection="1">
      <alignment horizontal="center" vertical="center"/>
      <protection hidden="1"/>
    </xf>
    <xf numFmtId="0" fontId="0" fillId="6" borderId="0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6" borderId="48" xfId="0" applyFont="1" applyFill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0" fillId="6" borderId="12" xfId="0" applyFont="1" applyFill="1" applyBorder="1" applyAlignment="1">
      <alignment horizontal="center" vertical="center"/>
    </xf>
    <xf numFmtId="49" fontId="20" fillId="0" borderId="14" xfId="0" applyNumberFormat="1" applyFont="1" applyBorder="1" applyAlignment="1" applyProtection="1">
      <alignment horizontal="center" vertical="center"/>
    </xf>
    <xf numFmtId="49" fontId="20" fillId="0" borderId="14" xfId="0" applyNumberFormat="1" applyFont="1" applyBorder="1" applyAlignment="1" applyProtection="1">
      <alignment horizontal="center" vertical="center" wrapText="1"/>
    </xf>
    <xf numFmtId="1" fontId="39" fillId="0" borderId="12" xfId="0" applyNumberFormat="1" applyFont="1" applyBorder="1" applyAlignment="1" applyProtection="1">
      <alignment horizontal="center" vertical="center"/>
    </xf>
    <xf numFmtId="167" fontId="39" fillId="0" borderId="1" xfId="0" applyNumberFormat="1" applyFont="1" applyBorder="1" applyAlignment="1" applyProtection="1">
      <alignment horizontal="center" vertical="center"/>
    </xf>
    <xf numFmtId="49" fontId="39" fillId="0" borderId="1" xfId="0" applyNumberFormat="1" applyFont="1" applyBorder="1" applyAlignment="1" applyProtection="1">
      <alignment horizontal="center" vertical="center"/>
    </xf>
    <xf numFmtId="0" fontId="39" fillId="0" borderId="1" xfId="0" applyFont="1" applyBorder="1" applyAlignment="1" applyProtection="1">
      <alignment horizontal="center" vertical="center"/>
    </xf>
    <xf numFmtId="0" fontId="39" fillId="0" borderId="10" xfId="0" applyFont="1" applyBorder="1" applyAlignment="1" applyProtection="1">
      <alignment horizontal="center" vertical="center"/>
    </xf>
    <xf numFmtId="0" fontId="19" fillId="7" borderId="26" xfId="0" applyFont="1" applyFill="1" applyBorder="1" applyAlignment="1">
      <alignment horizontal="center" vertical="center" wrapText="1"/>
    </xf>
    <xf numFmtId="0" fontId="19" fillId="7" borderId="27" xfId="0" applyFont="1" applyFill="1" applyBorder="1" applyAlignment="1">
      <alignment horizontal="center" vertical="center" wrapText="1"/>
    </xf>
    <xf numFmtId="0" fontId="19" fillId="7" borderId="28" xfId="0" applyFont="1" applyFill="1" applyBorder="1" applyAlignment="1">
      <alignment horizontal="center" vertical="center" wrapText="1"/>
    </xf>
    <xf numFmtId="0" fontId="19" fillId="7" borderId="29" xfId="0" applyFont="1" applyFill="1" applyBorder="1" applyAlignment="1">
      <alignment horizontal="center" vertical="center" wrapText="1"/>
    </xf>
    <xf numFmtId="0" fontId="19" fillId="7" borderId="0" xfId="0" applyFont="1" applyFill="1" applyBorder="1" applyAlignment="1">
      <alignment horizontal="center" vertical="center" wrapText="1"/>
    </xf>
    <xf numFmtId="0" fontId="19" fillId="7" borderId="30" xfId="0" applyFont="1" applyFill="1" applyBorder="1" applyAlignment="1">
      <alignment horizontal="center" vertical="center" wrapText="1"/>
    </xf>
    <xf numFmtId="0" fontId="19" fillId="7" borderId="31" xfId="0" applyFont="1" applyFill="1" applyBorder="1" applyAlignment="1">
      <alignment horizontal="center" vertical="center" wrapText="1"/>
    </xf>
    <xf numFmtId="0" fontId="19" fillId="7" borderId="32" xfId="0" applyFont="1" applyFill="1" applyBorder="1" applyAlignment="1">
      <alignment horizontal="center" vertical="center" wrapText="1"/>
    </xf>
    <xf numFmtId="0" fontId="19" fillId="7" borderId="33" xfId="0" applyFont="1" applyFill="1" applyBorder="1" applyAlignment="1">
      <alignment horizontal="center" vertical="center" wrapText="1"/>
    </xf>
    <xf numFmtId="0" fontId="30" fillId="0" borderId="0" xfId="0" applyFont="1" applyBorder="1" applyAlignment="1" applyProtection="1">
      <alignment horizontal="left" vertical="top" wrapText="1"/>
      <protection hidden="1"/>
    </xf>
    <xf numFmtId="166" fontId="31" fillId="0" borderId="0" xfId="0" applyNumberFormat="1" applyFont="1" applyBorder="1" applyAlignment="1" applyProtection="1">
      <alignment horizontal="left" vertical="center"/>
      <protection hidden="1"/>
    </xf>
    <xf numFmtId="166" fontId="25" fillId="0" borderId="0" xfId="0" applyNumberFormat="1" applyFont="1" applyBorder="1" applyAlignment="1" applyProtection="1">
      <alignment horizontal="left" vertical="center"/>
      <protection hidden="1"/>
    </xf>
    <xf numFmtId="0" fontId="8" fillId="4" borderId="38" xfId="0" applyFont="1" applyFill="1" applyBorder="1" applyAlignment="1" applyProtection="1">
      <alignment horizontal="center" vertical="center"/>
      <protection locked="0"/>
    </xf>
    <xf numFmtId="0" fontId="8" fillId="4" borderId="39" xfId="0" applyFont="1" applyFill="1" applyBorder="1" applyAlignment="1" applyProtection="1">
      <alignment horizontal="center" vertical="center"/>
      <protection locked="0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7" fillId="0" borderId="0" xfId="0" applyNumberFormat="1" applyFont="1" applyBorder="1" applyAlignment="1" applyProtection="1">
      <alignment horizontal="center" vertical="center"/>
      <protection hidden="1"/>
    </xf>
    <xf numFmtId="0" fontId="30" fillId="0" borderId="0" xfId="0" applyFont="1" applyBorder="1" applyAlignment="1" applyProtection="1">
      <alignment horizontal="left" vertical="center"/>
      <protection hidden="1"/>
    </xf>
    <xf numFmtId="49" fontId="2" fillId="2" borderId="41" xfId="0" applyNumberFormat="1" applyFont="1" applyFill="1" applyBorder="1" applyAlignment="1">
      <alignment horizontal="center" vertical="top" wrapText="1"/>
    </xf>
    <xf numFmtId="49" fontId="2" fillId="2" borderId="42" xfId="0" applyNumberFormat="1" applyFont="1" applyFill="1" applyBorder="1" applyAlignment="1">
      <alignment horizontal="center" vertical="top" wrapText="1"/>
    </xf>
    <xf numFmtId="49" fontId="2" fillId="2" borderId="43" xfId="0" applyNumberFormat="1" applyFont="1" applyFill="1" applyBorder="1" applyAlignment="1">
      <alignment horizontal="center" vertical="top" wrapText="1"/>
    </xf>
    <xf numFmtId="49" fontId="2" fillId="2" borderId="40" xfId="0" applyNumberFormat="1" applyFont="1" applyFill="1" applyBorder="1" applyAlignment="1">
      <alignment horizontal="center" vertical="top" wrapText="1"/>
    </xf>
    <xf numFmtId="49" fontId="2" fillId="2" borderId="0" xfId="0" applyNumberFormat="1" applyFont="1" applyFill="1" applyBorder="1" applyAlignment="1">
      <alignment horizontal="center" vertical="top" wrapText="1"/>
    </xf>
    <xf numFmtId="49" fontId="2" fillId="2" borderId="44" xfId="0" applyNumberFormat="1" applyFont="1" applyFill="1" applyBorder="1" applyAlignment="1">
      <alignment horizontal="center" vertical="top" wrapText="1"/>
    </xf>
    <xf numFmtId="49" fontId="2" fillId="2" borderId="45" xfId="0" applyNumberFormat="1" applyFont="1" applyFill="1" applyBorder="1" applyAlignment="1">
      <alignment horizontal="center" vertical="top" wrapText="1"/>
    </xf>
    <xf numFmtId="49" fontId="2" fillId="2" borderId="46" xfId="0" applyNumberFormat="1" applyFont="1" applyFill="1" applyBorder="1" applyAlignment="1">
      <alignment horizontal="center" vertical="top" wrapText="1"/>
    </xf>
    <xf numFmtId="49" fontId="2" fillId="2" borderId="47" xfId="0" applyNumberFormat="1" applyFont="1" applyFill="1" applyBorder="1" applyAlignment="1">
      <alignment horizontal="center" vertical="top" wrapText="1"/>
    </xf>
    <xf numFmtId="166" fontId="31" fillId="0" borderId="0" xfId="0" applyNumberFormat="1" applyFont="1" applyBorder="1" applyAlignment="1" applyProtection="1">
      <alignment horizontal="center" vertical="center"/>
      <protection hidden="1"/>
    </xf>
    <xf numFmtId="164" fontId="14" fillId="0" borderId="6" xfId="0" applyNumberFormat="1" applyFont="1" applyBorder="1" applyAlignment="1">
      <alignment horizontal="center" vertical="center"/>
    </xf>
    <xf numFmtId="164" fontId="14" fillId="0" borderId="7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/>
    </xf>
    <xf numFmtId="166" fontId="33" fillId="0" borderId="0" xfId="0" applyNumberFormat="1" applyFont="1" applyBorder="1" applyAlignment="1" applyProtection="1">
      <alignment horizontal="left" vertical="center"/>
      <protection hidden="1"/>
    </xf>
    <xf numFmtId="166" fontId="33" fillId="0" borderId="21" xfId="0" applyNumberFormat="1" applyFont="1" applyBorder="1" applyAlignment="1" applyProtection="1">
      <alignment horizontal="left" vertical="center"/>
      <protection hidden="1"/>
    </xf>
    <xf numFmtId="166" fontId="33" fillId="0" borderId="18" xfId="0" applyNumberFormat="1" applyFont="1" applyBorder="1" applyAlignment="1" applyProtection="1">
      <alignment horizontal="left" vertical="center"/>
      <protection hidden="1"/>
    </xf>
    <xf numFmtId="166" fontId="33" fillId="0" borderId="19" xfId="0" applyNumberFormat="1" applyFont="1" applyBorder="1" applyAlignment="1" applyProtection="1">
      <alignment horizontal="left" vertical="center"/>
      <protection hidden="1"/>
    </xf>
    <xf numFmtId="0" fontId="14" fillId="0" borderId="2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9" fontId="35" fillId="0" borderId="0" xfId="0" applyNumberFormat="1" applyFont="1" applyBorder="1" applyAlignment="1" applyProtection="1">
      <alignment horizontal="left" vertical="center"/>
    </xf>
    <xf numFmtId="49" fontId="35" fillId="0" borderId="21" xfId="0" applyNumberFormat="1" applyFont="1" applyBorder="1" applyAlignment="1" applyProtection="1">
      <alignment horizontal="left" vertical="center"/>
    </xf>
    <xf numFmtId="168" fontId="33" fillId="0" borderId="0" xfId="0" applyNumberFormat="1" applyFont="1" applyBorder="1" applyAlignment="1" applyProtection="1">
      <alignment horizontal="left" vertical="center"/>
      <protection hidden="1"/>
    </xf>
    <xf numFmtId="168" fontId="33" fillId="0" borderId="21" xfId="0" applyNumberFormat="1" applyFont="1" applyBorder="1" applyAlignment="1" applyProtection="1">
      <alignment horizontal="left" vertical="center"/>
      <protection hidden="1"/>
    </xf>
    <xf numFmtId="0" fontId="20" fillId="0" borderId="0" xfId="0" applyFont="1" applyBorder="1" applyAlignment="1">
      <alignment horizontal="center" vertical="center"/>
    </xf>
    <xf numFmtId="14" fontId="32" fillId="0" borderId="0" xfId="0" applyNumberFormat="1" applyFont="1" applyBorder="1" applyAlignment="1" applyProtection="1">
      <alignment horizontal="center" vertical="center"/>
      <protection hidden="1"/>
    </xf>
    <xf numFmtId="0" fontId="26" fillId="0" borderId="0" xfId="0" applyFont="1" applyAlignment="1">
      <alignment horizontal="left" vertical="center"/>
    </xf>
  </cellXfs>
  <cellStyles count="4">
    <cellStyle name="Euro" xfId="2"/>
    <cellStyle name="Lien hypertexte" xfId="3" builtinId="8"/>
    <cellStyle name="Normal" xfId="0" builtinId="0"/>
    <cellStyle name="Normal 2" xfId="1"/>
  </cellStyles>
  <dxfs count="55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7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7" formatCode="m/d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67" formatCode="m/d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 hidden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</border>
    </dxf>
    <dxf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8.jp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11.emf"/><Relationship Id="rId2" Type="http://schemas.openxmlformats.org/officeDocument/2006/relationships/image" Target="../media/image10.emf"/><Relationship Id="rId1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9</xdr:row>
      <xdr:rowOff>38100</xdr:rowOff>
    </xdr:from>
    <xdr:to>
      <xdr:col>12</xdr:col>
      <xdr:colOff>514351</xdr:colOff>
      <xdr:row>16</xdr:row>
      <xdr:rowOff>180975</xdr:rowOff>
    </xdr:to>
    <xdr:sp macro="" textlink="">
      <xdr:nvSpPr>
        <xdr:cNvPr id="2" name="Rectangle à coins arrondis 1"/>
        <xdr:cNvSpPr/>
      </xdr:nvSpPr>
      <xdr:spPr>
        <a:xfrm>
          <a:off x="3629025" y="1752600"/>
          <a:ext cx="6029326" cy="1476375"/>
        </a:xfrm>
        <a:prstGeom prst="roundRect">
          <a:avLst/>
        </a:prstGeom>
        <a:effectLst>
          <a:glow rad="228600">
            <a:schemeClr val="accent6">
              <a:satMod val="175000"/>
              <a:alpha val="40000"/>
            </a:schemeClr>
          </a:glow>
          <a:outerShdw blurRad="152400" dist="317500" dir="5400000" sx="90000" sy="-19000" rotWithShape="0">
            <a:prstClr val="black">
              <a:alpha val="15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13</xdr:row>
          <xdr:rowOff>152400</xdr:rowOff>
        </xdr:from>
        <xdr:to>
          <xdr:col>9</xdr:col>
          <xdr:colOff>295275</xdr:colOff>
          <xdr:row>15</xdr:row>
          <xdr:rowOff>66675</xdr:rowOff>
        </xdr:to>
        <xdr:sp macro="" textlink="">
          <xdr:nvSpPr>
            <xdr:cNvPr id="8194" name="txt_passe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11</xdr:row>
          <xdr:rowOff>28575</xdr:rowOff>
        </xdr:from>
        <xdr:to>
          <xdr:col>6</xdr:col>
          <xdr:colOff>457200</xdr:colOff>
          <xdr:row>12</xdr:row>
          <xdr:rowOff>9525</xdr:rowOff>
        </xdr:to>
        <xdr:sp macro="" textlink="">
          <xdr:nvSpPr>
            <xdr:cNvPr id="8195" name="Label1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14</xdr:row>
          <xdr:rowOff>0</xdr:rowOff>
        </xdr:from>
        <xdr:to>
          <xdr:col>6</xdr:col>
          <xdr:colOff>514350</xdr:colOff>
          <xdr:row>15</xdr:row>
          <xdr:rowOff>28575</xdr:rowOff>
        </xdr:to>
        <xdr:sp macro="" textlink="">
          <xdr:nvSpPr>
            <xdr:cNvPr id="8196" name="Label2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</xdr:row>
          <xdr:rowOff>66675</xdr:rowOff>
        </xdr:from>
        <xdr:to>
          <xdr:col>11</xdr:col>
          <xdr:colOff>723900</xdr:colOff>
          <xdr:row>14</xdr:row>
          <xdr:rowOff>114300</xdr:rowOff>
        </xdr:to>
        <xdr:sp macro="" textlink="">
          <xdr:nvSpPr>
            <xdr:cNvPr id="8197" name="CommandButton1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7</xdr:row>
          <xdr:rowOff>85725</xdr:rowOff>
        </xdr:from>
        <xdr:to>
          <xdr:col>5</xdr:col>
          <xdr:colOff>352425</xdr:colOff>
          <xdr:row>8</xdr:row>
          <xdr:rowOff>85725</xdr:rowOff>
        </xdr:to>
        <xdr:sp macro="" textlink="">
          <xdr:nvSpPr>
            <xdr:cNvPr id="8198" name="Label3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10</xdr:row>
          <xdr:rowOff>180975</xdr:rowOff>
        </xdr:from>
        <xdr:to>
          <xdr:col>9</xdr:col>
          <xdr:colOff>276225</xdr:colOff>
          <xdr:row>12</xdr:row>
          <xdr:rowOff>95250</xdr:rowOff>
        </xdr:to>
        <xdr:sp macro="" textlink="">
          <xdr:nvSpPr>
            <xdr:cNvPr id="8199" name="Txt_user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19050</xdr:colOff>
      <xdr:row>15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67050" cy="2857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1</xdr:row>
          <xdr:rowOff>104775</xdr:rowOff>
        </xdr:from>
        <xdr:to>
          <xdr:col>5</xdr:col>
          <xdr:colOff>142875</xdr:colOff>
          <xdr:row>3</xdr:row>
          <xdr:rowOff>47625</xdr:rowOff>
        </xdr:to>
        <xdr:sp macro="" textlink="">
          <xdr:nvSpPr>
            <xdr:cNvPr id="9218" name="CommandButton1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0</xdr:row>
      <xdr:rowOff>215901</xdr:rowOff>
    </xdr:from>
    <xdr:to>
      <xdr:col>0</xdr:col>
      <xdr:colOff>292100</xdr:colOff>
      <xdr:row>0</xdr:row>
      <xdr:rowOff>457200</xdr:rowOff>
    </xdr:to>
    <xdr:sp macro="[0]!OuvreFormulaire" textlink="">
      <xdr:nvSpPr>
        <xdr:cNvPr id="7" name="Rectangle à coins arrondis 6"/>
        <xdr:cNvSpPr/>
      </xdr:nvSpPr>
      <xdr:spPr>
        <a:xfrm>
          <a:off x="88900" y="215901"/>
          <a:ext cx="203200" cy="241299"/>
        </a:xfrm>
        <a:prstGeom prst="roundRect">
          <a:avLst/>
        </a:prstGeom>
        <a:solidFill>
          <a:srgbClr val="C00000"/>
        </a:solidFill>
        <a:ln>
          <a:noFill/>
        </a:ln>
        <a:effectLst>
          <a:innerShdw blurRad="63500" dist="50800" dir="18900000">
            <a:schemeClr val="bg1">
              <a:alpha val="50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F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0</xdr:rowOff>
    </xdr:from>
    <xdr:to>
      <xdr:col>8</xdr:col>
      <xdr:colOff>390525</xdr:colOff>
      <xdr:row>10</xdr:row>
      <xdr:rowOff>47626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3550" y="0"/>
          <a:ext cx="2171700" cy="18954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3</xdr:row>
          <xdr:rowOff>57150</xdr:rowOff>
        </xdr:from>
        <xdr:to>
          <xdr:col>0</xdr:col>
          <xdr:colOff>2333625</xdr:colOff>
          <xdr:row>3</xdr:row>
          <xdr:rowOff>180975</xdr:rowOff>
        </xdr:to>
        <xdr:sp macro="" textlink="">
          <xdr:nvSpPr>
            <xdr:cNvPr id="1102" name="opt1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4</xdr:row>
          <xdr:rowOff>57150</xdr:rowOff>
        </xdr:from>
        <xdr:to>
          <xdr:col>0</xdr:col>
          <xdr:colOff>2333625</xdr:colOff>
          <xdr:row>4</xdr:row>
          <xdr:rowOff>180975</xdr:rowOff>
        </xdr:to>
        <xdr:sp macro="" textlink="">
          <xdr:nvSpPr>
            <xdr:cNvPr id="1103" name="opt2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5</xdr:row>
          <xdr:rowOff>57150</xdr:rowOff>
        </xdr:from>
        <xdr:to>
          <xdr:col>0</xdr:col>
          <xdr:colOff>2333625</xdr:colOff>
          <xdr:row>5</xdr:row>
          <xdr:rowOff>180975</xdr:rowOff>
        </xdr:to>
        <xdr:sp macro="" textlink="">
          <xdr:nvSpPr>
            <xdr:cNvPr id="1104" name="opt3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</xdr:col>
      <xdr:colOff>1247776</xdr:colOff>
      <xdr:row>24</xdr:row>
      <xdr:rowOff>190499</xdr:rowOff>
    </xdr:from>
    <xdr:to>
      <xdr:col>4</xdr:col>
      <xdr:colOff>866775</xdr:colOff>
      <xdr:row>31</xdr:row>
      <xdr:rowOff>11905</xdr:rowOff>
    </xdr:to>
    <xdr:pic macro="[0]!Feuil8.Image3_Cliquer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6576" y="4391024"/>
          <a:ext cx="1469231" cy="1197769"/>
        </a:xfrm>
        <a:prstGeom prst="rect">
          <a:avLst/>
        </a:prstGeom>
      </xdr:spPr>
    </xdr:pic>
    <xdr:clientData fPrintsWithSheet="0"/>
  </xdr:twoCellAnchor>
  <xdr:twoCellAnchor>
    <xdr:from>
      <xdr:col>3</xdr:col>
      <xdr:colOff>154781</xdr:colOff>
      <xdr:row>34</xdr:row>
      <xdr:rowOff>107156</xdr:rowOff>
    </xdr:from>
    <xdr:to>
      <xdr:col>3</xdr:col>
      <xdr:colOff>369094</xdr:colOff>
      <xdr:row>34</xdr:row>
      <xdr:rowOff>261937</xdr:rowOff>
    </xdr:to>
    <xdr:sp macro="[0]!Macro_Remise_A_Zero_Cellules" textlink="">
      <xdr:nvSpPr>
        <xdr:cNvPr id="3" name="Ellipse 2"/>
        <xdr:cNvSpPr/>
      </xdr:nvSpPr>
      <xdr:spPr>
        <a:xfrm>
          <a:off x="6096000" y="6381750"/>
          <a:ext cx="214313" cy="15478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2:D4" totalsRowShown="0" headerRowDxfId="54" dataDxfId="53">
  <autoFilter ref="B2:D4"/>
  <tableColumns count="3">
    <tableColumn id="1" name="User" dataDxfId="52"/>
    <tableColumn id="2" name="Password" dataDxfId="51"/>
    <tableColumn id="3" name="Role" dataDxfId="5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30" totalsRowShown="0" headerRowDxfId="49" dataDxfId="48" tableBorderDxfId="47">
  <autoFilter ref="A1:F130"/>
  <sortState ref="A2:F129">
    <sortCondition ref="C1:C129"/>
  </sortState>
  <tableColumns count="6">
    <tableColumn id="1" name="CODE FOURNISSEUR" dataDxfId="46"/>
    <tableColumn id="2" name="N° DE SIRET" dataDxfId="45"/>
    <tableColumn id="3" name="NOM" dataDxfId="44"/>
    <tableColumn id="4" name="ADRESSE" dataDxfId="43"/>
    <tableColumn id="5" name="CODE POSTAL" dataDxfId="42"/>
    <tableColumn id="6" name="VILLE" dataDxfId="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B27" totalsRowShown="0" tableBorderDxfId="40">
  <autoFilter ref="A1:B27"/>
  <sortState ref="A2:B27">
    <sortCondition ref="A1:A27"/>
  </sortState>
  <tableColumns count="2">
    <tableColumn id="1" name="MARCHÉS" dataDxfId="39"/>
    <tableColumn id="2" name="FOURNISSEUR" dataDxfId="3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1:D13" totalsRowShown="0" headerRowDxfId="37" tableBorderDxfId="36">
  <autoFilter ref="A1:D13"/>
  <tableColumns count="4">
    <tableColumn id="1" name="DEMANDEURS"/>
    <tableColumn id="4" name="FONCTION" dataDxfId="35"/>
    <tableColumn id="2" name="LIGNE DIRECTE" dataDxfId="34"/>
    <tableColumn id="3" name="EMAIL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A1:A35" totalsRowShown="0" headerRowDxfId="33" dataDxfId="32" tableBorderDxfId="31">
  <autoFilter ref="A1:A35"/>
  <tableColumns count="1">
    <tableColumn id="1" name="DÉSIGNATION" dataDxfId="30"/>
  </tableColumns>
  <tableStyleInfo name="TableStyleLight20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C1:C6" totalsRowShown="0" headerRowDxfId="29" dataDxfId="28">
  <autoFilter ref="C1:C6"/>
  <tableColumns count="1">
    <tableColumn id="1" name="TAUX TVA" dataDxfId="2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SUIVICOM" displayName="TABLEAUSUIVICOM" ref="A1:K2" totalsRowShown="0" headerRowDxfId="26" dataDxfId="24" headerRowBorderDxfId="25" tableBorderDxfId="23" totalsRowBorderDxfId="22">
  <autoFilter ref="A1:K2"/>
  <tableColumns count="11">
    <tableColumn id="1" name="N° REF." dataDxfId="21" totalsRowDxfId="20"/>
    <tableColumn id="2" name="DATE DU JOUR" dataDxfId="19" totalsRowDxfId="18"/>
    <tableColumn id="3" name="SERVICE " dataDxfId="17" totalsRowDxfId="16"/>
    <tableColumn id="4" name="DEMANDEUR" dataDxfId="15" totalsRowDxfId="14"/>
    <tableColumn id="5" name="FOURNISSEUR" dataDxfId="13" totalsRowDxfId="12"/>
    <tableColumn id="8" name="CODE ACTION" dataDxfId="11" totalsRowDxfId="10"/>
    <tableColumn id="9" name="CODE SESSION" dataDxfId="9" totalsRowDxfId="8"/>
    <tableColumn id="12" name="DATE ACTION DU" dataDxfId="7" totalsRowDxfId="6"/>
    <tableColumn id="11" name="DATE ACTION AU" dataDxfId="5" totalsRowDxfId="4"/>
    <tableColumn id="6" name="MARCHÉ" dataDxfId="3" totalsRowDxfId="2"/>
    <tableColumn id="7" name="DÉSIGNATION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7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ane.monteuuis@cnfpt.fr" TargetMode="External"/><Relationship Id="rId13" Type="http://schemas.openxmlformats.org/officeDocument/2006/relationships/table" Target="../tables/table4.xml"/><Relationship Id="rId3" Type="http://schemas.openxmlformats.org/officeDocument/2006/relationships/hyperlink" Target="mailto:chantal.coupigny@cnfpt.fr" TargetMode="External"/><Relationship Id="rId7" Type="http://schemas.openxmlformats.org/officeDocument/2006/relationships/hyperlink" Target="mailto:antonio.messana@cnfpt.fr" TargetMode="External"/><Relationship Id="rId12" Type="http://schemas.openxmlformats.org/officeDocument/2006/relationships/hyperlink" Target="mailto:alain.thomas@cnfpt.fr" TargetMode="External"/><Relationship Id="rId2" Type="http://schemas.openxmlformats.org/officeDocument/2006/relationships/hyperlink" Target="mailto:patricia.coubel@cnfpt.fr" TargetMode="External"/><Relationship Id="rId1" Type="http://schemas.openxmlformats.org/officeDocument/2006/relationships/hyperlink" Target="mailto:michel.carlier@cnfpt.fr" TargetMode="External"/><Relationship Id="rId6" Type="http://schemas.openxmlformats.org/officeDocument/2006/relationships/hyperlink" Target="mailto:marlyse.leulier@cnfpt.fr" TargetMode="External"/><Relationship Id="rId11" Type="http://schemas.openxmlformats.org/officeDocument/2006/relationships/hyperlink" Target="mailto:daniel.wilmot@cnfpt.fr" TargetMode="External"/><Relationship Id="rId5" Type="http://schemas.openxmlformats.org/officeDocument/2006/relationships/hyperlink" Target="mailto:julien.leporcq@cnfpt.fr" TargetMode="External"/><Relationship Id="rId10" Type="http://schemas.openxmlformats.org/officeDocument/2006/relationships/hyperlink" Target="mailto:michael.defrancq@cnfpt.fr" TargetMode="External"/><Relationship Id="rId4" Type="http://schemas.openxmlformats.org/officeDocument/2006/relationships/hyperlink" Target="mailto:hubert.dewynter@cnfpt.fr" TargetMode="External"/><Relationship Id="rId9" Type="http://schemas.openxmlformats.org/officeDocument/2006/relationships/hyperlink" Target="mailto:emilie.skrzypczak@cnfpt.fr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10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9.xml"/><Relationship Id="rId5" Type="http://schemas.openxmlformats.org/officeDocument/2006/relationships/image" Target="../media/image9.emf"/><Relationship Id="rId4" Type="http://schemas.openxmlformats.org/officeDocument/2006/relationships/control" Target="../activeX/activeX8.xml"/><Relationship Id="rId9" Type="http://schemas.openxmlformats.org/officeDocument/2006/relationships/image" Target="../media/image1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showGridLines="0" workbookViewId="0">
      <selection activeCell="O21" sqref="O21"/>
    </sheetView>
  </sheetViews>
  <sheetFormatPr baseColWidth="10" defaultColWidth="11.42578125" defaultRowHeight="15" x14ac:dyDescent="0.25"/>
  <cols>
    <col min="1" max="16384" width="11.42578125" style="44"/>
  </cols>
  <sheetData/>
  <sheetProtection password="CC82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9" r:id="rId3" name="Txt_user">
          <controlPr defaultSize="0" autoLine="0" r:id="rId4">
            <anchor moveWithCells="1">
              <from>
                <xdr:col>7</xdr:col>
                <xdr:colOff>28575</xdr:colOff>
                <xdr:row>10</xdr:row>
                <xdr:rowOff>180975</xdr:rowOff>
              </from>
              <to>
                <xdr:col>9</xdr:col>
                <xdr:colOff>276225</xdr:colOff>
                <xdr:row>12</xdr:row>
                <xdr:rowOff>95250</xdr:rowOff>
              </to>
            </anchor>
          </controlPr>
        </control>
      </mc:Choice>
      <mc:Fallback>
        <control shapeId="8199" r:id="rId3" name="Txt_user"/>
      </mc:Fallback>
    </mc:AlternateContent>
    <mc:AlternateContent xmlns:mc="http://schemas.openxmlformats.org/markup-compatibility/2006">
      <mc:Choice Requires="x14">
        <control shapeId="8198" r:id="rId5" name="Label3">
          <controlPr defaultSize="0" autoLine="0" r:id="rId6">
            <anchor moveWithCells="1">
              <from>
                <xdr:col>5</xdr:col>
                <xdr:colOff>19050</xdr:colOff>
                <xdr:row>7</xdr:row>
                <xdr:rowOff>85725</xdr:rowOff>
              </from>
              <to>
                <xdr:col>5</xdr:col>
                <xdr:colOff>352425</xdr:colOff>
                <xdr:row>8</xdr:row>
                <xdr:rowOff>85725</xdr:rowOff>
              </to>
            </anchor>
          </controlPr>
        </control>
      </mc:Choice>
      <mc:Fallback>
        <control shapeId="8198" r:id="rId5" name="Label3"/>
      </mc:Fallback>
    </mc:AlternateContent>
    <mc:AlternateContent xmlns:mc="http://schemas.openxmlformats.org/markup-compatibility/2006">
      <mc:Choice Requires="x14">
        <control shapeId="8197" r:id="rId7" name="CommandButton1">
          <controlPr defaultSize="0" autoLine="0" r:id="rId8">
            <anchor moveWithCells="1">
              <from>
                <xdr:col>10</xdr:col>
                <xdr:colOff>19050</xdr:colOff>
                <xdr:row>11</xdr:row>
                <xdr:rowOff>66675</xdr:rowOff>
              </from>
              <to>
                <xdr:col>11</xdr:col>
                <xdr:colOff>723900</xdr:colOff>
                <xdr:row>14</xdr:row>
                <xdr:rowOff>114300</xdr:rowOff>
              </to>
            </anchor>
          </controlPr>
        </control>
      </mc:Choice>
      <mc:Fallback>
        <control shapeId="8197" r:id="rId7" name="CommandButton1"/>
      </mc:Fallback>
    </mc:AlternateContent>
    <mc:AlternateContent xmlns:mc="http://schemas.openxmlformats.org/markup-compatibility/2006">
      <mc:Choice Requires="x14">
        <control shapeId="8196" r:id="rId9" name="Label2">
          <controlPr defaultSize="0" autoLine="0" r:id="rId10">
            <anchor moveWithCells="1">
              <from>
                <xdr:col>5</xdr:col>
                <xdr:colOff>171450</xdr:colOff>
                <xdr:row>14</xdr:row>
                <xdr:rowOff>0</xdr:rowOff>
              </from>
              <to>
                <xdr:col>6</xdr:col>
                <xdr:colOff>514350</xdr:colOff>
                <xdr:row>15</xdr:row>
                <xdr:rowOff>28575</xdr:rowOff>
              </to>
            </anchor>
          </controlPr>
        </control>
      </mc:Choice>
      <mc:Fallback>
        <control shapeId="8196" r:id="rId9" name="Label2"/>
      </mc:Fallback>
    </mc:AlternateContent>
    <mc:AlternateContent xmlns:mc="http://schemas.openxmlformats.org/markup-compatibility/2006">
      <mc:Choice Requires="x14">
        <control shapeId="8195" r:id="rId11" name="Label1">
          <controlPr defaultSize="0" autoLine="0" r:id="rId12">
            <anchor moveWithCells="1">
              <from>
                <xdr:col>5</xdr:col>
                <xdr:colOff>428625</xdr:colOff>
                <xdr:row>11</xdr:row>
                <xdr:rowOff>28575</xdr:rowOff>
              </from>
              <to>
                <xdr:col>6</xdr:col>
                <xdr:colOff>457200</xdr:colOff>
                <xdr:row>12</xdr:row>
                <xdr:rowOff>9525</xdr:rowOff>
              </to>
            </anchor>
          </controlPr>
        </control>
      </mc:Choice>
      <mc:Fallback>
        <control shapeId="8195" r:id="rId11" name="Label1"/>
      </mc:Fallback>
    </mc:AlternateContent>
    <mc:AlternateContent xmlns:mc="http://schemas.openxmlformats.org/markup-compatibility/2006">
      <mc:Choice Requires="x14">
        <control shapeId="8194" r:id="rId13" name="txt_passe">
          <controlPr defaultSize="0" autoLine="0" autoPict="0" r:id="rId14">
            <anchor moveWithCells="1">
              <from>
                <xdr:col>7</xdr:col>
                <xdr:colOff>38100</xdr:colOff>
                <xdr:row>13</xdr:row>
                <xdr:rowOff>152400</xdr:rowOff>
              </from>
              <to>
                <xdr:col>9</xdr:col>
                <xdr:colOff>295275</xdr:colOff>
                <xdr:row>15</xdr:row>
                <xdr:rowOff>66675</xdr:rowOff>
              </to>
            </anchor>
          </controlPr>
        </control>
      </mc:Choice>
      <mc:Fallback>
        <control shapeId="8194" r:id="rId13" name="txt_pass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F2:O28"/>
  <sheetViews>
    <sheetView showGridLines="0" topLeftCell="A19" workbookViewId="0">
      <selection activeCell="H71" sqref="H71"/>
    </sheetView>
  </sheetViews>
  <sheetFormatPr baseColWidth="10" defaultColWidth="11.42578125" defaultRowHeight="15" x14ac:dyDescent="0.25"/>
  <cols>
    <col min="1" max="16384" width="11.42578125" style="41"/>
  </cols>
  <sheetData>
    <row r="2" spans="6:15" x14ac:dyDescent="0.25">
      <c r="O2" s="42" t="s">
        <v>862</v>
      </c>
    </row>
    <row r="10" spans="6:15" ht="15" customHeight="1" x14ac:dyDescent="0.25">
      <c r="G10" s="43"/>
      <c r="H10" s="43"/>
      <c r="I10" s="43"/>
      <c r="J10" s="43"/>
      <c r="K10" s="43"/>
      <c r="L10" s="43"/>
      <c r="M10" s="43"/>
    </row>
    <row r="11" spans="6:15" ht="15" customHeight="1" x14ac:dyDescent="0.25">
      <c r="F11" s="43"/>
      <c r="G11" s="43"/>
      <c r="H11" s="43"/>
      <c r="I11" s="43"/>
      <c r="J11" s="43"/>
      <c r="K11" s="43"/>
      <c r="L11" s="43"/>
      <c r="M11" s="43"/>
    </row>
    <row r="12" spans="6:15" ht="15" customHeight="1" x14ac:dyDescent="0.25">
      <c r="F12" s="43"/>
      <c r="G12" s="43"/>
      <c r="H12" s="43"/>
      <c r="I12" s="43"/>
      <c r="J12" s="43"/>
      <c r="K12" s="43"/>
      <c r="L12" s="43"/>
      <c r="M12" s="43"/>
    </row>
    <row r="13" spans="6:15" ht="15" customHeight="1" x14ac:dyDescent="0.25">
      <c r="F13" s="43"/>
      <c r="G13" s="43"/>
      <c r="H13" s="43"/>
      <c r="I13" s="43"/>
      <c r="J13" s="43"/>
      <c r="K13" s="43"/>
      <c r="L13" s="43"/>
      <c r="M13" s="43"/>
    </row>
    <row r="14" spans="6:15" ht="15" customHeight="1" thickBot="1" x14ac:dyDescent="0.3">
      <c r="F14" s="43"/>
      <c r="G14" s="43"/>
      <c r="H14" s="43"/>
      <c r="I14" s="43"/>
      <c r="J14" s="43"/>
      <c r="K14" s="43"/>
      <c r="L14" s="43"/>
      <c r="M14" s="43"/>
    </row>
    <row r="15" spans="6:15" ht="15" customHeight="1" thickTop="1" x14ac:dyDescent="0.25">
      <c r="F15" s="149" t="s">
        <v>804</v>
      </c>
      <c r="G15" s="150"/>
      <c r="H15" s="150"/>
      <c r="I15" s="150"/>
      <c r="J15" s="150"/>
      <c r="K15" s="150"/>
      <c r="L15" s="150"/>
      <c r="M15" s="150"/>
      <c r="N15" s="151"/>
    </row>
    <row r="16" spans="6:15" ht="15" customHeight="1" x14ac:dyDescent="0.25">
      <c r="F16" s="152"/>
      <c r="G16" s="153"/>
      <c r="H16" s="153"/>
      <c r="I16" s="153"/>
      <c r="J16" s="153"/>
      <c r="K16" s="153"/>
      <c r="L16" s="153"/>
      <c r="M16" s="153"/>
      <c r="N16" s="154"/>
    </row>
    <row r="17" spans="6:14" ht="15" customHeight="1" x14ac:dyDescent="0.25">
      <c r="F17" s="152"/>
      <c r="G17" s="153"/>
      <c r="H17" s="153"/>
      <c r="I17" s="153"/>
      <c r="J17" s="153"/>
      <c r="K17" s="153"/>
      <c r="L17" s="153"/>
      <c r="M17" s="153"/>
      <c r="N17" s="154"/>
    </row>
    <row r="18" spans="6:14" ht="15" customHeight="1" x14ac:dyDescent="0.25">
      <c r="F18" s="152"/>
      <c r="G18" s="153"/>
      <c r="H18" s="153"/>
      <c r="I18" s="153"/>
      <c r="J18" s="153"/>
      <c r="K18" s="153"/>
      <c r="L18" s="153"/>
      <c r="M18" s="153"/>
      <c r="N18" s="154"/>
    </row>
    <row r="19" spans="6:14" ht="15" customHeight="1" x14ac:dyDescent="0.25">
      <c r="F19" s="152"/>
      <c r="G19" s="153"/>
      <c r="H19" s="153"/>
      <c r="I19" s="153"/>
      <c r="J19" s="153"/>
      <c r="K19" s="153"/>
      <c r="L19" s="153"/>
      <c r="M19" s="153"/>
      <c r="N19" s="154"/>
    </row>
    <row r="20" spans="6:14" ht="15" customHeight="1" x14ac:dyDescent="0.25">
      <c r="F20" s="152"/>
      <c r="G20" s="153"/>
      <c r="H20" s="153"/>
      <c r="I20" s="153"/>
      <c r="J20" s="153"/>
      <c r="K20" s="153"/>
      <c r="L20" s="153"/>
      <c r="M20" s="153"/>
      <c r="N20" s="154"/>
    </row>
    <row r="21" spans="6:14" x14ac:dyDescent="0.25">
      <c r="F21" s="152"/>
      <c r="G21" s="153"/>
      <c r="H21" s="153"/>
      <c r="I21" s="153"/>
      <c r="J21" s="153"/>
      <c r="K21" s="153"/>
      <c r="L21" s="153"/>
      <c r="M21" s="153"/>
      <c r="N21" s="154"/>
    </row>
    <row r="22" spans="6:14" x14ac:dyDescent="0.25">
      <c r="F22" s="152"/>
      <c r="G22" s="153"/>
      <c r="H22" s="153"/>
      <c r="I22" s="153"/>
      <c r="J22" s="153"/>
      <c r="K22" s="153"/>
      <c r="L22" s="153"/>
      <c r="M22" s="153"/>
      <c r="N22" s="154"/>
    </row>
    <row r="23" spans="6:14" x14ac:dyDescent="0.25">
      <c r="F23" s="152"/>
      <c r="G23" s="153"/>
      <c r="H23" s="153"/>
      <c r="I23" s="153"/>
      <c r="J23" s="153"/>
      <c r="K23" s="153"/>
      <c r="L23" s="153"/>
      <c r="M23" s="153"/>
      <c r="N23" s="154"/>
    </row>
    <row r="24" spans="6:14" x14ac:dyDescent="0.25">
      <c r="F24" s="152"/>
      <c r="G24" s="153"/>
      <c r="H24" s="153"/>
      <c r="I24" s="153"/>
      <c r="J24" s="153"/>
      <c r="K24" s="153"/>
      <c r="L24" s="153"/>
      <c r="M24" s="153"/>
      <c r="N24" s="154"/>
    </row>
    <row r="25" spans="6:14" x14ac:dyDescent="0.25">
      <c r="F25" s="152"/>
      <c r="G25" s="153"/>
      <c r="H25" s="153"/>
      <c r="I25" s="153"/>
      <c r="J25" s="153"/>
      <c r="K25" s="153"/>
      <c r="L25" s="153"/>
      <c r="M25" s="153"/>
      <c r="N25" s="154"/>
    </row>
    <row r="26" spans="6:14" x14ac:dyDescent="0.25">
      <c r="F26" s="152"/>
      <c r="G26" s="153"/>
      <c r="H26" s="153"/>
      <c r="I26" s="153"/>
      <c r="J26" s="153"/>
      <c r="K26" s="153"/>
      <c r="L26" s="153"/>
      <c r="M26" s="153"/>
      <c r="N26" s="154"/>
    </row>
    <row r="27" spans="6:14" ht="15.75" thickBot="1" x14ac:dyDescent="0.3">
      <c r="F27" s="155"/>
      <c r="G27" s="156"/>
      <c r="H27" s="156"/>
      <c r="I27" s="156"/>
      <c r="J27" s="156"/>
      <c r="K27" s="156"/>
      <c r="L27" s="156"/>
      <c r="M27" s="156"/>
      <c r="N27" s="157"/>
    </row>
    <row r="28" spans="6:14" ht="15.75" thickTop="1" x14ac:dyDescent="0.25"/>
  </sheetData>
  <mergeCells count="1">
    <mergeCell ref="F15:N2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8" r:id="rId3" name="CommandButton1">
          <controlPr defaultSize="0" autoLine="0" autoPict="0" r:id="rId4">
            <anchor moveWithCells="1">
              <from>
                <xdr:col>4</xdr:col>
                <xdr:colOff>323850</xdr:colOff>
                <xdr:row>1</xdr:row>
                <xdr:rowOff>104775</xdr:rowOff>
              </from>
              <to>
                <xdr:col>5</xdr:col>
                <xdr:colOff>142875</xdr:colOff>
                <xdr:row>3</xdr:row>
                <xdr:rowOff>47625</xdr:rowOff>
              </to>
            </anchor>
          </controlPr>
        </control>
      </mc:Choice>
      <mc:Fallback>
        <control shapeId="9218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D4"/>
  <sheetViews>
    <sheetView workbookViewId="0">
      <selection activeCell="D12" sqref="D12"/>
    </sheetView>
  </sheetViews>
  <sheetFormatPr baseColWidth="10" defaultRowHeight="15" x14ac:dyDescent="0.25"/>
  <cols>
    <col min="2" max="2" width="9.7109375" bestFit="1" customWidth="1"/>
    <col min="3" max="3" width="14" bestFit="1" customWidth="1"/>
    <col min="4" max="4" width="9.5703125" bestFit="1" customWidth="1"/>
  </cols>
  <sheetData>
    <row r="2" spans="2:4" x14ac:dyDescent="0.25">
      <c r="B2" s="4" t="s">
        <v>742</v>
      </c>
      <c r="C2" s="4" t="s">
        <v>743</v>
      </c>
      <c r="D2" s="4" t="s">
        <v>744</v>
      </c>
    </row>
    <row r="3" spans="2:4" x14ac:dyDescent="0.25">
      <c r="B3" s="4" t="s">
        <v>745</v>
      </c>
      <c r="C3" s="4" t="s">
        <v>749</v>
      </c>
      <c r="D3" s="4" t="s">
        <v>746</v>
      </c>
    </row>
    <row r="4" spans="2:4" x14ac:dyDescent="0.25">
      <c r="B4" s="4" t="s">
        <v>747</v>
      </c>
      <c r="C4" s="4" t="s">
        <v>748</v>
      </c>
      <c r="D4" s="4" t="s">
        <v>742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1"/>
  <sheetViews>
    <sheetView workbookViewId="0">
      <pane xSplit="1" ySplit="1" topLeftCell="B131" activePane="bottomRight" state="frozen"/>
      <selection activeCell="C171" sqref="C171"/>
      <selection pane="topRight" activeCell="C171" sqref="C171"/>
      <selection pane="bottomLeft" activeCell="C171" sqref="C171"/>
      <selection pane="bottomRight" activeCell="F118" sqref="F118"/>
    </sheetView>
  </sheetViews>
  <sheetFormatPr baseColWidth="10" defaultColWidth="11.42578125" defaultRowHeight="35.1" customHeight="1" x14ac:dyDescent="0.25"/>
  <cols>
    <col min="1" max="1" width="24.7109375" style="3" customWidth="1"/>
    <col min="2" max="2" width="28.7109375" style="3" customWidth="1"/>
    <col min="3" max="3" width="43.85546875" style="3" customWidth="1"/>
    <col min="4" max="4" width="43.7109375" style="3" customWidth="1"/>
    <col min="5" max="5" width="18.7109375" style="2" customWidth="1"/>
    <col min="6" max="6" width="29.7109375" style="4" customWidth="1"/>
    <col min="7" max="16384" width="11.42578125" style="3"/>
  </cols>
  <sheetData>
    <row r="1" spans="1:6" ht="35.1" customHeight="1" x14ac:dyDescent="0.25">
      <c r="A1" s="67" t="s">
        <v>344</v>
      </c>
      <c r="B1" s="67" t="s">
        <v>709</v>
      </c>
      <c r="C1" s="67" t="s">
        <v>710</v>
      </c>
      <c r="D1" s="67" t="s">
        <v>711</v>
      </c>
      <c r="E1" s="67" t="s">
        <v>712</v>
      </c>
      <c r="F1" s="67" t="s">
        <v>713</v>
      </c>
    </row>
    <row r="2" spans="1:6" s="13" customFormat="1" ht="35.1" customHeight="1" x14ac:dyDescent="0.25">
      <c r="A2" s="66" t="s">
        <v>50</v>
      </c>
      <c r="B2" s="47" t="s">
        <v>49</v>
      </c>
      <c r="C2" s="47" t="s">
        <v>51</v>
      </c>
      <c r="D2" s="48" t="s">
        <v>361</v>
      </c>
      <c r="E2" s="47" t="s">
        <v>364</v>
      </c>
      <c r="F2" s="47" t="s">
        <v>375</v>
      </c>
    </row>
    <row r="3" spans="1:6" s="13" customFormat="1" ht="35.1" customHeight="1" x14ac:dyDescent="0.25">
      <c r="A3" s="66" t="s">
        <v>112</v>
      </c>
      <c r="B3" s="47" t="s">
        <v>111</v>
      </c>
      <c r="C3" s="47" t="s">
        <v>113</v>
      </c>
      <c r="D3" s="48" t="s">
        <v>360</v>
      </c>
      <c r="E3" s="47" t="s">
        <v>366</v>
      </c>
      <c r="F3" s="47" t="s">
        <v>377</v>
      </c>
    </row>
    <row r="4" spans="1:6" s="13" customFormat="1" ht="35.1" customHeight="1" x14ac:dyDescent="0.25">
      <c r="A4" s="66" t="s">
        <v>21</v>
      </c>
      <c r="B4" s="47" t="s">
        <v>20</v>
      </c>
      <c r="C4" s="47" t="s">
        <v>776</v>
      </c>
      <c r="D4" s="48" t="s">
        <v>359</v>
      </c>
      <c r="E4" s="47" t="s">
        <v>367</v>
      </c>
      <c r="F4" s="47" t="s">
        <v>378</v>
      </c>
    </row>
    <row r="5" spans="1:6" s="13" customFormat="1" ht="35.1" customHeight="1" x14ac:dyDescent="0.25">
      <c r="A5" s="66" t="s">
        <v>69</v>
      </c>
      <c r="B5" s="47" t="s">
        <v>68</v>
      </c>
      <c r="C5" s="47" t="s">
        <v>70</v>
      </c>
      <c r="D5" s="48" t="s">
        <v>358</v>
      </c>
      <c r="E5" s="47" t="s">
        <v>367</v>
      </c>
      <c r="F5" s="47" t="s">
        <v>378</v>
      </c>
    </row>
    <row r="6" spans="1:6" s="13" customFormat="1" ht="35.1" customHeight="1" x14ac:dyDescent="0.25">
      <c r="A6" s="66" t="s">
        <v>179</v>
      </c>
      <c r="B6" s="47" t="s">
        <v>178</v>
      </c>
      <c r="C6" s="47" t="s">
        <v>180</v>
      </c>
      <c r="D6" s="48" t="s">
        <v>354</v>
      </c>
      <c r="E6" s="47" t="s">
        <v>369</v>
      </c>
      <c r="F6" s="47" t="s">
        <v>379</v>
      </c>
    </row>
    <row r="7" spans="1:6" s="13" customFormat="1" ht="35.1" customHeight="1" x14ac:dyDescent="0.25">
      <c r="A7" s="66" t="s">
        <v>89</v>
      </c>
      <c r="B7" s="47" t="s">
        <v>88</v>
      </c>
      <c r="C7" s="47" t="s">
        <v>90</v>
      </c>
      <c r="D7" s="48" t="s">
        <v>362</v>
      </c>
      <c r="E7" s="47" t="s">
        <v>372</v>
      </c>
      <c r="F7" s="47" t="s">
        <v>382</v>
      </c>
    </row>
    <row r="8" spans="1:6" s="13" customFormat="1" ht="35.1" customHeight="1" x14ac:dyDescent="0.25">
      <c r="A8" s="66" t="s">
        <v>53</v>
      </c>
      <c r="B8" s="47" t="s">
        <v>52</v>
      </c>
      <c r="C8" s="47" t="s">
        <v>54</v>
      </c>
      <c r="D8" s="48" t="s">
        <v>357</v>
      </c>
      <c r="E8" s="47" t="s">
        <v>373</v>
      </c>
      <c r="F8" s="47" t="s">
        <v>376</v>
      </c>
    </row>
    <row r="9" spans="1:6" s="13" customFormat="1" ht="35.1" customHeight="1" x14ac:dyDescent="0.25">
      <c r="A9" s="66" t="s">
        <v>229</v>
      </c>
      <c r="B9" s="47" t="s">
        <v>228</v>
      </c>
      <c r="C9" s="47" t="s">
        <v>230</v>
      </c>
      <c r="D9" s="48" t="s">
        <v>356</v>
      </c>
      <c r="E9" s="47" t="s">
        <v>374</v>
      </c>
      <c r="F9" s="47" t="s">
        <v>380</v>
      </c>
    </row>
    <row r="10" spans="1:6" s="13" customFormat="1" ht="35.1" customHeight="1" x14ac:dyDescent="0.25">
      <c r="A10" s="66" t="s">
        <v>72</v>
      </c>
      <c r="B10" s="47" t="s">
        <v>71</v>
      </c>
      <c r="C10" s="47" t="s">
        <v>841</v>
      </c>
      <c r="D10" s="48" t="s">
        <v>383</v>
      </c>
      <c r="E10" s="47">
        <v>59140</v>
      </c>
      <c r="F10" s="50" t="s">
        <v>378</v>
      </c>
    </row>
    <row r="11" spans="1:6" s="13" customFormat="1" ht="35.1" customHeight="1" x14ac:dyDescent="0.25">
      <c r="A11" s="66" t="s">
        <v>237</v>
      </c>
      <c r="B11" s="47" t="s">
        <v>236</v>
      </c>
      <c r="C11" s="47" t="s">
        <v>238</v>
      </c>
      <c r="D11" s="47" t="s">
        <v>384</v>
      </c>
      <c r="E11" s="47">
        <v>93230</v>
      </c>
      <c r="F11" s="50" t="s">
        <v>385</v>
      </c>
    </row>
    <row r="12" spans="1:6" s="13" customFormat="1" ht="35.1" customHeight="1" x14ac:dyDescent="0.25">
      <c r="A12" s="66" t="s">
        <v>283</v>
      </c>
      <c r="B12" s="47" t="s">
        <v>282</v>
      </c>
      <c r="C12" s="47" t="s">
        <v>284</v>
      </c>
      <c r="D12" s="47" t="s">
        <v>387</v>
      </c>
      <c r="E12" s="47">
        <v>29200</v>
      </c>
      <c r="F12" s="50" t="s">
        <v>386</v>
      </c>
    </row>
    <row r="13" spans="1:6" s="13" customFormat="1" ht="35.1" customHeight="1" x14ac:dyDescent="0.25">
      <c r="A13" s="66" t="s">
        <v>91</v>
      </c>
      <c r="B13" s="47" t="s">
        <v>716</v>
      </c>
      <c r="C13" s="47" t="s">
        <v>92</v>
      </c>
      <c r="D13" s="47" t="s">
        <v>717</v>
      </c>
      <c r="E13" s="47" t="s">
        <v>718</v>
      </c>
      <c r="F13" s="50" t="s">
        <v>719</v>
      </c>
    </row>
    <row r="14" spans="1:6" s="13" customFormat="1" ht="35.1" customHeight="1" x14ac:dyDescent="0.25">
      <c r="A14" s="66" t="s">
        <v>100</v>
      </c>
      <c r="B14" s="47" t="s">
        <v>99</v>
      </c>
      <c r="C14" s="47" t="s">
        <v>101</v>
      </c>
      <c r="D14" s="47" t="s">
        <v>388</v>
      </c>
      <c r="E14" s="47">
        <v>59760</v>
      </c>
      <c r="F14" s="50" t="s">
        <v>353</v>
      </c>
    </row>
    <row r="15" spans="1:6" s="13" customFormat="1" ht="35.1" customHeight="1" x14ac:dyDescent="0.25">
      <c r="A15" s="66" t="s">
        <v>720</v>
      </c>
      <c r="B15" s="47" t="s">
        <v>721</v>
      </c>
      <c r="C15" s="47" t="s">
        <v>104</v>
      </c>
      <c r="D15" s="47" t="s">
        <v>722</v>
      </c>
      <c r="E15" s="47" t="s">
        <v>429</v>
      </c>
      <c r="F15" s="50" t="s">
        <v>376</v>
      </c>
    </row>
    <row r="16" spans="1:6" s="13" customFormat="1" ht="35.1" customHeight="1" x14ac:dyDescent="0.25">
      <c r="A16" s="66" t="s">
        <v>280</v>
      </c>
      <c r="B16" s="47" t="s">
        <v>279</v>
      </c>
      <c r="C16" s="47" t="s">
        <v>281</v>
      </c>
      <c r="D16" s="47" t="s">
        <v>389</v>
      </c>
      <c r="E16" s="47">
        <v>59140</v>
      </c>
      <c r="F16" s="50" t="s">
        <v>378</v>
      </c>
    </row>
    <row r="17" spans="1:6" s="13" customFormat="1" ht="35.1" customHeight="1" x14ac:dyDescent="0.25">
      <c r="A17" s="66" t="s">
        <v>29</v>
      </c>
      <c r="B17" s="47" t="s">
        <v>28</v>
      </c>
      <c r="C17" s="47" t="s">
        <v>30</v>
      </c>
      <c r="D17" s="47" t="s">
        <v>390</v>
      </c>
      <c r="E17" s="47">
        <v>75020</v>
      </c>
      <c r="F17" s="50" t="s">
        <v>376</v>
      </c>
    </row>
    <row r="18" spans="1:6" s="13" customFormat="1" ht="35.1" customHeight="1" x14ac:dyDescent="0.25">
      <c r="A18" s="66" t="s">
        <v>11</v>
      </c>
      <c r="B18" s="47" t="s">
        <v>10</v>
      </c>
      <c r="C18" s="47" t="s">
        <v>12</v>
      </c>
      <c r="D18" s="50" t="s">
        <v>393</v>
      </c>
      <c r="E18" s="47">
        <v>59510</v>
      </c>
      <c r="F18" s="50" t="s">
        <v>394</v>
      </c>
    </row>
    <row r="19" spans="1:6" s="13" customFormat="1" ht="35.1" customHeight="1" x14ac:dyDescent="0.25">
      <c r="A19" s="66" t="s">
        <v>41</v>
      </c>
      <c r="B19" s="47" t="s">
        <v>40</v>
      </c>
      <c r="C19" s="47" t="s">
        <v>42</v>
      </c>
      <c r="D19" s="47" t="s">
        <v>395</v>
      </c>
      <c r="E19" s="47">
        <v>75015</v>
      </c>
      <c r="F19" s="50" t="s">
        <v>376</v>
      </c>
    </row>
    <row r="20" spans="1:6" s="13" customFormat="1" ht="35.1" customHeight="1" x14ac:dyDescent="0.25">
      <c r="A20" s="66" t="s">
        <v>26</v>
      </c>
      <c r="B20" s="47" t="s">
        <v>25</v>
      </c>
      <c r="C20" s="47" t="s">
        <v>27</v>
      </c>
      <c r="D20" s="47" t="s">
        <v>396</v>
      </c>
      <c r="E20" s="47">
        <v>59140</v>
      </c>
      <c r="F20" s="50" t="s">
        <v>378</v>
      </c>
    </row>
    <row r="21" spans="1:6" s="13" customFormat="1" ht="35.1" customHeight="1" x14ac:dyDescent="0.25">
      <c r="A21" s="66" t="s">
        <v>301</v>
      </c>
      <c r="B21" s="47" t="s">
        <v>300</v>
      </c>
      <c r="C21" s="47" t="s">
        <v>321</v>
      </c>
      <c r="D21" s="47" t="s">
        <v>397</v>
      </c>
      <c r="E21" s="47">
        <v>59840</v>
      </c>
      <c r="F21" s="50" t="s">
        <v>398</v>
      </c>
    </row>
    <row r="22" spans="1:6" s="13" customFormat="1" ht="35.1" customHeight="1" x14ac:dyDescent="0.25">
      <c r="A22" s="66" t="s">
        <v>38</v>
      </c>
      <c r="B22" s="47" t="s">
        <v>37</v>
      </c>
      <c r="C22" s="47" t="s">
        <v>39</v>
      </c>
      <c r="D22" s="47" t="s">
        <v>399</v>
      </c>
      <c r="E22" s="47">
        <v>59140</v>
      </c>
      <c r="F22" s="50" t="s">
        <v>378</v>
      </c>
    </row>
    <row r="23" spans="1:6" s="13" customFormat="1" ht="35.1" customHeight="1" x14ac:dyDescent="0.25">
      <c r="A23" s="66" t="s">
        <v>185</v>
      </c>
      <c r="B23" s="47" t="s">
        <v>184</v>
      </c>
      <c r="C23" s="47" t="s">
        <v>186</v>
      </c>
      <c r="D23" s="47" t="s">
        <v>400</v>
      </c>
      <c r="E23" s="47">
        <v>59240</v>
      </c>
      <c r="F23" s="50" t="s">
        <v>378</v>
      </c>
    </row>
    <row r="24" spans="1:6" s="13" customFormat="1" ht="35.1" customHeight="1" x14ac:dyDescent="0.25">
      <c r="A24" s="66" t="s">
        <v>47</v>
      </c>
      <c r="B24" s="47" t="s">
        <v>46</v>
      </c>
      <c r="C24" s="47" t="s">
        <v>48</v>
      </c>
      <c r="D24" s="47" t="s">
        <v>401</v>
      </c>
      <c r="E24" s="47">
        <v>93698</v>
      </c>
      <c r="F24" s="50" t="s">
        <v>402</v>
      </c>
    </row>
    <row r="25" spans="1:6" s="13" customFormat="1" ht="35.1" customHeight="1" x14ac:dyDescent="0.25">
      <c r="A25" s="66" t="s">
        <v>285</v>
      </c>
      <c r="B25" s="47" t="s">
        <v>674</v>
      </c>
      <c r="C25" s="47" t="s">
        <v>286</v>
      </c>
      <c r="D25" s="48" t="s">
        <v>675</v>
      </c>
      <c r="E25" s="47" t="s">
        <v>676</v>
      </c>
      <c r="F25" s="50" t="s">
        <v>594</v>
      </c>
    </row>
    <row r="26" spans="1:6" s="13" customFormat="1" ht="35.1" customHeight="1" x14ac:dyDescent="0.25">
      <c r="A26" s="66" t="s">
        <v>298</v>
      </c>
      <c r="B26" s="47" t="s">
        <v>297</v>
      </c>
      <c r="C26" s="47" t="s">
        <v>299</v>
      </c>
      <c r="D26" s="48" t="s">
        <v>404</v>
      </c>
      <c r="E26" s="47">
        <v>37005</v>
      </c>
      <c r="F26" s="50" t="s">
        <v>403</v>
      </c>
    </row>
    <row r="27" spans="1:6" s="13" customFormat="1" ht="35.1" customHeight="1" x14ac:dyDescent="0.25">
      <c r="A27" s="66" t="s">
        <v>214</v>
      </c>
      <c r="B27" s="47" t="s">
        <v>213</v>
      </c>
      <c r="C27" s="47" t="s">
        <v>215</v>
      </c>
      <c r="D27" s="47" t="s">
        <v>405</v>
      </c>
      <c r="E27" s="47" t="s">
        <v>406</v>
      </c>
      <c r="F27" s="50" t="s">
        <v>407</v>
      </c>
    </row>
    <row r="28" spans="1:6" s="13" customFormat="1" ht="35.1" customHeight="1" x14ac:dyDescent="0.25">
      <c r="A28" s="66" t="s">
        <v>109</v>
      </c>
      <c r="B28" s="47" t="s">
        <v>108</v>
      </c>
      <c r="C28" s="47" t="s">
        <v>110</v>
      </c>
      <c r="D28" s="50" t="s">
        <v>409</v>
      </c>
      <c r="E28" s="47" t="s">
        <v>410</v>
      </c>
      <c r="F28" s="50" t="s">
        <v>411</v>
      </c>
    </row>
    <row r="29" spans="1:6" s="13" customFormat="1" ht="35.1" customHeight="1" x14ac:dyDescent="0.25">
      <c r="A29" s="66" t="s">
        <v>723</v>
      </c>
      <c r="B29" s="47" t="s">
        <v>724</v>
      </c>
      <c r="C29" s="47" t="s">
        <v>55</v>
      </c>
      <c r="D29" s="47" t="s">
        <v>725</v>
      </c>
      <c r="E29" s="47" t="s">
        <v>726</v>
      </c>
      <c r="F29" s="50" t="s">
        <v>486</v>
      </c>
    </row>
    <row r="30" spans="1:6" s="13" customFormat="1" ht="35.1" customHeight="1" x14ac:dyDescent="0.25">
      <c r="A30" s="66" t="s">
        <v>169</v>
      </c>
      <c r="B30" s="47" t="s">
        <v>168</v>
      </c>
      <c r="C30" s="47" t="s">
        <v>170</v>
      </c>
      <c r="D30" s="48" t="s">
        <v>414</v>
      </c>
      <c r="E30" s="47">
        <v>93150</v>
      </c>
      <c r="F30" s="50" t="s">
        <v>413</v>
      </c>
    </row>
    <row r="31" spans="1:6" s="13" customFormat="1" ht="35.1" customHeight="1" x14ac:dyDescent="0.25">
      <c r="A31" s="66" t="s">
        <v>140</v>
      </c>
      <c r="B31" s="47" t="s">
        <v>139</v>
      </c>
      <c r="C31" s="47" t="s">
        <v>141</v>
      </c>
      <c r="D31" s="48" t="s">
        <v>416</v>
      </c>
      <c r="E31" s="47">
        <v>59948</v>
      </c>
      <c r="F31" s="50" t="s">
        <v>415</v>
      </c>
    </row>
    <row r="32" spans="1:6" s="13" customFormat="1" ht="35.1" customHeight="1" x14ac:dyDescent="0.25">
      <c r="A32" s="66" t="s">
        <v>315</v>
      </c>
      <c r="B32" s="47" t="s">
        <v>314</v>
      </c>
      <c r="C32" s="47" t="s">
        <v>316</v>
      </c>
      <c r="D32" s="48" t="s">
        <v>417</v>
      </c>
      <c r="E32" s="47">
        <v>59760</v>
      </c>
      <c r="F32" s="50" t="s">
        <v>353</v>
      </c>
    </row>
    <row r="33" spans="1:6" s="13" customFormat="1" ht="35.1" customHeight="1" x14ac:dyDescent="0.25">
      <c r="A33" s="66" t="s">
        <v>123</v>
      </c>
      <c r="B33" s="47" t="s">
        <v>122</v>
      </c>
      <c r="C33" s="47" t="s">
        <v>124</v>
      </c>
      <c r="D33" s="48" t="s">
        <v>419</v>
      </c>
      <c r="E33" s="47">
        <v>59229</v>
      </c>
      <c r="F33" s="50" t="s">
        <v>418</v>
      </c>
    </row>
    <row r="34" spans="1:6" s="13" customFormat="1" ht="35.1" customHeight="1" x14ac:dyDescent="0.25">
      <c r="A34" s="66" t="s">
        <v>209</v>
      </c>
      <c r="B34" s="47" t="s">
        <v>208</v>
      </c>
      <c r="C34" s="47" t="s">
        <v>210</v>
      </c>
      <c r="D34" s="48" t="s">
        <v>420</v>
      </c>
      <c r="E34" s="47">
        <v>59930</v>
      </c>
      <c r="F34" s="47" t="s">
        <v>421</v>
      </c>
    </row>
    <row r="35" spans="1:6" s="13" customFormat="1" ht="35.1" customHeight="1" x14ac:dyDescent="0.25">
      <c r="A35" s="66" t="s">
        <v>120</v>
      </c>
      <c r="B35" s="47" t="s">
        <v>119</v>
      </c>
      <c r="C35" s="47" t="s">
        <v>121</v>
      </c>
      <c r="D35" s="47" t="s">
        <v>422</v>
      </c>
      <c r="E35" s="47">
        <v>75015</v>
      </c>
      <c r="F35" s="50" t="s">
        <v>376</v>
      </c>
    </row>
    <row r="36" spans="1:6" s="13" customFormat="1" ht="35.1" customHeight="1" x14ac:dyDescent="0.25">
      <c r="A36" s="66" t="s">
        <v>80</v>
      </c>
      <c r="B36" s="47" t="s">
        <v>79</v>
      </c>
      <c r="C36" s="47" t="s">
        <v>81</v>
      </c>
      <c r="D36" s="47" t="s">
        <v>424</v>
      </c>
      <c r="E36" s="47">
        <v>62119</v>
      </c>
      <c r="F36" s="50" t="s">
        <v>423</v>
      </c>
    </row>
    <row r="37" spans="1:6" s="13" customFormat="1" ht="35.1" customHeight="1" x14ac:dyDescent="0.25">
      <c r="A37" s="66" t="s">
        <v>771</v>
      </c>
      <c r="B37" s="47" t="s">
        <v>773</v>
      </c>
      <c r="C37" s="47" t="s">
        <v>772</v>
      </c>
      <c r="D37" s="48" t="s">
        <v>774</v>
      </c>
      <c r="E37" s="47" t="s">
        <v>775</v>
      </c>
      <c r="F37" s="50" t="s">
        <v>455</v>
      </c>
    </row>
    <row r="38" spans="1:6" s="13" customFormat="1" ht="35.1" customHeight="1" x14ac:dyDescent="0.25">
      <c r="A38" s="66" t="s">
        <v>18</v>
      </c>
      <c r="B38" s="47" t="s">
        <v>17</v>
      </c>
      <c r="C38" s="47" t="s">
        <v>19</v>
      </c>
      <c r="D38" s="47" t="s">
        <v>430</v>
      </c>
      <c r="E38" s="47" t="s">
        <v>431</v>
      </c>
      <c r="F38" s="50" t="s">
        <v>432</v>
      </c>
    </row>
    <row r="39" spans="1:6" s="13" customFormat="1" ht="35.1" customHeight="1" x14ac:dyDescent="0.25">
      <c r="A39" s="66" t="s">
        <v>599</v>
      </c>
      <c r="B39" s="47" t="s">
        <v>602</v>
      </c>
      <c r="C39" s="47" t="s">
        <v>600</v>
      </c>
      <c r="D39" s="47" t="s">
        <v>601</v>
      </c>
      <c r="E39" s="47" t="s">
        <v>367</v>
      </c>
      <c r="F39" s="50" t="s">
        <v>378</v>
      </c>
    </row>
    <row r="40" spans="1:6" s="13" customFormat="1" ht="35.1" customHeight="1" x14ac:dyDescent="0.25">
      <c r="A40" s="66" t="s">
        <v>194</v>
      </c>
      <c r="B40" s="47" t="s">
        <v>193</v>
      </c>
      <c r="C40" s="47" t="s">
        <v>195</v>
      </c>
      <c r="D40" s="47" t="s">
        <v>434</v>
      </c>
      <c r="E40" s="47" t="s">
        <v>433</v>
      </c>
      <c r="F40" s="47" t="s">
        <v>376</v>
      </c>
    </row>
    <row r="41" spans="1:6" s="13" customFormat="1" ht="35.1" customHeight="1" x14ac:dyDescent="0.25">
      <c r="A41" s="66" t="s">
        <v>149</v>
      </c>
      <c r="B41" s="47" t="s">
        <v>148</v>
      </c>
      <c r="C41" s="47" t="s">
        <v>150</v>
      </c>
      <c r="D41" s="47" t="s">
        <v>435</v>
      </c>
      <c r="E41" s="47" t="s">
        <v>429</v>
      </c>
      <c r="F41" s="50" t="s">
        <v>376</v>
      </c>
    </row>
    <row r="42" spans="1:6" s="13" customFormat="1" ht="35.1" customHeight="1" x14ac:dyDescent="0.25">
      <c r="A42" s="66" t="s">
        <v>269</v>
      </c>
      <c r="B42" s="47" t="s">
        <v>268</v>
      </c>
      <c r="C42" s="47" t="s">
        <v>270</v>
      </c>
      <c r="D42" s="47" t="s">
        <v>436</v>
      </c>
      <c r="E42" s="47">
        <v>94300</v>
      </c>
      <c r="F42" s="47" t="s">
        <v>437</v>
      </c>
    </row>
    <row r="43" spans="1:6" s="13" customFormat="1" ht="35.1" customHeight="1" x14ac:dyDescent="0.25">
      <c r="A43" s="66" t="s">
        <v>60</v>
      </c>
      <c r="B43" s="47" t="s">
        <v>59</v>
      </c>
      <c r="C43" s="47" t="s">
        <v>61</v>
      </c>
      <c r="D43" s="47" t="s">
        <v>438</v>
      </c>
      <c r="E43" s="47" t="s">
        <v>365</v>
      </c>
      <c r="F43" s="50" t="s">
        <v>376</v>
      </c>
    </row>
    <row r="44" spans="1:6" s="13" customFormat="1" ht="35.1" customHeight="1" x14ac:dyDescent="0.25">
      <c r="A44" s="66" t="s">
        <v>765</v>
      </c>
      <c r="B44" s="47" t="s">
        <v>766</v>
      </c>
      <c r="C44" s="47" t="s">
        <v>767</v>
      </c>
      <c r="D44" s="47" t="s">
        <v>768</v>
      </c>
      <c r="E44" s="47" t="s">
        <v>769</v>
      </c>
      <c r="F44" s="50" t="s">
        <v>770</v>
      </c>
    </row>
    <row r="45" spans="1:6" s="13" customFormat="1" ht="35.1" customHeight="1" x14ac:dyDescent="0.25">
      <c r="A45" s="66" t="s">
        <v>163</v>
      </c>
      <c r="B45" s="47" t="s">
        <v>162</v>
      </c>
      <c r="C45" s="47" t="s">
        <v>164</v>
      </c>
      <c r="D45" s="47" t="s">
        <v>439</v>
      </c>
      <c r="E45" s="47" t="s">
        <v>440</v>
      </c>
      <c r="F45" s="50" t="s">
        <v>441</v>
      </c>
    </row>
    <row r="46" spans="1:6" s="13" customFormat="1" ht="35.1" customHeight="1" x14ac:dyDescent="0.25">
      <c r="A46" s="66" t="s">
        <v>188</v>
      </c>
      <c r="B46" s="47" t="s">
        <v>187</v>
      </c>
      <c r="C46" s="47" t="s">
        <v>189</v>
      </c>
      <c r="D46" s="47" t="s">
        <v>388</v>
      </c>
      <c r="E46" s="47" t="s">
        <v>442</v>
      </c>
      <c r="F46" s="50" t="s">
        <v>353</v>
      </c>
    </row>
    <row r="47" spans="1:6" s="13" customFormat="1" ht="35.1" customHeight="1" x14ac:dyDescent="0.25">
      <c r="A47" s="66" t="s">
        <v>201</v>
      </c>
      <c r="B47" s="47" t="s">
        <v>200</v>
      </c>
      <c r="C47" s="47" t="s">
        <v>202</v>
      </c>
      <c r="D47" s="48" t="s">
        <v>705</v>
      </c>
      <c r="E47" s="47" t="s">
        <v>443</v>
      </c>
      <c r="F47" s="50" t="s">
        <v>444</v>
      </c>
    </row>
    <row r="48" spans="1:6" s="13" customFormat="1" ht="35.1" customHeight="1" x14ac:dyDescent="0.25">
      <c r="A48" s="66" t="s">
        <v>16</v>
      </c>
      <c r="B48" s="47" t="s">
        <v>15</v>
      </c>
      <c r="C48" s="47" t="s">
        <v>322</v>
      </c>
      <c r="D48" s="47" t="s">
        <v>445</v>
      </c>
      <c r="E48" s="47">
        <v>59240</v>
      </c>
      <c r="F48" s="50" t="s">
        <v>378</v>
      </c>
    </row>
    <row r="49" spans="1:6" s="13" customFormat="1" ht="35.1" customHeight="1" x14ac:dyDescent="0.25">
      <c r="A49" s="66" t="s">
        <v>157</v>
      </c>
      <c r="B49" s="47" t="s">
        <v>156</v>
      </c>
      <c r="C49" s="47" t="s">
        <v>158</v>
      </c>
      <c r="D49" s="47" t="s">
        <v>446</v>
      </c>
      <c r="E49" s="47" t="s">
        <v>447</v>
      </c>
      <c r="F49" s="50" t="s">
        <v>448</v>
      </c>
    </row>
    <row r="50" spans="1:6" s="13" customFormat="1" ht="35.1" customHeight="1" x14ac:dyDescent="0.25">
      <c r="A50" s="66" t="s">
        <v>197</v>
      </c>
      <c r="B50" s="47" t="s">
        <v>196</v>
      </c>
      <c r="C50" s="47" t="s">
        <v>198</v>
      </c>
      <c r="D50" s="47" t="s">
        <v>449</v>
      </c>
      <c r="E50" s="47" t="s">
        <v>450</v>
      </c>
      <c r="F50" s="50" t="s">
        <v>451</v>
      </c>
    </row>
    <row r="51" spans="1:6" s="13" customFormat="1" ht="35.1" customHeight="1" x14ac:dyDescent="0.25">
      <c r="A51" s="66" t="s">
        <v>176</v>
      </c>
      <c r="B51" s="47" t="s">
        <v>175</v>
      </c>
      <c r="C51" s="47" t="s">
        <v>177</v>
      </c>
      <c r="D51" s="47" t="s">
        <v>452</v>
      </c>
      <c r="E51" s="47" t="s">
        <v>453</v>
      </c>
      <c r="F51" s="47" t="s">
        <v>454</v>
      </c>
    </row>
    <row r="52" spans="1:6" s="13" customFormat="1" ht="35.1" customHeight="1" x14ac:dyDescent="0.25">
      <c r="A52" s="66" t="s">
        <v>239</v>
      </c>
      <c r="B52" s="50" t="s">
        <v>490</v>
      </c>
      <c r="C52" s="47" t="s">
        <v>240</v>
      </c>
      <c r="D52" s="47" t="s">
        <v>456</v>
      </c>
      <c r="E52" s="47" t="s">
        <v>457</v>
      </c>
      <c r="F52" s="49" t="s">
        <v>458</v>
      </c>
    </row>
    <row r="53" spans="1:6" s="13" customFormat="1" ht="35.1" customHeight="1" x14ac:dyDescent="0.25">
      <c r="A53" s="66" t="s">
        <v>225</v>
      </c>
      <c r="B53" s="47" t="s">
        <v>224</v>
      </c>
      <c r="C53" s="47" t="s">
        <v>847</v>
      </c>
      <c r="D53" s="48" t="s">
        <v>727</v>
      </c>
      <c r="E53" s="47" t="s">
        <v>476</v>
      </c>
      <c r="F53" s="50" t="s">
        <v>376</v>
      </c>
    </row>
    <row r="54" spans="1:6" s="13" customFormat="1" ht="35.1" customHeight="1" x14ac:dyDescent="0.25">
      <c r="A54" s="66" t="s">
        <v>313</v>
      </c>
      <c r="B54" s="47" t="s">
        <v>312</v>
      </c>
      <c r="C54" s="47" t="s">
        <v>844</v>
      </c>
      <c r="D54" s="48" t="s">
        <v>355</v>
      </c>
      <c r="E54" s="47" t="s">
        <v>370</v>
      </c>
      <c r="F54" s="47" t="s">
        <v>380</v>
      </c>
    </row>
    <row r="55" spans="1:6" s="13" customFormat="1" ht="35.1" customHeight="1" x14ac:dyDescent="0.25">
      <c r="A55" s="66" t="s">
        <v>623</v>
      </c>
      <c r="B55" s="47" t="s">
        <v>624</v>
      </c>
      <c r="C55" s="47" t="s">
        <v>843</v>
      </c>
      <c r="D55" s="47" t="s">
        <v>625</v>
      </c>
      <c r="E55" s="47" t="s">
        <v>626</v>
      </c>
      <c r="F55" s="47" t="s">
        <v>627</v>
      </c>
    </row>
    <row r="56" spans="1:6" s="13" customFormat="1" ht="35.1" customHeight="1" x14ac:dyDescent="0.25">
      <c r="A56" s="66" t="s">
        <v>291</v>
      </c>
      <c r="B56" s="47" t="s">
        <v>290</v>
      </c>
      <c r="C56" s="47" t="s">
        <v>845</v>
      </c>
      <c r="D56" s="48" t="s">
        <v>363</v>
      </c>
      <c r="E56" s="47" t="s">
        <v>371</v>
      </c>
      <c r="F56" s="47" t="s">
        <v>381</v>
      </c>
    </row>
    <row r="57" spans="1:6" s="13" customFormat="1" ht="35.1" customHeight="1" x14ac:dyDescent="0.25">
      <c r="A57" s="66" t="s">
        <v>309</v>
      </c>
      <c r="B57" s="47" t="s">
        <v>308</v>
      </c>
      <c r="C57" s="47" t="s">
        <v>842</v>
      </c>
      <c r="D57" s="49" t="s">
        <v>392</v>
      </c>
      <c r="E57" s="47">
        <v>30900</v>
      </c>
      <c r="F57" s="50" t="s">
        <v>391</v>
      </c>
    </row>
    <row r="58" spans="1:6" s="13" customFormat="1" ht="35.1" customHeight="1" x14ac:dyDescent="0.25">
      <c r="A58" s="66" t="s">
        <v>293</v>
      </c>
      <c r="B58" s="47" t="s">
        <v>292</v>
      </c>
      <c r="C58" s="47" t="s">
        <v>294</v>
      </c>
      <c r="D58" s="47" t="s">
        <v>459</v>
      </c>
      <c r="E58" s="47" t="s">
        <v>426</v>
      </c>
      <c r="F58" s="50" t="s">
        <v>427</v>
      </c>
    </row>
    <row r="59" spans="1:6" s="13" customFormat="1" ht="35.1" customHeight="1" x14ac:dyDescent="0.25">
      <c r="A59" s="66" t="s">
        <v>677</v>
      </c>
      <c r="B59" s="47" t="s">
        <v>678</v>
      </c>
      <c r="C59" s="47" t="s">
        <v>679</v>
      </c>
      <c r="D59" s="47" t="s">
        <v>680</v>
      </c>
      <c r="E59" s="47" t="s">
        <v>681</v>
      </c>
      <c r="F59" s="50" t="s">
        <v>682</v>
      </c>
    </row>
    <row r="60" spans="1:6" s="13" customFormat="1" ht="35.1" customHeight="1" x14ac:dyDescent="0.25">
      <c r="A60" s="66" t="s">
        <v>255</v>
      </c>
      <c r="B60" s="47" t="s">
        <v>254</v>
      </c>
      <c r="C60" s="47" t="s">
        <v>256</v>
      </c>
      <c r="D60" s="47" t="s">
        <v>460</v>
      </c>
      <c r="E60" s="47" t="s">
        <v>461</v>
      </c>
      <c r="F60" s="50" t="s">
        <v>462</v>
      </c>
    </row>
    <row r="61" spans="1:6" s="13" customFormat="1" ht="35.1" customHeight="1" x14ac:dyDescent="0.25">
      <c r="A61" s="66" t="s">
        <v>753</v>
      </c>
      <c r="B61" s="47" t="s">
        <v>758</v>
      </c>
      <c r="C61" s="47" t="s">
        <v>754</v>
      </c>
      <c r="D61" s="47" t="s">
        <v>755</v>
      </c>
      <c r="E61" s="47" t="s">
        <v>756</v>
      </c>
      <c r="F61" s="50" t="s">
        <v>757</v>
      </c>
    </row>
    <row r="62" spans="1:6" s="13" customFormat="1" ht="35.1" customHeight="1" x14ac:dyDescent="0.25">
      <c r="A62" s="66" t="s">
        <v>318</v>
      </c>
      <c r="B62" s="47" t="s">
        <v>317</v>
      </c>
      <c r="C62" s="47" t="s">
        <v>319</v>
      </c>
      <c r="D62" s="47" t="s">
        <v>463</v>
      </c>
      <c r="E62" s="47" t="s">
        <v>464</v>
      </c>
      <c r="F62" s="50" t="s">
        <v>465</v>
      </c>
    </row>
    <row r="63" spans="1:6" s="13" customFormat="1" ht="35.1" customHeight="1" x14ac:dyDescent="0.25">
      <c r="A63" s="66" t="s">
        <v>683</v>
      </c>
      <c r="B63" s="47" t="s">
        <v>759</v>
      </c>
      <c r="C63" s="47" t="s">
        <v>777</v>
      </c>
      <c r="D63" s="47" t="s">
        <v>684</v>
      </c>
      <c r="E63" s="47" t="s">
        <v>534</v>
      </c>
      <c r="F63" s="50" t="s">
        <v>533</v>
      </c>
    </row>
    <row r="64" spans="1:6" s="13" customFormat="1" ht="35.1" customHeight="1" x14ac:dyDescent="0.25">
      <c r="A64" s="132" t="s">
        <v>837</v>
      </c>
      <c r="B64" s="133" t="s">
        <v>838</v>
      </c>
      <c r="C64" s="133" t="s">
        <v>840</v>
      </c>
      <c r="D64" s="133" t="s">
        <v>839</v>
      </c>
      <c r="E64" s="133" t="s">
        <v>371</v>
      </c>
      <c r="F64" s="134" t="s">
        <v>381</v>
      </c>
    </row>
    <row r="65" spans="1:6" s="13" customFormat="1" ht="35.1" customHeight="1" x14ac:dyDescent="0.25">
      <c r="A65" s="66" t="s">
        <v>267</v>
      </c>
      <c r="B65" s="47" t="s">
        <v>266</v>
      </c>
      <c r="C65" s="47" t="s">
        <v>795</v>
      </c>
      <c r="D65" s="47" t="s">
        <v>425</v>
      </c>
      <c r="E65" s="47">
        <v>44000</v>
      </c>
      <c r="F65" s="50" t="s">
        <v>427</v>
      </c>
    </row>
    <row r="66" spans="1:6" s="13" customFormat="1" ht="35.1" customHeight="1" x14ac:dyDescent="0.25">
      <c r="A66" s="66" t="s">
        <v>174</v>
      </c>
      <c r="B66" s="47" t="s">
        <v>173</v>
      </c>
      <c r="C66" s="47" t="s">
        <v>848</v>
      </c>
      <c r="D66" s="47" t="s">
        <v>489</v>
      </c>
      <c r="E66" s="47" t="s">
        <v>474</v>
      </c>
      <c r="F66" s="50" t="s">
        <v>475</v>
      </c>
    </row>
    <row r="67" spans="1:6" s="13" customFormat="1" ht="35.1" customHeight="1" x14ac:dyDescent="0.25">
      <c r="A67" s="66" t="s">
        <v>98</v>
      </c>
      <c r="B67" s="47" t="s">
        <v>97</v>
      </c>
      <c r="C67" s="47" t="s">
        <v>849</v>
      </c>
      <c r="D67" s="47" t="s">
        <v>478</v>
      </c>
      <c r="E67" s="47" t="s">
        <v>477</v>
      </c>
      <c r="F67" s="50" t="s">
        <v>479</v>
      </c>
    </row>
    <row r="68" spans="1:6" s="13" customFormat="1" ht="35.1" customHeight="1" x14ac:dyDescent="0.25">
      <c r="A68" s="66" t="s">
        <v>167</v>
      </c>
      <c r="B68" s="47" t="s">
        <v>166</v>
      </c>
      <c r="C68" s="47" t="s">
        <v>466</v>
      </c>
      <c r="D68" s="47" t="s">
        <v>467</v>
      </c>
      <c r="E68" s="47" t="s">
        <v>371</v>
      </c>
      <c r="F68" s="50" t="s">
        <v>381</v>
      </c>
    </row>
    <row r="69" spans="1:6" s="13" customFormat="1" ht="35.1" customHeight="1" x14ac:dyDescent="0.25">
      <c r="A69" s="66" t="s">
        <v>296</v>
      </c>
      <c r="B69" s="47" t="s">
        <v>295</v>
      </c>
      <c r="C69" s="47" t="s">
        <v>778</v>
      </c>
      <c r="D69" s="47" t="s">
        <v>468</v>
      </c>
      <c r="E69" s="47" t="s">
        <v>469</v>
      </c>
      <c r="F69" s="50" t="s">
        <v>470</v>
      </c>
    </row>
    <row r="70" spans="1:6" s="13" customFormat="1" ht="35.1" customHeight="1" x14ac:dyDescent="0.25">
      <c r="A70" s="66" t="s">
        <v>278</v>
      </c>
      <c r="B70" s="47" t="s">
        <v>277</v>
      </c>
      <c r="C70" s="47" t="s">
        <v>851</v>
      </c>
      <c r="D70" s="47" t="s">
        <v>509</v>
      </c>
      <c r="E70" s="47" t="s">
        <v>510</v>
      </c>
      <c r="F70" s="50" t="s">
        <v>470</v>
      </c>
    </row>
    <row r="71" spans="1:6" s="13" customFormat="1" ht="35.1" customHeight="1" x14ac:dyDescent="0.25">
      <c r="A71" s="66" t="s">
        <v>227</v>
      </c>
      <c r="B71" s="47" t="s">
        <v>226</v>
      </c>
      <c r="C71" s="47" t="s">
        <v>779</v>
      </c>
      <c r="D71" s="47" t="s">
        <v>471</v>
      </c>
      <c r="E71" s="47" t="s">
        <v>472</v>
      </c>
      <c r="F71" s="50" t="s">
        <v>380</v>
      </c>
    </row>
    <row r="72" spans="1:6" s="13" customFormat="1" ht="35.1" customHeight="1" x14ac:dyDescent="0.25">
      <c r="A72" s="66" t="s">
        <v>232</v>
      </c>
      <c r="B72" s="47" t="s">
        <v>231</v>
      </c>
      <c r="C72" s="47" t="s">
        <v>780</v>
      </c>
      <c r="D72" s="47" t="s">
        <v>473</v>
      </c>
      <c r="E72" s="47" t="s">
        <v>474</v>
      </c>
      <c r="F72" s="50" t="s">
        <v>475</v>
      </c>
    </row>
    <row r="73" spans="1:6" s="13" customFormat="1" ht="35.1" customHeight="1" x14ac:dyDescent="0.25">
      <c r="A73" s="66" t="s">
        <v>212</v>
      </c>
      <c r="B73" s="47" t="s">
        <v>211</v>
      </c>
      <c r="C73" s="47" t="s">
        <v>800</v>
      </c>
      <c r="D73" s="47" t="s">
        <v>531</v>
      </c>
      <c r="E73" s="47" t="s">
        <v>529</v>
      </c>
      <c r="F73" s="50" t="s">
        <v>530</v>
      </c>
    </row>
    <row r="74" spans="1:6" s="13" customFormat="1" ht="35.1" customHeight="1" x14ac:dyDescent="0.25">
      <c r="A74" s="66" t="s">
        <v>311</v>
      </c>
      <c r="B74" s="47" t="s">
        <v>310</v>
      </c>
      <c r="C74" s="47" t="s">
        <v>846</v>
      </c>
      <c r="D74" s="47" t="s">
        <v>480</v>
      </c>
      <c r="E74" s="47" t="s">
        <v>481</v>
      </c>
      <c r="F74" s="50" t="s">
        <v>475</v>
      </c>
    </row>
    <row r="75" spans="1:6" s="13" customFormat="1" ht="35.1" customHeight="1" x14ac:dyDescent="0.25">
      <c r="A75" s="66" t="s">
        <v>250</v>
      </c>
      <c r="B75" s="47" t="s">
        <v>249</v>
      </c>
      <c r="C75" s="47" t="s">
        <v>853</v>
      </c>
      <c r="D75" s="47" t="s">
        <v>598</v>
      </c>
      <c r="E75" s="47" t="s">
        <v>367</v>
      </c>
      <c r="F75" s="50" t="s">
        <v>378</v>
      </c>
    </row>
    <row r="76" spans="1:6" s="13" customFormat="1" ht="35.1" customHeight="1" x14ac:dyDescent="0.25">
      <c r="A76" s="66" t="s">
        <v>103</v>
      </c>
      <c r="B76" s="47" t="s">
        <v>102</v>
      </c>
      <c r="C76" s="47" t="s">
        <v>738</v>
      </c>
      <c r="D76" s="48" t="s">
        <v>739</v>
      </c>
      <c r="E76" s="47">
        <v>31000</v>
      </c>
      <c r="F76" s="50" t="s">
        <v>428</v>
      </c>
    </row>
    <row r="77" spans="1:6" s="13" customFormat="1" ht="35.1" customHeight="1" x14ac:dyDescent="0.25">
      <c r="A77" s="66" t="s">
        <v>217</v>
      </c>
      <c r="B77" s="47" t="s">
        <v>216</v>
      </c>
      <c r="C77" s="47" t="s">
        <v>218</v>
      </c>
      <c r="D77" s="47" t="s">
        <v>482</v>
      </c>
      <c r="E77" s="47" t="s">
        <v>483</v>
      </c>
      <c r="F77" s="50" t="s">
        <v>484</v>
      </c>
    </row>
    <row r="78" spans="1:6" s="13" customFormat="1" ht="35.1" customHeight="1" x14ac:dyDescent="0.25">
      <c r="A78" s="66" t="s">
        <v>247</v>
      </c>
      <c r="B78" s="47" t="s">
        <v>246</v>
      </c>
      <c r="C78" s="47" t="s">
        <v>248</v>
      </c>
      <c r="D78" s="47" t="s">
        <v>728</v>
      </c>
      <c r="E78" s="47" t="s">
        <v>485</v>
      </c>
      <c r="F78" s="50" t="s">
        <v>486</v>
      </c>
    </row>
    <row r="79" spans="1:6" s="13" customFormat="1" ht="35.1" customHeight="1" x14ac:dyDescent="0.25">
      <c r="A79" s="66" t="s">
        <v>272</v>
      </c>
      <c r="B79" s="47" t="s">
        <v>271</v>
      </c>
      <c r="C79" s="47" t="s">
        <v>273</v>
      </c>
      <c r="D79" s="47" t="s">
        <v>488</v>
      </c>
      <c r="E79" s="47">
        <v>59430</v>
      </c>
      <c r="F79" s="50" t="s">
        <v>487</v>
      </c>
    </row>
    <row r="80" spans="1:6" s="13" customFormat="1" ht="35.1" customHeight="1" x14ac:dyDescent="0.25">
      <c r="A80" s="66" t="s">
        <v>204</v>
      </c>
      <c r="B80" s="47" t="s">
        <v>203</v>
      </c>
      <c r="C80" s="47" t="s">
        <v>43</v>
      </c>
      <c r="D80" s="47" t="s">
        <v>493</v>
      </c>
      <c r="E80" s="47" t="s">
        <v>366</v>
      </c>
      <c r="F80" s="50" t="s">
        <v>376</v>
      </c>
    </row>
    <row r="81" spans="1:6" s="13" customFormat="1" ht="35.1" customHeight="1" x14ac:dyDescent="0.25">
      <c r="A81" s="66" t="s">
        <v>172</v>
      </c>
      <c r="B81" s="47" t="s">
        <v>171</v>
      </c>
      <c r="C81" s="47" t="s">
        <v>850</v>
      </c>
      <c r="D81" s="47" t="s">
        <v>494</v>
      </c>
      <c r="E81" s="47" t="s">
        <v>496</v>
      </c>
      <c r="F81" s="50" t="s">
        <v>495</v>
      </c>
    </row>
    <row r="82" spans="1:6" s="13" customFormat="1" ht="35.1" customHeight="1" x14ac:dyDescent="0.25">
      <c r="A82" s="66" t="s">
        <v>128</v>
      </c>
      <c r="B82" s="47" t="s">
        <v>127</v>
      </c>
      <c r="C82" s="47" t="s">
        <v>129</v>
      </c>
      <c r="D82" s="47" t="s">
        <v>497</v>
      </c>
      <c r="E82" s="47" t="s">
        <v>498</v>
      </c>
      <c r="F82" s="50" t="s">
        <v>499</v>
      </c>
    </row>
    <row r="83" spans="1:6" s="13" customFormat="1" ht="35.1" customHeight="1" x14ac:dyDescent="0.25">
      <c r="A83" s="66" t="s">
        <v>134</v>
      </c>
      <c r="B83" s="47" t="s">
        <v>133</v>
      </c>
      <c r="C83" s="47" t="s">
        <v>135</v>
      </c>
      <c r="D83" s="47" t="s">
        <v>502</v>
      </c>
      <c r="E83" s="47" t="s">
        <v>500</v>
      </c>
      <c r="F83" s="50" t="s">
        <v>501</v>
      </c>
    </row>
    <row r="84" spans="1:6" s="13" customFormat="1" ht="35.1" customHeight="1" x14ac:dyDescent="0.25">
      <c r="A84" s="66" t="s">
        <v>94</v>
      </c>
      <c r="B84" s="47" t="s">
        <v>93</v>
      </c>
      <c r="C84" s="47" t="s">
        <v>320</v>
      </c>
      <c r="D84" s="47" t="s">
        <v>503</v>
      </c>
      <c r="E84" s="47" t="s">
        <v>504</v>
      </c>
      <c r="F84" s="50" t="s">
        <v>378</v>
      </c>
    </row>
    <row r="85" spans="1:6" s="13" customFormat="1" ht="35.1" customHeight="1" x14ac:dyDescent="0.25">
      <c r="A85" s="66" t="s">
        <v>32</v>
      </c>
      <c r="B85" s="47" t="s">
        <v>31</v>
      </c>
      <c r="C85" s="47" t="s">
        <v>33</v>
      </c>
      <c r="D85" s="47" t="s">
        <v>505</v>
      </c>
      <c r="E85" s="47" t="s">
        <v>506</v>
      </c>
      <c r="F85" s="50" t="s">
        <v>507</v>
      </c>
    </row>
    <row r="86" spans="1:6" s="13" customFormat="1" ht="35.1" customHeight="1" x14ac:dyDescent="0.25">
      <c r="A86" s="66" t="s">
        <v>264</v>
      </c>
      <c r="B86" s="47" t="s">
        <v>263</v>
      </c>
      <c r="C86" s="47" t="s">
        <v>265</v>
      </c>
      <c r="D86" s="47" t="s">
        <v>508</v>
      </c>
      <c r="E86" s="47" t="s">
        <v>453</v>
      </c>
      <c r="F86" s="50" t="s">
        <v>454</v>
      </c>
    </row>
    <row r="87" spans="1:6" s="13" customFormat="1" ht="35.1" customHeight="1" x14ac:dyDescent="0.25">
      <c r="A87" s="66" t="s">
        <v>303</v>
      </c>
      <c r="B87" s="47" t="s">
        <v>302</v>
      </c>
      <c r="C87" s="47" t="s">
        <v>304</v>
      </c>
      <c r="D87" s="47" t="s">
        <v>511</v>
      </c>
      <c r="E87" s="47" t="s">
        <v>512</v>
      </c>
      <c r="F87" s="50" t="s">
        <v>391</v>
      </c>
    </row>
    <row r="88" spans="1:6" s="13" customFormat="1" ht="35.1" customHeight="1" x14ac:dyDescent="0.25">
      <c r="A88" s="66" t="s">
        <v>234</v>
      </c>
      <c r="B88" s="47" t="s">
        <v>233</v>
      </c>
      <c r="C88" s="47" t="s">
        <v>235</v>
      </c>
      <c r="D88" s="47" t="s">
        <v>513</v>
      </c>
      <c r="E88" s="47" t="s">
        <v>443</v>
      </c>
      <c r="F88" s="50" t="s">
        <v>444</v>
      </c>
    </row>
    <row r="89" spans="1:6" s="13" customFormat="1" ht="35.1" customHeight="1" x14ac:dyDescent="0.25">
      <c r="A89" s="66" t="s">
        <v>760</v>
      </c>
      <c r="B89" s="47" t="s">
        <v>761</v>
      </c>
      <c r="C89" s="47" t="s">
        <v>762</v>
      </c>
      <c r="D89" s="47" t="s">
        <v>763</v>
      </c>
      <c r="E89" s="47" t="s">
        <v>440</v>
      </c>
      <c r="F89" s="50" t="s">
        <v>441</v>
      </c>
    </row>
    <row r="90" spans="1:6" s="13" customFormat="1" ht="35.1" customHeight="1" x14ac:dyDescent="0.25">
      <c r="A90" s="66" t="s">
        <v>151</v>
      </c>
      <c r="B90" s="47" t="s">
        <v>734</v>
      </c>
      <c r="C90" s="47" t="s">
        <v>152</v>
      </c>
      <c r="D90" s="47" t="s">
        <v>735</v>
      </c>
      <c r="E90" s="47" t="s">
        <v>736</v>
      </c>
      <c r="F90" s="50" t="s">
        <v>737</v>
      </c>
    </row>
    <row r="91" spans="1:6" s="13" customFormat="1" ht="35.1" customHeight="1" x14ac:dyDescent="0.25">
      <c r="A91" s="66" t="s">
        <v>66</v>
      </c>
      <c r="B91" s="47" t="s">
        <v>65</v>
      </c>
      <c r="C91" s="47" t="s">
        <v>67</v>
      </c>
      <c r="D91" s="47" t="s">
        <v>514</v>
      </c>
      <c r="E91" s="47" t="s">
        <v>500</v>
      </c>
      <c r="F91" s="50" t="s">
        <v>501</v>
      </c>
    </row>
    <row r="92" spans="1:6" s="13" customFormat="1" ht="35.1" customHeight="1" x14ac:dyDescent="0.25">
      <c r="A92" s="66" t="s">
        <v>137</v>
      </c>
      <c r="B92" s="47" t="s">
        <v>136</v>
      </c>
      <c r="C92" s="47" t="s">
        <v>138</v>
      </c>
      <c r="D92" s="47" t="s">
        <v>515</v>
      </c>
      <c r="E92" s="47" t="s">
        <v>442</v>
      </c>
      <c r="F92" s="50" t="s">
        <v>353</v>
      </c>
    </row>
    <row r="93" spans="1:6" s="13" customFormat="1" ht="35.1" customHeight="1" x14ac:dyDescent="0.25">
      <c r="A93" s="66" t="s">
        <v>118</v>
      </c>
      <c r="B93" s="47" t="s">
        <v>117</v>
      </c>
      <c r="C93" s="47" t="s">
        <v>199</v>
      </c>
      <c r="D93" s="48" t="s">
        <v>516</v>
      </c>
      <c r="E93" s="47" t="s">
        <v>517</v>
      </c>
      <c r="F93" s="50" t="s">
        <v>518</v>
      </c>
    </row>
    <row r="94" spans="1:6" s="13" customFormat="1" ht="35.1" customHeight="1" x14ac:dyDescent="0.25">
      <c r="A94" s="66" t="s">
        <v>242</v>
      </c>
      <c r="B94" s="47" t="s">
        <v>241</v>
      </c>
      <c r="C94" s="47" t="s">
        <v>243</v>
      </c>
      <c r="D94" s="47" t="s">
        <v>519</v>
      </c>
      <c r="E94" s="47" t="s">
        <v>476</v>
      </c>
      <c r="F94" s="50" t="s">
        <v>376</v>
      </c>
    </row>
    <row r="95" spans="1:6" s="13" customFormat="1" ht="35.1" customHeight="1" x14ac:dyDescent="0.25">
      <c r="A95" s="66" t="s">
        <v>220</v>
      </c>
      <c r="B95" s="47" t="s">
        <v>219</v>
      </c>
      <c r="C95" s="47" t="s">
        <v>702</v>
      </c>
      <c r="D95" s="47" t="s">
        <v>562</v>
      </c>
      <c r="E95" s="47" t="s">
        <v>500</v>
      </c>
      <c r="F95" s="50" t="s">
        <v>501</v>
      </c>
    </row>
    <row r="96" spans="1:6" s="13" customFormat="1" ht="35.1" customHeight="1" x14ac:dyDescent="0.25">
      <c r="A96" s="66" t="s">
        <v>45</v>
      </c>
      <c r="B96" s="47" t="s">
        <v>44</v>
      </c>
      <c r="C96" s="47" t="s">
        <v>704</v>
      </c>
      <c r="D96" s="47" t="s">
        <v>522</v>
      </c>
      <c r="E96" s="47" t="s">
        <v>523</v>
      </c>
      <c r="F96" s="50" t="s">
        <v>524</v>
      </c>
    </row>
    <row r="97" spans="1:6" s="13" customFormat="1" ht="35.1" customHeight="1" x14ac:dyDescent="0.25">
      <c r="A97" s="66" t="s">
        <v>261</v>
      </c>
      <c r="B97" s="47" t="s">
        <v>260</v>
      </c>
      <c r="C97" s="47" t="s">
        <v>262</v>
      </c>
      <c r="D97" s="47" t="s">
        <v>520</v>
      </c>
      <c r="E97" s="47" t="s">
        <v>521</v>
      </c>
      <c r="F97" s="50" t="s">
        <v>487</v>
      </c>
    </row>
    <row r="98" spans="1:6" s="13" customFormat="1" ht="35.1" customHeight="1" x14ac:dyDescent="0.25">
      <c r="A98" s="66" t="s">
        <v>252</v>
      </c>
      <c r="B98" s="47" t="s">
        <v>251</v>
      </c>
      <c r="C98" s="47" t="s">
        <v>253</v>
      </c>
      <c r="D98" s="47" t="s">
        <v>525</v>
      </c>
      <c r="E98" s="47" t="s">
        <v>526</v>
      </c>
      <c r="F98" s="50" t="s">
        <v>527</v>
      </c>
    </row>
    <row r="99" spans="1:6" s="13" customFormat="1" ht="35.1" customHeight="1" x14ac:dyDescent="0.25">
      <c r="A99" s="66" t="s">
        <v>35</v>
      </c>
      <c r="B99" s="47" t="s">
        <v>34</v>
      </c>
      <c r="C99" s="47" t="s">
        <v>36</v>
      </c>
      <c r="D99" s="47" t="s">
        <v>528</v>
      </c>
      <c r="E99" s="47" t="s">
        <v>367</v>
      </c>
      <c r="F99" s="50" t="s">
        <v>378</v>
      </c>
    </row>
    <row r="100" spans="1:6" s="13" customFormat="1" ht="35.1" customHeight="1" x14ac:dyDescent="0.25">
      <c r="A100" s="66" t="s">
        <v>245</v>
      </c>
      <c r="B100" s="47" t="s">
        <v>244</v>
      </c>
      <c r="C100" s="47" t="s">
        <v>535</v>
      </c>
      <c r="D100" s="47" t="s">
        <v>532</v>
      </c>
      <c r="E100" s="47" t="s">
        <v>534</v>
      </c>
      <c r="F100" s="50" t="s">
        <v>533</v>
      </c>
    </row>
    <row r="101" spans="1:6" s="13" customFormat="1" ht="35.1" customHeight="1" x14ac:dyDescent="0.25">
      <c r="A101" s="66" t="s">
        <v>57</v>
      </c>
      <c r="B101" s="47" t="s">
        <v>56</v>
      </c>
      <c r="C101" s="47" t="s">
        <v>58</v>
      </c>
      <c r="D101" s="48" t="s">
        <v>536</v>
      </c>
      <c r="E101" s="47" t="s">
        <v>498</v>
      </c>
      <c r="F101" s="50" t="s">
        <v>499</v>
      </c>
    </row>
    <row r="102" spans="1:6" s="13" customFormat="1" ht="35.1" customHeight="1" x14ac:dyDescent="0.25">
      <c r="A102" s="66" t="s">
        <v>9</v>
      </c>
      <c r="B102" s="47" t="s">
        <v>8</v>
      </c>
      <c r="C102" s="47" t="s">
        <v>165</v>
      </c>
      <c r="D102" s="47" t="s">
        <v>537</v>
      </c>
      <c r="E102" s="47" t="s">
        <v>538</v>
      </c>
      <c r="F102" s="50" t="s">
        <v>539</v>
      </c>
    </row>
    <row r="103" spans="1:6" s="13" customFormat="1" ht="35.1" customHeight="1" x14ac:dyDescent="0.25">
      <c r="A103" s="66" t="s">
        <v>275</v>
      </c>
      <c r="B103" s="47" t="s">
        <v>274</v>
      </c>
      <c r="C103" s="47" t="s">
        <v>276</v>
      </c>
      <c r="D103" s="47" t="s">
        <v>540</v>
      </c>
      <c r="E103" s="47" t="s">
        <v>541</v>
      </c>
      <c r="F103" s="50" t="s">
        <v>376</v>
      </c>
    </row>
    <row r="104" spans="1:6" s="13" customFormat="1" ht="35.1" customHeight="1" x14ac:dyDescent="0.25">
      <c r="A104" s="66" t="s">
        <v>154</v>
      </c>
      <c r="B104" s="47" t="s">
        <v>153</v>
      </c>
      <c r="C104" s="47" t="s">
        <v>155</v>
      </c>
      <c r="D104" s="47" t="s">
        <v>542</v>
      </c>
      <c r="E104" s="47" t="s">
        <v>408</v>
      </c>
      <c r="F104" s="50" t="s">
        <v>376</v>
      </c>
    </row>
    <row r="105" spans="1:6" s="13" customFormat="1" ht="35.1" customHeight="1" x14ac:dyDescent="0.25">
      <c r="A105" s="66" t="s">
        <v>23</v>
      </c>
      <c r="B105" s="47" t="s">
        <v>22</v>
      </c>
      <c r="C105" s="47" t="s">
        <v>24</v>
      </c>
      <c r="D105" s="47" t="s">
        <v>543</v>
      </c>
      <c r="E105" s="47" t="s">
        <v>544</v>
      </c>
      <c r="F105" s="50" t="s">
        <v>545</v>
      </c>
    </row>
    <row r="106" spans="1:6" s="13" customFormat="1" ht="35.1" customHeight="1" x14ac:dyDescent="0.25">
      <c r="A106" s="66" t="s">
        <v>131</v>
      </c>
      <c r="B106" s="47" t="s">
        <v>130</v>
      </c>
      <c r="C106" s="47" t="s">
        <v>132</v>
      </c>
      <c r="D106" s="47" t="s">
        <v>547</v>
      </c>
      <c r="E106" s="47" t="s">
        <v>548</v>
      </c>
      <c r="F106" s="50" t="s">
        <v>549</v>
      </c>
    </row>
    <row r="107" spans="1:6" s="13" customFormat="1" ht="35.1" customHeight="1" x14ac:dyDescent="0.25">
      <c r="A107" s="66" t="s">
        <v>698</v>
      </c>
      <c r="B107" s="47" t="s">
        <v>700</v>
      </c>
      <c r="C107" s="47" t="s">
        <v>699</v>
      </c>
      <c r="D107" s="47" t="s">
        <v>701</v>
      </c>
      <c r="E107" s="47" t="s">
        <v>538</v>
      </c>
      <c r="F107" s="50" t="s">
        <v>539</v>
      </c>
    </row>
    <row r="108" spans="1:6" s="13" customFormat="1" ht="35.1" customHeight="1" x14ac:dyDescent="0.25">
      <c r="A108" s="66" t="s">
        <v>74</v>
      </c>
      <c r="B108" s="47" t="s">
        <v>73</v>
      </c>
      <c r="C108" s="47" t="s">
        <v>75</v>
      </c>
      <c r="D108" s="47" t="s">
        <v>550</v>
      </c>
      <c r="E108" s="47" t="s">
        <v>500</v>
      </c>
      <c r="F108" s="50" t="s">
        <v>501</v>
      </c>
    </row>
    <row r="109" spans="1:6" s="13" customFormat="1" ht="35.1" customHeight="1" x14ac:dyDescent="0.25">
      <c r="A109" s="66" t="s">
        <v>206</v>
      </c>
      <c r="B109" s="47" t="s">
        <v>205</v>
      </c>
      <c r="C109" s="47" t="s">
        <v>207</v>
      </c>
      <c r="D109" s="47" t="s">
        <v>551</v>
      </c>
      <c r="E109" s="47" t="s">
        <v>546</v>
      </c>
      <c r="F109" s="50" t="s">
        <v>428</v>
      </c>
    </row>
    <row r="110" spans="1:6" s="13" customFormat="1" ht="35.1" customHeight="1" x14ac:dyDescent="0.25">
      <c r="A110" s="66" t="s">
        <v>222</v>
      </c>
      <c r="B110" s="47" t="s">
        <v>221</v>
      </c>
      <c r="C110" s="47" t="s">
        <v>223</v>
      </c>
      <c r="D110" s="48" t="s">
        <v>605</v>
      </c>
      <c r="E110" s="47" t="s">
        <v>552</v>
      </c>
      <c r="F110" s="50" t="s">
        <v>553</v>
      </c>
    </row>
    <row r="111" spans="1:6" s="13" customFormat="1" ht="35.1" customHeight="1" x14ac:dyDescent="0.25">
      <c r="A111" s="66" t="s">
        <v>258</v>
      </c>
      <c r="B111" s="47" t="s">
        <v>257</v>
      </c>
      <c r="C111" s="47" t="s">
        <v>259</v>
      </c>
      <c r="D111" s="47" t="s">
        <v>554</v>
      </c>
      <c r="E111" s="47" t="s">
        <v>367</v>
      </c>
      <c r="F111" s="50" t="s">
        <v>378</v>
      </c>
    </row>
    <row r="112" spans="1:6" s="13" customFormat="1" ht="35.1" customHeight="1" x14ac:dyDescent="0.25">
      <c r="A112" s="66" t="s">
        <v>685</v>
      </c>
      <c r="B112" s="47" t="s">
        <v>686</v>
      </c>
      <c r="C112" s="47" t="s">
        <v>687</v>
      </c>
      <c r="D112" s="48" t="s">
        <v>688</v>
      </c>
      <c r="E112" s="47" t="s">
        <v>410</v>
      </c>
      <c r="F112" s="50" t="s">
        <v>411</v>
      </c>
    </row>
    <row r="113" spans="1:6" s="13" customFormat="1" ht="35.1" customHeight="1" x14ac:dyDescent="0.25">
      <c r="A113" s="66" t="s">
        <v>856</v>
      </c>
      <c r="B113" s="47" t="s">
        <v>857</v>
      </c>
      <c r="C113" s="47" t="s">
        <v>858</v>
      </c>
      <c r="D113" s="47" t="s">
        <v>859</v>
      </c>
      <c r="E113" s="47" t="s">
        <v>860</v>
      </c>
      <c r="F113" s="50" t="s">
        <v>861</v>
      </c>
    </row>
    <row r="114" spans="1:6" s="13" customFormat="1" ht="35.1" customHeight="1" x14ac:dyDescent="0.25">
      <c r="A114" s="66" t="s">
        <v>126</v>
      </c>
      <c r="B114" s="47" t="s">
        <v>125</v>
      </c>
      <c r="C114" s="47" t="s">
        <v>561</v>
      </c>
      <c r="D114" s="47" t="s">
        <v>563</v>
      </c>
      <c r="E114" s="47" t="s">
        <v>564</v>
      </c>
      <c r="F114" s="50" t="s">
        <v>565</v>
      </c>
    </row>
    <row r="115" spans="1:6" s="13" customFormat="1" ht="35.1" customHeight="1" x14ac:dyDescent="0.25">
      <c r="A115" s="66" t="s">
        <v>146</v>
      </c>
      <c r="B115" s="47" t="s">
        <v>145</v>
      </c>
      <c r="C115" s="47" t="s">
        <v>147</v>
      </c>
      <c r="D115" s="47" t="s">
        <v>567</v>
      </c>
      <c r="E115" s="47" t="s">
        <v>566</v>
      </c>
      <c r="F115" s="50" t="s">
        <v>376</v>
      </c>
    </row>
    <row r="116" spans="1:6" s="13" customFormat="1" ht="35.1" customHeight="1" x14ac:dyDescent="0.25">
      <c r="A116" s="66" t="s">
        <v>86</v>
      </c>
      <c r="B116" s="47" t="s">
        <v>85</v>
      </c>
      <c r="C116" s="47" t="s">
        <v>87</v>
      </c>
      <c r="D116" s="47" t="s">
        <v>570</v>
      </c>
      <c r="E116" s="47" t="s">
        <v>568</v>
      </c>
      <c r="F116" s="50" t="s">
        <v>569</v>
      </c>
    </row>
    <row r="117" spans="1:6" s="13" customFormat="1" ht="35.1" customHeight="1" x14ac:dyDescent="0.25">
      <c r="A117" s="66" t="s">
        <v>160</v>
      </c>
      <c r="B117" s="47" t="s">
        <v>159</v>
      </c>
      <c r="C117" s="47" t="s">
        <v>161</v>
      </c>
      <c r="D117" s="47" t="s">
        <v>571</v>
      </c>
      <c r="E117" s="47" t="s">
        <v>572</v>
      </c>
      <c r="F117" s="50" t="s">
        <v>376</v>
      </c>
    </row>
    <row r="118" spans="1:6" s="13" customFormat="1" ht="35.1" customHeight="1" x14ac:dyDescent="0.25">
      <c r="A118" s="66" t="s">
        <v>14</v>
      </c>
      <c r="B118" s="47" t="s">
        <v>13</v>
      </c>
      <c r="C118" s="47" t="s">
        <v>703</v>
      </c>
      <c r="D118" s="48" t="s">
        <v>577</v>
      </c>
      <c r="E118" s="47" t="s">
        <v>575</v>
      </c>
      <c r="F118" s="50" t="s">
        <v>576</v>
      </c>
    </row>
    <row r="119" spans="1:6" s="13" customFormat="1" ht="35.1" customHeight="1" x14ac:dyDescent="0.25">
      <c r="A119" s="66" t="s">
        <v>106</v>
      </c>
      <c r="B119" s="47" t="s">
        <v>105</v>
      </c>
      <c r="C119" s="47" t="s">
        <v>107</v>
      </c>
      <c r="D119" s="47" t="s">
        <v>573</v>
      </c>
      <c r="E119" s="47" t="s">
        <v>574</v>
      </c>
      <c r="F119" s="50" t="s">
        <v>378</v>
      </c>
    </row>
    <row r="120" spans="1:6" s="13" customFormat="1" ht="35.1" customHeight="1" x14ac:dyDescent="0.25">
      <c r="A120" s="66" t="s">
        <v>750</v>
      </c>
      <c r="B120" s="47" t="s">
        <v>751</v>
      </c>
      <c r="C120" s="47" t="s">
        <v>764</v>
      </c>
      <c r="D120" s="47" t="s">
        <v>752</v>
      </c>
      <c r="E120" s="47" t="s">
        <v>367</v>
      </c>
      <c r="F120" s="50" t="s">
        <v>378</v>
      </c>
    </row>
    <row r="121" spans="1:6" s="13" customFormat="1" ht="35.1" customHeight="1" x14ac:dyDescent="0.25">
      <c r="A121" s="66" t="s">
        <v>83</v>
      </c>
      <c r="B121" s="47" t="s">
        <v>82</v>
      </c>
      <c r="C121" s="47" t="s">
        <v>84</v>
      </c>
      <c r="D121" s="47" t="s">
        <v>578</v>
      </c>
      <c r="E121" s="47" t="s">
        <v>367</v>
      </c>
      <c r="F121" s="50" t="s">
        <v>378</v>
      </c>
    </row>
    <row r="122" spans="1:6" s="13" customFormat="1" ht="35.1" customHeight="1" x14ac:dyDescent="0.25">
      <c r="A122" s="66" t="s">
        <v>77</v>
      </c>
      <c r="B122" s="47" t="s">
        <v>76</v>
      </c>
      <c r="C122" s="47" t="s">
        <v>78</v>
      </c>
      <c r="D122" s="47" t="s">
        <v>579</v>
      </c>
      <c r="E122" s="47" t="s">
        <v>367</v>
      </c>
      <c r="F122" s="50" t="s">
        <v>378</v>
      </c>
    </row>
    <row r="123" spans="1:6" s="13" customFormat="1" ht="35.1" customHeight="1" x14ac:dyDescent="0.25">
      <c r="A123" s="66" t="s">
        <v>143</v>
      </c>
      <c r="B123" s="47" t="s">
        <v>142</v>
      </c>
      <c r="C123" s="47" t="s">
        <v>144</v>
      </c>
      <c r="D123" s="47" t="s">
        <v>580</v>
      </c>
      <c r="E123" s="47" t="s">
        <v>581</v>
      </c>
      <c r="F123" s="50" t="s">
        <v>412</v>
      </c>
    </row>
    <row r="124" spans="1:6" s="13" customFormat="1" ht="35.1" customHeight="1" x14ac:dyDescent="0.25">
      <c r="A124" s="66" t="s">
        <v>288</v>
      </c>
      <c r="B124" s="47" t="s">
        <v>287</v>
      </c>
      <c r="C124" s="47" t="s">
        <v>289</v>
      </c>
      <c r="D124" s="47" t="s">
        <v>582</v>
      </c>
      <c r="E124" s="47" t="s">
        <v>583</v>
      </c>
      <c r="F124" s="50" t="s">
        <v>428</v>
      </c>
    </row>
    <row r="125" spans="1:6" s="13" customFormat="1" ht="35.1" customHeight="1" x14ac:dyDescent="0.25">
      <c r="A125" s="66" t="s">
        <v>191</v>
      </c>
      <c r="B125" s="47" t="s">
        <v>190</v>
      </c>
      <c r="C125" s="47" t="s">
        <v>192</v>
      </c>
      <c r="D125" s="48" t="s">
        <v>604</v>
      </c>
      <c r="E125" s="47" t="s">
        <v>584</v>
      </c>
      <c r="F125" s="50" t="s">
        <v>585</v>
      </c>
    </row>
    <row r="126" spans="1:6" s="13" customFormat="1" ht="35.1" customHeight="1" x14ac:dyDescent="0.25">
      <c r="A126" s="66" t="s">
        <v>182</v>
      </c>
      <c r="B126" s="47" t="s">
        <v>181</v>
      </c>
      <c r="C126" s="47" t="s">
        <v>183</v>
      </c>
      <c r="D126" s="47" t="s">
        <v>586</v>
      </c>
      <c r="E126" s="47" t="s">
        <v>587</v>
      </c>
      <c r="F126" s="50" t="s">
        <v>588</v>
      </c>
    </row>
    <row r="127" spans="1:6" s="13" customFormat="1" ht="35.1" customHeight="1" x14ac:dyDescent="0.25">
      <c r="A127" s="66" t="s">
        <v>115</v>
      </c>
      <c r="B127" s="47" t="s">
        <v>114</v>
      </c>
      <c r="C127" s="47" t="s">
        <v>116</v>
      </c>
      <c r="D127" s="48" t="s">
        <v>603</v>
      </c>
      <c r="E127" s="47" t="s">
        <v>590</v>
      </c>
      <c r="F127" s="50" t="s">
        <v>591</v>
      </c>
    </row>
    <row r="128" spans="1:6" s="13" customFormat="1" ht="35.1" customHeight="1" x14ac:dyDescent="0.25">
      <c r="A128" s="66" t="s">
        <v>96</v>
      </c>
      <c r="B128" s="47" t="s">
        <v>95</v>
      </c>
      <c r="C128" s="47" t="s">
        <v>852</v>
      </c>
      <c r="D128" s="47" t="s">
        <v>589</v>
      </c>
      <c r="E128" s="47" t="s">
        <v>368</v>
      </c>
      <c r="F128" s="50" t="s">
        <v>376</v>
      </c>
    </row>
    <row r="129" spans="1:6" s="13" customFormat="1" ht="35.1" customHeight="1" x14ac:dyDescent="0.25">
      <c r="A129" s="66" t="s">
        <v>63</v>
      </c>
      <c r="B129" s="47" t="s">
        <v>62</v>
      </c>
      <c r="C129" s="47" t="s">
        <v>64</v>
      </c>
      <c r="D129" s="47" t="s">
        <v>592</v>
      </c>
      <c r="E129" s="47" t="s">
        <v>593</v>
      </c>
      <c r="F129" s="50" t="s">
        <v>594</v>
      </c>
    </row>
    <row r="130" spans="1:6" s="13" customFormat="1" ht="35.1" customHeight="1" x14ac:dyDescent="0.25">
      <c r="A130" s="66" t="s">
        <v>306</v>
      </c>
      <c r="B130" s="47" t="s">
        <v>305</v>
      </c>
      <c r="C130" s="47" t="s">
        <v>307</v>
      </c>
      <c r="D130" s="47" t="s">
        <v>595</v>
      </c>
      <c r="E130" s="47" t="s">
        <v>596</v>
      </c>
      <c r="F130" s="50" t="s">
        <v>597</v>
      </c>
    </row>
    <row r="131" spans="1:6" ht="35.1" customHeight="1" x14ac:dyDescent="0.25">
      <c r="A131" s="45"/>
      <c r="B131" s="45"/>
      <c r="C131" s="45"/>
      <c r="D131" s="45"/>
      <c r="E131" s="45"/>
      <c r="F131" s="46"/>
    </row>
  </sheetData>
  <sortState ref="A2:F187">
    <sortCondition ref="C1"/>
  </sortState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7"/>
  <sheetViews>
    <sheetView topLeftCell="A16" workbookViewId="0">
      <selection activeCell="D29" sqref="D29"/>
    </sheetView>
  </sheetViews>
  <sheetFormatPr baseColWidth="10" defaultRowHeight="15" x14ac:dyDescent="0.25"/>
  <cols>
    <col min="1" max="1" width="25.7109375" customWidth="1"/>
    <col min="2" max="2" width="40.7109375" customWidth="1"/>
  </cols>
  <sheetData>
    <row r="1" spans="1:2" ht="24" customHeight="1" x14ac:dyDescent="0.25">
      <c r="A1" s="70" t="s">
        <v>617</v>
      </c>
      <c r="B1" s="67" t="s">
        <v>618</v>
      </c>
    </row>
    <row r="2" spans="1:2" ht="24" customHeight="1" x14ac:dyDescent="0.25">
      <c r="A2" s="68" t="s">
        <v>611</v>
      </c>
      <c r="B2" s="69" t="s">
        <v>732</v>
      </c>
    </row>
    <row r="3" spans="1:2" ht="24" customHeight="1" x14ac:dyDescent="0.25">
      <c r="A3" s="68" t="s">
        <v>608</v>
      </c>
      <c r="B3" s="69" t="s">
        <v>635</v>
      </c>
    </row>
    <row r="4" spans="1:2" ht="24" customHeight="1" x14ac:dyDescent="0.25">
      <c r="A4" s="68" t="s">
        <v>609</v>
      </c>
      <c r="B4" s="69" t="s">
        <v>636</v>
      </c>
    </row>
    <row r="5" spans="1:2" ht="24" customHeight="1" x14ac:dyDescent="0.25">
      <c r="A5" s="68" t="s">
        <v>610</v>
      </c>
      <c r="B5" s="69" t="s">
        <v>637</v>
      </c>
    </row>
    <row r="6" spans="1:2" ht="24" customHeight="1" x14ac:dyDescent="0.25">
      <c r="A6" s="68" t="s">
        <v>613</v>
      </c>
      <c r="B6" s="69" t="s">
        <v>631</v>
      </c>
    </row>
    <row r="7" spans="1:2" ht="24" customHeight="1" x14ac:dyDescent="0.25">
      <c r="A7" s="68" t="s">
        <v>612</v>
      </c>
      <c r="B7" s="69" t="s">
        <v>638</v>
      </c>
    </row>
    <row r="8" spans="1:2" ht="24" customHeight="1" x14ac:dyDescent="0.25">
      <c r="A8" s="68" t="s">
        <v>622</v>
      </c>
      <c r="B8" s="69" t="s">
        <v>781</v>
      </c>
    </row>
    <row r="9" spans="1:2" ht="24" customHeight="1" x14ac:dyDescent="0.25">
      <c r="A9" s="68" t="s">
        <v>689</v>
      </c>
      <c r="B9" s="69" t="s">
        <v>731</v>
      </c>
    </row>
    <row r="10" spans="1:2" ht="24" customHeight="1" x14ac:dyDescent="0.25">
      <c r="A10" s="68" t="s">
        <v>690</v>
      </c>
      <c r="B10" s="69" t="s">
        <v>641</v>
      </c>
    </row>
    <row r="11" spans="1:2" ht="24" customHeight="1" x14ac:dyDescent="0.25">
      <c r="A11" s="68" t="s">
        <v>740</v>
      </c>
      <c r="B11" s="69" t="s">
        <v>645</v>
      </c>
    </row>
    <row r="12" spans="1:2" ht="24" customHeight="1" x14ac:dyDescent="0.25">
      <c r="A12" s="68" t="s">
        <v>790</v>
      </c>
      <c r="B12" s="69" t="s">
        <v>782</v>
      </c>
    </row>
    <row r="13" spans="1:2" ht="24" customHeight="1" x14ac:dyDescent="0.25">
      <c r="A13" s="68" t="s">
        <v>791</v>
      </c>
      <c r="B13" s="69" t="s">
        <v>639</v>
      </c>
    </row>
    <row r="14" spans="1:2" ht="24" customHeight="1" x14ac:dyDescent="0.25">
      <c r="A14" s="68" t="s">
        <v>786</v>
      </c>
      <c r="B14" s="69" t="s">
        <v>787</v>
      </c>
    </row>
    <row r="15" spans="1:2" ht="24" customHeight="1" x14ac:dyDescent="0.25">
      <c r="A15" s="68" t="s">
        <v>798</v>
      </c>
      <c r="B15" s="69" t="s">
        <v>640</v>
      </c>
    </row>
    <row r="16" spans="1:2" ht="24" customHeight="1" x14ac:dyDescent="0.25">
      <c r="A16" s="68" t="s">
        <v>789</v>
      </c>
      <c r="B16" s="69" t="s">
        <v>805</v>
      </c>
    </row>
    <row r="17" spans="1:2" ht="24" customHeight="1" x14ac:dyDescent="0.25">
      <c r="A17" s="68" t="s">
        <v>788</v>
      </c>
      <c r="B17" s="69" t="s">
        <v>646</v>
      </c>
    </row>
    <row r="18" spans="1:2" ht="24" customHeight="1" x14ac:dyDescent="0.25">
      <c r="A18" s="68" t="s">
        <v>797</v>
      </c>
      <c r="B18" s="69" t="s">
        <v>634</v>
      </c>
    </row>
    <row r="19" spans="1:2" ht="24" customHeight="1" x14ac:dyDescent="0.25">
      <c r="A19" s="68" t="s">
        <v>783</v>
      </c>
      <c r="B19" s="69" t="s">
        <v>643</v>
      </c>
    </row>
    <row r="20" spans="1:2" ht="24" customHeight="1" x14ac:dyDescent="0.25">
      <c r="A20" s="68" t="s">
        <v>784</v>
      </c>
      <c r="B20" s="69" t="s">
        <v>644</v>
      </c>
    </row>
    <row r="21" spans="1:2" ht="24" customHeight="1" x14ac:dyDescent="0.25">
      <c r="A21" s="68" t="s">
        <v>785</v>
      </c>
      <c r="B21" s="69" t="s">
        <v>630</v>
      </c>
    </row>
    <row r="22" spans="1:2" ht="24" customHeight="1" x14ac:dyDescent="0.25">
      <c r="A22" s="68" t="s">
        <v>806</v>
      </c>
      <c r="B22" s="69" t="s">
        <v>647</v>
      </c>
    </row>
    <row r="23" spans="1:2" s="3" customFormat="1" ht="24" customHeight="1" x14ac:dyDescent="0.25">
      <c r="A23" s="68" t="s">
        <v>807</v>
      </c>
      <c r="B23" s="69" t="s">
        <v>648</v>
      </c>
    </row>
    <row r="24" spans="1:2" ht="24" customHeight="1" x14ac:dyDescent="0.25">
      <c r="A24" s="68" t="s">
        <v>796</v>
      </c>
      <c r="B24" s="69" t="s">
        <v>633</v>
      </c>
    </row>
    <row r="25" spans="1:2" ht="24" customHeight="1" x14ac:dyDescent="0.25">
      <c r="A25" s="71" t="s">
        <v>799</v>
      </c>
      <c r="B25" s="72" t="s">
        <v>640</v>
      </c>
    </row>
    <row r="26" spans="1:2" ht="24" customHeight="1" x14ac:dyDescent="0.25">
      <c r="A26" s="71" t="s">
        <v>854</v>
      </c>
      <c r="B26" s="72" t="s">
        <v>629</v>
      </c>
    </row>
    <row r="27" spans="1:2" ht="24" customHeight="1" x14ac:dyDescent="0.25">
      <c r="A27" s="68" t="s">
        <v>855</v>
      </c>
      <c r="B27" s="69" t="s">
        <v>632</v>
      </c>
    </row>
  </sheetData>
  <sortState ref="A2:B27">
    <sortCondition ref="A1"/>
  </sortState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9"/>
  <sheetViews>
    <sheetView workbookViewId="0">
      <selection activeCell="A2" sqref="A2:D13"/>
    </sheetView>
  </sheetViews>
  <sheetFormatPr baseColWidth="10" defaultColWidth="11.42578125" defaultRowHeight="15" x14ac:dyDescent="0.25"/>
  <cols>
    <col min="1" max="1" width="30.7109375" style="31" customWidth="1"/>
    <col min="2" max="2" width="55.7109375" style="31" customWidth="1"/>
    <col min="3" max="3" width="24.85546875" style="3" customWidth="1"/>
    <col min="4" max="4" width="30.7109375" style="3" customWidth="1"/>
    <col min="5" max="16384" width="11.42578125" style="3"/>
  </cols>
  <sheetData>
    <row r="1" spans="1:4" ht="24" customHeight="1" x14ac:dyDescent="0.25">
      <c r="A1" s="67" t="s">
        <v>733</v>
      </c>
      <c r="B1" s="67" t="s">
        <v>863</v>
      </c>
      <c r="C1" s="130" t="s">
        <v>836</v>
      </c>
      <c r="D1" s="131" t="s">
        <v>715</v>
      </c>
    </row>
    <row r="2" spans="1:4" ht="24" customHeight="1" x14ac:dyDescent="0.25">
      <c r="A2" s="123" t="s">
        <v>830</v>
      </c>
      <c r="B2" s="139" t="s">
        <v>868</v>
      </c>
      <c r="C2" s="34" t="s">
        <v>649</v>
      </c>
      <c r="D2" s="127" t="s">
        <v>650</v>
      </c>
    </row>
    <row r="3" spans="1:4" ht="24" customHeight="1" x14ac:dyDescent="0.25">
      <c r="A3" s="124" t="s">
        <v>834</v>
      </c>
      <c r="B3" s="138" t="s">
        <v>865</v>
      </c>
      <c r="C3" s="122" t="s">
        <v>651</v>
      </c>
      <c r="D3" s="50" t="s">
        <v>652</v>
      </c>
    </row>
    <row r="4" spans="1:4" ht="24" customHeight="1" x14ac:dyDescent="0.25">
      <c r="A4" s="123" t="s">
        <v>826</v>
      </c>
      <c r="B4" s="139" t="s">
        <v>866</v>
      </c>
      <c r="C4" s="34" t="s">
        <v>653</v>
      </c>
      <c r="D4" s="127" t="s">
        <v>654</v>
      </c>
    </row>
    <row r="5" spans="1:4" ht="24" customHeight="1" x14ac:dyDescent="0.25">
      <c r="A5" s="125" t="s">
        <v>835</v>
      </c>
      <c r="B5" s="140" t="s">
        <v>867</v>
      </c>
      <c r="C5" s="35" t="s">
        <v>655</v>
      </c>
      <c r="D5" s="128" t="s">
        <v>656</v>
      </c>
    </row>
    <row r="6" spans="1:4" ht="24" customHeight="1" x14ac:dyDescent="0.25">
      <c r="A6" s="126" t="s">
        <v>828</v>
      </c>
      <c r="B6" s="141" t="s">
        <v>869</v>
      </c>
      <c r="C6" s="33" t="s">
        <v>657</v>
      </c>
      <c r="D6" s="129" t="s">
        <v>658</v>
      </c>
    </row>
    <row r="7" spans="1:4" ht="24" customHeight="1" x14ac:dyDescent="0.25">
      <c r="A7" s="124" t="s">
        <v>833</v>
      </c>
      <c r="B7" s="138" t="s">
        <v>872</v>
      </c>
      <c r="C7" s="122" t="s">
        <v>659</v>
      </c>
      <c r="D7" s="50" t="s">
        <v>660</v>
      </c>
    </row>
    <row r="8" spans="1:4" ht="24" customHeight="1" x14ac:dyDescent="0.25">
      <c r="A8" s="123" t="s">
        <v>829</v>
      </c>
      <c r="B8" s="138" t="s">
        <v>865</v>
      </c>
      <c r="C8" s="34" t="s">
        <v>661</v>
      </c>
      <c r="D8" s="127" t="s">
        <v>662</v>
      </c>
    </row>
    <row r="9" spans="1:4" ht="24" customHeight="1" x14ac:dyDescent="0.25">
      <c r="A9" s="124" t="s">
        <v>825</v>
      </c>
      <c r="B9" s="138" t="s">
        <v>871</v>
      </c>
      <c r="C9" s="122" t="s">
        <v>663</v>
      </c>
      <c r="D9" s="50" t="s">
        <v>664</v>
      </c>
    </row>
    <row r="10" spans="1:4" ht="24" customHeight="1" x14ac:dyDescent="0.25">
      <c r="A10" s="123" t="s">
        <v>831</v>
      </c>
      <c r="B10" s="139" t="s">
        <v>873</v>
      </c>
      <c r="C10" s="34" t="s">
        <v>665</v>
      </c>
      <c r="D10" s="127" t="s">
        <v>666</v>
      </c>
    </row>
    <row r="11" spans="1:4" ht="24" customHeight="1" x14ac:dyDescent="0.25">
      <c r="A11" s="125" t="s">
        <v>824</v>
      </c>
      <c r="B11" s="138" t="s">
        <v>865</v>
      </c>
      <c r="C11" s="35" t="s">
        <v>667</v>
      </c>
      <c r="D11" s="128" t="s">
        <v>668</v>
      </c>
    </row>
    <row r="12" spans="1:4" ht="24" customHeight="1" x14ac:dyDescent="0.25">
      <c r="A12" s="123" t="s">
        <v>832</v>
      </c>
      <c r="B12" s="139" t="s">
        <v>870</v>
      </c>
      <c r="C12" s="34" t="s">
        <v>669</v>
      </c>
      <c r="D12" s="127" t="s">
        <v>670</v>
      </c>
    </row>
    <row r="13" spans="1:4" ht="24" customHeight="1" x14ac:dyDescent="0.25">
      <c r="A13" s="124" t="s">
        <v>827</v>
      </c>
      <c r="B13" s="138" t="s">
        <v>864</v>
      </c>
      <c r="C13" s="122" t="s">
        <v>671</v>
      </c>
      <c r="D13" s="50" t="s">
        <v>672</v>
      </c>
    </row>
    <row r="16" spans="1:4" s="32" customFormat="1" ht="24" customHeight="1" x14ac:dyDescent="0.25">
      <c r="A16" s="36" t="s">
        <v>714</v>
      </c>
      <c r="B16" s="67"/>
    </row>
    <row r="17" spans="1:2" s="32" customFormat="1" ht="24" customHeight="1" x14ac:dyDescent="0.25">
      <c r="A17" s="34" t="s">
        <v>696</v>
      </c>
      <c r="B17" s="137"/>
    </row>
    <row r="18" spans="1:2" s="32" customFormat="1" ht="24" customHeight="1" x14ac:dyDescent="0.25">
      <c r="A18" s="35" t="s">
        <v>697</v>
      </c>
      <c r="B18" s="46"/>
    </row>
    <row r="19" spans="1:2" s="32" customFormat="1" ht="24" customHeight="1" x14ac:dyDescent="0.25">
      <c r="A19" s="33" t="s">
        <v>691</v>
      </c>
      <c r="B19" s="137"/>
    </row>
  </sheetData>
  <sortState ref="A2:C13">
    <sortCondition ref="A2"/>
  </sortState>
  <hyperlinks>
    <hyperlink ref="D2" r:id="rId1"/>
    <hyperlink ref="D3" r:id="rId2"/>
    <hyperlink ref="D4" r:id="rId3"/>
    <hyperlink ref="D6" r:id="rId4"/>
    <hyperlink ref="D7" r:id="rId5"/>
    <hyperlink ref="D8" r:id="rId6"/>
    <hyperlink ref="D9" r:id="rId7"/>
    <hyperlink ref="D10" r:id="rId8"/>
    <hyperlink ref="D11" r:id="rId9"/>
    <hyperlink ref="D5" r:id="rId10"/>
    <hyperlink ref="D13" r:id="rId11"/>
    <hyperlink ref="D12" r:id="rId12"/>
  </hyperlinks>
  <pageMargins left="0.7" right="0.7" top="0.75" bottom="0.75" header="0.3" footer="0.3"/>
  <tableParts count="1">
    <tablePart r:id="rId1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7"/>
  <sheetViews>
    <sheetView workbookViewId="0">
      <selection activeCell="D21" sqref="D21"/>
    </sheetView>
  </sheetViews>
  <sheetFormatPr baseColWidth="10" defaultRowHeight="27" customHeight="1" x14ac:dyDescent="0.25"/>
  <cols>
    <col min="1" max="1" width="50.7109375" customWidth="1"/>
    <col min="2" max="2" width="6.7109375" customWidth="1"/>
    <col min="3" max="3" width="13.7109375" customWidth="1"/>
  </cols>
  <sheetData>
    <row r="1" spans="1:3" ht="27" customHeight="1" x14ac:dyDescent="0.25">
      <c r="A1" s="67" t="s">
        <v>323</v>
      </c>
      <c r="C1" s="4" t="s">
        <v>352</v>
      </c>
    </row>
    <row r="2" spans="1:3" ht="27" customHeight="1" x14ac:dyDescent="0.25">
      <c r="A2" s="73" t="s">
        <v>338</v>
      </c>
      <c r="C2" s="77">
        <v>0</v>
      </c>
    </row>
    <row r="3" spans="1:3" ht="27" customHeight="1" x14ac:dyDescent="0.25">
      <c r="A3" s="73" t="s">
        <v>327</v>
      </c>
      <c r="C3" s="77">
        <v>2.1000000000000001E-2</v>
      </c>
    </row>
    <row r="4" spans="1:3" ht="27" customHeight="1" x14ac:dyDescent="0.25">
      <c r="A4" s="73" t="s">
        <v>329</v>
      </c>
      <c r="C4" s="77">
        <v>5.5E-2</v>
      </c>
    </row>
    <row r="5" spans="1:3" ht="27" customHeight="1" x14ac:dyDescent="0.25">
      <c r="A5" s="73" t="s">
        <v>614</v>
      </c>
      <c r="C5" s="77">
        <v>0.1</v>
      </c>
    </row>
    <row r="6" spans="1:3" s="3" customFormat="1" ht="27" customHeight="1" x14ac:dyDescent="0.25">
      <c r="A6" s="73" t="s">
        <v>335</v>
      </c>
      <c r="C6" s="77">
        <v>0.2</v>
      </c>
    </row>
    <row r="7" spans="1:3" ht="27" customHeight="1" x14ac:dyDescent="0.25">
      <c r="A7" s="73" t="s">
        <v>328</v>
      </c>
    </row>
    <row r="8" spans="1:3" s="3" customFormat="1" ht="27" customHeight="1" x14ac:dyDescent="0.25">
      <c r="A8" s="74" t="s">
        <v>802</v>
      </c>
    </row>
    <row r="9" spans="1:3" ht="27" customHeight="1" x14ac:dyDescent="0.25">
      <c r="A9" s="73" t="s">
        <v>337</v>
      </c>
    </row>
    <row r="10" spans="1:3" ht="27" customHeight="1" x14ac:dyDescent="0.25">
      <c r="A10" s="73" t="s">
        <v>332</v>
      </c>
    </row>
    <row r="11" spans="1:3" ht="27" customHeight="1" x14ac:dyDescent="0.25">
      <c r="A11" s="73" t="s">
        <v>334</v>
      </c>
    </row>
    <row r="12" spans="1:3" ht="27" customHeight="1" x14ac:dyDescent="0.25">
      <c r="A12" s="73" t="s">
        <v>341</v>
      </c>
    </row>
    <row r="13" spans="1:3" ht="27" customHeight="1" x14ac:dyDescent="0.25">
      <c r="A13" s="73" t="s">
        <v>326</v>
      </c>
    </row>
    <row r="14" spans="1:3" ht="27" customHeight="1" x14ac:dyDescent="0.25">
      <c r="A14" s="73" t="s">
        <v>331</v>
      </c>
    </row>
    <row r="15" spans="1:3" s="3" customFormat="1" ht="27" customHeight="1" x14ac:dyDescent="0.25">
      <c r="A15" s="74" t="s">
        <v>803</v>
      </c>
    </row>
    <row r="16" spans="1:3" ht="27" customHeight="1" x14ac:dyDescent="0.25">
      <c r="A16" s="73" t="s">
        <v>351</v>
      </c>
    </row>
    <row r="17" spans="1:1" ht="27" customHeight="1" x14ac:dyDescent="0.25">
      <c r="A17" s="73" t="s">
        <v>810</v>
      </c>
    </row>
    <row r="18" spans="1:1" ht="27" customHeight="1" x14ac:dyDescent="0.25">
      <c r="A18" s="73" t="s">
        <v>346</v>
      </c>
    </row>
    <row r="19" spans="1:1" ht="27" customHeight="1" x14ac:dyDescent="0.25">
      <c r="A19" s="73" t="s">
        <v>324</v>
      </c>
    </row>
    <row r="20" spans="1:1" ht="27" customHeight="1" x14ac:dyDescent="0.25">
      <c r="A20" s="73" t="s">
        <v>325</v>
      </c>
    </row>
    <row r="21" spans="1:1" ht="27" customHeight="1" x14ac:dyDescent="0.25">
      <c r="A21" s="73" t="s">
        <v>349</v>
      </c>
    </row>
    <row r="22" spans="1:1" ht="27" customHeight="1" x14ac:dyDescent="0.25">
      <c r="A22" s="73" t="s">
        <v>801</v>
      </c>
    </row>
    <row r="23" spans="1:1" ht="27" customHeight="1" x14ac:dyDescent="0.25">
      <c r="A23" s="75" t="s">
        <v>616</v>
      </c>
    </row>
    <row r="24" spans="1:1" ht="27" customHeight="1" x14ac:dyDescent="0.25">
      <c r="A24" s="73" t="s">
        <v>615</v>
      </c>
    </row>
    <row r="25" spans="1:1" ht="27" customHeight="1" x14ac:dyDescent="0.25">
      <c r="A25" s="73" t="s">
        <v>333</v>
      </c>
    </row>
    <row r="26" spans="1:1" ht="27" customHeight="1" x14ac:dyDescent="0.25">
      <c r="A26" s="73" t="s">
        <v>348</v>
      </c>
    </row>
    <row r="27" spans="1:1" ht="27" customHeight="1" x14ac:dyDescent="0.25">
      <c r="A27" s="73" t="s">
        <v>330</v>
      </c>
    </row>
    <row r="28" spans="1:1" ht="27" customHeight="1" x14ac:dyDescent="0.25">
      <c r="A28" s="73" t="s">
        <v>350</v>
      </c>
    </row>
    <row r="29" spans="1:1" ht="27" customHeight="1" x14ac:dyDescent="0.25">
      <c r="A29" s="73" t="s">
        <v>340</v>
      </c>
    </row>
    <row r="30" spans="1:1" s="3" customFormat="1" ht="27" customHeight="1" x14ac:dyDescent="0.25">
      <c r="A30" s="73" t="s">
        <v>741</v>
      </c>
    </row>
    <row r="31" spans="1:1" ht="27" customHeight="1" x14ac:dyDescent="0.25">
      <c r="A31" s="73" t="s">
        <v>347</v>
      </c>
    </row>
    <row r="32" spans="1:1" s="3" customFormat="1" ht="27" customHeight="1" x14ac:dyDescent="0.25">
      <c r="A32" s="73" t="s">
        <v>339</v>
      </c>
    </row>
    <row r="33" spans="1:1" ht="27" customHeight="1" x14ac:dyDescent="0.25">
      <c r="A33" s="73" t="s">
        <v>619</v>
      </c>
    </row>
    <row r="34" spans="1:1" ht="27" customHeight="1" x14ac:dyDescent="0.25">
      <c r="A34" s="73" t="s">
        <v>673</v>
      </c>
    </row>
    <row r="35" spans="1:1" ht="27" customHeight="1" x14ac:dyDescent="0.25">
      <c r="A35" s="73" t="s">
        <v>336</v>
      </c>
    </row>
    <row r="36" spans="1:1" ht="27" customHeight="1" x14ac:dyDescent="0.25">
      <c r="A36" s="10"/>
    </row>
    <row r="37" spans="1:1" ht="27" customHeight="1" x14ac:dyDescent="0.25">
      <c r="A37" s="10"/>
    </row>
    <row r="38" spans="1:1" ht="27" customHeight="1" x14ac:dyDescent="0.25">
      <c r="A38" s="10"/>
    </row>
    <row r="39" spans="1:1" ht="27" customHeight="1" x14ac:dyDescent="0.25">
      <c r="A39" s="10"/>
    </row>
    <row r="40" spans="1:1" ht="27" customHeight="1" x14ac:dyDescent="0.25">
      <c r="A40" s="10"/>
    </row>
    <row r="41" spans="1:1" ht="27" customHeight="1" x14ac:dyDescent="0.25">
      <c r="A41" s="10"/>
    </row>
    <row r="42" spans="1:1" ht="27" customHeight="1" x14ac:dyDescent="0.25">
      <c r="A42" s="10"/>
    </row>
    <row r="43" spans="1:1" ht="27" customHeight="1" x14ac:dyDescent="0.25">
      <c r="A43" s="10"/>
    </row>
    <row r="44" spans="1:1" ht="27" customHeight="1" x14ac:dyDescent="0.25">
      <c r="A44" s="10"/>
    </row>
    <row r="45" spans="1:1" ht="27" customHeight="1" x14ac:dyDescent="0.25">
      <c r="A45" s="10"/>
    </row>
    <row r="46" spans="1:1" ht="27" customHeight="1" x14ac:dyDescent="0.25">
      <c r="A46" s="10"/>
    </row>
    <row r="47" spans="1:1" ht="27" customHeight="1" x14ac:dyDescent="0.25">
      <c r="A47" s="10"/>
    </row>
    <row r="48" spans="1:1" ht="27" customHeight="1" x14ac:dyDescent="0.25">
      <c r="A48" s="10"/>
    </row>
    <row r="49" spans="1:1" ht="27" customHeight="1" x14ac:dyDescent="0.25">
      <c r="A49" s="10"/>
    </row>
    <row r="50" spans="1:1" ht="27" customHeight="1" x14ac:dyDescent="0.25">
      <c r="A50" s="10"/>
    </row>
    <row r="51" spans="1:1" ht="27" customHeight="1" x14ac:dyDescent="0.25">
      <c r="A51" s="10"/>
    </row>
    <row r="52" spans="1:1" ht="27" customHeight="1" x14ac:dyDescent="0.25">
      <c r="A52" s="10"/>
    </row>
    <row r="53" spans="1:1" ht="27" customHeight="1" x14ac:dyDescent="0.25">
      <c r="A53" s="10"/>
    </row>
    <row r="54" spans="1:1" ht="27" customHeight="1" x14ac:dyDescent="0.25">
      <c r="A54" s="10"/>
    </row>
    <row r="55" spans="1:1" ht="27" customHeight="1" x14ac:dyDescent="0.25">
      <c r="A55" s="10"/>
    </row>
    <row r="56" spans="1:1" ht="27" customHeight="1" x14ac:dyDescent="0.25">
      <c r="A56" s="10"/>
    </row>
    <row r="57" spans="1:1" ht="27" customHeight="1" x14ac:dyDescent="0.25">
      <c r="A57" s="10"/>
    </row>
  </sheetData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"/>
  <sheetViews>
    <sheetView zoomScale="75" zoomScaleNormal="75" workbookViewId="0">
      <pane xSplit="1" ySplit="1" topLeftCell="B2" activePane="bottomRight" state="frozen"/>
      <selection activeCell="A11" sqref="A11"/>
      <selection pane="topRight" activeCell="A11" sqref="A11"/>
      <selection pane="bottomLeft" activeCell="A11" sqref="A11"/>
      <selection pane="bottomRight" activeCell="A2" sqref="A2"/>
    </sheetView>
  </sheetViews>
  <sheetFormatPr baseColWidth="10" defaultColWidth="11.42578125" defaultRowHeight="27.95" customHeight="1" x14ac:dyDescent="0.25"/>
  <cols>
    <col min="1" max="1" width="21.7109375" style="63" customWidth="1"/>
    <col min="2" max="2" width="21.7109375" style="64" customWidth="1"/>
    <col min="3" max="3" width="21.7109375" style="63" customWidth="1"/>
    <col min="4" max="4" width="24.5703125" style="63" customWidth="1"/>
    <col min="5" max="5" width="44.7109375" style="63" customWidth="1"/>
    <col min="6" max="7" width="21.7109375" style="65" customWidth="1"/>
    <col min="8" max="9" width="24.7109375" style="65" customWidth="1"/>
    <col min="10" max="10" width="35.7109375" style="65" customWidth="1"/>
    <col min="11" max="11" width="60.85546875" style="63" customWidth="1"/>
    <col min="12" max="16384" width="11.42578125" style="63"/>
  </cols>
  <sheetData>
    <row r="1" spans="1:11" ht="51" customHeight="1" x14ac:dyDescent="0.25">
      <c r="A1" s="59" t="s">
        <v>794</v>
      </c>
      <c r="B1" s="60" t="s">
        <v>706</v>
      </c>
      <c r="C1" s="61" t="s">
        <v>607</v>
      </c>
      <c r="D1" s="61" t="s">
        <v>606</v>
      </c>
      <c r="E1" s="61" t="s">
        <v>618</v>
      </c>
      <c r="F1" s="142" t="s">
        <v>4</v>
      </c>
      <c r="G1" s="142" t="s">
        <v>5</v>
      </c>
      <c r="H1" s="143" t="s">
        <v>707</v>
      </c>
      <c r="I1" s="143" t="s">
        <v>708</v>
      </c>
      <c r="J1" s="142" t="s">
        <v>628</v>
      </c>
      <c r="K1" s="62" t="s">
        <v>323</v>
      </c>
    </row>
    <row r="2" spans="1:11" ht="27.95" customHeight="1" x14ac:dyDescent="0.25">
      <c r="A2" s="144" t="s">
        <v>875</v>
      </c>
      <c r="B2" s="145" t="s">
        <v>876</v>
      </c>
      <c r="C2" s="146" t="s">
        <v>696</v>
      </c>
      <c r="D2" s="147" t="s">
        <v>826</v>
      </c>
      <c r="E2" s="147" t="s">
        <v>772</v>
      </c>
      <c r="F2" s="146" t="s">
        <v>877</v>
      </c>
      <c r="G2" s="145" t="s">
        <v>877</v>
      </c>
      <c r="H2" s="145">
        <v>43619</v>
      </c>
      <c r="I2" s="145">
        <v>43649</v>
      </c>
      <c r="J2" s="146" t="s">
        <v>877</v>
      </c>
      <c r="K2" s="148" t="s">
        <v>338</v>
      </c>
    </row>
  </sheetData>
  <sheetProtection sheet="1" objects="1" scenarios="1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K55"/>
  <sheetViews>
    <sheetView showGridLines="0" tabSelected="1" topLeftCell="A10" zoomScale="80" zoomScaleNormal="80" workbookViewId="0">
      <selection activeCell="B1" sqref="B1:B2"/>
    </sheetView>
  </sheetViews>
  <sheetFormatPr baseColWidth="10" defaultRowHeight="15" x14ac:dyDescent="0.25"/>
  <cols>
    <col min="1" max="1" width="39.7109375" customWidth="1"/>
    <col min="2" max="2" width="23.7109375" style="1" customWidth="1"/>
    <col min="3" max="3" width="25.7109375" customWidth="1"/>
    <col min="4" max="4" width="27.7109375" customWidth="1"/>
    <col min="5" max="5" width="14.7109375" customWidth="1"/>
    <col min="6" max="6" width="12.5703125" style="3" customWidth="1"/>
    <col min="7" max="7" width="14.7109375" customWidth="1"/>
    <col min="8" max="8" width="12.5703125" customWidth="1"/>
    <col min="9" max="10" width="14.7109375" customWidth="1"/>
    <col min="11" max="11" width="2.5703125" customWidth="1"/>
  </cols>
  <sheetData>
    <row r="1" spans="1:11" ht="30" customHeight="1" thickTop="1" x14ac:dyDescent="0.3">
      <c r="A1" s="185" t="s">
        <v>811</v>
      </c>
      <c r="B1" s="161">
        <v>0</v>
      </c>
      <c r="C1" s="79"/>
      <c r="D1" s="198" t="s">
        <v>692</v>
      </c>
      <c r="E1" s="198"/>
      <c r="F1" s="198"/>
      <c r="G1" s="198"/>
      <c r="H1" s="198"/>
      <c r="I1" s="9"/>
      <c r="J1" s="5"/>
      <c r="K1" s="5"/>
    </row>
    <row r="2" spans="1:11" s="13" customFormat="1" ht="15" customHeight="1" thickBot="1" x14ac:dyDescent="0.35">
      <c r="A2" s="185"/>
      <c r="B2" s="162"/>
      <c r="C2" s="80"/>
      <c r="D2" s="81"/>
      <c r="E2" s="81"/>
      <c r="F2" s="81"/>
      <c r="G2" s="81"/>
      <c r="H2" s="81"/>
      <c r="I2" s="14"/>
      <c r="J2" s="15"/>
      <c r="K2" s="15"/>
    </row>
    <row r="3" spans="1:11" s="13" customFormat="1" ht="12" customHeight="1" thickTop="1" x14ac:dyDescent="0.3">
      <c r="A3" s="82"/>
      <c r="B3" s="83"/>
      <c r="C3" s="80"/>
      <c r="D3" s="84"/>
      <c r="E3" s="85"/>
      <c r="F3" s="86"/>
      <c r="G3" s="86"/>
      <c r="H3" s="86"/>
      <c r="I3" s="14"/>
      <c r="J3" s="15"/>
      <c r="K3" s="15"/>
    </row>
    <row r="4" spans="1:11" s="3" customFormat="1" ht="15" customHeight="1" x14ac:dyDescent="0.3">
      <c r="A4" s="87" t="s">
        <v>809</v>
      </c>
      <c r="B4" s="88"/>
      <c r="C4" s="89"/>
      <c r="D4" s="166" t="s">
        <v>642</v>
      </c>
      <c r="E4" s="167" t="str">
        <f>IFERROR(INDEX(Paramétrage_Fournisseurs!$A$2:$A$130,MATCH(D9,Paramétrage_Fournisseurs!$C$2:$C$130,0)),"")</f>
        <v/>
      </c>
      <c r="F4" s="90"/>
      <c r="G4" s="90"/>
      <c r="H4" s="90"/>
      <c r="I4" s="9"/>
      <c r="J4" s="5"/>
      <c r="K4" s="5"/>
    </row>
    <row r="5" spans="1:11" s="3" customFormat="1" ht="15" customHeight="1" x14ac:dyDescent="0.3">
      <c r="A5" s="87" t="s">
        <v>620</v>
      </c>
      <c r="B5" s="91"/>
      <c r="C5" s="79"/>
      <c r="D5" s="166"/>
      <c r="E5" s="167"/>
      <c r="F5" s="90"/>
      <c r="G5" s="90"/>
      <c r="H5" s="90"/>
      <c r="I5" s="9"/>
      <c r="J5" s="5"/>
      <c r="K5" s="5"/>
    </row>
    <row r="6" spans="1:11" s="3" customFormat="1" ht="15" customHeight="1" x14ac:dyDescent="0.3">
      <c r="A6" s="87" t="s">
        <v>621</v>
      </c>
      <c r="B6" s="88"/>
      <c r="C6" s="79"/>
      <c r="D6" s="92"/>
      <c r="E6" s="93"/>
      <c r="F6" s="90"/>
      <c r="G6" s="90"/>
      <c r="H6" s="90"/>
      <c r="I6" s="9"/>
      <c r="J6" s="5"/>
      <c r="K6" s="5"/>
    </row>
    <row r="7" spans="1:11" s="3" customFormat="1" ht="6" customHeight="1" x14ac:dyDescent="0.3">
      <c r="A7" s="94"/>
      <c r="B7" s="83"/>
      <c r="C7" s="79"/>
      <c r="D7" s="92"/>
      <c r="E7" s="93"/>
      <c r="F7" s="90"/>
      <c r="G7" s="90"/>
      <c r="H7" s="90"/>
      <c r="I7" s="9"/>
      <c r="J7" s="5"/>
      <c r="K7" s="5"/>
    </row>
    <row r="8" spans="1:11" s="3" customFormat="1" ht="15.75" customHeight="1" x14ac:dyDescent="0.3">
      <c r="A8" s="95" t="s">
        <v>0</v>
      </c>
      <c r="B8" s="83"/>
      <c r="C8" s="79"/>
      <c r="D8" s="96" t="s">
        <v>813</v>
      </c>
      <c r="E8" s="97"/>
      <c r="F8" s="90"/>
      <c r="G8" s="90"/>
      <c r="H8" s="90"/>
      <c r="I8" s="9"/>
      <c r="J8" s="5"/>
      <c r="K8" s="5"/>
    </row>
    <row r="9" spans="1:11" s="3" customFormat="1" ht="15.75" customHeight="1" x14ac:dyDescent="0.3">
      <c r="A9" s="78" t="s">
        <v>345</v>
      </c>
      <c r="B9" s="83"/>
      <c r="C9" s="79"/>
      <c r="D9" s="160" t="str">
        <f>IF(ISERROR(VLOOKUP(B1,TABLEAUSUIVICOM[],5,FALSE))=TRUE,"",VLOOKUP(B1,TABLEAUSUIVICOM[],5,FALSE))</f>
        <v/>
      </c>
      <c r="E9" s="160"/>
      <c r="F9" s="90"/>
      <c r="G9" s="90"/>
      <c r="H9" s="90"/>
      <c r="I9" s="9"/>
      <c r="J9" s="5"/>
      <c r="K9" s="5"/>
    </row>
    <row r="10" spans="1:11" s="3" customFormat="1" ht="6" customHeight="1" x14ac:dyDescent="0.3">
      <c r="A10" s="78"/>
      <c r="B10" s="83"/>
      <c r="C10" s="79"/>
      <c r="D10" s="98"/>
      <c r="E10" s="98"/>
      <c r="F10" s="90"/>
      <c r="G10" s="90"/>
      <c r="H10" s="90"/>
      <c r="I10" s="9"/>
      <c r="J10" s="5"/>
      <c r="K10" s="5"/>
    </row>
    <row r="11" spans="1:11" ht="18.75" x14ac:dyDescent="0.3">
      <c r="A11" s="99" t="s">
        <v>814</v>
      </c>
      <c r="B11" s="92"/>
      <c r="C11" s="99"/>
      <c r="D11" s="99" t="s">
        <v>815</v>
      </c>
      <c r="E11" s="79"/>
      <c r="F11" s="90"/>
      <c r="G11" s="90"/>
      <c r="H11" s="90"/>
      <c r="I11" s="9"/>
      <c r="J11" s="5"/>
      <c r="K11" s="5"/>
    </row>
    <row r="12" spans="1:11" ht="18.75" x14ac:dyDescent="0.3">
      <c r="A12" s="100" t="s">
        <v>1</v>
      </c>
      <c r="B12" s="92"/>
      <c r="C12" s="99"/>
      <c r="D12" s="158" t="str">
        <f>IF(ISERROR(VLOOKUP(E4,Paramétrage_Fournisseurs!$A$2:$F$130,4,FALSE))=TRUE,"",VLOOKUP(E4,Paramétrage_Fournisseurs!$A$2:$F$130,4,FALSE))</f>
        <v/>
      </c>
      <c r="E12" s="158"/>
      <c r="F12" s="158"/>
      <c r="G12" s="90"/>
      <c r="H12" s="90"/>
      <c r="I12" s="9"/>
      <c r="J12" s="5"/>
      <c r="K12" s="5"/>
    </row>
    <row r="13" spans="1:11" ht="18.75" x14ac:dyDescent="0.3">
      <c r="A13" s="100" t="s">
        <v>2</v>
      </c>
      <c r="B13" s="92"/>
      <c r="C13" s="99"/>
      <c r="D13" s="158"/>
      <c r="E13" s="158"/>
      <c r="F13" s="158"/>
      <c r="G13" s="90"/>
      <c r="H13" s="90"/>
      <c r="I13" s="9"/>
      <c r="J13" s="5"/>
      <c r="K13" s="5"/>
    </row>
    <row r="14" spans="1:11" ht="9" customHeight="1" x14ac:dyDescent="0.3">
      <c r="A14" s="79"/>
      <c r="B14" s="92"/>
      <c r="C14" s="99"/>
      <c r="D14" s="158"/>
      <c r="E14" s="158"/>
      <c r="F14" s="158"/>
      <c r="G14" s="90"/>
      <c r="H14" s="90"/>
      <c r="I14" s="9"/>
      <c r="J14" s="5"/>
      <c r="K14" s="5"/>
    </row>
    <row r="15" spans="1:11" s="3" customFormat="1" ht="15" customHeight="1" x14ac:dyDescent="0.3">
      <c r="A15" s="99" t="s">
        <v>816</v>
      </c>
      <c r="B15" s="99"/>
      <c r="C15" s="99"/>
      <c r="D15" s="101" t="s">
        <v>492</v>
      </c>
      <c r="E15" s="102" t="str">
        <f>IF(ISERROR(VLOOKUP($E$4,Paramétrage_Fournisseurs!$A$2:$F$130,5,FALSE))=TRUE,"",VLOOKUP($E$4,Paramétrage_Fournisseurs!$A$2:$F$130,5,FALSE))</f>
        <v/>
      </c>
      <c r="F15" s="79"/>
      <c r="G15" s="90"/>
      <c r="H15" s="90"/>
      <c r="I15" s="9"/>
      <c r="J15" s="5"/>
      <c r="K15" s="5"/>
    </row>
    <row r="16" spans="1:11" ht="18.75" x14ac:dyDescent="0.3">
      <c r="A16" s="99" t="s">
        <v>817</v>
      </c>
      <c r="B16" s="92"/>
      <c r="C16" s="99"/>
      <c r="D16" s="103" t="s">
        <v>491</v>
      </c>
      <c r="E16" s="102" t="str">
        <f>IF(ISERROR(VLOOKUP($E$4,Paramétrage_Fournisseurs!$A$2:$F$130,6,FALSE))=TRUE,"",VLOOKUP($E$4,Paramétrage_Fournisseurs!$A$2:$F$130,6,FALSE))</f>
        <v/>
      </c>
      <c r="F16" s="79"/>
      <c r="G16" s="90"/>
      <c r="H16" s="90"/>
      <c r="I16" s="9"/>
      <c r="J16" s="5"/>
      <c r="K16" s="5"/>
    </row>
    <row r="17" spans="1:11" ht="18.75" x14ac:dyDescent="0.3">
      <c r="A17" s="99" t="s">
        <v>818</v>
      </c>
      <c r="B17" s="92"/>
      <c r="C17" s="99"/>
      <c r="D17" s="103" t="s">
        <v>819</v>
      </c>
      <c r="E17" s="168" t="str">
        <f>IF(ISERROR(VLOOKUP(E4,Paramétrage_Fournisseurs!$A$2:$F$130,2,FALSE))=TRUE,"",VLOOKUP(E4,Paramétrage_Fournisseurs!$A$2:$F$130,2,FALSE))</f>
        <v/>
      </c>
      <c r="F17" s="168"/>
      <c r="G17" s="90"/>
      <c r="H17" s="90"/>
      <c r="I17" s="9"/>
      <c r="J17" s="5"/>
      <c r="K17" s="5"/>
    </row>
    <row r="18" spans="1:11" ht="9" customHeight="1" x14ac:dyDescent="0.3">
      <c r="A18" s="79"/>
      <c r="B18" s="92"/>
      <c r="C18" s="99"/>
      <c r="D18" s="79"/>
      <c r="E18" s="79"/>
      <c r="F18" s="79"/>
      <c r="G18" s="90"/>
      <c r="H18" s="90"/>
      <c r="I18" s="9"/>
      <c r="J18" s="5"/>
      <c r="K18" s="5"/>
    </row>
    <row r="19" spans="1:11" ht="18.75" x14ac:dyDescent="0.3">
      <c r="A19" s="96" t="s">
        <v>695</v>
      </c>
      <c r="B19" s="136" t="str">
        <f>IF(ISERROR(VLOOKUP($B$1,TABLEAUSUIVICOM[],3,FALSE))=TRUE,"",VLOOKUP($B$1,TABLEAUSUIVICOM[],3,FALSE))</f>
        <v/>
      </c>
      <c r="C19" s="99"/>
      <c r="D19" s="79"/>
      <c r="E19" s="79"/>
      <c r="F19" s="79"/>
      <c r="G19" s="196" t="s">
        <v>3</v>
      </c>
      <c r="H19" s="196"/>
      <c r="I19" s="9"/>
      <c r="J19" s="5"/>
      <c r="K19" s="5"/>
    </row>
    <row r="20" spans="1:11" ht="4.5" customHeight="1" x14ac:dyDescent="0.3">
      <c r="A20" s="96"/>
      <c r="B20" s="104"/>
      <c r="C20" s="99"/>
      <c r="D20" s="79"/>
      <c r="E20" s="79"/>
      <c r="F20" s="79"/>
      <c r="G20" s="96"/>
      <c r="H20" s="96"/>
      <c r="I20" s="5"/>
      <c r="J20" s="5"/>
      <c r="K20" s="5"/>
    </row>
    <row r="21" spans="1:11" ht="15.75" customHeight="1" x14ac:dyDescent="0.3">
      <c r="A21" s="96" t="s">
        <v>874</v>
      </c>
      <c r="B21" s="135" t="str">
        <f>IF(ISERROR(VLOOKUP($B$1,TABLEAUSUIVICOM[],4,FALSE))=TRUE,"",VLOOKUP($B$1,TABLEAUSUIVICOM[],4,FALSE))</f>
        <v/>
      </c>
      <c r="C21" s="178" t="str">
        <f>IF(ISERROR(VLOOKUP($B$21,Tableau6[],2,FALSE))=TRUE,"",VLOOKUP($B$21,Tableau6[],2,FALSE))</f>
        <v/>
      </c>
      <c r="D21" s="178"/>
      <c r="E21" s="178"/>
      <c r="F21" s="79"/>
      <c r="G21" s="197">
        <f ca="1">TODAY()</f>
        <v>43529</v>
      </c>
      <c r="H21" s="197"/>
      <c r="I21" s="5"/>
      <c r="J21" s="5"/>
      <c r="K21" s="5"/>
    </row>
    <row r="22" spans="1:11" s="3" customFormat="1" ht="15.75" customHeight="1" x14ac:dyDescent="0.3">
      <c r="A22" s="96" t="s">
        <v>693</v>
      </c>
      <c r="B22" s="159" t="str">
        <f>IF(ISERROR(VLOOKUP($B$21,Tableau6[],3,FALSE))=TRUE,"",VLOOKUP($B$21,Tableau6[],3,FALSE))</f>
        <v/>
      </c>
      <c r="C22" s="159"/>
      <c r="D22" s="99"/>
      <c r="E22" s="99"/>
      <c r="F22" s="99"/>
      <c r="G22" s="99"/>
      <c r="H22" s="99"/>
      <c r="I22" s="5"/>
      <c r="J22" s="5"/>
      <c r="K22" s="5"/>
    </row>
    <row r="23" spans="1:11" s="3" customFormat="1" ht="15.75" customHeight="1" x14ac:dyDescent="0.3">
      <c r="A23" s="96" t="s">
        <v>694</v>
      </c>
      <c r="B23" s="159" t="str">
        <f>IF(ISERROR(VLOOKUP($B$21,Tableau6[],4,FALSE))=TRUE,"",VLOOKUP($B$21,Tableau6[],4,FALSE))</f>
        <v/>
      </c>
      <c r="C23" s="159"/>
      <c r="D23" s="99"/>
      <c r="E23" s="99"/>
      <c r="F23" s="99"/>
      <c r="G23" s="99"/>
      <c r="H23" s="99"/>
      <c r="I23" s="5"/>
      <c r="J23" s="5"/>
      <c r="K23" s="5"/>
    </row>
    <row r="24" spans="1:11" ht="6" customHeight="1" thickBot="1" x14ac:dyDescent="0.35">
      <c r="A24" s="79"/>
      <c r="B24" s="105"/>
      <c r="C24" s="99"/>
      <c r="D24" s="99"/>
      <c r="E24" s="99"/>
      <c r="F24" s="79"/>
      <c r="G24" s="79"/>
      <c r="H24" s="99"/>
      <c r="I24" s="5"/>
      <c r="J24" s="5"/>
      <c r="K24" s="5"/>
    </row>
    <row r="25" spans="1:11" ht="18" customHeight="1" thickTop="1" x14ac:dyDescent="0.3">
      <c r="A25" s="106" t="s">
        <v>820</v>
      </c>
      <c r="B25" s="188" t="str">
        <f>IF(ISERROR(VLOOKUP($B$1,TABLEAUSUIVICOM[],6,FALSE))=TRUE,"",VLOOKUP($B$1,TABLEAUSUIVICOM[],6,FALSE))</f>
        <v/>
      </c>
      <c r="C25" s="189"/>
      <c r="D25" s="99"/>
      <c r="E25" s="107"/>
      <c r="F25" s="79"/>
      <c r="G25" s="79"/>
      <c r="H25" s="107"/>
      <c r="I25" s="15"/>
      <c r="J25" s="5"/>
      <c r="K25" s="5"/>
    </row>
    <row r="26" spans="1:11" ht="18" customHeight="1" x14ac:dyDescent="0.3">
      <c r="A26" s="108" t="s">
        <v>821</v>
      </c>
      <c r="B26" s="186" t="str">
        <f>IF(ISERROR(VLOOKUP($B$1,TABLEAUSUIVICOM[],7,FALSE))=TRUE,"",VLOOKUP($B$1,TABLEAUSUIVICOM[],7,FALSE))</f>
        <v/>
      </c>
      <c r="C26" s="187"/>
      <c r="D26" s="99"/>
      <c r="E26" s="109"/>
      <c r="F26" s="109"/>
      <c r="G26" s="79"/>
      <c r="H26" s="80"/>
      <c r="I26" s="15"/>
      <c r="J26" s="5"/>
      <c r="K26" s="5"/>
    </row>
    <row r="27" spans="1:11" ht="18" customHeight="1" x14ac:dyDescent="0.3">
      <c r="A27" s="110" t="s">
        <v>729</v>
      </c>
      <c r="B27" s="194" t="str">
        <f>IF(ISERROR(VLOOKUP($B$1,TABLEAUSUIVICOM[],8,FALSE))=TRUE,"",VLOOKUP($B$1,TABLEAUSUIVICOM[],8,FALSE))</f>
        <v/>
      </c>
      <c r="C27" s="195"/>
      <c r="D27" s="111"/>
      <c r="E27" s="109"/>
      <c r="F27" s="109"/>
      <c r="G27" s="80"/>
      <c r="H27" s="80"/>
      <c r="I27" s="51"/>
      <c r="J27" s="5"/>
      <c r="K27" s="5"/>
    </row>
    <row r="28" spans="1:11" s="3" customFormat="1" ht="18" customHeight="1" x14ac:dyDescent="0.3">
      <c r="A28" s="110" t="s">
        <v>730</v>
      </c>
      <c r="B28" s="194" t="str">
        <f>IF(ISERROR(VLOOKUP($B$1,TABLEAUSUIVICOM[],9,FALSE))=TRUE,"",VLOOKUP($B$1,TABLEAUSUIVICOM[],9,FALSE))</f>
        <v/>
      </c>
      <c r="C28" s="195"/>
      <c r="D28" s="111"/>
      <c r="E28" s="107"/>
      <c r="F28" s="107"/>
      <c r="G28" s="80"/>
      <c r="H28" s="80"/>
      <c r="I28" s="51"/>
      <c r="J28" s="5"/>
      <c r="K28" s="5"/>
    </row>
    <row r="29" spans="1:11" s="3" customFormat="1" ht="9" customHeight="1" x14ac:dyDescent="0.3">
      <c r="A29" s="183"/>
      <c r="B29" s="166"/>
      <c r="C29" s="184"/>
      <c r="D29" s="111"/>
      <c r="E29" s="107"/>
      <c r="F29" s="107"/>
      <c r="G29" s="80"/>
      <c r="H29" s="80"/>
      <c r="I29" s="15"/>
      <c r="J29" s="5"/>
      <c r="K29" s="5"/>
    </row>
    <row r="30" spans="1:11" s="3" customFormat="1" ht="18" customHeight="1" x14ac:dyDescent="0.3">
      <c r="A30" s="112" t="s">
        <v>822</v>
      </c>
      <c r="B30" s="186" t="str">
        <f>IF(ISERROR(VLOOKUP($B$1,TABLEAUSUIVICOM[],10,FALSE))=TRUE,"",VLOOKUP($B$1,TABLEAUSUIVICOM[],10,FALSE))</f>
        <v/>
      </c>
      <c r="C30" s="187"/>
      <c r="D30" s="92"/>
      <c r="E30" s="113"/>
      <c r="F30" s="113"/>
      <c r="G30" s="79"/>
      <c r="H30" s="79"/>
      <c r="I30" s="5"/>
      <c r="J30" s="5"/>
      <c r="K30" s="5"/>
    </row>
    <row r="31" spans="1:11" s="3" customFormat="1" ht="9.75" customHeight="1" x14ac:dyDescent="0.3">
      <c r="A31" s="114"/>
      <c r="B31" s="192"/>
      <c r="C31" s="193"/>
      <c r="D31" s="113"/>
      <c r="E31" s="113"/>
      <c r="F31" s="90"/>
      <c r="G31" s="90"/>
      <c r="H31" s="90"/>
      <c r="I31" s="9"/>
      <c r="J31" s="9"/>
      <c r="K31" s="5"/>
    </row>
    <row r="32" spans="1:11" s="3" customFormat="1" ht="18" customHeight="1" x14ac:dyDescent="0.3">
      <c r="A32" s="112" t="s">
        <v>823</v>
      </c>
      <c r="B32" s="192"/>
      <c r="C32" s="193"/>
      <c r="D32" s="113"/>
      <c r="E32" s="113"/>
      <c r="F32" s="90"/>
      <c r="G32" s="90"/>
      <c r="H32" s="90"/>
      <c r="I32" s="9"/>
      <c r="J32" s="9"/>
      <c r="K32" s="5"/>
    </row>
    <row r="33" spans="1:11" s="3" customFormat="1" ht="9.75" customHeight="1" thickBot="1" x14ac:dyDescent="0.35">
      <c r="A33" s="115"/>
      <c r="B33" s="116"/>
      <c r="C33" s="117"/>
      <c r="D33" s="113"/>
      <c r="E33" s="113"/>
      <c r="F33" s="90"/>
      <c r="G33" s="90"/>
      <c r="H33" s="90"/>
      <c r="I33" s="9"/>
      <c r="J33" s="9"/>
      <c r="K33" s="5"/>
    </row>
    <row r="34" spans="1:11" s="3" customFormat="1" ht="9" customHeight="1" thickTop="1" x14ac:dyDescent="0.25">
      <c r="A34" s="6"/>
      <c r="B34" s="7"/>
      <c r="C34" s="7"/>
      <c r="D34" s="7"/>
      <c r="E34" s="7"/>
      <c r="F34" s="7"/>
      <c r="G34" s="5"/>
      <c r="H34" s="5"/>
      <c r="I34" s="5"/>
      <c r="J34" s="5"/>
      <c r="K34" s="5"/>
    </row>
    <row r="35" spans="1:11" ht="27" customHeight="1" x14ac:dyDescent="0.25">
      <c r="A35" s="30" t="s">
        <v>323</v>
      </c>
      <c r="B35" s="30" t="s">
        <v>7</v>
      </c>
      <c r="C35" s="76" t="s">
        <v>812</v>
      </c>
      <c r="D35" s="121" t="s">
        <v>558</v>
      </c>
      <c r="E35" s="121" t="s">
        <v>6</v>
      </c>
      <c r="F35" s="30" t="s">
        <v>342</v>
      </c>
      <c r="G35" s="30" t="s">
        <v>557</v>
      </c>
      <c r="H35" s="30" t="s">
        <v>352</v>
      </c>
      <c r="I35" s="30" t="s">
        <v>555</v>
      </c>
      <c r="J35" s="30" t="s">
        <v>556</v>
      </c>
      <c r="K35" s="5"/>
    </row>
    <row r="36" spans="1:11" ht="30" customHeight="1" x14ac:dyDescent="0.25">
      <c r="A36" s="22" t="str">
        <f>IF(ISERROR(VLOOKUP($B$1,TABLEAUSUIVICOM[],11,FALSE))=TRUE,"",VLOOKUP($B$1,TABLEAUSUIVICOM[],11,FALSE))</f>
        <v/>
      </c>
      <c r="B36" s="23" t="str">
        <f>IF(B25="","GESTION","FORMATION")</f>
        <v>GESTION</v>
      </c>
      <c r="C36" s="24"/>
      <c r="D36" s="39">
        <v>0</v>
      </c>
      <c r="E36" s="40">
        <v>0</v>
      </c>
      <c r="F36" s="18">
        <v>0</v>
      </c>
      <c r="G36" s="25">
        <f>IF($F$36&lt;&gt;"",($D$36*$E$36*(1-$F$36)),($D$36*$E$36))</f>
        <v>0</v>
      </c>
      <c r="H36" s="18">
        <v>0.1</v>
      </c>
      <c r="I36" s="26">
        <f>IF($H$36&lt;&gt;"",($G$36*$H$36),0)</f>
        <v>0</v>
      </c>
      <c r="J36" s="26">
        <f>SUM($G$36+$I$36)</f>
        <v>0</v>
      </c>
      <c r="K36" s="5"/>
    </row>
    <row r="37" spans="1:11" s="3" customFormat="1" ht="30" customHeight="1" x14ac:dyDescent="0.25">
      <c r="A37" s="37"/>
      <c r="B37" s="38"/>
      <c r="C37" s="24"/>
      <c r="D37" s="39">
        <v>0</v>
      </c>
      <c r="E37" s="40">
        <v>0</v>
      </c>
      <c r="F37" s="18">
        <v>0</v>
      </c>
      <c r="G37" s="25">
        <f>IF($F$37&lt;&gt;"",($D$37*$E$37*(1-$F$37)),($D$37*$E$37))</f>
        <v>0</v>
      </c>
      <c r="H37" s="18">
        <v>0</v>
      </c>
      <c r="I37" s="26">
        <f>IF($H$37&lt;&gt;"",($G$37*$H$37),0)</f>
        <v>0</v>
      </c>
      <c r="J37" s="26">
        <f>SUM($G$37+$I$37)</f>
        <v>0</v>
      </c>
      <c r="K37" s="5"/>
    </row>
    <row r="38" spans="1:11" s="3" customFormat="1" ht="30" customHeight="1" x14ac:dyDescent="0.25">
      <c r="A38" s="37"/>
      <c r="B38" s="38"/>
      <c r="C38" s="24"/>
      <c r="D38" s="39">
        <v>0</v>
      </c>
      <c r="E38" s="40">
        <v>0</v>
      </c>
      <c r="F38" s="18">
        <v>0</v>
      </c>
      <c r="G38" s="25">
        <f>IF($F$38&lt;&gt;"",($D$38*$E$38*(1-$F$38)),($D$38*$E$38))</f>
        <v>0</v>
      </c>
      <c r="H38" s="18">
        <v>0</v>
      </c>
      <c r="I38" s="26">
        <f>IF($H$38&lt;&gt;"",($G$38*$H$38),0)</f>
        <v>0</v>
      </c>
      <c r="J38" s="26">
        <f>SUM($G$38+$I$38)</f>
        <v>0</v>
      </c>
      <c r="K38" s="5"/>
    </row>
    <row r="39" spans="1:11" s="3" customFormat="1" ht="30" customHeight="1" thickBot="1" x14ac:dyDescent="0.3">
      <c r="A39" s="37"/>
      <c r="B39" s="38"/>
      <c r="C39" s="24"/>
      <c r="D39" s="39">
        <v>0</v>
      </c>
      <c r="E39" s="40">
        <v>0</v>
      </c>
      <c r="F39" s="18">
        <v>0</v>
      </c>
      <c r="G39" s="25">
        <f>IF($F$39&lt;&gt;"",($D$39*$E$39*(1-$F$39)),($D$39*$E$39))</f>
        <v>0</v>
      </c>
      <c r="H39" s="18">
        <v>0</v>
      </c>
      <c r="I39" s="26">
        <f>IF($H$39&lt;&gt;"",($G$39*$H$39),0)</f>
        <v>0</v>
      </c>
      <c r="J39" s="26">
        <f>SUM($G$39+$I$39)</f>
        <v>0</v>
      </c>
      <c r="K39" s="5"/>
    </row>
    <row r="40" spans="1:11" ht="24.75" customHeight="1" x14ac:dyDescent="0.25">
      <c r="A40" s="19"/>
      <c r="B40" s="19"/>
      <c r="C40" s="20"/>
      <c r="D40" s="57"/>
      <c r="E40" s="57"/>
      <c r="F40" s="57"/>
      <c r="G40" s="21"/>
      <c r="H40" s="181" t="s">
        <v>559</v>
      </c>
      <c r="I40" s="182"/>
      <c r="J40" s="27">
        <f>SUM($G$36:$G$39)</f>
        <v>0</v>
      </c>
      <c r="K40" s="5"/>
    </row>
    <row r="41" spans="1:11" ht="24.75" customHeight="1" x14ac:dyDescent="0.3">
      <c r="B41" s="118" t="s">
        <v>792</v>
      </c>
      <c r="C41" s="79"/>
      <c r="D41" s="118" t="s">
        <v>808</v>
      </c>
      <c r="E41" s="118"/>
      <c r="F41" s="79"/>
      <c r="G41" s="21"/>
      <c r="H41" s="190" t="s">
        <v>560</v>
      </c>
      <c r="I41" s="191"/>
      <c r="J41" s="28">
        <f>SUM($I$36:$I$39)</f>
        <v>0</v>
      </c>
      <c r="K41" s="5"/>
    </row>
    <row r="42" spans="1:11" ht="24.75" customHeight="1" thickBot="1" x14ac:dyDescent="0.35">
      <c r="B42" s="119" t="str">
        <f>IF(COUNTIF($B$19,"*CRF*"),"Michaël DEFRANCQ",IF(COUNTIF($B$19,"*INFORMATIQUE*"),"Alain THOMAS",IF(COUNTIF($B$19,"*LOGISTIQUE*"),"Daniel WILMOT","")))</f>
        <v/>
      </c>
      <c r="C42" s="79"/>
      <c r="D42" s="120" t="s">
        <v>793</v>
      </c>
      <c r="E42" s="119"/>
      <c r="F42" s="79"/>
      <c r="G42" s="21"/>
      <c r="H42" s="179" t="s">
        <v>343</v>
      </c>
      <c r="I42" s="180"/>
      <c r="J42" s="29">
        <f>SUM($J$36:$J$39)</f>
        <v>0</v>
      </c>
      <c r="K42" s="5"/>
    </row>
    <row r="43" spans="1:11" s="3" customFormat="1" ht="6.75" customHeight="1" thickBot="1" x14ac:dyDescent="0.3">
      <c r="A43" s="53"/>
      <c r="B43" s="12"/>
      <c r="C43" s="54"/>
      <c r="D43" s="54"/>
      <c r="E43" s="54"/>
      <c r="F43" s="58"/>
      <c r="G43" s="11"/>
      <c r="H43" s="16"/>
      <c r="I43" s="16"/>
      <c r="J43" s="17"/>
      <c r="K43" s="5"/>
    </row>
    <row r="44" spans="1:11" x14ac:dyDescent="0.25">
      <c r="B44" s="163"/>
      <c r="C44" s="55"/>
      <c r="D44" s="169"/>
      <c r="E44" s="170"/>
      <c r="F44" s="171"/>
      <c r="G44" s="5"/>
      <c r="H44" s="5"/>
      <c r="I44" s="5"/>
      <c r="J44" s="5"/>
      <c r="K44" s="5"/>
    </row>
    <row r="45" spans="1:11" ht="15" customHeight="1" x14ac:dyDescent="0.25">
      <c r="B45" s="164"/>
      <c r="C45" s="55"/>
      <c r="D45" s="172"/>
      <c r="E45" s="173"/>
      <c r="F45" s="174"/>
      <c r="G45" s="5"/>
      <c r="H45" s="14"/>
      <c r="I45" s="14"/>
      <c r="J45" s="14"/>
      <c r="K45" s="5"/>
    </row>
    <row r="46" spans="1:11" x14ac:dyDescent="0.25">
      <c r="B46" s="164"/>
      <c r="C46" s="55"/>
      <c r="D46" s="172"/>
      <c r="E46" s="173"/>
      <c r="F46" s="174"/>
      <c r="G46" s="5"/>
      <c r="H46" s="14"/>
      <c r="I46" s="14"/>
      <c r="J46" s="14"/>
      <c r="K46" s="5"/>
    </row>
    <row r="47" spans="1:11" x14ac:dyDescent="0.25">
      <c r="B47" s="164"/>
      <c r="C47" s="55"/>
      <c r="D47" s="172"/>
      <c r="E47" s="173"/>
      <c r="F47" s="174"/>
      <c r="G47" s="5"/>
      <c r="H47" s="14"/>
      <c r="I47" s="14"/>
      <c r="J47" s="14"/>
      <c r="K47" s="5"/>
    </row>
    <row r="48" spans="1:11" ht="15.75" thickBot="1" x14ac:dyDescent="0.3">
      <c r="B48" s="165"/>
      <c r="C48" s="55"/>
      <c r="D48" s="175"/>
      <c r="E48" s="176"/>
      <c r="F48" s="177"/>
      <c r="G48" s="5"/>
      <c r="H48" s="14"/>
      <c r="I48" s="14"/>
      <c r="J48" s="14"/>
      <c r="K48" s="5"/>
    </row>
    <row r="49" spans="1:11" x14ac:dyDescent="0.25">
      <c r="A49" s="15"/>
      <c r="B49" s="8"/>
      <c r="C49" s="56"/>
      <c r="D49" s="15"/>
      <c r="E49" s="52"/>
      <c r="F49" s="52"/>
      <c r="G49" s="5"/>
      <c r="H49" s="14"/>
      <c r="I49" s="14"/>
      <c r="J49" s="14"/>
      <c r="K49" s="5"/>
    </row>
    <row r="50" spans="1:11" x14ac:dyDescent="0.25">
      <c r="A50" s="15"/>
      <c r="B50" s="8"/>
      <c r="C50" s="15"/>
      <c r="D50" s="15"/>
      <c r="E50" s="15"/>
      <c r="F50" s="15"/>
      <c r="G50" s="5"/>
      <c r="H50" s="14"/>
      <c r="I50" s="14"/>
      <c r="J50" s="14"/>
      <c r="K50" s="5"/>
    </row>
    <row r="51" spans="1:11" x14ac:dyDescent="0.25">
      <c r="A51" s="15"/>
      <c r="B51" s="8"/>
      <c r="C51" s="15"/>
      <c r="D51" s="15"/>
      <c r="E51" s="15"/>
      <c r="F51" s="5"/>
      <c r="G51" s="5"/>
      <c r="H51" s="14"/>
      <c r="I51" s="14"/>
      <c r="J51" s="14"/>
      <c r="K51" s="5"/>
    </row>
    <row r="52" spans="1:11" x14ac:dyDescent="0.25">
      <c r="A52" s="13"/>
      <c r="C52" s="13"/>
      <c r="D52" s="13"/>
      <c r="E52" s="13"/>
      <c r="H52" s="14"/>
      <c r="I52" s="14"/>
      <c r="J52" s="14"/>
    </row>
    <row r="53" spans="1:11" x14ac:dyDescent="0.25">
      <c r="A53" s="13"/>
      <c r="C53" s="13"/>
      <c r="D53" s="13"/>
      <c r="E53" s="13"/>
      <c r="H53" s="14"/>
      <c r="I53" s="14"/>
      <c r="J53" s="14"/>
    </row>
    <row r="54" spans="1:11" x14ac:dyDescent="0.25">
      <c r="C54" s="13"/>
      <c r="D54" s="13"/>
      <c r="E54" s="13"/>
      <c r="H54" s="14"/>
      <c r="I54" s="14"/>
      <c r="J54" s="14"/>
    </row>
    <row r="55" spans="1:11" x14ac:dyDescent="0.25">
      <c r="H55" s="14"/>
      <c r="I55" s="14"/>
      <c r="J55" s="14"/>
    </row>
  </sheetData>
  <sheetProtection password="CC82" sheet="1" objects="1" scenarios="1"/>
  <mergeCells count="26">
    <mergeCell ref="H42:I42"/>
    <mergeCell ref="H40:I40"/>
    <mergeCell ref="A29:C29"/>
    <mergeCell ref="A1:A2"/>
    <mergeCell ref="B26:C26"/>
    <mergeCell ref="B25:C25"/>
    <mergeCell ref="B30:C30"/>
    <mergeCell ref="H41:I41"/>
    <mergeCell ref="B31:C31"/>
    <mergeCell ref="B32:C32"/>
    <mergeCell ref="B27:C27"/>
    <mergeCell ref="B28:C28"/>
    <mergeCell ref="G19:H19"/>
    <mergeCell ref="G21:H21"/>
    <mergeCell ref="D1:H1"/>
    <mergeCell ref="B23:C23"/>
    <mergeCell ref="D12:F14"/>
    <mergeCell ref="B22:C22"/>
    <mergeCell ref="D9:E9"/>
    <mergeCell ref="B1:B2"/>
    <mergeCell ref="B44:B48"/>
    <mergeCell ref="D4:D5"/>
    <mergeCell ref="E4:E5"/>
    <mergeCell ref="E17:F17"/>
    <mergeCell ref="D44:F48"/>
    <mergeCell ref="C21:E21"/>
  </mergeCells>
  <dataValidations count="3">
    <dataValidation type="list" allowBlank="1" showInputMessage="1" showErrorMessage="1" sqref="B37:B39">
      <formula1>"FORMATION , GESTION"</formula1>
    </dataValidation>
    <dataValidation type="list" allowBlank="1" showInputMessage="1" showErrorMessage="1" sqref="C36:C39">
      <formula1>" INTERVENANTS , PARTENAIRES EXTÉRIEURS , PERSONNEL CNFPT , STAGIAIRES"</formula1>
    </dataValidation>
    <dataValidation type="list" allowBlank="1" showInputMessage="1" showErrorMessage="1" sqref="F36:F39">
      <formula1>"5% , 9% , 10% , 15% , 20%"</formula1>
    </dataValidation>
  </dataValidations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  <legacyDrawing r:id="rId3"/>
  <controls>
    <mc:AlternateContent xmlns:mc="http://schemas.openxmlformats.org/markup-compatibility/2006">
      <mc:Choice Requires="x14">
        <control shapeId="1102" r:id="rId4" name="opt1">
          <controlPr defaultSize="0" autoLine="0" r:id="rId5">
            <anchor moveWithCells="1">
              <from>
                <xdr:col>0</xdr:col>
                <xdr:colOff>2162175</xdr:colOff>
                <xdr:row>3</xdr:row>
                <xdr:rowOff>57150</xdr:rowOff>
              </from>
              <to>
                <xdr:col>0</xdr:col>
                <xdr:colOff>2333625</xdr:colOff>
                <xdr:row>3</xdr:row>
                <xdr:rowOff>180975</xdr:rowOff>
              </to>
            </anchor>
          </controlPr>
        </control>
      </mc:Choice>
      <mc:Fallback>
        <control shapeId="1102" r:id="rId4" name="opt1"/>
      </mc:Fallback>
    </mc:AlternateContent>
    <mc:AlternateContent xmlns:mc="http://schemas.openxmlformats.org/markup-compatibility/2006">
      <mc:Choice Requires="x14">
        <control shapeId="1103" r:id="rId6" name="opt2">
          <controlPr defaultSize="0" autoLine="0" r:id="rId7">
            <anchor moveWithCells="1">
              <from>
                <xdr:col>0</xdr:col>
                <xdr:colOff>2162175</xdr:colOff>
                <xdr:row>4</xdr:row>
                <xdr:rowOff>57150</xdr:rowOff>
              </from>
              <to>
                <xdr:col>0</xdr:col>
                <xdr:colOff>2333625</xdr:colOff>
                <xdr:row>4</xdr:row>
                <xdr:rowOff>180975</xdr:rowOff>
              </to>
            </anchor>
          </controlPr>
        </control>
      </mc:Choice>
      <mc:Fallback>
        <control shapeId="1103" r:id="rId6" name="opt2"/>
      </mc:Fallback>
    </mc:AlternateContent>
    <mc:AlternateContent xmlns:mc="http://schemas.openxmlformats.org/markup-compatibility/2006">
      <mc:Choice Requires="x14">
        <control shapeId="1104" r:id="rId8" name="opt3">
          <controlPr defaultSize="0" autoLine="0" r:id="rId9">
            <anchor moveWithCells="1">
              <from>
                <xdr:col>0</xdr:col>
                <xdr:colOff>2162175</xdr:colOff>
                <xdr:row>5</xdr:row>
                <xdr:rowOff>57150</xdr:rowOff>
              </from>
              <to>
                <xdr:col>0</xdr:col>
                <xdr:colOff>2333625</xdr:colOff>
                <xdr:row>5</xdr:row>
                <xdr:rowOff>180975</xdr:rowOff>
              </to>
            </anchor>
          </controlPr>
        </control>
      </mc:Choice>
      <mc:Fallback>
        <control shapeId="1104" r:id="rId8" name="opt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Paramétrage_Désignation!$A$2:$A$33</xm:f>
          </x14:formula1>
          <xm:sqref>A37:A39</xm:sqref>
        </x14:dataValidation>
        <x14:dataValidation type="list" allowBlank="1" showInputMessage="1" showErrorMessage="1">
          <x14:formula1>
            <xm:f>Paramétrage_Désignation!$C$2:$C$6</xm:f>
          </x14:formula1>
          <xm:sqref>H36:H39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Content</vt:lpstr>
      <vt:lpstr>Paramétrage_Fournisseurs</vt:lpstr>
      <vt:lpstr>Paramétrage_Marchés</vt:lpstr>
      <vt:lpstr>Paramétrage_Services</vt:lpstr>
      <vt:lpstr>Paramétrage_Désignation</vt:lpstr>
      <vt:lpstr>Suivi_des_commandes</vt:lpstr>
      <vt:lpstr>Bon_de_commande</vt:lpstr>
      <vt:lpstr>LISTEDEMANDEURS</vt:lpstr>
      <vt:lpstr>LISTEDESIGNATION</vt:lpstr>
      <vt:lpstr>LISTEFOURNISSEUR</vt:lpstr>
      <vt:lpstr>LISTEMARCHES</vt:lpstr>
      <vt:lpstr>LISTESERVICES</vt:lpstr>
      <vt:lpstr>TABLEAUDEMANDEURS</vt:lpstr>
      <vt:lpstr>TABLEAUDESIG</vt:lpstr>
      <vt:lpstr>TABLEAUFOURN</vt:lpstr>
      <vt:lpstr>TABLEAUMARCHES</vt:lpstr>
      <vt:lpstr>TABLEAUSERVICES</vt:lpstr>
    </vt:vector>
  </TitlesOfParts>
  <Company>CNFPT - INSET de Dunkerque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WALET Mickael</cp:lastModifiedBy>
  <cp:lastPrinted>2019-03-05T14:47:44Z</cp:lastPrinted>
  <dcterms:created xsi:type="dcterms:W3CDTF">2018-06-25T07:46:25Z</dcterms:created>
  <dcterms:modified xsi:type="dcterms:W3CDTF">2019-03-05T15:12:43Z</dcterms:modified>
</cp:coreProperties>
</file>