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 codeName="{61638066-69CD-5DBD-CD94-FFEC8A4DF15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hohm51\Desktop\"/>
    </mc:Choice>
  </mc:AlternateContent>
  <xr:revisionPtr revIDLastSave="0" documentId="13_ncr:1_{D3DF83F5-530C-4474-B636-6DC496CAC957}" xr6:coauthVersionLast="33" xr6:coauthVersionMax="33" xr10:uidLastSave="{00000000-0000-0000-0000-000000000000}"/>
  <bookViews>
    <workbookView xWindow="0" yWindow="0" windowWidth="19200" windowHeight="6090" activeTab="1" xr2:uid="{CAD527B8-5D3B-4BEF-B203-6FF564DAE087}"/>
  </bookViews>
  <sheets>
    <sheet name="Intro" sheetId="4" r:id="rId1"/>
    <sheet name="Extra" sheetId="5" r:id="rId2"/>
    <sheet name="Remplacement" sheetId="7" r:id="rId3"/>
    <sheet name="Autre" sheetId="6" r:id="rId4"/>
    <sheet name="Données" sheetId="3" state="hidden" r:id="rId5"/>
  </sheets>
  <definedNames>
    <definedName name="_xlnm.Print_Area" localSheetId="0">Intro!$C$2:$G$13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H3" i="7" l="1"/>
  <c r="BG3" i="7"/>
  <c r="BF3" i="7"/>
  <c r="BE3" i="7"/>
  <c r="BD3" i="7"/>
  <c r="BC3" i="7"/>
  <c r="BB3" i="7"/>
  <c r="BA3" i="7"/>
  <c r="AZ3" i="7"/>
  <c r="AY3" i="7"/>
  <c r="AX3" i="7"/>
  <c r="L3" i="7"/>
  <c r="E3" i="7"/>
  <c r="BH2" i="7"/>
  <c r="BG2" i="7"/>
  <c r="BF2" i="7"/>
  <c r="BE2" i="7"/>
  <c r="BD2" i="7"/>
  <c r="BC2" i="7"/>
  <c r="BB2" i="7"/>
  <c r="BA2" i="7"/>
  <c r="AZ2" i="7"/>
  <c r="AY2" i="7"/>
  <c r="AX2" i="7"/>
  <c r="L2" i="7"/>
  <c r="E2" i="7"/>
  <c r="BH3" i="6"/>
  <c r="BG3" i="6"/>
  <c r="BF3" i="6"/>
  <c r="BE3" i="6"/>
  <c r="BD3" i="6"/>
  <c r="BC3" i="6"/>
  <c r="BB3" i="6"/>
  <c r="BA3" i="6"/>
  <c r="AZ3" i="6"/>
  <c r="AY3" i="6"/>
  <c r="AX3" i="6"/>
  <c r="L3" i="6"/>
  <c r="E3" i="6"/>
  <c r="BH2" i="6"/>
  <c r="BG2" i="6"/>
  <c r="BF2" i="6"/>
  <c r="BE2" i="6"/>
  <c r="BD2" i="6"/>
  <c r="BC2" i="6"/>
  <c r="BB2" i="6"/>
  <c r="BA2" i="6"/>
  <c r="AZ2" i="6"/>
  <c r="AY2" i="6"/>
  <c r="AX2" i="6"/>
  <c r="L2" i="6"/>
  <c r="E2" i="6"/>
  <c r="BH3" i="5" l="1"/>
  <c r="BG3" i="5"/>
  <c r="BF3" i="5"/>
  <c r="BE3" i="5"/>
  <c r="BD3" i="5"/>
  <c r="BC3" i="5"/>
  <c r="BB3" i="5"/>
  <c r="BA3" i="5"/>
  <c r="AZ3" i="5"/>
  <c r="AY3" i="5"/>
  <c r="AX3" i="5"/>
  <c r="L3" i="5"/>
  <c r="E3" i="5"/>
  <c r="L2" i="5"/>
  <c r="E2" i="5"/>
  <c r="AX2" i="5"/>
  <c r="AY2" i="5"/>
  <c r="AZ2" i="5"/>
  <c r="BA2" i="5"/>
  <c r="BB2" i="5"/>
  <c r="BC2" i="5"/>
  <c r="BD2" i="5"/>
  <c r="BE2" i="5"/>
  <c r="BF2" i="5"/>
  <c r="BG2" i="5"/>
  <c r="BH2" i="5"/>
  <c r="C2" i="4" l="1"/>
</calcChain>
</file>

<file path=xl/sharedStrings.xml><?xml version="1.0" encoding="utf-8"?>
<sst xmlns="http://schemas.openxmlformats.org/spreadsheetml/2006/main" count="337" uniqueCount="105">
  <si>
    <t>Capital</t>
  </si>
  <si>
    <t>Nom de l'entreprise</t>
  </si>
  <si>
    <t>N° de Tel</t>
  </si>
  <si>
    <t>Nom</t>
  </si>
  <si>
    <t>Prénom</t>
  </si>
  <si>
    <t>Date de naissance</t>
  </si>
  <si>
    <t>Lieu de naissance</t>
  </si>
  <si>
    <t>N° RCS</t>
  </si>
  <si>
    <t>Adresse 1</t>
  </si>
  <si>
    <t>Adresse 2</t>
  </si>
  <si>
    <t>CP / Ville</t>
  </si>
  <si>
    <t>Natonalité</t>
  </si>
  <si>
    <t>N° sécu sociale</t>
  </si>
  <si>
    <t>Secteur</t>
  </si>
  <si>
    <t>Mission</t>
  </si>
  <si>
    <t>Statut</t>
  </si>
  <si>
    <t>Employé</t>
  </si>
  <si>
    <t>Agent de maitrise</t>
  </si>
  <si>
    <t>Cadre</t>
  </si>
  <si>
    <t>Niveau</t>
  </si>
  <si>
    <t>I</t>
  </si>
  <si>
    <t>II</t>
  </si>
  <si>
    <t>III</t>
  </si>
  <si>
    <t>IV</t>
  </si>
  <si>
    <t>V</t>
  </si>
  <si>
    <t>Echelon</t>
  </si>
  <si>
    <t>HOTEL QUATRO DE GENNEVILLIER</t>
  </si>
  <si>
    <t>Logo</t>
  </si>
  <si>
    <t xml:space="preserve">Nom de l'hôtel </t>
  </si>
  <si>
    <t>Année</t>
  </si>
  <si>
    <t>Genre</t>
  </si>
  <si>
    <t>Madame</t>
  </si>
  <si>
    <t>Monsieur</t>
  </si>
  <si>
    <t>de la restauration</t>
  </si>
  <si>
    <t>du bar</t>
  </si>
  <si>
    <t>des étages</t>
  </si>
  <si>
    <t>de la réception</t>
  </si>
  <si>
    <t>de la maintenance</t>
  </si>
  <si>
    <t>de la cuisine</t>
  </si>
  <si>
    <t>Durée du contrat (heures)</t>
  </si>
  <si>
    <t>Jour 1</t>
  </si>
  <si>
    <t>Heure fin</t>
  </si>
  <si>
    <t>Heure debut</t>
  </si>
  <si>
    <t>Jour 2</t>
  </si>
  <si>
    <t>Jour 3</t>
  </si>
  <si>
    <t>Jour 4</t>
  </si>
  <si>
    <t>Jour 5</t>
  </si>
  <si>
    <t>Jour 6</t>
  </si>
  <si>
    <t>Jour 7</t>
  </si>
  <si>
    <t>Rémunération brute horaire</t>
  </si>
  <si>
    <t>Lieu</t>
  </si>
  <si>
    <t>Mercure Paris Gennevilliers 3-5 Avenue des Louvresses 92230 Grannevilliers</t>
  </si>
  <si>
    <t>Fait à</t>
  </si>
  <si>
    <t>Gennevilliers</t>
  </si>
  <si>
    <t>01 47 90 71 10</t>
  </si>
  <si>
    <t>Gil</t>
  </si>
  <si>
    <t>Bordeaux</t>
  </si>
  <si>
    <t>Française</t>
  </si>
  <si>
    <t>Barman</t>
  </si>
  <si>
    <t>Employée</t>
  </si>
  <si>
    <t>Heure debut 2</t>
  </si>
  <si>
    <t>Heure fin 2</t>
  </si>
  <si>
    <t>Heure debut 3</t>
  </si>
  <si>
    <t>Heure fin 3</t>
  </si>
  <si>
    <t>Heure debut 4</t>
  </si>
  <si>
    <t>Heure fin 4</t>
  </si>
  <si>
    <t>Heure debut 5</t>
  </si>
  <si>
    <t>Heure fin 5</t>
  </si>
  <si>
    <t>Heure debut 6</t>
  </si>
  <si>
    <t>Heure fin 6</t>
  </si>
  <si>
    <t>Heure debut 7</t>
  </si>
  <si>
    <t>Heure fin 7</t>
  </si>
  <si>
    <t>Né( e)</t>
  </si>
  <si>
    <t>le / la salarié( e)</t>
  </si>
  <si>
    <t>affilié( e)</t>
  </si>
  <si>
    <t>Il / elle</t>
  </si>
  <si>
    <t>chargé( e)</t>
  </si>
  <si>
    <t>engagé( e)</t>
  </si>
  <si>
    <t>amené( e)</t>
  </si>
  <si>
    <t>informé( e)</t>
  </si>
  <si>
    <t>au / à la salarié( e)</t>
  </si>
  <si>
    <t>N° ID</t>
  </si>
  <si>
    <t>immatriculé( e)</t>
  </si>
  <si>
    <t>Prénom NOM</t>
  </si>
  <si>
    <t>Poste occcupé</t>
  </si>
  <si>
    <t>CP</t>
  </si>
  <si>
    <t>Ville</t>
  </si>
  <si>
    <t/>
  </si>
  <si>
    <t>Date du jour</t>
  </si>
  <si>
    <t>14/05/1992</t>
  </si>
  <si>
    <t>Saint ger</t>
  </si>
  <si>
    <t>141512</t>
  </si>
  <si>
    <t>1 21 21 21 212 212 12</t>
  </si>
  <si>
    <t>7 fenelon</t>
  </si>
  <si>
    <t>33000</t>
  </si>
  <si>
    <t>Soutien</t>
  </si>
  <si>
    <t>15h</t>
  </si>
  <si>
    <t>12.3</t>
  </si>
  <si>
    <t>14/05/18</t>
  </si>
  <si>
    <t>14h00</t>
  </si>
  <si>
    <t>18h00</t>
  </si>
  <si>
    <t>Gaëtan</t>
  </si>
  <si>
    <t>Code Employé</t>
  </si>
  <si>
    <t>XBE</t>
  </si>
  <si>
    <t>TGH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</si>
</sst>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_###__##_###_####_####_###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Open Sans"/>
      <family val="2"/>
    </font>
    <font>
      <b/>
      <sz val="28"/>
      <color rgb="FF44749E"/>
      <name val="Open Sans"/>
      <family val="2"/>
    </font>
    <font>
      <b/>
      <sz val="16"/>
      <color rgb="FF44749E"/>
      <name val="Open Sans"/>
      <family val="2"/>
    </font>
    <font>
      <b/>
      <sz val="16"/>
      <color theme="1"/>
      <name val="Open Sans"/>
      <family val="2"/>
    </font>
    <font>
      <sz val="14"/>
      <color theme="1"/>
      <name val="Open Sans"/>
      <family val="2"/>
    </font>
  </fonts>
  <fills count="3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</fills>
  <borders count="23">
    <border>
      <left/>
      <right/>
      <top/>
      <bottom/>
      <diagonal/>
    </border>
    <border>
      <left style="medium">
        <color rgb="FF44749E"/>
      </left>
      <right/>
      <top style="medium">
        <color rgb="FF44749E"/>
      </top>
      <bottom/>
      <diagonal/>
    </border>
    <border>
      <left/>
      <right/>
      <top style="medium">
        <color rgb="FF44749E"/>
      </top>
      <bottom/>
      <diagonal/>
    </border>
    <border>
      <left/>
      <right style="medium">
        <color rgb="FF44749E"/>
      </right>
      <top style="medium">
        <color rgb="FF44749E"/>
      </top>
      <bottom/>
      <diagonal/>
    </border>
    <border>
      <left style="medium">
        <color rgb="FF44749E"/>
      </left>
      <right/>
      <top/>
      <bottom style="medium">
        <color rgb="FF44749E"/>
      </bottom>
      <diagonal/>
    </border>
    <border>
      <left/>
      <right/>
      <top/>
      <bottom style="medium">
        <color rgb="FF44749E"/>
      </bottom>
      <diagonal/>
    </border>
    <border>
      <left/>
      <right style="medium">
        <color rgb="FF44749E"/>
      </right>
      <top/>
      <bottom style="medium">
        <color rgb="FF44749E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2" borderId="0" xfId="0" applyFont="1" applyFill="1" applyProtection="1"/>
    <xf numFmtId="0" fontId="3" fillId="2" borderId="12" xfId="0" applyFont="1" applyFill="1" applyBorder="1" applyAlignment="1" applyProtection="1">
      <alignment vertical="center"/>
    </xf>
    <xf numFmtId="0" fontId="4" fillId="2" borderId="0" xfId="0" applyFont="1" applyFill="1" applyBorder="1" applyAlignment="1" applyProtection="1">
      <alignment vertical="center"/>
    </xf>
    <xf numFmtId="0" fontId="1" fillId="2" borderId="0" xfId="0" applyFont="1" applyFill="1" applyAlignment="1" applyProtection="1">
      <alignment vertical="center"/>
    </xf>
    <xf numFmtId="0" fontId="3" fillId="2" borderId="12" xfId="0" applyFont="1" applyFill="1" applyBorder="1" applyAlignment="1" applyProtection="1"/>
    <xf numFmtId="0" fontId="0" fillId="0" borderId="0" xfId="0" applyProtection="1">
      <protection locked="0"/>
    </xf>
    <xf numFmtId="0" fontId="0" fillId="0" borderId="18" xfId="0" applyBorder="1" applyProtection="1">
      <protection locked="0"/>
    </xf>
    <xf numFmtId="0" fontId="0" fillId="0" borderId="19" xfId="0" applyBorder="1" applyProtection="1">
      <protection locked="0"/>
    </xf>
    <xf numFmtId="0" fontId="0" fillId="0" borderId="20" xfId="0" applyBorder="1" applyProtection="1">
      <protection locked="0"/>
    </xf>
    <xf numFmtId="164" fontId="0" fillId="0" borderId="0" xfId="0" applyNumberFormat="1" applyProtection="1">
      <protection locked="0"/>
    </xf>
    <xf numFmtId="0" fontId="0" fillId="0" borderId="21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22" xfId="0" applyBorder="1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Protection="1"/>
    <xf numFmtId="0" fontId="0" fillId="0" borderId="0" xfId="0" applyNumberFormat="1" applyProtection="1"/>
    <xf numFmtId="0" fontId="0" fillId="0" borderId="0" xfId="0" applyNumberFormat="1" applyProtection="1">
      <protection locked="0"/>
    </xf>
    <xf numFmtId="3" fontId="5" fillId="2" borderId="15" xfId="0" applyNumberFormat="1" applyFont="1" applyFill="1" applyBorder="1" applyAlignment="1" applyProtection="1">
      <alignment horizontal="center" vertical="center"/>
      <protection locked="0"/>
    </xf>
    <xf numFmtId="0" fontId="5" fillId="2" borderId="16" xfId="0" applyFont="1" applyFill="1" applyBorder="1" applyAlignment="1" applyProtection="1">
      <alignment horizontal="center" vertical="center"/>
      <protection locked="0"/>
    </xf>
    <xf numFmtId="0" fontId="5" fillId="2" borderId="17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wrapText="1"/>
    </xf>
    <xf numFmtId="0" fontId="2" fillId="2" borderId="3" xfId="0" applyFont="1" applyFill="1" applyBorder="1" applyAlignment="1" applyProtection="1">
      <alignment horizontal="center" vertical="center" wrapText="1"/>
    </xf>
    <xf numFmtId="0" fontId="2" fillId="2" borderId="4" xfId="0" applyFont="1" applyFill="1" applyBorder="1" applyAlignment="1" applyProtection="1">
      <alignment horizontal="center" vertical="center" wrapText="1"/>
    </xf>
    <xf numFmtId="0" fontId="2" fillId="2" borderId="5" xfId="0" applyFont="1" applyFill="1" applyBorder="1" applyAlignment="1" applyProtection="1">
      <alignment horizontal="center" vertical="center" wrapText="1"/>
    </xf>
    <xf numFmtId="0" fontId="2" fillId="2" borderId="6" xfId="0" applyFont="1" applyFill="1" applyBorder="1" applyAlignment="1" applyProtection="1">
      <alignment horizontal="center" vertical="center" wrapText="1"/>
    </xf>
    <xf numFmtId="0" fontId="1" fillId="2" borderId="7" xfId="0" applyFont="1" applyFill="1" applyBorder="1" applyAlignment="1" applyProtection="1">
      <alignment horizontal="center"/>
      <protection locked="0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0" xfId="0" applyFont="1" applyFill="1" applyBorder="1" applyAlignment="1" applyProtection="1">
      <alignment horizontal="center"/>
      <protection locked="0"/>
    </xf>
    <xf numFmtId="0" fontId="1" fillId="2" borderId="11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2" xfId="0" applyFon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 vertical="center"/>
      <protection locked="0"/>
    </xf>
    <xf numFmtId="0" fontId="5" fillId="2" borderId="15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283"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protection locked="1" hidden="0"/>
    </dxf>
    <dxf>
      <numFmt numFmtId="0" formatCode="General"/>
    </dxf>
    <dxf>
      <numFmt numFmtId="0" formatCode="General"/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164" formatCode="#_###__##_###_####_####_###"/>
    </dxf>
    <dxf>
      <numFmt numFmtId="164" formatCode="#_###__##_###_####_####_###"/>
      <protection locked="0" hidden="0"/>
    </dxf>
    <dxf>
      <protection locked="0" hidden="0"/>
    </dxf>
    <dxf>
      <protection locked="0" hidden="0"/>
    </dxf>
    <dxf>
      <protection locked="1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1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protection locked="1" hidden="0"/>
    </dxf>
    <dxf>
      <numFmt numFmtId="0" formatCode="General"/>
    </dxf>
    <dxf>
      <numFmt numFmtId="0" formatCode="General"/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164" formatCode="#_###__##_###_####_####_###"/>
    </dxf>
    <dxf>
      <numFmt numFmtId="164" formatCode="#_###__##_###_####_####_###"/>
      <protection locked="0" hidden="0"/>
    </dxf>
    <dxf>
      <protection locked="0" hidden="0"/>
    </dxf>
    <dxf>
      <protection locked="0" hidden="0"/>
    </dxf>
    <dxf>
      <protection locked="1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1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0" formatCode="General"/>
      <protection locked="0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numFmt numFmtId="0" formatCode="General"/>
    </dxf>
    <dxf>
      <numFmt numFmtId="0" formatCode="General"/>
      <protection locked="1" hidden="0"/>
    </dxf>
    <dxf>
      <protection locked="1" hidden="0"/>
    </dxf>
    <dxf>
      <numFmt numFmtId="0" formatCode="General"/>
    </dxf>
    <dxf>
      <numFmt numFmtId="0" formatCode="General"/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  <protection locked="0" hidden="0"/>
    </dxf>
    <dxf>
      <border diagonalUp="0" diagonalDown="0" outline="0">
        <left/>
        <right/>
        <top/>
        <bottom/>
      </border>
    </dxf>
    <dxf>
      <protection locked="0" hidden="0"/>
    </dxf>
    <dxf>
      <border diagonalUp="0" diagonalDown="0" outline="0">
        <left style="medium">
          <color indexed="64"/>
        </left>
        <right/>
        <top/>
        <bottom/>
      </border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164" formatCode="#_###__##_###_####_####_###"/>
    </dxf>
    <dxf>
      <numFmt numFmtId="164" formatCode="#_###__##_###_####_####_###"/>
      <protection locked="0" hidden="0"/>
    </dxf>
    <dxf>
      <protection locked="0" hidden="0"/>
    </dxf>
    <dxf>
      <protection locked="0" hidden="0"/>
    </dxf>
    <dxf>
      <protection locked="1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1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614679</xdr:colOff>
      <xdr:row>4</xdr:row>
      <xdr:rowOff>152400</xdr:rowOff>
    </xdr:from>
    <xdr:to>
      <xdr:col>6</xdr:col>
      <xdr:colOff>1546351</xdr:colOff>
      <xdr:row>7</xdr:row>
      <xdr:rowOff>302260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t="17282" b="11835"/>
        <a:stretch/>
      </xdr:blipFill>
      <xdr:spPr>
        <a:xfrm>
          <a:off x="5768570" y="2133600"/>
          <a:ext cx="2968290" cy="1188951"/>
        </a:xfrm>
        <a:prstGeom prst="rect">
          <a:avLst/>
        </a:prstGeom>
      </xdr:spPr>
    </xdr:pic>
    <xdr:clientData/>
  </xdr:twoCellAnchor>
  <xdr:twoCellAnchor>
    <xdr:from>
      <xdr:col>8</xdr:col>
      <xdr:colOff>646777</xdr:colOff>
      <xdr:row>1</xdr:row>
      <xdr:rowOff>126193</xdr:rowOff>
    </xdr:from>
    <xdr:to>
      <xdr:col>13</xdr:col>
      <xdr:colOff>334817</xdr:colOff>
      <xdr:row>3</xdr:row>
      <xdr:rowOff>69274</xdr:rowOff>
    </xdr:to>
    <xdr:sp macro="[0]!Ouverture_Formulaire_Extra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922232" y="357102"/>
          <a:ext cx="3671221" cy="144399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chemeClr val="bg1"/>
              </a:solidFill>
            </a:rPr>
            <a:t>Créer un contrat d'extra</a:t>
          </a:r>
        </a:p>
      </xdr:txBody>
    </xdr:sp>
    <xdr:clientData/>
  </xdr:twoCellAnchor>
  <xdr:twoCellAnchor>
    <xdr:from>
      <xdr:col>8</xdr:col>
      <xdr:colOff>658091</xdr:colOff>
      <xdr:row>5</xdr:row>
      <xdr:rowOff>265545</xdr:rowOff>
    </xdr:from>
    <xdr:to>
      <xdr:col>13</xdr:col>
      <xdr:colOff>346131</xdr:colOff>
      <xdr:row>9</xdr:row>
      <xdr:rowOff>139354</xdr:rowOff>
    </xdr:to>
    <xdr:sp macro="[0]!Ouverture_Formulaire_Extr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1D52979C-ED2B-489E-9C54-B5289D567DF7}"/>
            </a:ext>
          </a:extLst>
        </xdr:cNvPr>
        <xdr:cNvSpPr/>
      </xdr:nvSpPr>
      <xdr:spPr>
        <a:xfrm>
          <a:off x="10933546" y="2389909"/>
          <a:ext cx="3671221" cy="1443990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chemeClr val="bg1"/>
              </a:solidFill>
            </a:rPr>
            <a:t>Créer un contrat de remplacement</a:t>
          </a:r>
        </a:p>
      </xdr:txBody>
    </xdr:sp>
    <xdr:clientData/>
  </xdr:twoCellAnchor>
  <xdr:twoCellAnchor>
    <xdr:from>
      <xdr:col>8</xdr:col>
      <xdr:colOff>658090</xdr:colOff>
      <xdr:row>10</xdr:row>
      <xdr:rowOff>115455</xdr:rowOff>
    </xdr:from>
    <xdr:to>
      <xdr:col>13</xdr:col>
      <xdr:colOff>346130</xdr:colOff>
      <xdr:row>13</xdr:row>
      <xdr:rowOff>474172</xdr:rowOff>
    </xdr:to>
    <xdr:sp macro="[0]!Ouverture_Formulaire_Extra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64EF3748-1C9F-42DA-82C0-61D0204EE3AD}"/>
            </a:ext>
          </a:extLst>
        </xdr:cNvPr>
        <xdr:cNvSpPr/>
      </xdr:nvSpPr>
      <xdr:spPr>
        <a:xfrm>
          <a:off x="10933545" y="4433455"/>
          <a:ext cx="3671221" cy="1443990"/>
        </a:xfrm>
        <a:prstGeom prst="round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chemeClr val="bg1"/>
              </a:solidFill>
            </a:rPr>
            <a:t>Créer un contrat de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88900</xdr:colOff>
      <xdr:row>1</xdr:row>
      <xdr:rowOff>50800</xdr:rowOff>
    </xdr:from>
    <xdr:to>
      <xdr:col>8</xdr:col>
      <xdr:colOff>546100</xdr:colOff>
      <xdr:row>3</xdr:row>
      <xdr:rowOff>69850</xdr:rowOff>
    </xdr:to>
    <xdr:sp macro="[0]!Protect_Extra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EE94605-C96E-4EF4-9402-E4CE47D2D465}"/>
            </a:ext>
          </a:extLst>
        </xdr:cNvPr>
        <xdr:cNvSpPr/>
      </xdr:nvSpPr>
      <xdr:spPr>
        <a:xfrm>
          <a:off x="5880100" y="234950"/>
          <a:ext cx="1219200" cy="38735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800">
              <a:solidFill>
                <a:schemeClr val="bg1"/>
              </a:solidFill>
            </a:rPr>
            <a:t>Protect</a:t>
          </a:r>
        </a:p>
      </xdr:txBody>
    </xdr:sp>
    <xdr:clientData/>
  </xdr:twoCellAnchor>
  <xdr:twoCellAnchor>
    <xdr:from>
      <xdr:col>9</xdr:col>
      <xdr:colOff>120650</xdr:colOff>
      <xdr:row>1</xdr:row>
      <xdr:rowOff>38100</xdr:rowOff>
    </xdr:from>
    <xdr:to>
      <xdr:col>10</xdr:col>
      <xdr:colOff>577850</xdr:colOff>
      <xdr:row>3</xdr:row>
      <xdr:rowOff>57150</xdr:rowOff>
    </xdr:to>
    <xdr:sp macro="[0]!Unprotect_Extra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C22291C-C8D9-4FB4-84F0-E04E10E653D7}"/>
            </a:ext>
          </a:extLst>
        </xdr:cNvPr>
        <xdr:cNvSpPr/>
      </xdr:nvSpPr>
      <xdr:spPr>
        <a:xfrm>
          <a:off x="7435850" y="222250"/>
          <a:ext cx="1219200" cy="38735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800">
              <a:solidFill>
                <a:schemeClr val="bg1"/>
              </a:solidFill>
            </a:rPr>
            <a:t>Unprotect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01B8BD0-8EA9-4088-A1ED-E47975F85098}" name="Tableau1" displayName="Tableau1" ref="A1:BI3" totalsRowShown="0" headerRowDxfId="282" dataDxfId="281">
  <autoFilter ref="A1:BI3" xr:uid="{E77C1E8D-AB38-40E0-88A7-AD631F61B12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11" hiddenButton="1"/>
    <filterColumn colId="12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50" hiddenButton="1"/>
  </autoFilter>
  <tableColumns count="61">
    <tableColumn id="1" xr3:uid="{8A08DC06-BCE9-4014-A98D-C6B26CAF7A65}" name="Date du jour" dataDxfId="280"/>
    <tableColumn id="2" xr3:uid="{8696D428-E70F-418A-B4A7-B98B9DC2D10C}" name="Genre" dataDxfId="279"/>
    <tableColumn id="3" xr3:uid="{6649E422-7A46-4956-ABAA-42F701362BCD}" name="Nom" dataDxfId="278"/>
    <tableColumn id="4" xr3:uid="{2ABD3EED-0431-46E4-B4E1-B0AD592EC095}" name="Prénom" dataDxfId="277"/>
    <tableColumn id="5" xr3:uid="{87864F72-045F-4768-8908-3114A907AAEB}" name="Prénom NOM" dataDxfId="276">
      <calculatedColumnFormula>C2&amp;" "&amp;UPPER(D2)</calculatedColumnFormula>
    </tableColumn>
    <tableColumn id="6" xr3:uid="{97F5252D-EA8F-4F14-84DF-DE98A0B07F1C}" name="Date de naissance" dataDxfId="275"/>
    <tableColumn id="7" xr3:uid="{9E29DBDB-27A1-4D90-891B-BD72B1339D10}" name="Lieu de naissance" dataDxfId="274"/>
    <tableColumn id="8" xr3:uid="{9A46E56B-1F90-43DD-8773-8FA08B6068CF}" name="Adresse 1" dataDxfId="273"/>
    <tableColumn id="9" xr3:uid="{C478C2CE-5812-4597-A4A2-7846A98B96CE}" name="Adresse 2" dataDxfId="272"/>
    <tableColumn id="51" xr3:uid="{95B0D071-360D-443F-B93D-89EDA54C32B3}" name="CP" dataDxfId="271"/>
    <tableColumn id="50" xr3:uid="{E47E2483-FE78-47F7-9EAB-95947A976E97}" name="Ville" dataDxfId="270"/>
    <tableColumn id="10" xr3:uid="{FD760A4B-F013-4B70-B144-72E9B2DE3AC8}" name="CP / Ville" dataDxfId="269">
      <calculatedColumnFormula>Tableau1[[#This Row],[CP]]&amp;" "&amp;Tableau1[[#This Row],[Ville]]</calculatedColumnFormula>
    </tableColumn>
    <tableColumn id="11" xr3:uid="{88804BBF-874B-472E-B832-5EEA5972775C}" name="Natonalité" dataDxfId="268"/>
    <tableColumn id="46" xr3:uid="{0ABA1240-57AF-4975-99C1-67D6F48C07D8}" name="N° ID" dataDxfId="267"/>
    <tableColumn id="12" xr3:uid="{523D2B15-67A7-480E-9168-9897EB0B83F4}" name="N° sécu sociale" dataDxfId="266" totalsRowDxfId="265"/>
    <tableColumn id="13" xr3:uid="{FD7064D1-7EFB-46F2-B46C-7D1BA52D8A51}" name="Secteur" dataDxfId="264"/>
    <tableColumn id="14" xr3:uid="{27D6CFE3-54E1-4A9F-9DA0-0173C1E5D821}" name="Mission" dataDxfId="263"/>
    <tableColumn id="15" xr3:uid="{95A6E9A5-2583-4D2D-BBD3-93987AB15C77}" name="Poste occcupé" dataDxfId="262"/>
    <tableColumn id="16" xr3:uid="{443129A4-65FB-48FD-AE26-09D22B42A123}" name="Statut" dataDxfId="261"/>
    <tableColumn id="17" xr3:uid="{7F0B80B7-5D6C-4649-AD7A-9F47B6567207}" name="Niveau" dataDxfId="260"/>
    <tableColumn id="18" xr3:uid="{CA26FFF8-2D2C-40F8-9087-35C69540EFD1}" name="Echelon" dataDxfId="259"/>
    <tableColumn id="19" xr3:uid="{A85D6055-8E61-453D-9A44-6A0A65C74A53}" name="Durée du contrat (heures)" dataDxfId="258"/>
    <tableColumn id="20" xr3:uid="{FFE39544-C7B8-4609-A062-94F2E55E6BFB}" name="Jour 1" dataDxfId="257" totalsRowDxfId="256"/>
    <tableColumn id="21" xr3:uid="{86BB96CB-6539-4BB6-B3D0-12788B95CAAB}" name="Heure debut" dataDxfId="255" totalsRowDxfId="254"/>
    <tableColumn id="22" xr3:uid="{0BCEA1A2-A375-4C3B-9BC5-9EF1A35F4C5C}" name="Heure fin" dataDxfId="253" totalsRowDxfId="252"/>
    <tableColumn id="23" xr3:uid="{31771655-08DC-4EFE-B8F4-4D31620BC64B}" name="Jour 2" dataDxfId="251" totalsRowDxfId="250"/>
    <tableColumn id="24" xr3:uid="{422A3585-2F66-4E8F-BC0E-D24FC4DCEE12}" name="Heure debut 2" dataDxfId="249" totalsRowDxfId="248"/>
    <tableColumn id="25" xr3:uid="{89B770B4-93EB-42CB-A307-739478B18E71}" name="Heure fin 2" dataDxfId="247" totalsRowDxfId="246"/>
    <tableColumn id="26" xr3:uid="{2B19B732-D015-4FC5-911F-20788C7AC6AE}" name="Jour 3" dataDxfId="245" totalsRowDxfId="244"/>
    <tableColumn id="27" xr3:uid="{177C5BDE-3940-43A7-98B6-AD87F4FB44D6}" name="Heure debut 3" dataDxfId="243" totalsRowDxfId="242"/>
    <tableColumn id="28" xr3:uid="{0A9BA839-491B-4E4A-B6A4-057CB4E109F5}" name="Heure fin 3" dataDxfId="241" totalsRowDxfId="240"/>
    <tableColumn id="29" xr3:uid="{61081A45-93E2-42A6-BDB5-870070E31B8B}" name="Jour 4" dataDxfId="239" totalsRowDxfId="238"/>
    <tableColumn id="30" xr3:uid="{793125E4-3959-4FEE-BD72-734B869E8FEE}" name="Heure debut 4" dataDxfId="237" totalsRowDxfId="236"/>
    <tableColumn id="31" xr3:uid="{71B536C8-B612-4369-A67D-943C05360307}" name="Heure fin 4" dataDxfId="235" totalsRowDxfId="234"/>
    <tableColumn id="32" xr3:uid="{AFCD4AFC-CF45-44D7-A67C-DA854ADAB7B3}" name="Jour 5" dataDxfId="233" totalsRowDxfId="232"/>
    <tableColumn id="33" xr3:uid="{DF922803-DBA3-4166-8C5C-5F55A460F67A}" name="Heure debut 5" dataDxfId="231" totalsRowDxfId="230"/>
    <tableColumn id="34" xr3:uid="{9C2A7826-E372-495E-9C53-7AF3A6106EE9}" name="Heure fin 5" dataDxfId="229" totalsRowDxfId="228"/>
    <tableColumn id="35" xr3:uid="{2740E247-07EA-4EC6-9A38-EDFFD2230C19}" name="Jour 6" dataDxfId="227" totalsRowDxfId="226"/>
    <tableColumn id="36" xr3:uid="{5A797F87-8A07-4336-93EF-6DFB3E3A7DCE}" name="Heure debut 6" dataDxfId="225" totalsRowDxfId="224"/>
    <tableColumn id="37" xr3:uid="{1C483C6D-E212-4B0B-9FF7-7CF3955CF7D3}" name="Heure fin 6" dataDxfId="223" totalsRowDxfId="222"/>
    <tableColumn id="38" xr3:uid="{5655E207-8D3A-4B82-96C7-232F0D916289}" name="Jour 7" dataDxfId="221" totalsRowDxfId="220"/>
    <tableColumn id="39" xr3:uid="{48C103E1-D53F-4C28-966E-286D93FA9D22}" name="Heure debut 7" dataDxfId="219" totalsRowDxfId="218"/>
    <tableColumn id="40" xr3:uid="{D0E9098F-BA2C-4505-A29F-1C4B813AA145}" name="Heure fin 7" dataDxfId="217" totalsRowDxfId="216"/>
    <tableColumn id="41" xr3:uid="{7D266A0F-C71D-4959-BE5D-DB6336B18871}" name="Rémunération brute horaire" dataDxfId="215"/>
    <tableColumn id="42" xr3:uid="{0B33FABE-7030-4993-AC89-1226782EF342}" name="Nom de l'entreprise" dataDxfId="214"/>
    <tableColumn id="43" xr3:uid="{C2E29E40-EFAB-40C6-8C89-1993193F82F5}" name="N° de Tel" dataDxfId="213"/>
    <tableColumn id="44" xr3:uid="{640979EF-7D36-414C-9E38-D0A85ADC60BA}" name="Capital" dataDxfId="212"/>
    <tableColumn id="45" xr3:uid="{0B500609-EEB6-4FDC-870E-DF6FF5504E63}" name="N° RCS" dataDxfId="211"/>
    <tableColumn id="47" xr3:uid="{6727E23B-7350-46EF-BAA4-9BDD9BA49EB9}" name="Lieu" dataDxfId="210"/>
    <tableColumn id="49" xr3:uid="{C1DCDE45-8E52-4B8F-9904-016870DC4C19}" name="Fait à" dataDxfId="209" totalsRowDxfId="208">
      <calculatedColumnFormula>IF($A2&gt;1,Intro!$E$23,"")</calculatedColumnFormula>
    </tableColumn>
    <tableColumn id="48" xr3:uid="{024F6DB5-A81B-49FA-B85A-9C5F0135686F}" name="Né( e)" dataDxfId="207">
      <calculatedColumnFormula>IF(Tableau1[[#This Row],[Genre]]=Données!$A$2,"Née",IF(Tableau1[[#This Row],[Genre]]=Données!$A$3,"Né",""))</calculatedColumnFormula>
    </tableColumn>
    <tableColumn id="52" xr3:uid="{1B889B8D-FDED-4CCE-99EE-22A5460383A1}" name="immatriculé( e)" dataDxfId="206" totalsRowDxfId="205">
      <calculatedColumnFormula>IF(Tableau1[[#This Row],[Genre]]=Données!$A$2,"immatriculée",IF(Tableau1[[#This Row],[Genre]]=Données!$A$3,"immatriculé",""))</calculatedColumnFormula>
    </tableColumn>
    <tableColumn id="53" xr3:uid="{19DF3052-2516-4546-BD4C-DC980A8AE39F}" name="le / la salarié( e)" dataDxfId="204" totalsRowDxfId="203">
      <calculatedColumnFormula>IF(Tableau1[[#This Row],[Genre]]=Données!$A$2,"la salariée",IF(Tableau1[[#This Row],[Genre]]=Données!$A$3,"le salarié",""))</calculatedColumnFormula>
    </tableColumn>
    <tableColumn id="54" xr3:uid="{760A9CA6-AE6D-4762-9282-3CF58A8CD201}" name="affilié( e)" dataDxfId="202" totalsRowDxfId="201">
      <calculatedColumnFormula>IF(Tableau1[[#This Row],[Genre]]=Données!$A$2,"affiliée",IF(Tableau1[[#This Row],[Genre]]=Données!$A$3,"affilié",""))</calculatedColumnFormula>
    </tableColumn>
    <tableColumn id="55" xr3:uid="{9CD3060D-946D-4919-8813-696FEB4FBA88}" name="Il / elle" dataDxfId="200" totalsRowDxfId="199">
      <calculatedColumnFormula>IF(Tableau1[[#This Row],[Genre]]=Données!$A$2,"elle",IF(Tableau1[[#This Row],[Genre]]=Données!$A$3,"il",""))</calculatedColumnFormula>
    </tableColumn>
    <tableColumn id="56" xr3:uid="{1ED77ACA-9601-4810-BA92-66760436BE9A}" name="engagé( e)" dataDxfId="198" totalsRowDxfId="197">
      <calculatedColumnFormula>IF(Tableau1[[#This Row],[Genre]]=Données!$A$2,"engagée",IF(Tableau1[[#This Row],[Genre]]=Données!$A$3,"engagé",""))</calculatedColumnFormula>
    </tableColumn>
    <tableColumn id="57" xr3:uid="{4963005A-A6BD-4C4F-B52E-00538CBE1B29}" name="chargé( e)" dataDxfId="196" totalsRowDxfId="195">
      <calculatedColumnFormula>IF(Tableau1[[#This Row],[Genre]]=Données!$A$2,"chargée",IF(Tableau1[[#This Row],[Genre]]=Données!$A$3,"chargé",""))</calculatedColumnFormula>
    </tableColumn>
    <tableColumn id="58" xr3:uid="{D85A5621-77D5-47D6-AC91-D64790581195}" name="amené( e)" dataDxfId="194" totalsRowDxfId="193">
      <calculatedColumnFormula>IF(Tableau1[[#This Row],[Genre]]=Données!$A$2,"amenée",IF(Tableau1[[#This Row],[Genre]]=Données!$A$3,"amené",""))</calculatedColumnFormula>
    </tableColumn>
    <tableColumn id="59" xr3:uid="{C4009620-4615-4C9B-AB0E-B9637D4718AB}" name="informé( e)" dataDxfId="192" totalsRowDxfId="191">
      <calculatedColumnFormula>IF(Tableau1[[#This Row],[Genre]]=Données!$A$2,"informée",IF(Tableau1[[#This Row],[Genre]]=Données!$A$3,"informé",""))</calculatedColumnFormula>
    </tableColumn>
    <tableColumn id="60" xr3:uid="{E02725F1-F753-4473-89B4-E484B1F6BC4A}" name="au / à la salarié( e)" dataDxfId="190" totalsRowDxfId="189">
      <calculatedColumnFormula>IF(Tableau1[[#This Row],[Genre]]=Données!$A$2,"à la salariée",IF(Tableau1[[#This Row],[Genre]]=Données!$A$3,"au salarié",""))</calculatedColumnFormula>
    </tableColumn>
    <tableColumn id="61" xr3:uid="{73E69066-3279-4133-9F61-FA9F079156A9}" name="Code Employé" dataDxfId="188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4701FBE-D9AD-4099-B80E-1FC508A59748}" name="Tableau134" displayName="Tableau134" ref="A1:BH3" totalsRowShown="0" headerRowDxfId="187" dataDxfId="186">
  <autoFilter ref="A1:BH3" xr:uid="{E77C1E8D-AB38-40E0-88A7-AD631F61B12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11" hiddenButton="1"/>
    <filterColumn colId="12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50" hiddenButton="1"/>
  </autoFilter>
  <tableColumns count="60">
    <tableColumn id="1" xr3:uid="{0F3E3645-5A0A-4E44-8FBF-BD854466BDB7}" name="Date du jour" dataDxfId="185"/>
    <tableColumn id="2" xr3:uid="{11229822-FF56-482D-88D0-AA64E599A92C}" name="Genre" dataDxfId="184"/>
    <tableColumn id="3" xr3:uid="{B8C71C7D-7F32-43AF-A13C-E27A4544505D}" name="Nom" dataDxfId="183"/>
    <tableColumn id="4" xr3:uid="{42600FCD-D1D7-4EAF-AAA1-BA0A31A163AA}" name="Prénom" dataDxfId="182"/>
    <tableColumn id="5" xr3:uid="{54150E19-3245-4160-8CED-97ED311E57BF}" name="Prénom NOM" dataDxfId="181">
      <calculatedColumnFormula>C2&amp;" "&amp;UPPER(D2)</calculatedColumnFormula>
    </tableColumn>
    <tableColumn id="6" xr3:uid="{6BD94998-3239-4E19-A5F1-E6CB4E9592D4}" name="Date de naissance" dataDxfId="180"/>
    <tableColumn id="7" xr3:uid="{12BC0938-7146-4AB9-835F-88C278C9DF62}" name="Lieu de naissance" dataDxfId="179"/>
    <tableColumn id="8" xr3:uid="{2CCE78D4-08C8-4655-800B-092106BF98FA}" name="Adresse 1" dataDxfId="178"/>
    <tableColumn id="9" xr3:uid="{F47DB72B-21FF-4600-9112-9B159A80E6F7}" name="Adresse 2" dataDxfId="177"/>
    <tableColumn id="51" xr3:uid="{C4AD5E6C-CA56-4192-91D0-37DCC5ADB78A}" name="CP" dataDxfId="176"/>
    <tableColumn id="50" xr3:uid="{8F530A1D-54D8-496F-9FED-A475AFA5D825}" name="Ville" dataDxfId="175"/>
    <tableColumn id="10" xr3:uid="{BF504E97-F210-4275-BF68-A4BA66E6CCB7}" name="CP / Ville" dataDxfId="174">
      <calculatedColumnFormula>Tableau134[[#This Row],[CP]]&amp;" "&amp;Tableau134[[#This Row],[Ville]]</calculatedColumnFormula>
    </tableColumn>
    <tableColumn id="11" xr3:uid="{F768B51E-1729-4228-AF2B-4778AA495328}" name="Natonalité" dataDxfId="173"/>
    <tableColumn id="46" xr3:uid="{864A231B-BBF2-4E94-9E8B-E5BDC1E3C08A}" name="N° ID" dataDxfId="172"/>
    <tableColumn id="12" xr3:uid="{61DC2ADD-A462-460C-83A1-B03108FFE5E8}" name="N° sécu sociale" dataDxfId="171" totalsRowDxfId="170"/>
    <tableColumn id="13" xr3:uid="{B2D77312-F49E-4479-B7A2-DB767A6B00A3}" name="Secteur" dataDxfId="169"/>
    <tableColumn id="14" xr3:uid="{44EC0C13-15D3-4FCF-A6B1-68DB41BFCB2A}" name="Mission" dataDxfId="168"/>
    <tableColumn id="15" xr3:uid="{455069EA-58E7-4130-9A3B-C5540CBE5FB4}" name="Poste occcupé" dataDxfId="167"/>
    <tableColumn id="16" xr3:uid="{B86F176D-62B0-455D-B032-43A84DCFD73F}" name="Statut" dataDxfId="166"/>
    <tableColumn id="17" xr3:uid="{DAEB9F90-DB7B-410A-A68C-DADF05EF77F0}" name="Niveau" dataDxfId="165"/>
    <tableColumn id="18" xr3:uid="{3D5BE981-B5B7-403B-AA93-63EDCBF9C0E4}" name="Echelon" dataDxfId="164"/>
    <tableColumn id="19" xr3:uid="{B0074F54-BBAA-4642-8F29-CC345150653C}" name="Durée du contrat (heures)" dataDxfId="163"/>
    <tableColumn id="20" xr3:uid="{5FC922B3-2FAC-41F7-B7BF-47B3174B163A}" name="Jour 1" dataDxfId="162" totalsRowDxfId="161"/>
    <tableColumn id="21" xr3:uid="{35C11B30-5058-4708-A2BC-BF21D96F460E}" name="Heure debut" dataDxfId="160" totalsRowDxfId="159"/>
    <tableColumn id="22" xr3:uid="{2B7813A8-B49B-44A1-B1AC-EE606D6538A4}" name="Heure fin" dataDxfId="158" totalsRowDxfId="157"/>
    <tableColumn id="23" xr3:uid="{1C14CF15-8932-4C25-AE1D-67A906393360}" name="Jour 2" dataDxfId="156" totalsRowDxfId="155"/>
    <tableColumn id="24" xr3:uid="{55704ED6-750F-4A09-86D1-FC39BA7A4C6F}" name="Heure debut 2" dataDxfId="154" totalsRowDxfId="153"/>
    <tableColumn id="25" xr3:uid="{8C66F522-868C-4095-BEE3-CEA1C2FBF209}" name="Heure fin 2" dataDxfId="152" totalsRowDxfId="151"/>
    <tableColumn id="26" xr3:uid="{E11F5CE1-DE2E-40C4-8E7A-613ABAC9E026}" name="Jour 3" dataDxfId="150" totalsRowDxfId="149"/>
    <tableColumn id="27" xr3:uid="{D0C03D3B-FBED-4185-BAF2-EA166735F38F}" name="Heure debut 3" dataDxfId="148" totalsRowDxfId="147"/>
    <tableColumn id="28" xr3:uid="{FEF37CD0-8C27-4256-B829-67CA8FA07DCE}" name="Heure fin 3" dataDxfId="146" totalsRowDxfId="145"/>
    <tableColumn id="29" xr3:uid="{50318FEC-8828-448B-8ED1-92D02D72A825}" name="Jour 4" dataDxfId="144" totalsRowDxfId="143"/>
    <tableColumn id="30" xr3:uid="{BB385AD5-5648-4CBC-906D-A153C555147B}" name="Heure debut 4" dataDxfId="142" totalsRowDxfId="141"/>
    <tableColumn id="31" xr3:uid="{6F1C1F1F-D18A-4E65-AAA0-AA832709AD49}" name="Heure fin 4" dataDxfId="140" totalsRowDxfId="139"/>
    <tableColumn id="32" xr3:uid="{CC237D40-9D97-4D8E-A753-A7F666F93406}" name="Jour 5" dataDxfId="138" totalsRowDxfId="137"/>
    <tableColumn id="33" xr3:uid="{34E1E192-44AE-4CF9-AB9F-FB0B05F1E98B}" name="Heure debut 5" dataDxfId="136" totalsRowDxfId="135"/>
    <tableColumn id="34" xr3:uid="{D359491A-646F-4207-9A3E-59DEDFF0860A}" name="Heure fin 5" dataDxfId="134" totalsRowDxfId="133"/>
    <tableColumn id="35" xr3:uid="{DF3C2D73-911F-4B11-877A-C8717CCF752D}" name="Jour 6" dataDxfId="132" totalsRowDxfId="131"/>
    <tableColumn id="36" xr3:uid="{C003F0C1-E2DA-4CDA-8894-1FFA425224A0}" name="Heure debut 6" dataDxfId="130" totalsRowDxfId="129"/>
    <tableColumn id="37" xr3:uid="{99B7DE73-BB88-4E36-9627-2BADF58C1906}" name="Heure fin 6" dataDxfId="128" totalsRowDxfId="127"/>
    <tableColumn id="38" xr3:uid="{0DC2E118-359E-41E6-B3EF-E36E534E2E0D}" name="Jour 7" dataDxfId="126" totalsRowDxfId="125"/>
    <tableColumn id="39" xr3:uid="{4583E420-2505-47B0-98D2-3A3854539C97}" name="Heure debut 7" dataDxfId="124" totalsRowDxfId="123"/>
    <tableColumn id="40" xr3:uid="{A41FCE58-EB23-48DE-AD36-075508B281B4}" name="Heure fin 7" dataDxfId="122" totalsRowDxfId="121"/>
    <tableColumn id="41" xr3:uid="{35A639D9-F064-47C3-8C21-180EBE8DF769}" name="Rémunération brute horaire" dataDxfId="120"/>
    <tableColumn id="42" xr3:uid="{3DDB027F-68B9-42E2-90D7-19A67A2A332B}" name="Nom de l'entreprise" dataDxfId="119"/>
    <tableColumn id="43" xr3:uid="{A4722FF9-34BB-4381-9CA1-8980B2707F3D}" name="N° de Tel" dataDxfId="118"/>
    <tableColumn id="44" xr3:uid="{C4E77D57-2402-4FA3-9545-0AFBDDDF1191}" name="Capital" dataDxfId="117"/>
    <tableColumn id="45" xr3:uid="{3DE8A250-94D4-452F-AFE9-5B84261CDC91}" name="N° RCS" dataDxfId="116"/>
    <tableColumn id="47" xr3:uid="{607F1BC5-AF9E-435A-959B-782405C4658E}" name="Lieu" dataDxfId="115"/>
    <tableColumn id="49" xr3:uid="{EAC3A7DB-56CD-4658-B3A3-013494DAC8E3}" name="Fait à" dataDxfId="114" totalsRowDxfId="113">
      <calculatedColumnFormula>IF($A2&gt;1,Intro!$E$23,"")</calculatedColumnFormula>
    </tableColumn>
    <tableColumn id="48" xr3:uid="{8646ACCE-D3F9-425C-B09B-AE8DA11083A5}" name="Né( e)" dataDxfId="112">
      <calculatedColumnFormula>IF(Tableau134[[#This Row],[Genre]]=Données!$A$2,"Née",IF(Tableau134[[#This Row],[Genre]]=Données!$A$3,"Né",""))</calculatedColumnFormula>
    </tableColumn>
    <tableColumn id="52" xr3:uid="{1D83CA93-1F31-4F18-8886-669F101C7FF1}" name="immatriculé( e)" dataDxfId="111" totalsRowDxfId="110">
      <calculatedColumnFormula>IF(Tableau134[[#This Row],[Genre]]=Données!$A$2,"immatriculée",IF(Tableau134[[#This Row],[Genre]]=Données!$A$3,"immatriculé",""))</calculatedColumnFormula>
    </tableColumn>
    <tableColumn id="53" xr3:uid="{FC58CAC2-998D-4EED-829B-9AA59D58A031}" name="le / la salarié( e)" dataDxfId="109" totalsRowDxfId="108">
      <calculatedColumnFormula>IF(Tableau134[[#This Row],[Genre]]=Données!$A$2,"la salariée",IF(Tableau134[[#This Row],[Genre]]=Données!$A$3,"le salarié",""))</calculatedColumnFormula>
    </tableColumn>
    <tableColumn id="54" xr3:uid="{317EC6DA-DB3C-4CDD-B941-EACA283CBCC1}" name="affilié( e)" dataDxfId="107" totalsRowDxfId="106">
      <calculatedColumnFormula>IF(Tableau134[[#This Row],[Genre]]=Données!$A$2,"affiliée",IF(Tableau134[[#This Row],[Genre]]=Données!$A$3,"affilié",""))</calculatedColumnFormula>
    </tableColumn>
    <tableColumn id="55" xr3:uid="{DE436CF9-273B-41A8-91AF-E3E2536FF05D}" name="Il / elle" dataDxfId="105" totalsRowDxfId="104">
      <calculatedColumnFormula>IF(Tableau134[[#This Row],[Genre]]=Données!$A$2,"elle",IF(Tableau134[[#This Row],[Genre]]=Données!$A$3,"il",""))</calculatedColumnFormula>
    </tableColumn>
    <tableColumn id="56" xr3:uid="{B0AAABC1-205C-421C-9510-AB86BE201A27}" name="engagé( e)" dataDxfId="103" totalsRowDxfId="102">
      <calculatedColumnFormula>IF(Tableau134[[#This Row],[Genre]]=Données!$A$2,"engagée",IF(Tableau134[[#This Row],[Genre]]=Données!$A$3,"engagé",""))</calculatedColumnFormula>
    </tableColumn>
    <tableColumn id="57" xr3:uid="{AA90C603-C126-4C2C-A597-D13AAAA8D2B4}" name="chargé( e)" dataDxfId="101" totalsRowDxfId="100">
      <calculatedColumnFormula>IF(Tableau134[[#This Row],[Genre]]=Données!$A$2,"chargée",IF(Tableau134[[#This Row],[Genre]]=Données!$A$3,"chargé",""))</calculatedColumnFormula>
    </tableColumn>
    <tableColumn id="58" xr3:uid="{A47093B3-8194-4393-8413-F94918A9980E}" name="amené( e)" dataDxfId="99" totalsRowDxfId="98">
      <calculatedColumnFormula>IF(Tableau134[[#This Row],[Genre]]=Données!$A$2,"amenée",IF(Tableau134[[#This Row],[Genre]]=Données!$A$3,"amené",""))</calculatedColumnFormula>
    </tableColumn>
    <tableColumn id="59" xr3:uid="{5C3C719D-D039-4015-8494-50CB154544E3}" name="informé( e)" dataDxfId="97" totalsRowDxfId="96">
      <calculatedColumnFormula>IF(Tableau134[[#This Row],[Genre]]=Données!$A$2,"informée",IF(Tableau134[[#This Row],[Genre]]=Données!$A$3,"informé",""))</calculatedColumnFormula>
    </tableColumn>
    <tableColumn id="60" xr3:uid="{09D9A7EF-8A27-4291-A9DA-B33FF7C46F0E}" name="au / à la salarié( e)" dataDxfId="95" totalsRowDxfId="94">
      <calculatedColumnFormula>IF(Tableau134[[#This Row],[Genre]]=Données!$A$2,"à la salariée",IF(Tableau134[[#This Row],[Genre]]=Données!$A$3,"au salarié",""))</calculatedColumnFormula>
    </tableColumn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57A3845-2A33-4F81-A584-2E8CC4E9471D}" name="Tableau13" displayName="Tableau13" ref="A1:BH3" totalsRowShown="0" headerRowDxfId="93" dataDxfId="92">
  <autoFilter ref="A1:BH3" xr:uid="{E77C1E8D-AB38-40E0-88A7-AD631F61B12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11" hiddenButton="1"/>
    <filterColumn colId="12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50" hiddenButton="1"/>
  </autoFilter>
  <tableColumns count="60">
    <tableColumn id="1" xr3:uid="{AAF3ACEE-ADDE-4DEB-B51E-D7E6A1AE6404}" name="Date du jour" dataDxfId="91"/>
    <tableColumn id="2" xr3:uid="{E462B6C8-D5A8-45FC-A3DB-2BFB48BD9D9A}" name="Genre" dataDxfId="90"/>
    <tableColumn id="3" xr3:uid="{59637FAE-0CFF-414D-8EF3-B27A13DB0CDB}" name="Nom" dataDxfId="89"/>
    <tableColumn id="4" xr3:uid="{BF8E112A-7E4D-409C-8CCD-AC4331685DF2}" name="Prénom" dataDxfId="88"/>
    <tableColumn id="5" xr3:uid="{38047B6F-3EB7-423D-A7C8-46292F77F81E}" name="Prénom NOM" dataDxfId="87">
      <calculatedColumnFormula>C2&amp;" "&amp;UPPER(D2)</calculatedColumnFormula>
    </tableColumn>
    <tableColumn id="6" xr3:uid="{5FCE3B25-747D-4E13-A384-1E5EC7F56634}" name="Date de naissance" dataDxfId="86"/>
    <tableColumn id="7" xr3:uid="{B4F526B3-93B8-4858-82A1-F62E731B370D}" name="Lieu de naissance" dataDxfId="85"/>
    <tableColumn id="8" xr3:uid="{C2B8B380-B9BF-44C8-B937-475B46B5B3DB}" name="Adresse 1" dataDxfId="84"/>
    <tableColumn id="9" xr3:uid="{B8E30A26-974A-49A4-865B-A72F24FD3546}" name="Adresse 2" dataDxfId="83"/>
    <tableColumn id="51" xr3:uid="{79303CA1-B3A7-40EA-B2E2-5DE1989D4043}" name="CP" dataDxfId="82"/>
    <tableColumn id="50" xr3:uid="{D685579A-358F-4B00-B6BF-C29A5AC5FB94}" name="Ville" dataDxfId="81"/>
    <tableColumn id="10" xr3:uid="{CAC08376-5B6E-41F0-920E-981BBA594AF9}" name="CP / Ville" dataDxfId="80">
      <calculatedColumnFormula>Tableau13[[#This Row],[CP]]&amp;" "&amp;Tableau13[[#This Row],[Ville]]</calculatedColumnFormula>
    </tableColumn>
    <tableColumn id="11" xr3:uid="{4F23EBDE-510C-4653-B7BC-9F4590A74CF2}" name="Natonalité" dataDxfId="79"/>
    <tableColumn id="46" xr3:uid="{C5C7A1D3-22F2-4991-9BB7-A7D16F138206}" name="N° ID" dataDxfId="78"/>
    <tableColumn id="12" xr3:uid="{6D75AF5F-8215-4BD9-A681-0CC12A3060DD}" name="N° sécu sociale" dataDxfId="77" totalsRowDxfId="76"/>
    <tableColumn id="13" xr3:uid="{5A19C3AE-D7B1-4F07-A986-74C0D8DC32FC}" name="Secteur" dataDxfId="75"/>
    <tableColumn id="14" xr3:uid="{5D745161-A047-4138-B37B-94F804260999}" name="Mission" dataDxfId="74"/>
    <tableColumn id="15" xr3:uid="{40D2B60A-BC60-4365-B931-253364B28195}" name="Poste occcupé" dataDxfId="73"/>
    <tableColumn id="16" xr3:uid="{F608F726-E980-4558-AE14-D85BF568631A}" name="Statut" dataDxfId="72"/>
    <tableColumn id="17" xr3:uid="{F18D26AD-E5FE-4666-93FE-74EA465778FA}" name="Niveau" dataDxfId="71"/>
    <tableColumn id="18" xr3:uid="{FE88D7F7-3679-4F24-9B6E-FF34F64B535E}" name="Echelon" dataDxfId="70"/>
    <tableColumn id="19" xr3:uid="{5555356B-679A-45F9-8083-5DF494B0012A}" name="Durée du contrat (heures)" dataDxfId="69"/>
    <tableColumn id="20" xr3:uid="{0F3D1C3E-01E6-49D5-96EE-CC376653FFA4}" name="Jour 1" dataDxfId="68" totalsRowDxfId="67"/>
    <tableColumn id="21" xr3:uid="{A3B8F40E-3574-4C51-8FBA-260FD5F91FCF}" name="Heure debut" dataDxfId="66" totalsRowDxfId="65"/>
    <tableColumn id="22" xr3:uid="{9B5424F8-EE24-4EAB-A01E-DBA8C7A0780E}" name="Heure fin" dataDxfId="64" totalsRowDxfId="63"/>
    <tableColumn id="23" xr3:uid="{8BFE7705-B532-4E3A-AC12-4744B713B761}" name="Jour 2" dataDxfId="62" totalsRowDxfId="61"/>
    <tableColumn id="24" xr3:uid="{353AA615-9F7D-48D1-A277-727B1A643C0F}" name="Heure debut 2" dataDxfId="60" totalsRowDxfId="59"/>
    <tableColumn id="25" xr3:uid="{2EA87D63-5F91-4E11-96AC-499605CF1803}" name="Heure fin 2" dataDxfId="58" totalsRowDxfId="57"/>
    <tableColumn id="26" xr3:uid="{2EA24195-80BB-4ECC-BB7B-9ACD06ED6E25}" name="Jour 3" dataDxfId="56" totalsRowDxfId="55"/>
    <tableColumn id="27" xr3:uid="{FD03B510-4C95-4529-9383-A4F8F250DB6C}" name="Heure debut 3" dataDxfId="54" totalsRowDxfId="53"/>
    <tableColumn id="28" xr3:uid="{6FC13FB0-77FE-4D66-860E-C25978E3C6D2}" name="Heure fin 3" dataDxfId="52" totalsRowDxfId="51"/>
    <tableColumn id="29" xr3:uid="{45097F1D-E79C-4837-9560-BC19BBF17B82}" name="Jour 4" dataDxfId="50" totalsRowDxfId="49"/>
    <tableColumn id="30" xr3:uid="{65C4C311-487A-4DB2-866F-067B1CA699FD}" name="Heure debut 4" dataDxfId="48" totalsRowDxfId="47"/>
    <tableColumn id="31" xr3:uid="{0BFB0E88-6E66-489F-8284-6AF9BF2BAFC1}" name="Heure fin 4" dataDxfId="46" totalsRowDxfId="45"/>
    <tableColumn id="32" xr3:uid="{20153775-472A-410F-9FB1-30B1225081F2}" name="Jour 5" dataDxfId="44" totalsRowDxfId="43"/>
    <tableColumn id="33" xr3:uid="{DA7358C7-1D18-4EFA-A1E9-7103BA42DEAB}" name="Heure debut 5" dataDxfId="42" totalsRowDxfId="41"/>
    <tableColumn id="34" xr3:uid="{8087FA37-E1FF-4A38-8D7E-C4D0C5C6D541}" name="Heure fin 5" dataDxfId="40" totalsRowDxfId="39"/>
    <tableColumn id="35" xr3:uid="{74FE1604-035F-4E52-AE92-174DC399CE8E}" name="Jour 6" dataDxfId="38" totalsRowDxfId="37"/>
    <tableColumn id="36" xr3:uid="{2341D673-A1F7-4728-8A66-52A2004ED929}" name="Heure debut 6" dataDxfId="36" totalsRowDxfId="35"/>
    <tableColumn id="37" xr3:uid="{0DAB541A-A94D-451B-ACA8-9EE42C7E432C}" name="Heure fin 6" dataDxfId="34" totalsRowDxfId="33"/>
    <tableColumn id="38" xr3:uid="{B5BCC330-8608-4EF9-9028-49E9517FD289}" name="Jour 7" dataDxfId="32" totalsRowDxfId="31"/>
    <tableColumn id="39" xr3:uid="{28A5FC5C-FAEB-43EB-9902-80F7F73F15CE}" name="Heure debut 7" dataDxfId="30" totalsRowDxfId="29"/>
    <tableColumn id="40" xr3:uid="{011C3C80-33D0-413B-BD23-3B1067C80BAD}" name="Heure fin 7" dataDxfId="28" totalsRowDxfId="27"/>
    <tableColumn id="41" xr3:uid="{7EB7CCEF-6A9E-492C-A996-A24F31D07CD0}" name="Rémunération brute horaire" dataDxfId="26"/>
    <tableColumn id="42" xr3:uid="{4345FCF4-BB57-458B-B569-BE7FD27A5587}" name="Nom de l'entreprise" dataDxfId="25"/>
    <tableColumn id="43" xr3:uid="{BC3904BC-0F48-4477-9DD3-900477065030}" name="N° de Tel" dataDxfId="24"/>
    <tableColumn id="44" xr3:uid="{EFAF7B01-736D-4EF4-9256-482C26B9F361}" name="Capital" dataDxfId="23"/>
    <tableColumn id="45" xr3:uid="{8DD17C9C-C919-4D03-B508-F7A92A0CF3A2}" name="N° RCS" dataDxfId="22"/>
    <tableColumn id="47" xr3:uid="{632B803F-AAAE-4412-BECD-3A96B5323AD3}" name="Lieu" dataDxfId="21"/>
    <tableColumn id="49" xr3:uid="{4F65F04A-53D5-4B6B-9AB4-D33431B30174}" name="Fait à" dataDxfId="20" totalsRowDxfId="19">
      <calculatedColumnFormula>IF($A2&gt;1,Intro!$E$23,"")</calculatedColumnFormula>
    </tableColumn>
    <tableColumn id="48" xr3:uid="{2D05A75A-9B95-4935-83BC-189D453DC240}" name="Né( e)" dataDxfId="18">
      <calculatedColumnFormula>IF(Tableau13[[#This Row],[Genre]]=Données!$A$2,"Née",IF(Tableau13[[#This Row],[Genre]]=Données!$A$3,"Né",""))</calculatedColumnFormula>
    </tableColumn>
    <tableColumn id="52" xr3:uid="{F5A5D6B0-8AE5-411E-BAEC-5AE51E1BF946}" name="immatriculé( e)" dataDxfId="17" totalsRowDxfId="16">
      <calculatedColumnFormula>IF(Tableau13[[#This Row],[Genre]]=Données!$A$2,"immatriculée",IF(Tableau13[[#This Row],[Genre]]=Données!$A$3,"immatriculé",""))</calculatedColumnFormula>
    </tableColumn>
    <tableColumn id="53" xr3:uid="{23C4B514-FDF8-4E4F-B129-D1B6DAEE5028}" name="le / la salarié( e)" dataDxfId="15" totalsRowDxfId="14">
      <calculatedColumnFormula>IF(Tableau13[[#This Row],[Genre]]=Données!$A$2,"la salariée",IF(Tableau13[[#This Row],[Genre]]=Données!$A$3,"le salarié",""))</calculatedColumnFormula>
    </tableColumn>
    <tableColumn id="54" xr3:uid="{BF209245-3456-4D98-B143-37308625F689}" name="affilié( e)" dataDxfId="13" totalsRowDxfId="12">
      <calculatedColumnFormula>IF(Tableau13[[#This Row],[Genre]]=Données!$A$2,"affiliée",IF(Tableau13[[#This Row],[Genre]]=Données!$A$3,"affilié",""))</calculatedColumnFormula>
    </tableColumn>
    <tableColumn id="55" xr3:uid="{DA55079C-92D6-454C-980F-2414469F0240}" name="Il / elle" dataDxfId="11" totalsRowDxfId="10">
      <calculatedColumnFormula>IF(Tableau13[[#This Row],[Genre]]=Données!$A$2,"elle",IF(Tableau13[[#This Row],[Genre]]=Données!$A$3,"il",""))</calculatedColumnFormula>
    </tableColumn>
    <tableColumn id="56" xr3:uid="{17C2BA1A-1B42-486C-9B06-DB2644400D4E}" name="engagé( e)" dataDxfId="9" totalsRowDxfId="8">
      <calculatedColumnFormula>IF(Tableau13[[#This Row],[Genre]]=Données!$A$2,"engagée",IF(Tableau13[[#This Row],[Genre]]=Données!$A$3,"engagé",""))</calculatedColumnFormula>
    </tableColumn>
    <tableColumn id="57" xr3:uid="{D0CB9E73-2BD2-49B2-A776-76B59753EB4B}" name="chargé( e)" dataDxfId="7" totalsRowDxfId="6">
      <calculatedColumnFormula>IF(Tableau13[[#This Row],[Genre]]=Données!$A$2,"chargée",IF(Tableau13[[#This Row],[Genre]]=Données!$A$3,"chargé",""))</calculatedColumnFormula>
    </tableColumn>
    <tableColumn id="58" xr3:uid="{C9A83470-7B11-42E1-8BC1-C1B8EDA9B881}" name="amené( e)" dataDxfId="5" totalsRowDxfId="4">
      <calculatedColumnFormula>IF(Tableau13[[#This Row],[Genre]]=Données!$A$2,"amenée",IF(Tableau13[[#This Row],[Genre]]=Données!$A$3,"amené",""))</calculatedColumnFormula>
    </tableColumn>
    <tableColumn id="59" xr3:uid="{CE2C49E1-0788-4378-A587-D83A90CFB39F}" name="informé( e)" dataDxfId="3" totalsRowDxfId="2">
      <calculatedColumnFormula>IF(Tableau13[[#This Row],[Genre]]=Données!$A$2,"informée",IF(Tableau13[[#This Row],[Genre]]=Données!$A$3,"informé",""))</calculatedColumnFormula>
    </tableColumn>
    <tableColumn id="60" xr3:uid="{340E0C30-18EA-4820-BA5F-1F8609CD61A9}" name="au / à la salarié( e)" dataDxfId="1" totalsRowDxfId="0">
      <calculatedColumnFormula>IF(Tableau13[[#This Row],[Genre]]=Données!$A$2,"à la salariée",IF(Tableau13[[#This Row],[Genre]]=Données!$A$3,"au salarié",""))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DAF4F4-2BB6-48B9-8F43-78015A1104F5}">
  <sheetPr codeName="Feuil3"/>
  <dimension ref="C1:G23"/>
  <sheetViews>
    <sheetView zoomScale="55" zoomScaleNormal="55" workbookViewId="0">
      <selection activeCell="J18" sqref="J18"/>
    </sheetView>
  </sheetViews>
  <sheetFormatPr baseColWidth="10" defaultColWidth="11.453125" defaultRowHeight="18" x14ac:dyDescent="0.5"/>
  <cols>
    <col min="1" max="2" width="11.453125" style="1"/>
    <col min="3" max="3" width="48.26953125" style="1" customWidth="1"/>
    <col min="4" max="4" width="2.26953125" style="1" customWidth="1"/>
    <col min="5" max="5" width="27.7265625" style="1" customWidth="1"/>
    <col min="6" max="6" width="1.26953125" style="1" customWidth="1"/>
    <col min="7" max="7" width="33.1796875" style="1" customWidth="1"/>
    <col min="8" max="16384" width="11.453125" style="1"/>
  </cols>
  <sheetData>
    <row r="1" spans="3:7" ht="18.5" thickBot="1" x14ac:dyDescent="0.55000000000000004"/>
    <row r="2" spans="3:7" ht="48.75" customHeight="1" x14ac:dyDescent="0.5">
      <c r="C2" s="21" t="str">
        <f>CONCATENATE("Contrats CDD 
",E10,"
 année ",E12)</f>
        <v>Contrats CDD 
HOTEL QUATRO DE GENNEVILLIER
 année 2018</v>
      </c>
      <c r="D2" s="22"/>
      <c r="E2" s="22"/>
      <c r="F2" s="22"/>
      <c r="G2" s="23"/>
    </row>
    <row r="3" spans="3:7" ht="70" customHeight="1" thickBot="1" x14ac:dyDescent="0.55000000000000004">
      <c r="C3" s="24"/>
      <c r="D3" s="25"/>
      <c r="E3" s="25"/>
      <c r="F3" s="25"/>
      <c r="G3" s="26"/>
    </row>
    <row r="5" spans="3:7" ht="12.75" customHeight="1" x14ac:dyDescent="0.5">
      <c r="E5" s="27"/>
      <c r="F5" s="28"/>
      <c r="G5" s="29"/>
    </row>
    <row r="6" spans="3:7" ht="41.25" customHeight="1" x14ac:dyDescent="0.5">
      <c r="E6" s="30"/>
      <c r="F6" s="31"/>
      <c r="G6" s="32"/>
    </row>
    <row r="7" spans="3:7" s="4" customFormat="1" ht="29.25" customHeight="1" x14ac:dyDescent="0.35">
      <c r="C7" s="2" t="s">
        <v>27</v>
      </c>
      <c r="D7" s="3"/>
      <c r="E7" s="30"/>
      <c r="F7" s="31"/>
      <c r="G7" s="32"/>
    </row>
    <row r="8" spans="3:7" ht="35.25" customHeight="1" x14ac:dyDescent="0.5">
      <c r="E8" s="33"/>
      <c r="F8" s="34"/>
      <c r="G8" s="35"/>
    </row>
    <row r="9" spans="3:7" ht="18" customHeight="1" x14ac:dyDescent="0.5"/>
    <row r="10" spans="3:7" s="4" customFormat="1" ht="49.5" customHeight="1" x14ac:dyDescent="0.6">
      <c r="C10" s="5" t="s">
        <v>28</v>
      </c>
      <c r="D10" s="3"/>
      <c r="E10" s="36" t="s">
        <v>26</v>
      </c>
      <c r="F10" s="37"/>
      <c r="G10" s="38"/>
    </row>
    <row r="11" spans="3:7" ht="18" customHeight="1" x14ac:dyDescent="0.5"/>
    <row r="12" spans="3:7" s="4" customFormat="1" ht="49.5" customHeight="1" x14ac:dyDescent="0.6">
      <c r="C12" s="5" t="s">
        <v>29</v>
      </c>
      <c r="D12" s="3"/>
      <c r="E12" s="39">
        <v>2018</v>
      </c>
      <c r="F12" s="19"/>
      <c r="G12" s="20"/>
    </row>
    <row r="13" spans="3:7" ht="18" customHeight="1" x14ac:dyDescent="0.5"/>
    <row r="14" spans="3:7" ht="56.5" customHeight="1" x14ac:dyDescent="0.6">
      <c r="C14" s="5" t="s">
        <v>2</v>
      </c>
      <c r="D14" s="3"/>
      <c r="E14" s="18" t="s">
        <v>54</v>
      </c>
      <c r="F14" s="19"/>
      <c r="G14" s="20"/>
    </row>
    <row r="16" spans="3:7" ht="40.5" customHeight="1" x14ac:dyDescent="0.6">
      <c r="C16" s="5" t="s">
        <v>0</v>
      </c>
      <c r="D16" s="3"/>
      <c r="E16" s="18">
        <v>30000</v>
      </c>
      <c r="F16" s="19"/>
      <c r="G16" s="20"/>
    </row>
    <row r="17" spans="3:7" ht="26" customHeight="1" x14ac:dyDescent="0.5"/>
    <row r="18" spans="3:7" ht="63" customHeight="1" x14ac:dyDescent="0.6">
      <c r="C18" s="5" t="s">
        <v>7</v>
      </c>
      <c r="D18" s="3"/>
      <c r="E18" s="18">
        <v>817458915</v>
      </c>
      <c r="F18" s="19"/>
      <c r="G18" s="20"/>
    </row>
    <row r="20" spans="3:7" ht="53.5" customHeight="1" x14ac:dyDescent="0.6">
      <c r="C20" s="5" t="s">
        <v>50</v>
      </c>
      <c r="D20" s="3"/>
      <c r="E20" s="18" t="s">
        <v>51</v>
      </c>
      <c r="F20" s="19"/>
      <c r="G20" s="20"/>
    </row>
    <row r="23" spans="3:7" ht="49.5" customHeight="1" x14ac:dyDescent="0.6">
      <c r="C23" s="5" t="s">
        <v>52</v>
      </c>
      <c r="D23" s="3"/>
      <c r="E23" s="18" t="s">
        <v>53</v>
      </c>
      <c r="F23" s="19"/>
      <c r="G23" s="20"/>
    </row>
  </sheetData>
  <sheetProtection selectLockedCells="1"/>
  <mergeCells count="9">
    <mergeCell ref="E20:G20"/>
    <mergeCell ref="E23:G23"/>
    <mergeCell ref="E14:G14"/>
    <mergeCell ref="C2:G3"/>
    <mergeCell ref="E5:G8"/>
    <mergeCell ref="E10:G10"/>
    <mergeCell ref="E12:G12"/>
    <mergeCell ref="E16:G16"/>
    <mergeCell ref="E18:G18"/>
  </mergeCells>
  <printOptions horizontalCentered="1" verticalCentered="1"/>
  <pageMargins left="0" right="0" top="0" bottom="0" header="0.31496062992125984" footer="0.31496062992125984"/>
  <pageSetup paperSize="9" scale="78" orientation="portrait" r:id="rId1"/>
  <headerFooter>
    <oddHeader>&amp;C&amp;"Open Sans,Gras"&amp;12&amp;F</oddHeader>
    <oddFooter>&amp;C&amp;"Open Sans,Gras"&amp;12&amp;N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8655BA-DCF2-4F41-A2D2-BF312ADF8942}">
  <sheetPr codeName="Feuil2"/>
  <dimension ref="A1:BI3"/>
  <sheetViews>
    <sheetView tabSelected="1" workbookViewId="0">
      <selection activeCell="BI5" sqref="BI5"/>
    </sheetView>
  </sheetViews>
  <sheetFormatPr baseColWidth="10" defaultRowHeight="14.5" outlineLevelCol="1" x14ac:dyDescent="0.35"/>
  <cols>
    <col min="1" max="2" width="10.90625" style="6"/>
    <col min="3" max="4" width="10.90625" style="6" customWidth="1"/>
    <col min="5" max="5" width="13.453125" style="15" customWidth="1"/>
    <col min="6" max="6" width="17.36328125" style="6" customWidth="1"/>
    <col min="7" max="7" width="16.7265625" style="6" customWidth="1"/>
    <col min="8" max="8" width="27.90625" style="6" customWidth="1"/>
    <col min="9" max="11" width="10.453125" style="6" customWidth="1"/>
    <col min="12" max="12" width="14.26953125" style="15" hidden="1" customWidth="1" outlineLevel="1"/>
    <col min="13" max="13" width="11.36328125" style="6" customWidth="1" collapsed="1"/>
    <col min="14" max="14" width="11.36328125" style="6" customWidth="1"/>
    <col min="15" max="15" width="22" style="10" customWidth="1"/>
    <col min="16" max="16" width="13.1796875" style="6" customWidth="1"/>
    <col min="17" max="18" width="24.54296875" style="6" customWidth="1"/>
    <col min="19" max="21" width="10.90625" style="6" customWidth="1"/>
    <col min="22" max="22" width="23.26953125" style="6" customWidth="1"/>
    <col min="23" max="23" width="10.90625" style="11" customWidth="1"/>
    <col min="24" max="24" width="12.6328125" style="12" customWidth="1"/>
    <col min="25" max="25" width="10.90625" style="13" customWidth="1"/>
    <col min="26" max="26" width="10.90625" style="11" customWidth="1"/>
    <col min="27" max="27" width="13.6328125" style="12" customWidth="1"/>
    <col min="28" max="28" width="11.08984375" style="13" customWidth="1"/>
    <col min="29" max="29" width="10.90625" style="11" customWidth="1"/>
    <col min="30" max="30" width="13.6328125" style="12" customWidth="1"/>
    <col min="31" max="31" width="11.08984375" style="13" customWidth="1"/>
    <col min="32" max="32" width="10.90625" style="11" customWidth="1"/>
    <col min="33" max="33" width="13.6328125" style="12" customWidth="1"/>
    <col min="34" max="34" width="11.08984375" style="13" customWidth="1"/>
    <col min="35" max="35" width="10.90625" style="11" customWidth="1"/>
    <col min="36" max="36" width="13.6328125" style="12" customWidth="1"/>
    <col min="37" max="37" width="11.08984375" style="13" customWidth="1"/>
    <col min="38" max="38" width="10.90625" style="11" customWidth="1"/>
    <col min="39" max="39" width="14.6328125" style="12" customWidth="1"/>
    <col min="40" max="40" width="12.08984375" style="13" customWidth="1"/>
    <col min="41" max="41" width="10.90625" style="11" customWidth="1"/>
    <col min="42" max="42" width="14.6328125" style="12" customWidth="1"/>
    <col min="43" max="43" width="12.08984375" style="13" customWidth="1"/>
    <col min="44" max="44" width="25.08984375" style="6" customWidth="1"/>
    <col min="45" max="45" width="29.1796875" style="15" hidden="1" customWidth="1" outlineLevel="1"/>
    <col min="46" max="51" width="10.90625" style="15" hidden="1" customWidth="1" outlineLevel="1"/>
    <col min="52" max="52" width="15.36328125" style="15" hidden="1" customWidth="1" outlineLevel="1"/>
    <col min="53" max="53" width="14.7265625" style="15" hidden="1" customWidth="1" outlineLevel="1"/>
    <col min="54" max="59" width="10.90625" style="15" hidden="1" customWidth="1" outlineLevel="1"/>
    <col min="60" max="60" width="18.54296875" style="15" hidden="1" customWidth="1" outlineLevel="1"/>
    <col min="61" max="61" width="15" style="6" bestFit="1" customWidth="1" collapsed="1"/>
    <col min="62" max="16384" width="10.90625" style="6"/>
  </cols>
  <sheetData>
    <row r="1" spans="1:61" ht="15.5" customHeight="1" x14ac:dyDescent="0.35">
      <c r="A1" s="6" t="s">
        <v>88</v>
      </c>
      <c r="B1" s="6" t="s">
        <v>30</v>
      </c>
      <c r="C1" s="6" t="s">
        <v>3</v>
      </c>
      <c r="D1" s="6" t="s">
        <v>4</v>
      </c>
      <c r="E1" s="15" t="s">
        <v>83</v>
      </c>
      <c r="F1" s="6" t="s">
        <v>5</v>
      </c>
      <c r="G1" s="6" t="s">
        <v>6</v>
      </c>
      <c r="H1" s="6" t="s">
        <v>8</v>
      </c>
      <c r="I1" s="6" t="s">
        <v>9</v>
      </c>
      <c r="J1" s="6" t="s">
        <v>85</v>
      </c>
      <c r="K1" s="6" t="s">
        <v>86</v>
      </c>
      <c r="L1" s="15" t="s">
        <v>10</v>
      </c>
      <c r="M1" s="6" t="s">
        <v>11</v>
      </c>
      <c r="N1" s="6" t="s">
        <v>81</v>
      </c>
      <c r="O1" s="6" t="s">
        <v>12</v>
      </c>
      <c r="P1" s="6" t="s">
        <v>13</v>
      </c>
      <c r="Q1" s="6" t="s">
        <v>14</v>
      </c>
      <c r="R1" s="6" t="s">
        <v>84</v>
      </c>
      <c r="S1" s="6" t="s">
        <v>15</v>
      </c>
      <c r="T1" s="6" t="s">
        <v>19</v>
      </c>
      <c r="U1" s="6" t="s">
        <v>25</v>
      </c>
      <c r="V1" s="6" t="s">
        <v>39</v>
      </c>
      <c r="W1" s="7" t="s">
        <v>40</v>
      </c>
      <c r="X1" s="8" t="s">
        <v>42</v>
      </c>
      <c r="Y1" s="9" t="s">
        <v>41</v>
      </c>
      <c r="Z1" s="7" t="s">
        <v>43</v>
      </c>
      <c r="AA1" s="8" t="s">
        <v>60</v>
      </c>
      <c r="AB1" s="9" t="s">
        <v>61</v>
      </c>
      <c r="AC1" s="7" t="s">
        <v>44</v>
      </c>
      <c r="AD1" s="8" t="s">
        <v>62</v>
      </c>
      <c r="AE1" s="9" t="s">
        <v>63</v>
      </c>
      <c r="AF1" s="7" t="s">
        <v>45</v>
      </c>
      <c r="AG1" s="8" t="s">
        <v>64</v>
      </c>
      <c r="AH1" s="9" t="s">
        <v>65</v>
      </c>
      <c r="AI1" s="7" t="s">
        <v>46</v>
      </c>
      <c r="AJ1" s="8" t="s">
        <v>66</v>
      </c>
      <c r="AK1" s="9" t="s">
        <v>67</v>
      </c>
      <c r="AL1" s="7" t="s">
        <v>47</v>
      </c>
      <c r="AM1" s="8" t="s">
        <v>68</v>
      </c>
      <c r="AN1" s="9" t="s">
        <v>69</v>
      </c>
      <c r="AO1" s="7" t="s">
        <v>48</v>
      </c>
      <c r="AP1" s="8" t="s">
        <v>70</v>
      </c>
      <c r="AQ1" s="9" t="s">
        <v>71</v>
      </c>
      <c r="AR1" s="6" t="s">
        <v>49</v>
      </c>
      <c r="AS1" s="15" t="s">
        <v>1</v>
      </c>
      <c r="AT1" s="15" t="s">
        <v>2</v>
      </c>
      <c r="AU1" s="15" t="s">
        <v>0</v>
      </c>
      <c r="AV1" s="15" t="s">
        <v>7</v>
      </c>
      <c r="AW1" s="15" t="s">
        <v>50</v>
      </c>
      <c r="AX1" s="15" t="s">
        <v>52</v>
      </c>
      <c r="AY1" s="15" t="s">
        <v>72</v>
      </c>
      <c r="AZ1" s="15" t="s">
        <v>82</v>
      </c>
      <c r="BA1" s="15" t="s">
        <v>73</v>
      </c>
      <c r="BB1" s="15" t="s">
        <v>74</v>
      </c>
      <c r="BC1" s="15" t="s">
        <v>75</v>
      </c>
      <c r="BD1" s="15" t="s">
        <v>77</v>
      </c>
      <c r="BE1" s="15" t="s">
        <v>76</v>
      </c>
      <c r="BF1" s="15" t="s">
        <v>78</v>
      </c>
      <c r="BG1" s="15" t="s">
        <v>79</v>
      </c>
      <c r="BH1" s="15" t="s">
        <v>80</v>
      </c>
      <c r="BI1" s="6" t="s">
        <v>102</v>
      </c>
    </row>
    <row r="2" spans="1:61" x14ac:dyDescent="0.35">
      <c r="E2" s="15" t="str">
        <f>C2&amp;" "&amp;UPPER(D2)</f>
        <v xml:space="preserve"> </v>
      </c>
      <c r="L2" s="15" t="str">
        <f>Tableau1[[#This Row],[CP]]&amp;" "&amp;Tableau1[[#This Row],[Ville]]</f>
        <v xml:space="preserve"> </v>
      </c>
      <c r="AX2" s="16" t="str">
        <f>IF($A2&gt;1,Intro!$E$23,"")</f>
        <v/>
      </c>
      <c r="AY2" s="15" t="str">
        <f>IF(Tableau1[[#This Row],[Genre]]=Données!$A$2,"Née",IF(Tableau1[[#This Row],[Genre]]=Données!$A$3,"Né",""))</f>
        <v/>
      </c>
      <c r="AZ2" s="16" t="str">
        <f>IF(Tableau1[[#This Row],[Genre]]=Données!$A$2,"immatriculée",IF(Tableau1[[#This Row],[Genre]]=Données!$A$3,"immatriculé",""))</f>
        <v/>
      </c>
      <c r="BA2" s="16" t="str">
        <f>IF(Tableau1[[#This Row],[Genre]]=Données!$A$2,"la salariée",IF(Tableau1[[#This Row],[Genre]]=Données!$A$3,"le salarié",""))</f>
        <v/>
      </c>
      <c r="BB2" s="16" t="str">
        <f>IF(Tableau1[[#This Row],[Genre]]=Données!$A$2,"affiliée",IF(Tableau1[[#This Row],[Genre]]=Données!$A$3,"affilié",""))</f>
        <v/>
      </c>
      <c r="BC2" s="16" t="str">
        <f>IF(Tableau1[[#This Row],[Genre]]=Données!$A$2,"elle",IF(Tableau1[[#This Row],[Genre]]=Données!$A$3,"il",""))</f>
        <v/>
      </c>
      <c r="BD2" s="16" t="str">
        <f>IF(Tableau1[[#This Row],[Genre]]=Données!$A$2,"engagée",IF(Tableau1[[#This Row],[Genre]]=Données!$A$3,"engagé",""))</f>
        <v/>
      </c>
      <c r="BE2" s="16" t="str">
        <f>IF(Tableau1[[#This Row],[Genre]]=Données!$A$2,"chargée",IF(Tableau1[[#This Row],[Genre]]=Données!$A$3,"chargé",""))</f>
        <v/>
      </c>
      <c r="BF2" s="16" t="str">
        <f>IF(Tableau1[[#This Row],[Genre]]=Données!$A$2,"amenée",IF(Tableau1[[#This Row],[Genre]]=Données!$A$3,"amené",""))</f>
        <v/>
      </c>
      <c r="BG2" s="16" t="str">
        <f>IF(Tableau1[[#This Row],[Genre]]=Données!$A$2,"informée",IF(Tableau1[[#This Row],[Genre]]=Données!$A$3,"informé",""))</f>
        <v/>
      </c>
      <c r="BH2" s="16" t="str">
        <f>IF(Tableau1[[#This Row],[Genre]]=Données!$A$2,"à la salariée",IF(Tableau1[[#This Row],[Genre]]=Données!$A$3,"au salarié",""))</f>
        <v/>
      </c>
      <c r="BI2" s="17" t="s">
        <v>103</v>
      </c>
    </row>
    <row r="3" spans="1:61" x14ac:dyDescent="0.35">
      <c r="A3" s="14">
        <v>43166</v>
      </c>
      <c r="B3" s="6" t="s">
        <v>32</v>
      </c>
      <c r="C3" s="6" t="s">
        <v>101</v>
      </c>
      <c r="D3" s="6" t="s">
        <v>55</v>
      </c>
      <c r="E3" s="15" t="str">
        <f>C3&amp;" "&amp;UPPER(D3)</f>
        <v>Gaëtan GIL</v>
      </c>
      <c r="F3" s="6" t="s">
        <v>89</v>
      </c>
      <c r="G3" s="6" t="s">
        <v>90</v>
      </c>
      <c r="H3" s="6" t="s">
        <v>93</v>
      </c>
      <c r="I3" s="6" t="s">
        <v>87</v>
      </c>
      <c r="J3" s="6" t="s">
        <v>94</v>
      </c>
      <c r="K3" s="6" t="s">
        <v>56</v>
      </c>
      <c r="L3" s="15" t="str">
        <f>Tableau1[[#This Row],[CP]]&amp;" "&amp;Tableau1[[#This Row],[Ville]]</f>
        <v>33000 Bordeaux</v>
      </c>
      <c r="M3" s="6" t="s">
        <v>57</v>
      </c>
      <c r="N3" s="6" t="s">
        <v>91</v>
      </c>
      <c r="O3" s="10" t="s">
        <v>92</v>
      </c>
      <c r="P3" s="6" t="s">
        <v>34</v>
      </c>
      <c r="Q3" s="6" t="s">
        <v>95</v>
      </c>
      <c r="R3" s="6" t="s">
        <v>58</v>
      </c>
      <c r="S3" s="6" t="s">
        <v>16</v>
      </c>
      <c r="T3" s="6" t="s">
        <v>20</v>
      </c>
      <c r="V3" s="6" t="s">
        <v>96</v>
      </c>
      <c r="W3" s="11" t="s">
        <v>98</v>
      </c>
      <c r="X3" s="12" t="s">
        <v>99</v>
      </c>
      <c r="Y3" s="13" t="s">
        <v>100</v>
      </c>
      <c r="Z3" s="11" t="s">
        <v>87</v>
      </c>
      <c r="AA3" s="12" t="s">
        <v>87</v>
      </c>
      <c r="AB3" s="13" t="s">
        <v>87</v>
      </c>
      <c r="AC3" s="11" t="s">
        <v>87</v>
      </c>
      <c r="AD3" s="12" t="s">
        <v>87</v>
      </c>
      <c r="AE3" s="13" t="s">
        <v>87</v>
      </c>
      <c r="AF3" s="11" t="s">
        <v>87</v>
      </c>
      <c r="AG3" s="12" t="s">
        <v>87</v>
      </c>
      <c r="AH3" s="13" t="s">
        <v>87</v>
      </c>
      <c r="AI3" s="11" t="s">
        <v>87</v>
      </c>
      <c r="AJ3" s="12" t="s">
        <v>87</v>
      </c>
      <c r="AK3" s="13" t="s">
        <v>87</v>
      </c>
      <c r="AL3" s="11" t="s">
        <v>87</v>
      </c>
      <c r="AM3" s="12" t="s">
        <v>87</v>
      </c>
      <c r="AN3" s="13" t="s">
        <v>87</v>
      </c>
      <c r="AO3" s="11" t="s">
        <v>87</v>
      </c>
      <c r="AP3" s="12" t="s">
        <v>87</v>
      </c>
      <c r="AQ3" s="13" t="s">
        <v>87</v>
      </c>
      <c r="AR3" s="6" t="s">
        <v>97</v>
      </c>
      <c r="AX3" s="16" t="str">
        <f>IF($A3&gt;1,Intro!$E$23,"")</f>
        <v>Gennevilliers</v>
      </c>
      <c r="AY3" s="15" t="str">
        <f>IF(Tableau1[[#This Row],[Genre]]=Données!$A$2,"Née",IF(Tableau1[[#This Row],[Genre]]=Données!$A$3,"Né",""))</f>
        <v>Né</v>
      </c>
      <c r="AZ3" s="16" t="str">
        <f>IF(Tableau1[[#This Row],[Genre]]=Données!$A$2,"immatriculée",IF(Tableau1[[#This Row],[Genre]]=Données!$A$3,"immatriculé",""))</f>
        <v>immatriculé</v>
      </c>
      <c r="BA3" s="16" t="str">
        <f>IF(Tableau1[[#This Row],[Genre]]=Données!$A$2,"la salariée",IF(Tableau1[[#This Row],[Genre]]=Données!$A$3,"le salarié",""))</f>
        <v>le salarié</v>
      </c>
      <c r="BB3" s="16" t="str">
        <f>IF(Tableau1[[#This Row],[Genre]]=Données!$A$2,"affiliée",IF(Tableau1[[#This Row],[Genre]]=Données!$A$3,"affilié",""))</f>
        <v>affilié</v>
      </c>
      <c r="BC3" s="16" t="str">
        <f>IF(Tableau1[[#This Row],[Genre]]=Données!$A$2,"elle",IF(Tableau1[[#This Row],[Genre]]=Données!$A$3,"il",""))</f>
        <v>il</v>
      </c>
      <c r="BD3" s="16" t="str">
        <f>IF(Tableau1[[#This Row],[Genre]]=Données!$A$2,"engagée",IF(Tableau1[[#This Row],[Genre]]=Données!$A$3,"engagé",""))</f>
        <v>engagé</v>
      </c>
      <c r="BE3" s="16" t="str">
        <f>IF(Tableau1[[#This Row],[Genre]]=Données!$A$2,"chargée",IF(Tableau1[[#This Row],[Genre]]=Données!$A$3,"chargé",""))</f>
        <v>chargé</v>
      </c>
      <c r="BF3" s="16" t="str">
        <f>IF(Tableau1[[#This Row],[Genre]]=Données!$A$2,"amenée",IF(Tableau1[[#This Row],[Genre]]=Données!$A$3,"amené",""))</f>
        <v>amené</v>
      </c>
      <c r="BG3" s="16" t="str">
        <f>IF(Tableau1[[#This Row],[Genre]]=Données!$A$2,"informée",IF(Tableau1[[#This Row],[Genre]]=Données!$A$3,"informé",""))</f>
        <v>informé</v>
      </c>
      <c r="BH3" s="16" t="str">
        <f>IF(Tableau1[[#This Row],[Genre]]=Données!$A$2,"à la salariée",IF(Tableau1[[#This Row],[Genre]]=Données!$A$3,"au salarié",""))</f>
        <v>au salarié</v>
      </c>
      <c r="BI3" s="17" t="s">
        <v>104</v>
      </c>
    </row>
  </sheetData>
  <sheetProtection formatCells="0" formatColumns="0" formatRows="0" insertRows="0" insertHyperlinks="0" deleteRows="0" sort="0" autoFilter="0" pivotTables="0"/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disablePrompts="1" count="5">
        <x14:dataValidation type="list" allowBlank="1" showInputMessage="1" showErrorMessage="1" xr:uid="{52EB1DA0-C340-4B09-8A63-03451EEF9F43}">
          <x14:formula1>
            <xm:f>Données!$A$2:$A$3</xm:f>
          </x14:formula1>
          <xm:sqref>B2:B3</xm:sqref>
        </x14:dataValidation>
        <x14:dataValidation type="list" allowBlank="1" showInputMessage="1" showErrorMessage="1" xr:uid="{9F4C3784-EA5E-4EF2-A67A-5CD34486230B}">
          <x14:formula1>
            <xm:f>Données!$E$2:$E$7</xm:f>
          </x14:formula1>
          <xm:sqref>P2:P3</xm:sqref>
        </x14:dataValidation>
        <x14:dataValidation type="list" allowBlank="1" showInputMessage="1" showErrorMessage="1" xr:uid="{896536AD-C213-45AB-926E-74919005631F}">
          <x14:formula1>
            <xm:f>Données!$B$2:$B$5</xm:f>
          </x14:formula1>
          <xm:sqref>S2:S3</xm:sqref>
        </x14:dataValidation>
        <x14:dataValidation type="list" allowBlank="1" showInputMessage="1" showErrorMessage="1" xr:uid="{6DAE2076-E90C-4E4E-8787-0DDF6101C7D4}">
          <x14:formula1>
            <xm:f>Données!$C$2:$C$6</xm:f>
          </x14:formula1>
          <xm:sqref>T2:T3</xm:sqref>
        </x14:dataValidation>
        <x14:dataValidation type="list" allowBlank="1" showInputMessage="1" showErrorMessage="1" xr:uid="{39E55DC9-A33A-4C66-B0DC-FD8B04D526DE}">
          <x14:formula1>
            <xm:f>Données!$D$2:$D$6</xm:f>
          </x14:formula1>
          <xm:sqref>U2:U3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4AA730-932A-4352-89F5-1D9E67E93D77}">
  <sheetPr codeName="Feuil6"/>
  <dimension ref="A1:BI3"/>
  <sheetViews>
    <sheetView workbookViewId="0">
      <selection activeCell="J11" sqref="J11"/>
    </sheetView>
  </sheetViews>
  <sheetFormatPr baseColWidth="10" defaultRowHeight="14.5" outlineLevelCol="1" x14ac:dyDescent="0.35"/>
  <cols>
    <col min="1" max="2" width="10.90625" style="6"/>
    <col min="3" max="4" width="10.90625" style="6" customWidth="1"/>
    <col min="5" max="5" width="13.453125" style="15" customWidth="1"/>
    <col min="6" max="6" width="17.36328125" style="6" customWidth="1"/>
    <col min="7" max="7" width="16.7265625" style="6" customWidth="1"/>
    <col min="8" max="8" width="27.90625" style="6" customWidth="1"/>
    <col min="9" max="11" width="10.453125" style="6" customWidth="1"/>
    <col min="12" max="12" width="14.26953125" style="15" hidden="1" customWidth="1" outlineLevel="1"/>
    <col min="13" max="13" width="11.36328125" style="6" customWidth="1" collapsed="1"/>
    <col min="14" max="14" width="11.36328125" style="6" customWidth="1"/>
    <col min="15" max="15" width="22" style="10" customWidth="1"/>
    <col min="16" max="16" width="13.1796875" style="6" customWidth="1"/>
    <col min="17" max="18" width="24.54296875" style="6" customWidth="1"/>
    <col min="19" max="21" width="10.90625" style="6" customWidth="1"/>
    <col min="22" max="22" width="23.26953125" style="6" customWidth="1"/>
    <col min="23" max="23" width="10.90625" style="11" customWidth="1"/>
    <col min="24" max="24" width="12.6328125" style="12" customWidth="1"/>
    <col min="25" max="25" width="10.90625" style="13" customWidth="1"/>
    <col min="26" max="26" width="10.90625" style="11" customWidth="1"/>
    <col min="27" max="27" width="13.6328125" style="12" customWidth="1"/>
    <col min="28" max="28" width="11.08984375" style="13" customWidth="1"/>
    <col min="29" max="29" width="10.90625" style="11" customWidth="1"/>
    <col min="30" max="30" width="13.6328125" style="12" customWidth="1"/>
    <col min="31" max="31" width="11.08984375" style="13" customWidth="1"/>
    <col min="32" max="32" width="10.90625" style="11" customWidth="1"/>
    <col min="33" max="33" width="13.6328125" style="12" customWidth="1"/>
    <col min="34" max="34" width="11.08984375" style="13" customWidth="1"/>
    <col min="35" max="35" width="10.90625" style="11" customWidth="1"/>
    <col min="36" max="36" width="13.6328125" style="12" customWidth="1"/>
    <col min="37" max="37" width="11.08984375" style="13" customWidth="1"/>
    <col min="38" max="38" width="10.90625" style="11" customWidth="1"/>
    <col min="39" max="39" width="14.6328125" style="12" customWidth="1"/>
    <col min="40" max="40" width="12.08984375" style="13" customWidth="1"/>
    <col min="41" max="41" width="10.90625" style="11" customWidth="1"/>
    <col min="42" max="42" width="14.6328125" style="12" customWidth="1"/>
    <col min="43" max="43" width="12.08984375" style="13" customWidth="1"/>
    <col min="44" max="44" width="25.08984375" style="6" customWidth="1"/>
    <col min="45" max="45" width="29.1796875" style="15" hidden="1" customWidth="1" outlineLevel="1"/>
    <col min="46" max="51" width="10.90625" style="15" hidden="1" customWidth="1" outlineLevel="1"/>
    <col min="52" max="52" width="15.36328125" style="15" hidden="1" customWidth="1" outlineLevel="1"/>
    <col min="53" max="53" width="14.7265625" style="15" hidden="1" customWidth="1" outlineLevel="1"/>
    <col min="54" max="59" width="10.90625" style="15" hidden="1" customWidth="1" outlineLevel="1"/>
    <col min="60" max="60" width="18.54296875" style="15" hidden="1" customWidth="1" outlineLevel="1"/>
    <col min="61" max="61" width="10.90625" style="6" collapsed="1"/>
    <col min="62" max="16384" width="10.90625" style="6"/>
  </cols>
  <sheetData>
    <row r="1" spans="1:60" ht="15.5" customHeight="1" x14ac:dyDescent="0.35">
      <c r="A1" s="6" t="s">
        <v>88</v>
      </c>
      <c r="B1" s="6" t="s">
        <v>30</v>
      </c>
      <c r="C1" s="6" t="s">
        <v>3</v>
      </c>
      <c r="D1" s="6" t="s">
        <v>4</v>
      </c>
      <c r="E1" s="15" t="s">
        <v>83</v>
      </c>
      <c r="F1" s="6" t="s">
        <v>5</v>
      </c>
      <c r="G1" s="6" t="s">
        <v>6</v>
      </c>
      <c r="H1" s="6" t="s">
        <v>8</v>
      </c>
      <c r="I1" s="6" t="s">
        <v>9</v>
      </c>
      <c r="J1" s="6" t="s">
        <v>85</v>
      </c>
      <c r="K1" s="6" t="s">
        <v>86</v>
      </c>
      <c r="L1" s="15" t="s">
        <v>10</v>
      </c>
      <c r="M1" s="6" t="s">
        <v>11</v>
      </c>
      <c r="N1" s="6" t="s">
        <v>81</v>
      </c>
      <c r="O1" s="6" t="s">
        <v>12</v>
      </c>
      <c r="P1" s="6" t="s">
        <v>13</v>
      </c>
      <c r="Q1" s="6" t="s">
        <v>14</v>
      </c>
      <c r="R1" s="6" t="s">
        <v>84</v>
      </c>
      <c r="S1" s="6" t="s">
        <v>15</v>
      </c>
      <c r="T1" s="6" t="s">
        <v>19</v>
      </c>
      <c r="U1" s="6" t="s">
        <v>25</v>
      </c>
      <c r="V1" s="6" t="s">
        <v>39</v>
      </c>
      <c r="W1" s="7" t="s">
        <v>40</v>
      </c>
      <c r="X1" s="8" t="s">
        <v>42</v>
      </c>
      <c r="Y1" s="9" t="s">
        <v>41</v>
      </c>
      <c r="Z1" s="7" t="s">
        <v>43</v>
      </c>
      <c r="AA1" s="8" t="s">
        <v>60</v>
      </c>
      <c r="AB1" s="9" t="s">
        <v>61</v>
      </c>
      <c r="AC1" s="7" t="s">
        <v>44</v>
      </c>
      <c r="AD1" s="8" t="s">
        <v>62</v>
      </c>
      <c r="AE1" s="9" t="s">
        <v>63</v>
      </c>
      <c r="AF1" s="7" t="s">
        <v>45</v>
      </c>
      <c r="AG1" s="8" t="s">
        <v>64</v>
      </c>
      <c r="AH1" s="9" t="s">
        <v>65</v>
      </c>
      <c r="AI1" s="7" t="s">
        <v>46</v>
      </c>
      <c r="AJ1" s="8" t="s">
        <v>66</v>
      </c>
      <c r="AK1" s="9" t="s">
        <v>67</v>
      </c>
      <c r="AL1" s="7" t="s">
        <v>47</v>
      </c>
      <c r="AM1" s="8" t="s">
        <v>68</v>
      </c>
      <c r="AN1" s="9" t="s">
        <v>69</v>
      </c>
      <c r="AO1" s="7" t="s">
        <v>48</v>
      </c>
      <c r="AP1" s="8" t="s">
        <v>70</v>
      </c>
      <c r="AQ1" s="9" t="s">
        <v>71</v>
      </c>
      <c r="AR1" s="6" t="s">
        <v>49</v>
      </c>
      <c r="AS1" s="15" t="s">
        <v>1</v>
      </c>
      <c r="AT1" s="15" t="s">
        <v>2</v>
      </c>
      <c r="AU1" s="15" t="s">
        <v>0</v>
      </c>
      <c r="AV1" s="15" t="s">
        <v>7</v>
      </c>
      <c r="AW1" s="15" t="s">
        <v>50</v>
      </c>
      <c r="AX1" s="15" t="s">
        <v>52</v>
      </c>
      <c r="AY1" s="15" t="s">
        <v>72</v>
      </c>
      <c r="AZ1" s="15" t="s">
        <v>82</v>
      </c>
      <c r="BA1" s="15" t="s">
        <v>73</v>
      </c>
      <c r="BB1" s="15" t="s">
        <v>74</v>
      </c>
      <c r="BC1" s="15" t="s">
        <v>75</v>
      </c>
      <c r="BD1" s="15" t="s">
        <v>77</v>
      </c>
      <c r="BE1" s="15" t="s">
        <v>76</v>
      </c>
      <c r="BF1" s="15" t="s">
        <v>78</v>
      </c>
      <c r="BG1" s="15" t="s">
        <v>79</v>
      </c>
      <c r="BH1" s="15" t="s">
        <v>80</v>
      </c>
    </row>
    <row r="2" spans="1:60" x14ac:dyDescent="0.35">
      <c r="E2" s="15" t="str">
        <f>C2&amp;" "&amp;UPPER(D2)</f>
        <v xml:space="preserve"> </v>
      </c>
      <c r="L2" s="15" t="str">
        <f>Tableau134[[#This Row],[CP]]&amp;" "&amp;Tableau134[[#This Row],[Ville]]</f>
        <v xml:space="preserve"> </v>
      </c>
      <c r="AX2" s="16" t="str">
        <f>IF($A2&gt;1,Intro!$E$23,"")</f>
        <v/>
      </c>
      <c r="AY2" s="15" t="str">
        <f>IF(Tableau134[[#This Row],[Genre]]=Données!$A$2,"Née",IF(Tableau134[[#This Row],[Genre]]=Données!$A$3,"Né",""))</f>
        <v/>
      </c>
      <c r="AZ2" s="16" t="str">
        <f>IF(Tableau134[[#This Row],[Genre]]=Données!$A$2,"immatriculée",IF(Tableau134[[#This Row],[Genre]]=Données!$A$3,"immatriculé",""))</f>
        <v/>
      </c>
      <c r="BA2" s="16" t="str">
        <f>IF(Tableau134[[#This Row],[Genre]]=Données!$A$2,"la salariée",IF(Tableau134[[#This Row],[Genre]]=Données!$A$3,"le salarié",""))</f>
        <v/>
      </c>
      <c r="BB2" s="16" t="str">
        <f>IF(Tableau134[[#This Row],[Genre]]=Données!$A$2,"affiliée",IF(Tableau134[[#This Row],[Genre]]=Données!$A$3,"affilié",""))</f>
        <v/>
      </c>
      <c r="BC2" s="16" t="str">
        <f>IF(Tableau134[[#This Row],[Genre]]=Données!$A$2,"elle",IF(Tableau134[[#This Row],[Genre]]=Données!$A$3,"il",""))</f>
        <v/>
      </c>
      <c r="BD2" s="16" t="str">
        <f>IF(Tableau134[[#This Row],[Genre]]=Données!$A$2,"engagée",IF(Tableau134[[#This Row],[Genre]]=Données!$A$3,"engagé",""))</f>
        <v/>
      </c>
      <c r="BE2" s="16" t="str">
        <f>IF(Tableau134[[#This Row],[Genre]]=Données!$A$2,"chargée",IF(Tableau134[[#This Row],[Genre]]=Données!$A$3,"chargé",""))</f>
        <v/>
      </c>
      <c r="BF2" s="16" t="str">
        <f>IF(Tableau134[[#This Row],[Genre]]=Données!$A$2,"amenée",IF(Tableau134[[#This Row],[Genre]]=Données!$A$3,"amené",""))</f>
        <v/>
      </c>
      <c r="BG2" s="16" t="str">
        <f>IF(Tableau134[[#This Row],[Genre]]=Données!$A$2,"informée",IF(Tableau134[[#This Row],[Genre]]=Données!$A$3,"informé",""))</f>
        <v/>
      </c>
      <c r="BH2" s="16" t="str">
        <f>IF(Tableau134[[#This Row],[Genre]]=Données!$A$2,"à la salariée",IF(Tableau134[[#This Row],[Genre]]=Données!$A$3,"au salarié",""))</f>
        <v/>
      </c>
    </row>
    <row r="3" spans="1:60" x14ac:dyDescent="0.35">
      <c r="A3" s="14">
        <v>43166</v>
      </c>
      <c r="B3" s="6" t="s">
        <v>32</v>
      </c>
      <c r="C3" s="6" t="s">
        <v>101</v>
      </c>
      <c r="D3" s="6" t="s">
        <v>55</v>
      </c>
      <c r="E3" s="15" t="str">
        <f>C3&amp;" "&amp;UPPER(D3)</f>
        <v>Gaëtan GIL</v>
      </c>
      <c r="F3" s="6" t="s">
        <v>89</v>
      </c>
      <c r="G3" s="6" t="s">
        <v>90</v>
      </c>
      <c r="H3" s="6" t="s">
        <v>93</v>
      </c>
      <c r="I3" s="6" t="s">
        <v>87</v>
      </c>
      <c r="J3" s="6" t="s">
        <v>94</v>
      </c>
      <c r="K3" s="6" t="s">
        <v>56</v>
      </c>
      <c r="L3" s="15" t="str">
        <f>Tableau134[[#This Row],[CP]]&amp;" "&amp;Tableau134[[#This Row],[Ville]]</f>
        <v>33000 Bordeaux</v>
      </c>
      <c r="M3" s="6" t="s">
        <v>57</v>
      </c>
      <c r="N3" s="6" t="s">
        <v>91</v>
      </c>
      <c r="O3" s="10" t="s">
        <v>92</v>
      </c>
      <c r="P3" s="6" t="s">
        <v>34</v>
      </c>
      <c r="Q3" s="6" t="s">
        <v>95</v>
      </c>
      <c r="R3" s="6" t="s">
        <v>58</v>
      </c>
      <c r="S3" s="6" t="s">
        <v>16</v>
      </c>
      <c r="T3" s="6" t="s">
        <v>20</v>
      </c>
      <c r="V3" s="6" t="s">
        <v>96</v>
      </c>
      <c r="W3" s="11" t="s">
        <v>98</v>
      </c>
      <c r="X3" s="12" t="s">
        <v>99</v>
      </c>
      <c r="Y3" s="13" t="s">
        <v>100</v>
      </c>
      <c r="Z3" s="11" t="s">
        <v>87</v>
      </c>
      <c r="AA3" s="12" t="s">
        <v>87</v>
      </c>
      <c r="AB3" s="13" t="s">
        <v>87</v>
      </c>
      <c r="AC3" s="11" t="s">
        <v>87</v>
      </c>
      <c r="AD3" s="12" t="s">
        <v>87</v>
      </c>
      <c r="AE3" s="13" t="s">
        <v>87</v>
      </c>
      <c r="AF3" s="11" t="s">
        <v>87</v>
      </c>
      <c r="AG3" s="12" t="s">
        <v>87</v>
      </c>
      <c r="AH3" s="13" t="s">
        <v>87</v>
      </c>
      <c r="AI3" s="11" t="s">
        <v>87</v>
      </c>
      <c r="AJ3" s="12" t="s">
        <v>87</v>
      </c>
      <c r="AK3" s="13" t="s">
        <v>87</v>
      </c>
      <c r="AL3" s="11" t="s">
        <v>87</v>
      </c>
      <c r="AM3" s="12" t="s">
        <v>87</v>
      </c>
      <c r="AN3" s="13" t="s">
        <v>87</v>
      </c>
      <c r="AO3" s="11" t="s">
        <v>87</v>
      </c>
      <c r="AP3" s="12" t="s">
        <v>87</v>
      </c>
      <c r="AQ3" s="13" t="s">
        <v>87</v>
      </c>
      <c r="AR3" s="6" t="s">
        <v>97</v>
      </c>
      <c r="AX3" s="16" t="str">
        <f>IF($A3&gt;1,Intro!$E$23,"")</f>
        <v>Gennevilliers</v>
      </c>
      <c r="AY3" s="15" t="str">
        <f>IF(Tableau134[[#This Row],[Genre]]=Données!$A$2,"Née",IF(Tableau134[[#This Row],[Genre]]=Données!$A$3,"Né",""))</f>
        <v>Né</v>
      </c>
      <c r="AZ3" s="16" t="str">
        <f>IF(Tableau134[[#This Row],[Genre]]=Données!$A$2,"immatriculée",IF(Tableau134[[#This Row],[Genre]]=Données!$A$3,"immatriculé",""))</f>
        <v>immatriculé</v>
      </c>
      <c r="BA3" s="16" t="str">
        <f>IF(Tableau134[[#This Row],[Genre]]=Données!$A$2,"la salariée",IF(Tableau134[[#This Row],[Genre]]=Données!$A$3,"le salarié",""))</f>
        <v>le salarié</v>
      </c>
      <c r="BB3" s="16" t="str">
        <f>IF(Tableau134[[#This Row],[Genre]]=Données!$A$2,"affiliée",IF(Tableau134[[#This Row],[Genre]]=Données!$A$3,"affilié",""))</f>
        <v>affilié</v>
      </c>
      <c r="BC3" s="16" t="str">
        <f>IF(Tableau134[[#This Row],[Genre]]=Données!$A$2,"elle",IF(Tableau134[[#This Row],[Genre]]=Données!$A$3,"il",""))</f>
        <v>il</v>
      </c>
      <c r="BD3" s="16" t="str">
        <f>IF(Tableau134[[#This Row],[Genre]]=Données!$A$2,"engagée",IF(Tableau134[[#This Row],[Genre]]=Données!$A$3,"engagé",""))</f>
        <v>engagé</v>
      </c>
      <c r="BE3" s="16" t="str">
        <f>IF(Tableau134[[#This Row],[Genre]]=Données!$A$2,"chargée",IF(Tableau134[[#This Row],[Genre]]=Données!$A$3,"chargé",""))</f>
        <v>chargé</v>
      </c>
      <c r="BF3" s="16" t="str">
        <f>IF(Tableau134[[#This Row],[Genre]]=Données!$A$2,"amenée",IF(Tableau134[[#This Row],[Genre]]=Données!$A$3,"amené",""))</f>
        <v>amené</v>
      </c>
      <c r="BG3" s="16" t="str">
        <f>IF(Tableau134[[#This Row],[Genre]]=Données!$A$2,"informée",IF(Tableau134[[#This Row],[Genre]]=Données!$A$3,"informé",""))</f>
        <v>informé</v>
      </c>
      <c r="BH3" s="16" t="str">
        <f>IF(Tableau134[[#This Row],[Genre]]=Données!$A$2,"à la salariée",IF(Tableau134[[#This Row],[Genre]]=Données!$A$3,"au salarié",""))</f>
        <v>au salarié</v>
      </c>
    </row>
  </sheetData>
  <sheetProtection formatCells="0" formatColumns="0" formatRows="0" insertRows="0" insertHyperlinks="0" deleteRows="0" sort="0" autoFilter="0" pivotTables="0"/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2A3076D9-7C10-4EA4-B6AC-611A602A6B31}">
          <x14:formula1>
            <xm:f>Données!$A$2:$A$3</xm:f>
          </x14:formula1>
          <xm:sqref>B2:B3</xm:sqref>
        </x14:dataValidation>
        <x14:dataValidation type="list" allowBlank="1" showInputMessage="1" showErrorMessage="1" xr:uid="{2DF3DAFD-38EA-4566-BA3A-D147D36EF859}">
          <x14:formula1>
            <xm:f>Données!$E$2:$E$7</xm:f>
          </x14:formula1>
          <xm:sqref>P2:P3</xm:sqref>
        </x14:dataValidation>
        <x14:dataValidation type="list" allowBlank="1" showInputMessage="1" showErrorMessage="1" xr:uid="{454813FC-A783-4757-BA66-98FBACC2CB9F}">
          <x14:formula1>
            <xm:f>Données!$B$2:$B$5</xm:f>
          </x14:formula1>
          <xm:sqref>S2:S3</xm:sqref>
        </x14:dataValidation>
        <x14:dataValidation type="list" allowBlank="1" showInputMessage="1" showErrorMessage="1" xr:uid="{7C5B33E1-298B-49A1-95AE-00DA3929AEBF}">
          <x14:formula1>
            <xm:f>Données!$C$2:$C$6</xm:f>
          </x14:formula1>
          <xm:sqref>T2:T3</xm:sqref>
        </x14:dataValidation>
        <x14:dataValidation type="list" allowBlank="1" showInputMessage="1" showErrorMessage="1" xr:uid="{E0D78E92-8CF7-401B-ADB9-F95230CEAB02}">
          <x14:formula1>
            <xm:f>Données!$D$2:$D$6</xm:f>
          </x14:formula1>
          <xm:sqref>U2:U3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A9D4BD-8491-427B-8D3C-DA91A6BB92CB}">
  <sheetPr codeName="Feuil4"/>
  <dimension ref="A1:BI3"/>
  <sheetViews>
    <sheetView workbookViewId="0">
      <selection activeCell="E18" sqref="E18"/>
    </sheetView>
  </sheetViews>
  <sheetFormatPr baseColWidth="10" defaultRowHeight="14.5" outlineLevelCol="1" x14ac:dyDescent="0.35"/>
  <cols>
    <col min="1" max="2" width="10.90625" style="6"/>
    <col min="3" max="4" width="10.90625" style="6" customWidth="1"/>
    <col min="5" max="5" width="13.453125" style="15" customWidth="1"/>
    <col min="6" max="6" width="17.36328125" style="6" customWidth="1"/>
    <col min="7" max="7" width="16.7265625" style="6" customWidth="1"/>
    <col min="8" max="8" width="27.90625" style="6" customWidth="1"/>
    <col min="9" max="11" width="10.453125" style="6" customWidth="1"/>
    <col min="12" max="12" width="14.26953125" style="15" hidden="1" customWidth="1" outlineLevel="1"/>
    <col min="13" max="13" width="11.36328125" style="6" customWidth="1" collapsed="1"/>
    <col min="14" max="14" width="11.36328125" style="6" customWidth="1"/>
    <col min="15" max="15" width="22" style="10" customWidth="1"/>
    <col min="16" max="16" width="13.1796875" style="6" customWidth="1"/>
    <col min="17" max="18" width="24.54296875" style="6" customWidth="1"/>
    <col min="19" max="21" width="10.90625" style="6" customWidth="1"/>
    <col min="22" max="22" width="23.26953125" style="6" customWidth="1"/>
    <col min="23" max="23" width="10.90625" style="11" customWidth="1"/>
    <col min="24" max="24" width="12.6328125" style="12" customWidth="1"/>
    <col min="25" max="25" width="10.90625" style="13" customWidth="1"/>
    <col min="26" max="26" width="10.90625" style="11" customWidth="1"/>
    <col min="27" max="27" width="13.6328125" style="12" customWidth="1"/>
    <col min="28" max="28" width="11.08984375" style="13" customWidth="1"/>
    <col min="29" max="29" width="10.90625" style="11" customWidth="1"/>
    <col min="30" max="30" width="13.6328125" style="12" customWidth="1"/>
    <col min="31" max="31" width="11.08984375" style="13" customWidth="1"/>
    <col min="32" max="32" width="10.90625" style="11" customWidth="1"/>
    <col min="33" max="33" width="13.6328125" style="12" customWidth="1"/>
    <col min="34" max="34" width="11.08984375" style="13" customWidth="1"/>
    <col min="35" max="35" width="10.90625" style="11" customWidth="1"/>
    <col min="36" max="36" width="13.6328125" style="12" customWidth="1"/>
    <col min="37" max="37" width="11.08984375" style="13" customWidth="1"/>
    <col min="38" max="38" width="10.90625" style="11" customWidth="1"/>
    <col min="39" max="39" width="14.6328125" style="12" customWidth="1"/>
    <col min="40" max="40" width="12.08984375" style="13" customWidth="1"/>
    <col min="41" max="41" width="10.90625" style="11" customWidth="1"/>
    <col min="42" max="42" width="14.6328125" style="12" customWidth="1"/>
    <col min="43" max="43" width="12.08984375" style="13" customWidth="1"/>
    <col min="44" max="44" width="25.08984375" style="6" customWidth="1"/>
    <col min="45" max="45" width="29.1796875" style="15" hidden="1" customWidth="1" outlineLevel="1"/>
    <col min="46" max="51" width="10.90625" style="15" hidden="1" customWidth="1" outlineLevel="1"/>
    <col min="52" max="52" width="15.36328125" style="15" hidden="1" customWidth="1" outlineLevel="1"/>
    <col min="53" max="53" width="14.7265625" style="15" hidden="1" customWidth="1" outlineLevel="1"/>
    <col min="54" max="59" width="10.90625" style="15" hidden="1" customWidth="1" outlineLevel="1"/>
    <col min="60" max="60" width="18.54296875" style="15" hidden="1" customWidth="1" outlineLevel="1"/>
    <col min="61" max="61" width="10.90625" style="6" collapsed="1"/>
    <col min="62" max="16384" width="10.90625" style="6"/>
  </cols>
  <sheetData>
    <row r="1" spans="1:60" ht="15.5" customHeight="1" x14ac:dyDescent="0.35">
      <c r="A1" s="6" t="s">
        <v>88</v>
      </c>
      <c r="B1" s="6" t="s">
        <v>30</v>
      </c>
      <c r="C1" s="6" t="s">
        <v>3</v>
      </c>
      <c r="D1" s="6" t="s">
        <v>4</v>
      </c>
      <c r="E1" s="15" t="s">
        <v>83</v>
      </c>
      <c r="F1" s="6" t="s">
        <v>5</v>
      </c>
      <c r="G1" s="6" t="s">
        <v>6</v>
      </c>
      <c r="H1" s="6" t="s">
        <v>8</v>
      </c>
      <c r="I1" s="6" t="s">
        <v>9</v>
      </c>
      <c r="J1" s="6" t="s">
        <v>85</v>
      </c>
      <c r="K1" s="6" t="s">
        <v>86</v>
      </c>
      <c r="L1" s="15" t="s">
        <v>10</v>
      </c>
      <c r="M1" s="6" t="s">
        <v>11</v>
      </c>
      <c r="N1" s="6" t="s">
        <v>81</v>
      </c>
      <c r="O1" s="6" t="s">
        <v>12</v>
      </c>
      <c r="P1" s="6" t="s">
        <v>13</v>
      </c>
      <c r="Q1" s="6" t="s">
        <v>14</v>
      </c>
      <c r="R1" s="6" t="s">
        <v>84</v>
      </c>
      <c r="S1" s="6" t="s">
        <v>15</v>
      </c>
      <c r="T1" s="6" t="s">
        <v>19</v>
      </c>
      <c r="U1" s="6" t="s">
        <v>25</v>
      </c>
      <c r="V1" s="6" t="s">
        <v>39</v>
      </c>
      <c r="W1" s="7" t="s">
        <v>40</v>
      </c>
      <c r="X1" s="8" t="s">
        <v>42</v>
      </c>
      <c r="Y1" s="9" t="s">
        <v>41</v>
      </c>
      <c r="Z1" s="7" t="s">
        <v>43</v>
      </c>
      <c r="AA1" s="8" t="s">
        <v>60</v>
      </c>
      <c r="AB1" s="9" t="s">
        <v>61</v>
      </c>
      <c r="AC1" s="7" t="s">
        <v>44</v>
      </c>
      <c r="AD1" s="8" t="s">
        <v>62</v>
      </c>
      <c r="AE1" s="9" t="s">
        <v>63</v>
      </c>
      <c r="AF1" s="7" t="s">
        <v>45</v>
      </c>
      <c r="AG1" s="8" t="s">
        <v>64</v>
      </c>
      <c r="AH1" s="9" t="s">
        <v>65</v>
      </c>
      <c r="AI1" s="7" t="s">
        <v>46</v>
      </c>
      <c r="AJ1" s="8" t="s">
        <v>66</v>
      </c>
      <c r="AK1" s="9" t="s">
        <v>67</v>
      </c>
      <c r="AL1" s="7" t="s">
        <v>47</v>
      </c>
      <c r="AM1" s="8" t="s">
        <v>68</v>
      </c>
      <c r="AN1" s="9" t="s">
        <v>69</v>
      </c>
      <c r="AO1" s="7" t="s">
        <v>48</v>
      </c>
      <c r="AP1" s="8" t="s">
        <v>70</v>
      </c>
      <c r="AQ1" s="9" t="s">
        <v>71</v>
      </c>
      <c r="AR1" s="6" t="s">
        <v>49</v>
      </c>
      <c r="AS1" s="15" t="s">
        <v>1</v>
      </c>
      <c r="AT1" s="15" t="s">
        <v>2</v>
      </c>
      <c r="AU1" s="15" t="s">
        <v>0</v>
      </c>
      <c r="AV1" s="15" t="s">
        <v>7</v>
      </c>
      <c r="AW1" s="15" t="s">
        <v>50</v>
      </c>
      <c r="AX1" s="15" t="s">
        <v>52</v>
      </c>
      <c r="AY1" s="15" t="s">
        <v>72</v>
      </c>
      <c r="AZ1" s="15" t="s">
        <v>82</v>
      </c>
      <c r="BA1" s="15" t="s">
        <v>73</v>
      </c>
      <c r="BB1" s="15" t="s">
        <v>74</v>
      </c>
      <c r="BC1" s="15" t="s">
        <v>75</v>
      </c>
      <c r="BD1" s="15" t="s">
        <v>77</v>
      </c>
      <c r="BE1" s="15" t="s">
        <v>76</v>
      </c>
      <c r="BF1" s="15" t="s">
        <v>78</v>
      </c>
      <c r="BG1" s="15" t="s">
        <v>79</v>
      </c>
      <c r="BH1" s="15" t="s">
        <v>80</v>
      </c>
    </row>
    <row r="2" spans="1:60" x14ac:dyDescent="0.35">
      <c r="E2" s="15" t="str">
        <f>C2&amp;" "&amp;UPPER(D2)</f>
        <v xml:space="preserve"> </v>
      </c>
      <c r="L2" s="15" t="str">
        <f>Tableau13[[#This Row],[CP]]&amp;" "&amp;Tableau13[[#This Row],[Ville]]</f>
        <v xml:space="preserve"> </v>
      </c>
      <c r="AX2" s="16" t="str">
        <f>IF($A2&gt;1,Intro!$E$23,"")</f>
        <v/>
      </c>
      <c r="AY2" s="15" t="str">
        <f>IF(Tableau13[[#This Row],[Genre]]=Données!$A$2,"Née",IF(Tableau13[[#This Row],[Genre]]=Données!$A$3,"Né",""))</f>
        <v/>
      </c>
      <c r="AZ2" s="16" t="str">
        <f>IF(Tableau13[[#This Row],[Genre]]=Données!$A$2,"immatriculée",IF(Tableau13[[#This Row],[Genre]]=Données!$A$3,"immatriculé",""))</f>
        <v/>
      </c>
      <c r="BA2" s="16" t="str">
        <f>IF(Tableau13[[#This Row],[Genre]]=Données!$A$2,"la salariée",IF(Tableau13[[#This Row],[Genre]]=Données!$A$3,"le salarié",""))</f>
        <v/>
      </c>
      <c r="BB2" s="16" t="str">
        <f>IF(Tableau13[[#This Row],[Genre]]=Données!$A$2,"affiliée",IF(Tableau13[[#This Row],[Genre]]=Données!$A$3,"affilié",""))</f>
        <v/>
      </c>
      <c r="BC2" s="16" t="str">
        <f>IF(Tableau13[[#This Row],[Genre]]=Données!$A$2,"elle",IF(Tableau13[[#This Row],[Genre]]=Données!$A$3,"il",""))</f>
        <v/>
      </c>
      <c r="BD2" s="16" t="str">
        <f>IF(Tableau13[[#This Row],[Genre]]=Données!$A$2,"engagée",IF(Tableau13[[#This Row],[Genre]]=Données!$A$3,"engagé",""))</f>
        <v/>
      </c>
      <c r="BE2" s="16" t="str">
        <f>IF(Tableau13[[#This Row],[Genre]]=Données!$A$2,"chargée",IF(Tableau13[[#This Row],[Genre]]=Données!$A$3,"chargé",""))</f>
        <v/>
      </c>
      <c r="BF2" s="16" t="str">
        <f>IF(Tableau13[[#This Row],[Genre]]=Données!$A$2,"amenée",IF(Tableau13[[#This Row],[Genre]]=Données!$A$3,"amené",""))</f>
        <v/>
      </c>
      <c r="BG2" s="16" t="str">
        <f>IF(Tableau13[[#This Row],[Genre]]=Données!$A$2,"informée",IF(Tableau13[[#This Row],[Genre]]=Données!$A$3,"informé",""))</f>
        <v/>
      </c>
      <c r="BH2" s="16" t="str">
        <f>IF(Tableau13[[#This Row],[Genre]]=Données!$A$2,"à la salariée",IF(Tableau13[[#This Row],[Genre]]=Données!$A$3,"au salarié",""))</f>
        <v/>
      </c>
    </row>
    <row r="3" spans="1:60" x14ac:dyDescent="0.35">
      <c r="A3" s="14">
        <v>43166</v>
      </c>
      <c r="B3" s="6" t="s">
        <v>32</v>
      </c>
      <c r="C3" s="6" t="s">
        <v>101</v>
      </c>
      <c r="D3" s="6" t="s">
        <v>55</v>
      </c>
      <c r="E3" s="15" t="str">
        <f>C3&amp;" "&amp;UPPER(D3)</f>
        <v>Gaëtan GIL</v>
      </c>
      <c r="F3" s="6" t="s">
        <v>89</v>
      </c>
      <c r="G3" s="6" t="s">
        <v>90</v>
      </c>
      <c r="H3" s="6" t="s">
        <v>93</v>
      </c>
      <c r="I3" s="6" t="s">
        <v>87</v>
      </c>
      <c r="J3" s="6" t="s">
        <v>94</v>
      </c>
      <c r="K3" s="6" t="s">
        <v>56</v>
      </c>
      <c r="L3" s="15" t="str">
        <f>Tableau13[[#This Row],[CP]]&amp;" "&amp;Tableau13[[#This Row],[Ville]]</f>
        <v>33000 Bordeaux</v>
      </c>
      <c r="M3" s="6" t="s">
        <v>57</v>
      </c>
      <c r="N3" s="6" t="s">
        <v>91</v>
      </c>
      <c r="O3" s="10" t="s">
        <v>92</v>
      </c>
      <c r="P3" s="6" t="s">
        <v>34</v>
      </c>
      <c r="Q3" s="6" t="s">
        <v>95</v>
      </c>
      <c r="R3" s="6" t="s">
        <v>58</v>
      </c>
      <c r="S3" s="6" t="s">
        <v>16</v>
      </c>
      <c r="T3" s="6" t="s">
        <v>20</v>
      </c>
      <c r="V3" s="6" t="s">
        <v>96</v>
      </c>
      <c r="W3" s="11" t="s">
        <v>98</v>
      </c>
      <c r="X3" s="12" t="s">
        <v>99</v>
      </c>
      <c r="Y3" s="13" t="s">
        <v>100</v>
      </c>
      <c r="Z3" s="11" t="s">
        <v>87</v>
      </c>
      <c r="AA3" s="12" t="s">
        <v>87</v>
      </c>
      <c r="AB3" s="13" t="s">
        <v>87</v>
      </c>
      <c r="AC3" s="11" t="s">
        <v>87</v>
      </c>
      <c r="AD3" s="12" t="s">
        <v>87</v>
      </c>
      <c r="AE3" s="13" t="s">
        <v>87</v>
      </c>
      <c r="AF3" s="11" t="s">
        <v>87</v>
      </c>
      <c r="AG3" s="12" t="s">
        <v>87</v>
      </c>
      <c r="AH3" s="13" t="s">
        <v>87</v>
      </c>
      <c r="AI3" s="11" t="s">
        <v>87</v>
      </c>
      <c r="AJ3" s="12" t="s">
        <v>87</v>
      </c>
      <c r="AK3" s="13" t="s">
        <v>87</v>
      </c>
      <c r="AL3" s="11" t="s">
        <v>87</v>
      </c>
      <c r="AM3" s="12" t="s">
        <v>87</v>
      </c>
      <c r="AN3" s="13" t="s">
        <v>87</v>
      </c>
      <c r="AO3" s="11" t="s">
        <v>87</v>
      </c>
      <c r="AP3" s="12" t="s">
        <v>87</v>
      </c>
      <c r="AQ3" s="13" t="s">
        <v>87</v>
      </c>
      <c r="AR3" s="6" t="s">
        <v>97</v>
      </c>
      <c r="AX3" s="16" t="str">
        <f>IF($A3&gt;1,Intro!$E$23,"")</f>
        <v>Gennevilliers</v>
      </c>
      <c r="AY3" s="15" t="str">
        <f>IF(Tableau13[[#This Row],[Genre]]=Données!$A$2,"Née",IF(Tableau13[[#This Row],[Genre]]=Données!$A$3,"Né",""))</f>
        <v>Né</v>
      </c>
      <c r="AZ3" s="16" t="str">
        <f>IF(Tableau13[[#This Row],[Genre]]=Données!$A$2,"immatriculée",IF(Tableau13[[#This Row],[Genre]]=Données!$A$3,"immatriculé",""))</f>
        <v>immatriculé</v>
      </c>
      <c r="BA3" s="16" t="str">
        <f>IF(Tableau13[[#This Row],[Genre]]=Données!$A$2,"la salariée",IF(Tableau13[[#This Row],[Genre]]=Données!$A$3,"le salarié",""))</f>
        <v>le salarié</v>
      </c>
      <c r="BB3" s="16" t="str">
        <f>IF(Tableau13[[#This Row],[Genre]]=Données!$A$2,"affiliée",IF(Tableau13[[#This Row],[Genre]]=Données!$A$3,"affilié",""))</f>
        <v>affilié</v>
      </c>
      <c r="BC3" s="16" t="str">
        <f>IF(Tableau13[[#This Row],[Genre]]=Données!$A$2,"elle",IF(Tableau13[[#This Row],[Genre]]=Données!$A$3,"il",""))</f>
        <v>il</v>
      </c>
      <c r="BD3" s="16" t="str">
        <f>IF(Tableau13[[#This Row],[Genre]]=Données!$A$2,"engagée",IF(Tableau13[[#This Row],[Genre]]=Données!$A$3,"engagé",""))</f>
        <v>engagé</v>
      </c>
      <c r="BE3" s="16" t="str">
        <f>IF(Tableau13[[#This Row],[Genre]]=Données!$A$2,"chargée",IF(Tableau13[[#This Row],[Genre]]=Données!$A$3,"chargé",""))</f>
        <v>chargé</v>
      </c>
      <c r="BF3" s="16" t="str">
        <f>IF(Tableau13[[#This Row],[Genre]]=Données!$A$2,"amenée",IF(Tableau13[[#This Row],[Genre]]=Données!$A$3,"amené",""))</f>
        <v>amené</v>
      </c>
      <c r="BG3" s="16" t="str">
        <f>IF(Tableau13[[#This Row],[Genre]]=Données!$A$2,"informée",IF(Tableau13[[#This Row],[Genre]]=Données!$A$3,"informé",""))</f>
        <v>informé</v>
      </c>
      <c r="BH3" s="16" t="str">
        <f>IF(Tableau13[[#This Row],[Genre]]=Données!$A$2,"à la salariée",IF(Tableau13[[#This Row],[Genre]]=Données!$A$3,"au salarié",""))</f>
        <v>au salarié</v>
      </c>
    </row>
  </sheetData>
  <sheetProtection formatCells="0" formatColumns="0" formatRows="0" insertRows="0" insertHyperlinks="0" deleteRows="0" sort="0" autoFilter="0" pivotTables="0"/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935C6622-E332-48A3-A644-7002D4C3DC37}">
          <x14:formula1>
            <xm:f>Données!$D$2:$D$6</xm:f>
          </x14:formula1>
          <xm:sqref>U2:U3</xm:sqref>
        </x14:dataValidation>
        <x14:dataValidation type="list" allowBlank="1" showInputMessage="1" showErrorMessage="1" xr:uid="{11499414-2EBD-4521-A1EC-B4A7A628B9CB}">
          <x14:formula1>
            <xm:f>Données!$C$2:$C$6</xm:f>
          </x14:formula1>
          <xm:sqref>T2:T3</xm:sqref>
        </x14:dataValidation>
        <x14:dataValidation type="list" allowBlank="1" showInputMessage="1" showErrorMessage="1" xr:uid="{7F46F17F-BC41-45CC-9A81-067132AEA242}">
          <x14:formula1>
            <xm:f>Données!$B$2:$B$5</xm:f>
          </x14:formula1>
          <xm:sqref>S2:S3</xm:sqref>
        </x14:dataValidation>
        <x14:dataValidation type="list" allowBlank="1" showInputMessage="1" showErrorMessage="1" xr:uid="{9D65CEF9-77DD-488C-9230-51F66E60B1BF}">
          <x14:formula1>
            <xm:f>Données!$E$2:$E$7</xm:f>
          </x14:formula1>
          <xm:sqref>P2:P3</xm:sqref>
        </x14:dataValidation>
        <x14:dataValidation type="list" allowBlank="1" showInputMessage="1" showErrorMessage="1" xr:uid="{A9882307-EED6-4DCE-8699-7426223BAF81}">
          <x14:formula1>
            <xm:f>Données!$A$2:$A$3</xm:f>
          </x14:formula1>
          <xm:sqref>B2:B3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8C7233-C62E-471C-837C-C1D3ED9F11D3}">
  <sheetPr codeName="Feuil5"/>
  <dimension ref="A1:E7"/>
  <sheetViews>
    <sheetView workbookViewId="0">
      <selection activeCell="B20" sqref="B20:B21"/>
    </sheetView>
  </sheetViews>
  <sheetFormatPr baseColWidth="10" defaultRowHeight="14.5" x14ac:dyDescent="0.35"/>
  <cols>
    <col min="2" max="2" width="15.36328125" bestFit="1" customWidth="1"/>
    <col min="5" max="5" width="13" customWidth="1"/>
  </cols>
  <sheetData>
    <row r="1" spans="1:5" x14ac:dyDescent="0.35">
      <c r="A1" t="s">
        <v>30</v>
      </c>
      <c r="B1" t="s">
        <v>15</v>
      </c>
      <c r="C1" t="s">
        <v>19</v>
      </c>
      <c r="D1" t="s">
        <v>25</v>
      </c>
      <c r="E1" t="s">
        <v>13</v>
      </c>
    </row>
    <row r="2" spans="1:5" x14ac:dyDescent="0.35">
      <c r="A2" t="s">
        <v>31</v>
      </c>
      <c r="B2" t="s">
        <v>16</v>
      </c>
      <c r="C2" t="s">
        <v>20</v>
      </c>
      <c r="D2">
        <v>1</v>
      </c>
      <c r="E2" t="s">
        <v>33</v>
      </c>
    </row>
    <row r="3" spans="1:5" x14ac:dyDescent="0.35">
      <c r="A3" t="s">
        <v>32</v>
      </c>
      <c r="B3" t="s">
        <v>59</v>
      </c>
      <c r="C3" t="s">
        <v>21</v>
      </c>
      <c r="D3">
        <v>2</v>
      </c>
      <c r="E3" t="s">
        <v>34</v>
      </c>
    </row>
    <row r="4" spans="1:5" x14ac:dyDescent="0.35">
      <c r="B4" t="s">
        <v>17</v>
      </c>
      <c r="C4" t="s">
        <v>22</v>
      </c>
      <c r="D4">
        <v>3</v>
      </c>
      <c r="E4" t="s">
        <v>35</v>
      </c>
    </row>
    <row r="5" spans="1:5" x14ac:dyDescent="0.35">
      <c r="B5" t="s">
        <v>18</v>
      </c>
      <c r="C5" t="s">
        <v>23</v>
      </c>
      <c r="D5">
        <v>4</v>
      </c>
      <c r="E5" t="s">
        <v>36</v>
      </c>
    </row>
    <row r="6" spans="1:5" x14ac:dyDescent="0.35">
      <c r="C6" t="s">
        <v>24</v>
      </c>
      <c r="D6">
        <v>5</v>
      </c>
      <c r="E6" t="s">
        <v>37</v>
      </c>
    </row>
    <row r="7" spans="1:5" x14ac:dyDescent="0.35">
      <c r="E7" t="s">
        <v>38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Intro</vt:lpstr>
      <vt:lpstr>Extra</vt:lpstr>
      <vt:lpstr>Remplacement</vt:lpstr>
      <vt:lpstr>Autre</vt:lpstr>
      <vt:lpstr>Données</vt:lpstr>
      <vt:lpstr>Intro!Zone_d_impression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Fhohm51</dc:creator>
  <cp:lastModifiedBy>Fhohm51</cp:lastModifiedBy>
  <dcterms:created xsi:type="dcterms:W3CDTF">2018-07-02T08:39:35Z</dcterms:created>
  <dcterms:modified xsi:type="dcterms:W3CDTF">2018-07-03T20:23:50Z</dcterms:modified>
</cp:coreProperties>
</file>