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lins2583-my.sharepoint.com/personal/pierreantoine_monnier_salinsdebregille_com/Documents/06-Fiche horaires et frais/Fiches horaires/2022/"/>
    </mc:Choice>
  </mc:AlternateContent>
  <xr:revisionPtr revIDLastSave="1998" documentId="8_{D1162F0D-DDC7-4656-A2D4-6F5B9D0A4527}" xr6:coauthVersionLast="47" xr6:coauthVersionMax="47" xr10:uidLastSave="{DC933A02-6FBD-4004-A8C2-6249D3390AF6}"/>
  <bookViews>
    <workbookView xWindow="-108" yWindow="-108" windowWidth="30936" windowHeight="16776" tabRatio="541" xr2:uid="{6FC96FB3-3EA2-4DA1-B51D-7905EA0CFE06}"/>
  </bookViews>
  <sheets>
    <sheet name="Paramètres" sheetId="13" r:id="rId1"/>
    <sheet name="Organisation" sheetId="26" state="hidden" r:id="rId2"/>
    <sheet name="Modèle" sheetId="35" r:id="rId3"/>
  </sheets>
  <definedNames>
    <definedName name="Modifiables" localSheetId="2">Modèle!$I$6:$L$36,Modèle!$O$6:$O$36</definedName>
    <definedName name="Modifiables">#REF!,#REF!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5" i="13" l="1"/>
  <c r="F26" i="13"/>
  <c r="F27" i="13"/>
  <c r="F28" i="13"/>
  <c r="F29" i="13"/>
  <c r="F30" i="13"/>
  <c r="F31" i="13"/>
  <c r="F32" i="13"/>
  <c r="F33" i="13"/>
  <c r="G34" i="35" l="1"/>
  <c r="L34" i="35" s="1"/>
  <c r="F34" i="35"/>
  <c r="K34" i="35" s="1"/>
  <c r="E34" i="35"/>
  <c r="J34" i="35" s="1"/>
  <c r="N11" i="35" l="1"/>
  <c r="N10" i="35"/>
  <c r="N9" i="35"/>
  <c r="N8" i="35"/>
  <c r="N6" i="35"/>
  <c r="N35" i="35"/>
  <c r="F24" i="13"/>
  <c r="G36" i="35" l="1"/>
  <c r="L36" i="35" s="1"/>
  <c r="F36" i="35"/>
  <c r="K36" i="35" s="1"/>
  <c r="D6" i="35"/>
  <c r="M6" i="35" l="1"/>
  <c r="D34" i="35"/>
  <c r="D35" i="35"/>
  <c r="E35" i="35"/>
  <c r="J35" i="35" s="1"/>
  <c r="F35" i="35"/>
  <c r="K35" i="35" s="1"/>
  <c r="G35" i="35"/>
  <c r="L35" i="35" s="1"/>
  <c r="D36" i="35"/>
  <c r="E36" i="35"/>
  <c r="J36" i="35" s="1"/>
  <c r="M36" i="35" l="1"/>
  <c r="I36" i="35"/>
  <c r="I35" i="35"/>
  <c r="M35" i="35" s="1"/>
  <c r="I34" i="35"/>
  <c r="M34" i="35"/>
  <c r="G33" i="35"/>
  <c r="L33" i="35" s="1"/>
  <c r="F33" i="35"/>
  <c r="K33" i="35" s="1"/>
  <c r="E33" i="35"/>
  <c r="J33" i="35" s="1"/>
  <c r="D33" i="35"/>
  <c r="M33" i="35" s="1"/>
  <c r="G32" i="35"/>
  <c r="L32" i="35" s="1"/>
  <c r="F32" i="35"/>
  <c r="K32" i="35" s="1"/>
  <c r="E32" i="35"/>
  <c r="J32" i="35" s="1"/>
  <c r="D32" i="35"/>
  <c r="M32" i="35" s="1"/>
  <c r="G31" i="35"/>
  <c r="L31" i="35" s="1"/>
  <c r="F31" i="35"/>
  <c r="K31" i="35" s="1"/>
  <c r="E31" i="35"/>
  <c r="J31" i="35" s="1"/>
  <c r="D31" i="35"/>
  <c r="M31" i="35" s="1"/>
  <c r="G30" i="35"/>
  <c r="L30" i="35" s="1"/>
  <c r="F30" i="35"/>
  <c r="K30" i="35" s="1"/>
  <c r="E30" i="35"/>
  <c r="J30" i="35" s="1"/>
  <c r="D30" i="35"/>
  <c r="M30" i="35" s="1"/>
  <c r="G29" i="35"/>
  <c r="L29" i="35" s="1"/>
  <c r="F29" i="35"/>
  <c r="K29" i="35" s="1"/>
  <c r="E29" i="35"/>
  <c r="J29" i="35" s="1"/>
  <c r="D29" i="35"/>
  <c r="M29" i="35" s="1"/>
  <c r="G28" i="35"/>
  <c r="L28" i="35" s="1"/>
  <c r="F28" i="35"/>
  <c r="K28" i="35" s="1"/>
  <c r="E28" i="35"/>
  <c r="J28" i="35" s="1"/>
  <c r="D28" i="35"/>
  <c r="M28" i="35" s="1"/>
  <c r="G27" i="35"/>
  <c r="L27" i="35" s="1"/>
  <c r="F27" i="35"/>
  <c r="K27" i="35" s="1"/>
  <c r="E27" i="35"/>
  <c r="J27" i="35" s="1"/>
  <c r="D27" i="35"/>
  <c r="M27" i="35" s="1"/>
  <c r="G26" i="35"/>
  <c r="L26" i="35" s="1"/>
  <c r="F26" i="35"/>
  <c r="K26" i="35" s="1"/>
  <c r="E26" i="35"/>
  <c r="J26" i="35" s="1"/>
  <c r="D26" i="35"/>
  <c r="M26" i="35" s="1"/>
  <c r="G25" i="35"/>
  <c r="L25" i="35" s="1"/>
  <c r="F25" i="35"/>
  <c r="K25" i="35" s="1"/>
  <c r="E25" i="35"/>
  <c r="J25" i="35" s="1"/>
  <c r="D25" i="35"/>
  <c r="M25" i="35" s="1"/>
  <c r="G24" i="35"/>
  <c r="L24" i="35" s="1"/>
  <c r="F24" i="35"/>
  <c r="K24" i="35" s="1"/>
  <c r="E24" i="35"/>
  <c r="J24" i="35" s="1"/>
  <c r="D24" i="35"/>
  <c r="M24" i="35" s="1"/>
  <c r="G23" i="35"/>
  <c r="L23" i="35" s="1"/>
  <c r="F23" i="35"/>
  <c r="K23" i="35" s="1"/>
  <c r="E23" i="35"/>
  <c r="J23" i="35" s="1"/>
  <c r="D23" i="35"/>
  <c r="M23" i="35" s="1"/>
  <c r="G22" i="35"/>
  <c r="L22" i="35" s="1"/>
  <c r="F22" i="35"/>
  <c r="K22" i="35" s="1"/>
  <c r="E22" i="35"/>
  <c r="J22" i="35" s="1"/>
  <c r="D22" i="35"/>
  <c r="M22" i="35" s="1"/>
  <c r="G21" i="35"/>
  <c r="L21" i="35" s="1"/>
  <c r="F21" i="35"/>
  <c r="K21" i="35" s="1"/>
  <c r="E21" i="35"/>
  <c r="J21" i="35" s="1"/>
  <c r="D21" i="35"/>
  <c r="M21" i="35" s="1"/>
  <c r="G20" i="35"/>
  <c r="L20" i="35" s="1"/>
  <c r="F20" i="35"/>
  <c r="K20" i="35" s="1"/>
  <c r="E20" i="35"/>
  <c r="J20" i="35" s="1"/>
  <c r="D20" i="35"/>
  <c r="M20" i="35" s="1"/>
  <c r="G19" i="35"/>
  <c r="L19" i="35" s="1"/>
  <c r="F19" i="35"/>
  <c r="K19" i="35" s="1"/>
  <c r="E19" i="35"/>
  <c r="J19" i="35" s="1"/>
  <c r="D19" i="35"/>
  <c r="M19" i="35" s="1"/>
  <c r="G18" i="35"/>
  <c r="L18" i="35" s="1"/>
  <c r="F18" i="35"/>
  <c r="K18" i="35" s="1"/>
  <c r="E18" i="35"/>
  <c r="J18" i="35" s="1"/>
  <c r="D18" i="35"/>
  <c r="M18" i="35" s="1"/>
  <c r="G17" i="35"/>
  <c r="L17" i="35" s="1"/>
  <c r="F17" i="35"/>
  <c r="K17" i="35" s="1"/>
  <c r="E17" i="35"/>
  <c r="J17" i="35" s="1"/>
  <c r="D17" i="35"/>
  <c r="M17" i="35" s="1"/>
  <c r="G16" i="35"/>
  <c r="L16" i="35" s="1"/>
  <c r="F16" i="35"/>
  <c r="K16" i="35" s="1"/>
  <c r="E16" i="35"/>
  <c r="J16" i="35" s="1"/>
  <c r="D16" i="35"/>
  <c r="M16" i="35" s="1"/>
  <c r="G15" i="35"/>
  <c r="L15" i="35" s="1"/>
  <c r="F15" i="35"/>
  <c r="K15" i="35" s="1"/>
  <c r="E15" i="35"/>
  <c r="J15" i="35" s="1"/>
  <c r="D15" i="35"/>
  <c r="M15" i="35" s="1"/>
  <c r="G14" i="35"/>
  <c r="L14" i="35" s="1"/>
  <c r="F14" i="35"/>
  <c r="K14" i="35" s="1"/>
  <c r="E14" i="35"/>
  <c r="J14" i="35" s="1"/>
  <c r="D14" i="35"/>
  <c r="M14" i="35" s="1"/>
  <c r="G13" i="35"/>
  <c r="L13" i="35" s="1"/>
  <c r="F13" i="35"/>
  <c r="K13" i="35" s="1"/>
  <c r="E13" i="35"/>
  <c r="J13" i="35" s="1"/>
  <c r="D13" i="35"/>
  <c r="M13" i="35" s="1"/>
  <c r="G12" i="35"/>
  <c r="L12" i="35" s="1"/>
  <c r="F12" i="35"/>
  <c r="K12" i="35" s="1"/>
  <c r="E12" i="35"/>
  <c r="J12" i="35" s="1"/>
  <c r="D12" i="35"/>
  <c r="M12" i="35" s="1"/>
  <c r="G11" i="35"/>
  <c r="L11" i="35" s="1"/>
  <c r="F11" i="35"/>
  <c r="K11" i="35" s="1"/>
  <c r="E11" i="35"/>
  <c r="J11" i="35" s="1"/>
  <c r="D11" i="35"/>
  <c r="M11" i="35" s="1"/>
  <c r="G10" i="35"/>
  <c r="L10" i="35" s="1"/>
  <c r="F10" i="35"/>
  <c r="K10" i="35" s="1"/>
  <c r="E10" i="35"/>
  <c r="J10" i="35" s="1"/>
  <c r="D10" i="35"/>
  <c r="M10" i="35" s="1"/>
  <c r="G9" i="35"/>
  <c r="L9" i="35" s="1"/>
  <c r="F9" i="35"/>
  <c r="K9" i="35" s="1"/>
  <c r="E9" i="35"/>
  <c r="J9" i="35" s="1"/>
  <c r="D9" i="35"/>
  <c r="M9" i="35" s="1"/>
  <c r="G8" i="35"/>
  <c r="L8" i="35" s="1"/>
  <c r="F8" i="35"/>
  <c r="K8" i="35" s="1"/>
  <c r="E8" i="35"/>
  <c r="J8" i="35" s="1"/>
  <c r="D8" i="35"/>
  <c r="M8" i="35" s="1"/>
  <c r="G7" i="35"/>
  <c r="L7" i="35" s="1"/>
  <c r="F7" i="35"/>
  <c r="K7" i="35" s="1"/>
  <c r="E7" i="35"/>
  <c r="J7" i="35" s="1"/>
  <c r="D7" i="35"/>
  <c r="M7" i="35" s="1"/>
  <c r="G6" i="35"/>
  <c r="L6" i="35" s="1"/>
  <c r="F6" i="35"/>
  <c r="K6" i="35" s="1"/>
  <c r="E6" i="35"/>
  <c r="J6" i="35" s="1"/>
  <c r="I6" i="35"/>
  <c r="A39" i="35"/>
  <c r="B6" i="35"/>
  <c r="C6" i="35"/>
  <c r="A6" i="35"/>
  <c r="A7" i="35"/>
  <c r="A5" i="35"/>
  <c r="WQ3" i="35"/>
  <c r="WP3" i="35"/>
  <c r="WO3" i="35"/>
  <c r="WN3" i="35"/>
  <c r="WM3" i="35"/>
  <c r="WL3" i="35"/>
  <c r="WK3" i="35"/>
  <c r="WJ3" i="35"/>
  <c r="WI3" i="35"/>
  <c r="WH3" i="35"/>
  <c r="WG3" i="35"/>
  <c r="WF3" i="35"/>
  <c r="WE3" i="35"/>
  <c r="WD3" i="35"/>
  <c r="WC3" i="35"/>
  <c r="WB3" i="35"/>
  <c r="WA3" i="35"/>
  <c r="VZ3" i="35"/>
  <c r="VY3" i="35"/>
  <c r="VX3" i="35"/>
  <c r="VW3" i="35"/>
  <c r="VV3" i="35"/>
  <c r="VU3" i="35"/>
  <c r="VT3" i="35"/>
  <c r="VS3" i="35"/>
  <c r="VR3" i="35"/>
  <c r="VQ3" i="35"/>
  <c r="VP3" i="35"/>
  <c r="VO3" i="35"/>
  <c r="VN3" i="35"/>
  <c r="VM3" i="35"/>
  <c r="VL3" i="35"/>
  <c r="VK3" i="35"/>
  <c r="VJ3" i="35"/>
  <c r="VI3" i="35"/>
  <c r="VH3" i="35"/>
  <c r="VG3" i="35"/>
  <c r="VF3" i="35"/>
  <c r="VE3" i="35"/>
  <c r="VD3" i="35"/>
  <c r="VC3" i="35"/>
  <c r="VB3" i="35"/>
  <c r="VA3" i="35"/>
  <c r="UZ3" i="35"/>
  <c r="UY3" i="35"/>
  <c r="UX3" i="35"/>
  <c r="UW3" i="35"/>
  <c r="UV3" i="35"/>
  <c r="UU3" i="35"/>
  <c r="UT3" i="35"/>
  <c r="US3" i="35"/>
  <c r="UR3" i="35"/>
  <c r="UQ3" i="35"/>
  <c r="UP3" i="35"/>
  <c r="UO3" i="35"/>
  <c r="UN3" i="35"/>
  <c r="UM3" i="35"/>
  <c r="UL3" i="35"/>
  <c r="UK3" i="35"/>
  <c r="UJ3" i="35"/>
  <c r="UI3" i="35"/>
  <c r="UH3" i="35"/>
  <c r="UG3" i="35"/>
  <c r="UF3" i="35"/>
  <c r="UE3" i="35"/>
  <c r="UD3" i="35"/>
  <c r="UC3" i="35"/>
  <c r="UB3" i="35"/>
  <c r="UA3" i="35"/>
  <c r="TZ3" i="35"/>
  <c r="TY3" i="35"/>
  <c r="TX3" i="35"/>
  <c r="TW3" i="35"/>
  <c r="TV3" i="35"/>
  <c r="TU3" i="35"/>
  <c r="TT3" i="35"/>
  <c r="TS3" i="35"/>
  <c r="TR3" i="35"/>
  <c r="TQ3" i="35"/>
  <c r="TP3" i="35"/>
  <c r="TO3" i="35"/>
  <c r="TN3" i="35"/>
  <c r="TM3" i="35"/>
  <c r="TL3" i="35"/>
  <c r="TK3" i="35"/>
  <c r="TJ3" i="35"/>
  <c r="TI3" i="35"/>
  <c r="TH3" i="35"/>
  <c r="TG3" i="35"/>
  <c r="TF3" i="35"/>
  <c r="TE3" i="35"/>
  <c r="TD3" i="35"/>
  <c r="TC3" i="35"/>
  <c r="TB3" i="35"/>
  <c r="TA3" i="35"/>
  <c r="SZ3" i="35"/>
  <c r="SY3" i="35"/>
  <c r="SX3" i="35"/>
  <c r="SW3" i="35"/>
  <c r="SV3" i="35"/>
  <c r="SU3" i="35"/>
  <c r="ST3" i="35"/>
  <c r="SS3" i="35"/>
  <c r="SR3" i="35"/>
  <c r="SQ3" i="35"/>
  <c r="SP3" i="35"/>
  <c r="SO3" i="35"/>
  <c r="SN3" i="35"/>
  <c r="SM3" i="35"/>
  <c r="SL3" i="35"/>
  <c r="SK3" i="35"/>
  <c r="SJ3" i="35"/>
  <c r="SI3" i="35"/>
  <c r="SH3" i="35"/>
  <c r="SG3" i="35"/>
  <c r="SF3" i="35"/>
  <c r="SE3" i="35"/>
  <c r="SD3" i="35"/>
  <c r="SC3" i="35"/>
  <c r="SB3" i="35"/>
  <c r="SA3" i="35"/>
  <c r="RZ3" i="35"/>
  <c r="RY3" i="35"/>
  <c r="RX3" i="35"/>
  <c r="RW3" i="35"/>
  <c r="RV3" i="35"/>
  <c r="RU3" i="35"/>
  <c r="RT3" i="35"/>
  <c r="RS3" i="35"/>
  <c r="RR3" i="35"/>
  <c r="RQ3" i="35"/>
  <c r="RP3" i="35"/>
  <c r="RO3" i="35"/>
  <c r="RN3" i="35"/>
  <c r="RM3" i="35"/>
  <c r="RL3" i="35"/>
  <c r="RK3" i="35"/>
  <c r="RJ3" i="35"/>
  <c r="RI3" i="35"/>
  <c r="RH3" i="35"/>
  <c r="RG3" i="35"/>
  <c r="RF3" i="35"/>
  <c r="RE3" i="35"/>
  <c r="RD3" i="35"/>
  <c r="RC3" i="35"/>
  <c r="RB3" i="35"/>
  <c r="RA3" i="35"/>
  <c r="QZ3" i="35"/>
  <c r="QY3" i="35"/>
  <c r="QX3" i="35"/>
  <c r="QW3" i="35"/>
  <c r="QV3" i="35"/>
  <c r="QU3" i="35"/>
  <c r="QT3" i="35"/>
  <c r="QS3" i="35"/>
  <c r="QR3" i="35"/>
  <c r="QQ3" i="35"/>
  <c r="QP3" i="35"/>
  <c r="QO3" i="35"/>
  <c r="QN3" i="35"/>
  <c r="QM3" i="35"/>
  <c r="QL3" i="35"/>
  <c r="QK3" i="35"/>
  <c r="QJ3" i="35"/>
  <c r="QI3" i="35"/>
  <c r="QH3" i="35"/>
  <c r="QG3" i="35"/>
  <c r="QF3" i="35"/>
  <c r="QE3" i="35"/>
  <c r="QD3" i="35"/>
  <c r="QC3" i="35"/>
  <c r="QB3" i="35"/>
  <c r="QA3" i="35"/>
  <c r="PZ3" i="35"/>
  <c r="PY3" i="35"/>
  <c r="PX3" i="35"/>
  <c r="PW3" i="35"/>
  <c r="PV3" i="35"/>
  <c r="PU3" i="35"/>
  <c r="PT3" i="35"/>
  <c r="PS3" i="35"/>
  <c r="PR3" i="35"/>
  <c r="PQ3" i="35"/>
  <c r="PP3" i="35"/>
  <c r="PO3" i="35"/>
  <c r="PN3" i="35"/>
  <c r="PM3" i="35"/>
  <c r="PL3" i="35"/>
  <c r="PK3" i="35"/>
  <c r="PJ3" i="35"/>
  <c r="PI3" i="35"/>
  <c r="PH3" i="35"/>
  <c r="PG3" i="35"/>
  <c r="PF3" i="35"/>
  <c r="PE3" i="35"/>
  <c r="PD3" i="35"/>
  <c r="PC3" i="35"/>
  <c r="PB3" i="35"/>
  <c r="PA3" i="35"/>
  <c r="OZ3" i="35"/>
  <c r="OY3" i="35"/>
  <c r="OX3" i="35"/>
  <c r="OW3" i="35"/>
  <c r="OV3" i="35"/>
  <c r="OU3" i="35"/>
  <c r="OT3" i="35"/>
  <c r="OS3" i="35"/>
  <c r="OR3" i="35"/>
  <c r="OQ3" i="35"/>
  <c r="OP3" i="35"/>
  <c r="OO3" i="35"/>
  <c r="ON3" i="35"/>
  <c r="OM3" i="35"/>
  <c r="OL3" i="35"/>
  <c r="OK3" i="35"/>
  <c r="OJ3" i="35"/>
  <c r="OI3" i="35"/>
  <c r="OH3" i="35"/>
  <c r="OG3" i="35"/>
  <c r="OF3" i="35"/>
  <c r="OE3" i="35"/>
  <c r="OD3" i="35"/>
  <c r="OC3" i="35"/>
  <c r="OB3" i="35"/>
  <c r="OA3" i="35"/>
  <c r="NZ3" i="35"/>
  <c r="NY3" i="35"/>
  <c r="NX3" i="35"/>
  <c r="NW3" i="35"/>
  <c r="NV3" i="35"/>
  <c r="NU3" i="35"/>
  <c r="NT3" i="35"/>
  <c r="NS3" i="35"/>
  <c r="NR3" i="35"/>
  <c r="NQ3" i="35"/>
  <c r="NP3" i="35"/>
  <c r="NO3" i="35"/>
  <c r="NN3" i="35"/>
  <c r="NM3" i="35"/>
  <c r="NL3" i="35"/>
  <c r="NK3" i="35"/>
  <c r="NJ3" i="35"/>
  <c r="NI3" i="35"/>
  <c r="NH3" i="35"/>
  <c r="NG3" i="35"/>
  <c r="NF3" i="35"/>
  <c r="NE3" i="35"/>
  <c r="ND3" i="35"/>
  <c r="NC3" i="35"/>
  <c r="NB3" i="35"/>
  <c r="NA3" i="35"/>
  <c r="MZ3" i="35"/>
  <c r="MY3" i="35"/>
  <c r="MX3" i="35"/>
  <c r="MW3" i="35"/>
  <c r="MV3" i="35"/>
  <c r="MU3" i="35"/>
  <c r="MT3" i="35"/>
  <c r="MS3" i="35"/>
  <c r="MR3" i="35"/>
  <c r="MQ3" i="35"/>
  <c r="MP3" i="35"/>
  <c r="MO3" i="35"/>
  <c r="MN3" i="35"/>
  <c r="MM3" i="35"/>
  <c r="ML3" i="35"/>
  <c r="MK3" i="35"/>
  <c r="MJ3" i="35"/>
  <c r="MI3" i="35"/>
  <c r="MH3" i="35"/>
  <c r="MG3" i="35"/>
  <c r="MF3" i="35"/>
  <c r="ME3" i="35"/>
  <c r="MD3" i="35"/>
  <c r="MC3" i="35"/>
  <c r="MB3" i="35"/>
  <c r="MA3" i="35"/>
  <c r="LZ3" i="35"/>
  <c r="LY3" i="35"/>
  <c r="LX3" i="35"/>
  <c r="LW3" i="35"/>
  <c r="LV3" i="35"/>
  <c r="LU3" i="35"/>
  <c r="LT3" i="35"/>
  <c r="LS3" i="35"/>
  <c r="LR3" i="35"/>
  <c r="LQ3" i="35"/>
  <c r="LP3" i="35"/>
  <c r="LO3" i="35"/>
  <c r="LN3" i="35"/>
  <c r="LM3" i="35"/>
  <c r="LL3" i="35"/>
  <c r="LK3" i="35"/>
  <c r="LJ3" i="35"/>
  <c r="LI3" i="35"/>
  <c r="LH3" i="35"/>
  <c r="LG3" i="35"/>
  <c r="LF3" i="35"/>
  <c r="LE3" i="35"/>
  <c r="LD3" i="35"/>
  <c r="LC3" i="35"/>
  <c r="LB3" i="35"/>
  <c r="LA3" i="35"/>
  <c r="KZ3" i="35"/>
  <c r="KY3" i="35"/>
  <c r="KX3" i="35"/>
  <c r="KW3" i="35"/>
  <c r="KV3" i="35"/>
  <c r="KU3" i="35"/>
  <c r="KT3" i="35"/>
  <c r="KS3" i="35"/>
  <c r="KR3" i="35"/>
  <c r="KQ3" i="35"/>
  <c r="KP3" i="35"/>
  <c r="KO3" i="35"/>
  <c r="KN3" i="35"/>
  <c r="KM3" i="35"/>
  <c r="KL3" i="35"/>
  <c r="KK3" i="35"/>
  <c r="KJ3" i="35"/>
  <c r="KI3" i="35"/>
  <c r="KH3" i="35"/>
  <c r="KG3" i="35"/>
  <c r="KF3" i="35"/>
  <c r="KE3" i="35"/>
  <c r="KD3" i="35"/>
  <c r="KC3" i="35"/>
  <c r="KB3" i="35"/>
  <c r="KA3" i="35"/>
  <c r="JZ3" i="35"/>
  <c r="JY3" i="35"/>
  <c r="JX3" i="35"/>
  <c r="JW3" i="35"/>
  <c r="JV3" i="35"/>
  <c r="JU3" i="35"/>
  <c r="JT3" i="35"/>
  <c r="JS3" i="35"/>
  <c r="JR3" i="35"/>
  <c r="JQ3" i="35"/>
  <c r="JP3" i="35"/>
  <c r="JO3" i="35"/>
  <c r="JN3" i="35"/>
  <c r="JM3" i="35"/>
  <c r="JL3" i="35"/>
  <c r="JK3" i="35"/>
  <c r="JJ3" i="35"/>
  <c r="JI3" i="35"/>
  <c r="JH3" i="35"/>
  <c r="JG3" i="35"/>
  <c r="JF3" i="35"/>
  <c r="JE3" i="35"/>
  <c r="JD3" i="35"/>
  <c r="JC3" i="35"/>
  <c r="JB3" i="35"/>
  <c r="JA3" i="35"/>
  <c r="IZ3" i="35"/>
  <c r="IY3" i="35"/>
  <c r="IX3" i="35"/>
  <c r="IW3" i="35"/>
  <c r="IV3" i="35"/>
  <c r="IU3" i="35"/>
  <c r="IT3" i="35"/>
  <c r="IS3" i="35"/>
  <c r="IR3" i="35"/>
  <c r="IQ3" i="35"/>
  <c r="IP3" i="35"/>
  <c r="IO3" i="35"/>
  <c r="IN3" i="35"/>
  <c r="IM3" i="35"/>
  <c r="IL3" i="35"/>
  <c r="IK3" i="35"/>
  <c r="IJ3" i="35"/>
  <c r="II3" i="35"/>
  <c r="IH3" i="35"/>
  <c r="IG3" i="35"/>
  <c r="IF3" i="35"/>
  <c r="IE3" i="35"/>
  <c r="ID3" i="35"/>
  <c r="IC3" i="35"/>
  <c r="IB3" i="35"/>
  <c r="IA3" i="35"/>
  <c r="HZ3" i="35"/>
  <c r="HY3" i="35"/>
  <c r="HX3" i="35"/>
  <c r="HW3" i="35"/>
  <c r="HV3" i="35"/>
  <c r="HU3" i="35"/>
  <c r="HT3" i="35"/>
  <c r="HS3" i="35"/>
  <c r="HR3" i="35"/>
  <c r="HQ3" i="35"/>
  <c r="HP3" i="35"/>
  <c r="HO3" i="35"/>
  <c r="HN3" i="35"/>
  <c r="HM3" i="35"/>
  <c r="HL3" i="35"/>
  <c r="HK3" i="35"/>
  <c r="HJ3" i="35"/>
  <c r="HI3" i="35"/>
  <c r="HH3" i="35"/>
  <c r="HG3" i="35"/>
  <c r="HF3" i="35"/>
  <c r="HE3" i="35"/>
  <c r="HD3" i="35"/>
  <c r="HC3" i="35"/>
  <c r="HB3" i="35"/>
  <c r="HA3" i="35"/>
  <c r="GZ3" i="35"/>
  <c r="GY3" i="35"/>
  <c r="GX3" i="35"/>
  <c r="GW3" i="35"/>
  <c r="GV3" i="35"/>
  <c r="GU3" i="35"/>
  <c r="GT3" i="35"/>
  <c r="GS3" i="35"/>
  <c r="GR3" i="35"/>
  <c r="GQ3" i="35"/>
  <c r="GP3" i="35"/>
  <c r="GO3" i="35"/>
  <c r="GN3" i="35"/>
  <c r="GM3" i="35"/>
  <c r="GL3" i="35"/>
  <c r="GK3" i="35"/>
  <c r="GJ3" i="35"/>
  <c r="GI3" i="35"/>
  <c r="GH3" i="35"/>
  <c r="GG3" i="35"/>
  <c r="GF3" i="35"/>
  <c r="GE3" i="35"/>
  <c r="GD3" i="35"/>
  <c r="GC3" i="35"/>
  <c r="GB3" i="35"/>
  <c r="GA3" i="35"/>
  <c r="FZ3" i="35"/>
  <c r="FY3" i="35"/>
  <c r="FX3" i="35"/>
  <c r="FW3" i="35"/>
  <c r="FV3" i="35"/>
  <c r="FU3" i="35"/>
  <c r="FT3" i="35"/>
  <c r="FS3" i="35"/>
  <c r="FR3" i="35"/>
  <c r="FQ3" i="35"/>
  <c r="FP3" i="35"/>
  <c r="FO3" i="35"/>
  <c r="FN3" i="35"/>
  <c r="FM3" i="35"/>
  <c r="FL3" i="35"/>
  <c r="FK3" i="35"/>
  <c r="FJ3" i="35"/>
  <c r="FI3" i="35"/>
  <c r="FH3" i="35"/>
  <c r="FG3" i="35"/>
  <c r="FF3" i="35"/>
  <c r="FE3" i="35"/>
  <c r="FD3" i="35"/>
  <c r="FC3" i="35"/>
  <c r="FB3" i="35"/>
  <c r="FA3" i="35"/>
  <c r="EZ3" i="35"/>
  <c r="EY3" i="35"/>
  <c r="EX3" i="35"/>
  <c r="EW3" i="35"/>
  <c r="EV3" i="35"/>
  <c r="EU3" i="35"/>
  <c r="ET3" i="35"/>
  <c r="ES3" i="35"/>
  <c r="ER3" i="35"/>
  <c r="EQ3" i="35"/>
  <c r="EP3" i="35"/>
  <c r="EO3" i="35"/>
  <c r="EN3" i="35"/>
  <c r="EM3" i="35"/>
  <c r="EL3" i="35"/>
  <c r="EK3" i="35"/>
  <c r="EJ3" i="35"/>
  <c r="EI3" i="35"/>
  <c r="EH3" i="35"/>
  <c r="EG3" i="35"/>
  <c r="EF3" i="35"/>
  <c r="EE3" i="35"/>
  <c r="ED3" i="35"/>
  <c r="EC3" i="35"/>
  <c r="EB3" i="35"/>
  <c r="EA3" i="35"/>
  <c r="DZ3" i="35"/>
  <c r="DY3" i="35"/>
  <c r="DX3" i="35"/>
  <c r="DW3" i="35"/>
  <c r="DV3" i="35"/>
  <c r="DU3" i="35"/>
  <c r="DT3" i="35"/>
  <c r="DS3" i="35"/>
  <c r="DR3" i="35"/>
  <c r="DQ3" i="35"/>
  <c r="DP3" i="35"/>
  <c r="DO3" i="35"/>
  <c r="DN3" i="35"/>
  <c r="DM3" i="35"/>
  <c r="DL3" i="35"/>
  <c r="DK3" i="35"/>
  <c r="DJ3" i="35"/>
  <c r="DI3" i="35"/>
  <c r="DH3" i="35"/>
  <c r="DG3" i="35"/>
  <c r="DF3" i="35"/>
  <c r="DE3" i="35"/>
  <c r="DD3" i="35"/>
  <c r="DC3" i="35"/>
  <c r="DB3" i="35"/>
  <c r="DA3" i="35"/>
  <c r="CZ3" i="35"/>
  <c r="CY3" i="35"/>
  <c r="CX3" i="35"/>
  <c r="CW3" i="35"/>
  <c r="CV3" i="35"/>
  <c r="CU3" i="35"/>
  <c r="CT3" i="35"/>
  <c r="CS3" i="35"/>
  <c r="CR3" i="35"/>
  <c r="A1" i="35"/>
  <c r="A8" i="35"/>
  <c r="B7" i="35"/>
  <c r="C7" i="35"/>
  <c r="N7" i="35"/>
  <c r="A9" i="35"/>
  <c r="B8" i="35"/>
  <c r="N5" i="13"/>
  <c r="N6" i="13"/>
  <c r="N4" i="13"/>
  <c r="N3" i="13"/>
  <c r="N2" i="13"/>
  <c r="F3" i="13"/>
  <c r="F4" i="13"/>
  <c r="F5" i="13"/>
  <c r="F6" i="13"/>
  <c r="F2" i="13"/>
  <c r="C8" i="35"/>
  <c r="A10" i="35"/>
  <c r="B9" i="35"/>
  <c r="C9" i="35"/>
  <c r="A11" i="35"/>
  <c r="B10" i="35"/>
  <c r="C10" i="35"/>
  <c r="A12" i="35"/>
  <c r="B11" i="35"/>
  <c r="A13" i="35"/>
  <c r="B12" i="35"/>
  <c r="C11" i="35"/>
  <c r="C12" i="35"/>
  <c r="A14" i="35"/>
  <c r="B13" i="35"/>
  <c r="C13" i="35"/>
  <c r="N13" i="35"/>
  <c r="A15" i="35"/>
  <c r="B14" i="35"/>
  <c r="C14" i="35"/>
  <c r="N14" i="35"/>
  <c r="A16" i="35"/>
  <c r="B15" i="35"/>
  <c r="C15" i="35"/>
  <c r="N15" i="35"/>
  <c r="A17" i="35"/>
  <c r="B16" i="35"/>
  <c r="A18" i="35"/>
  <c r="B17" i="35"/>
  <c r="C16" i="35"/>
  <c r="N16" i="35"/>
  <c r="C17" i="35"/>
  <c r="N17" i="35"/>
  <c r="A19" i="35"/>
  <c r="B18" i="35"/>
  <c r="C18" i="35"/>
  <c r="N18" i="35"/>
  <c r="A20" i="35"/>
  <c r="B19" i="35"/>
  <c r="A21" i="35"/>
  <c r="B20" i="35"/>
  <c r="C19" i="35"/>
  <c r="C20" i="35"/>
  <c r="N20" i="35"/>
  <c r="A22" i="35"/>
  <c r="B21" i="35"/>
  <c r="A23" i="35"/>
  <c r="B22" i="35"/>
  <c r="C21" i="35"/>
  <c r="N21" i="35"/>
  <c r="C22" i="35"/>
  <c r="N22" i="35"/>
  <c r="A24" i="35"/>
  <c r="B23" i="35"/>
  <c r="A25" i="35"/>
  <c r="B24" i="35"/>
  <c r="C23" i="35"/>
  <c r="N23" i="35"/>
  <c r="C24" i="35"/>
  <c r="N24" i="35"/>
  <c r="A26" i="35"/>
  <c r="B25" i="35"/>
  <c r="C25" i="35"/>
  <c r="N25" i="35"/>
  <c r="A27" i="35"/>
  <c r="B26" i="35"/>
  <c r="A28" i="35"/>
  <c r="B27" i="35"/>
  <c r="C26" i="35"/>
  <c r="C27" i="35"/>
  <c r="N27" i="35"/>
  <c r="A29" i="35"/>
  <c r="B28" i="35"/>
  <c r="C28" i="35"/>
  <c r="N28" i="35"/>
  <c r="A30" i="35"/>
  <c r="B29" i="35"/>
  <c r="A31" i="35"/>
  <c r="B30" i="35"/>
  <c r="C29" i="35"/>
  <c r="N29" i="35"/>
  <c r="C30" i="35"/>
  <c r="N30" i="35"/>
  <c r="A32" i="35"/>
  <c r="B31" i="35"/>
  <c r="C31" i="35"/>
  <c r="N31" i="35"/>
  <c r="A33" i="35"/>
  <c r="B32" i="35"/>
  <c r="A34" i="35"/>
  <c r="B33" i="35"/>
  <c r="C32" i="35"/>
  <c r="N32" i="35"/>
  <c r="C33" i="35"/>
  <c r="A35" i="35"/>
  <c r="B34" i="35"/>
  <c r="C34" i="35"/>
  <c r="N34" i="35"/>
  <c r="A36" i="35"/>
  <c r="B35" i="35"/>
  <c r="C35" i="35"/>
  <c r="B36" i="35"/>
  <c r="N36" i="35"/>
  <c r="C36" i="35"/>
  <c r="N37" i="35" l="1"/>
  <c r="I8" i="35"/>
  <c r="I10" i="35"/>
  <c r="I12" i="35"/>
  <c r="I14" i="35"/>
  <c r="I16" i="35"/>
  <c r="I18" i="35"/>
  <c r="I20" i="35"/>
  <c r="I22" i="35"/>
  <c r="I24" i="35"/>
  <c r="I26" i="35"/>
  <c r="I28" i="35"/>
  <c r="I30" i="35"/>
  <c r="I32" i="35"/>
  <c r="I7" i="35"/>
  <c r="I9" i="35"/>
  <c r="I11" i="35"/>
  <c r="I13" i="35"/>
  <c r="I15" i="35"/>
  <c r="I17" i="35"/>
  <c r="I19" i="35"/>
  <c r="I21" i="35"/>
  <c r="I23" i="35"/>
  <c r="I25" i="35"/>
  <c r="I27" i="35"/>
  <c r="I29" i="35"/>
  <c r="I31" i="35"/>
  <c r="I33" i="35"/>
  <c r="H7" i="35"/>
  <c r="H8" i="35"/>
  <c r="H11" i="35"/>
  <c r="H12" i="35"/>
  <c r="H15" i="35"/>
  <c r="H16" i="35"/>
  <c r="H19" i="35"/>
  <c r="H20" i="35"/>
  <c r="H23" i="35"/>
  <c r="H24" i="35"/>
  <c r="H27" i="35"/>
  <c r="H28" i="35"/>
  <c r="H31" i="35"/>
  <c r="H32" i="35"/>
  <c r="H35" i="35"/>
  <c r="H36" i="35"/>
  <c r="H9" i="35"/>
  <c r="H13" i="35"/>
  <c r="H17" i="35"/>
  <c r="H21" i="35"/>
  <c r="H25" i="35"/>
  <c r="H29" i="35"/>
  <c r="H33" i="35"/>
  <c r="H6" i="35"/>
  <c r="H10" i="35"/>
  <c r="H14" i="35"/>
  <c r="H18" i="35"/>
  <c r="H22" i="35"/>
  <c r="H26" i="35"/>
  <c r="H30" i="35"/>
  <c r="H34" i="35"/>
  <c r="F7" i="13"/>
  <c r="N7" i="13"/>
  <c r="N12" i="35" l="1"/>
  <c r="N26" i="35"/>
  <c r="N19" i="35"/>
  <c r="N33" i="35"/>
  <c r="H38" i="35"/>
  <c r="N40" i="35"/>
  <c r="N38" i="35" l="1"/>
</calcChain>
</file>

<file path=xl/sharedStrings.xml><?xml version="1.0" encoding="utf-8"?>
<sst xmlns="http://schemas.openxmlformats.org/spreadsheetml/2006/main" count="240" uniqueCount="30">
  <si>
    <t>Horaire planning prévisionnel</t>
  </si>
  <si>
    <t>Horaires réalisés</t>
  </si>
  <si>
    <t>Motif de changement</t>
  </si>
  <si>
    <t>Début service</t>
  </si>
  <si>
    <t>Fin service</t>
  </si>
  <si>
    <t>Semaine réalisée</t>
  </si>
  <si>
    <t>Total jours Réalisés</t>
  </si>
  <si>
    <t>Total jours Théoriques</t>
  </si>
  <si>
    <t>Total Théorique</t>
  </si>
  <si>
    <t>Vacances</t>
  </si>
  <si>
    <t>lundi</t>
  </si>
  <si>
    <t>mardi</t>
  </si>
  <si>
    <t>mercredi</t>
  </si>
  <si>
    <t>jeudi</t>
  </si>
  <si>
    <t>vendredi</t>
  </si>
  <si>
    <t>J.F.</t>
  </si>
  <si>
    <t>S.B.</t>
  </si>
  <si>
    <t>S.A.</t>
  </si>
  <si>
    <t>N° Semaine</t>
  </si>
  <si>
    <t>Planning</t>
  </si>
  <si>
    <t>Semaine Impaire / Q1 / A</t>
  </si>
  <si>
    <t>Semaine Paire / Q2 / B</t>
  </si>
  <si>
    <r>
      <t xml:space="preserve">Remplir dans les cases </t>
    </r>
    <r>
      <rPr>
        <b/>
        <sz val="16"/>
        <color theme="9" tint="-0.249977111117893"/>
        <rFont val="Calibri"/>
        <family val="2"/>
        <scheme val="minor"/>
      </rPr>
      <t>vertes</t>
    </r>
    <r>
      <rPr>
        <b/>
        <sz val="16"/>
        <color theme="1"/>
        <rFont val="Calibri"/>
        <family val="2"/>
        <scheme val="minor"/>
      </rPr>
      <t xml:space="preserve"> le planning théorique </t>
    </r>
    <r>
      <rPr>
        <b/>
        <sz val="16"/>
        <color rgb="FFFF0000"/>
        <rFont val="Calibri"/>
        <family val="2"/>
        <scheme val="minor"/>
      </rPr>
      <t>Avec le Format 00</t>
    </r>
    <r>
      <rPr>
        <b/>
        <sz val="22"/>
        <color rgb="FFFF0000"/>
        <rFont val="Calibri"/>
        <family val="2"/>
        <scheme val="minor"/>
      </rPr>
      <t>:</t>
    </r>
    <r>
      <rPr>
        <b/>
        <sz val="16"/>
        <color rgb="FFFF0000"/>
        <rFont val="Calibri"/>
        <family val="2"/>
        <scheme val="minor"/>
      </rPr>
      <t>00</t>
    </r>
  </si>
  <si>
    <t>Heures 
+ / -</t>
  </si>
  <si>
    <t>Total théorique</t>
  </si>
  <si>
    <t>Total réalisé</t>
  </si>
  <si>
    <t>Total</t>
  </si>
  <si>
    <t>10 jours</t>
  </si>
  <si>
    <t>10 jours supplémentaires annuel</t>
  </si>
  <si>
    <t>Ne pas toucher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</si>
</sst>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[h]:mm"/>
    <numFmt numFmtId="166" formatCode="[$-40C]d\-mmm;@"/>
    <numFmt numFmtId="167" formatCode="dd/mm/yy;@"/>
    <numFmt numFmtId="168" formatCode="[$-F400]h:mm:ss\ AM/PM"/>
  </numFmts>
  <fonts count="3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3366FF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 tint="0.34998626667073579"/>
      <name val="Arial"/>
      <family val="2"/>
    </font>
    <font>
      <b/>
      <i/>
      <sz val="8"/>
      <color theme="5" tint="-0.249977111117893"/>
      <name val="Trebuchet MS"/>
      <family val="2"/>
    </font>
    <font>
      <sz val="10"/>
      <color rgb="FFC00000"/>
      <name val="Calibri"/>
      <family val="2"/>
      <scheme val="minor"/>
    </font>
    <font>
      <sz val="8"/>
      <name val="Calibri"/>
      <family val="2"/>
      <scheme val="minor"/>
    </font>
    <font>
      <sz val="8"/>
      <color theme="1" tint="0.34998626667073579"/>
      <name val="Trebuchet MS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9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A8D08D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2" fillId="0" borderId="0" xfId="0" applyFont="1"/>
    <xf numFmtId="0" fontId="2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166" fontId="5" fillId="0" borderId="21" xfId="0" applyNumberFormat="1" applyFont="1" applyBorder="1" applyAlignment="1">
      <alignment horizontal="center" vertical="center"/>
    </xf>
    <xf numFmtId="166" fontId="5" fillId="0" borderId="23" xfId="0" applyNumberFormat="1" applyFont="1" applyBorder="1" applyAlignment="1">
      <alignment horizontal="center" vertical="center"/>
    </xf>
    <xf numFmtId="166" fontId="5" fillId="0" borderId="25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horizontal="center" vertical="center"/>
    </xf>
    <xf numFmtId="20" fontId="14" fillId="4" borderId="19" xfId="0" applyNumberFormat="1" applyFont="1" applyFill="1" applyBorder="1" applyAlignment="1">
      <alignment horizontal="center" vertical="center" wrapText="1"/>
    </xf>
    <xf numFmtId="165" fontId="17" fillId="0" borderId="30" xfId="0" applyNumberFormat="1" applyFont="1" applyBorder="1" applyAlignment="1">
      <alignment horizontal="center" vertical="center"/>
    </xf>
    <xf numFmtId="165" fontId="17" fillId="0" borderId="31" xfId="0" applyNumberFormat="1" applyFont="1" applyBorder="1" applyAlignment="1">
      <alignment horizontal="center" vertical="center"/>
    </xf>
    <xf numFmtId="165" fontId="17" fillId="0" borderId="18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0" fillId="0" borderId="35" xfId="0" applyBorder="1"/>
    <xf numFmtId="0" fontId="7" fillId="0" borderId="0" xfId="0" applyFont="1" applyAlignment="1">
      <alignment wrapText="1"/>
    </xf>
    <xf numFmtId="165" fontId="19" fillId="0" borderId="16" xfId="0" applyNumberFormat="1" applyFont="1" applyBorder="1" applyAlignment="1">
      <alignment horizontal="center" vertical="center" wrapText="1"/>
    </xf>
    <xf numFmtId="0" fontId="22" fillId="0" borderId="7" xfId="0" applyFont="1" applyBorder="1" applyAlignment="1">
      <alignment horizontal="center" vertical="center" wrapText="1"/>
    </xf>
    <xf numFmtId="165" fontId="2" fillId="0" borderId="0" xfId="0" applyNumberFormat="1" applyFont="1" applyProtection="1">
      <protection locked="0"/>
    </xf>
    <xf numFmtId="16" fontId="25" fillId="8" borderId="37" xfId="0" applyNumberFormat="1" applyFont="1" applyFill="1" applyBorder="1" applyAlignment="1">
      <alignment horizontal="center" vertical="center"/>
    </xf>
    <xf numFmtId="16" fontId="25" fillId="10" borderId="37" xfId="0" applyNumberFormat="1" applyFont="1" applyFill="1" applyBorder="1" applyAlignment="1">
      <alignment horizontal="center" vertical="center"/>
    </xf>
    <xf numFmtId="16" fontId="25" fillId="11" borderId="37" xfId="0" applyNumberFormat="1" applyFont="1" applyFill="1" applyBorder="1" applyAlignment="1">
      <alignment horizontal="center" vertical="center"/>
    </xf>
    <xf numFmtId="16" fontId="25" fillId="8" borderId="38" xfId="0" applyNumberFormat="1" applyFont="1" applyFill="1" applyBorder="1" applyAlignment="1">
      <alignment horizontal="center" vertical="center"/>
    </xf>
    <xf numFmtId="16" fontId="25" fillId="12" borderId="37" xfId="0" applyNumberFormat="1" applyFont="1" applyFill="1" applyBorder="1" applyAlignment="1">
      <alignment horizontal="center" vertical="center"/>
    </xf>
    <xf numFmtId="0" fontId="26" fillId="9" borderId="39" xfId="0" applyFont="1" applyFill="1" applyBorder="1" applyAlignment="1" applyProtection="1">
      <alignment vertical="center"/>
      <protection locked="0"/>
    </xf>
    <xf numFmtId="16" fontId="25" fillId="8" borderId="8" xfId="0" applyNumberFormat="1" applyFont="1" applyFill="1" applyBorder="1" applyAlignment="1">
      <alignment horizontal="center" vertical="center"/>
    </xf>
    <xf numFmtId="0" fontId="26" fillId="9" borderId="10" xfId="0" applyFont="1" applyFill="1" applyBorder="1" applyAlignment="1" applyProtection="1">
      <alignment vertical="center"/>
      <protection locked="0"/>
    </xf>
    <xf numFmtId="0" fontId="26" fillId="9" borderId="40" xfId="0" applyFont="1" applyFill="1" applyBorder="1" applyAlignment="1" applyProtection="1">
      <alignment vertical="center"/>
      <protection locked="0"/>
    </xf>
    <xf numFmtId="165" fontId="17" fillId="0" borderId="27" xfId="0" applyNumberFormat="1" applyFont="1" applyBorder="1" applyAlignment="1">
      <alignment horizontal="center" vertical="center"/>
    </xf>
    <xf numFmtId="165" fontId="17" fillId="0" borderId="29" xfId="0" applyNumberFormat="1" applyFont="1" applyBorder="1" applyAlignment="1">
      <alignment horizontal="center" vertical="center"/>
    </xf>
    <xf numFmtId="165" fontId="17" fillId="0" borderId="26" xfId="0" applyNumberFormat="1" applyFont="1" applyBorder="1" applyAlignment="1">
      <alignment horizontal="center" vertical="center"/>
    </xf>
    <xf numFmtId="0" fontId="27" fillId="0" borderId="28" xfId="0" applyFont="1" applyBorder="1" applyAlignment="1" applyProtection="1">
      <alignment vertical="center"/>
      <protection locked="0"/>
    </xf>
    <xf numFmtId="0" fontId="27" fillId="0" borderId="3" xfId="0" applyFont="1" applyBorder="1" applyAlignment="1" applyProtection="1">
      <alignment vertical="center"/>
      <protection locked="0"/>
    </xf>
    <xf numFmtId="14" fontId="5" fillId="0" borderId="41" xfId="0" applyNumberFormat="1" applyFont="1" applyBorder="1" applyAlignment="1">
      <alignment horizontal="center" vertical="center"/>
    </xf>
    <xf numFmtId="14" fontId="5" fillId="0" borderId="42" xfId="0" applyNumberFormat="1" applyFont="1" applyBorder="1" applyAlignment="1">
      <alignment horizontal="center" vertical="center"/>
    </xf>
    <xf numFmtId="14" fontId="5" fillId="0" borderId="43" xfId="0" applyNumberFormat="1" applyFont="1" applyBorder="1" applyAlignment="1">
      <alignment horizontal="center" vertical="center"/>
    </xf>
    <xf numFmtId="0" fontId="29" fillId="10" borderId="10" xfId="0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/>
    <xf numFmtId="0" fontId="23" fillId="0" borderId="11" xfId="0" applyFont="1" applyBorder="1"/>
    <xf numFmtId="0" fontId="23" fillId="0" borderId="34" xfId="0" applyFont="1" applyBorder="1"/>
    <xf numFmtId="20" fontId="0" fillId="0" borderId="5" xfId="0" applyNumberFormat="1" applyBorder="1" applyAlignment="1">
      <alignment horizontal="center" vertical="center"/>
    </xf>
    <xf numFmtId="20" fontId="1" fillId="4" borderId="4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0" fillId="0" borderId="0" xfId="0" applyFont="1" applyAlignment="1">
      <alignment vertical="center"/>
    </xf>
    <xf numFmtId="0" fontId="31" fillId="0" borderId="11" xfId="0" applyFont="1" applyBorder="1" applyAlignment="1">
      <alignment horizontal="center" vertical="center"/>
    </xf>
    <xf numFmtId="168" fontId="2" fillId="0" borderId="0" xfId="0" applyNumberFormat="1" applyFont="1"/>
    <xf numFmtId="20" fontId="14" fillId="4" borderId="33" xfId="0" applyNumberFormat="1" applyFont="1" applyFill="1" applyBorder="1" applyAlignment="1">
      <alignment horizontal="center" vertical="center" wrapText="1"/>
    </xf>
    <xf numFmtId="20" fontId="14" fillId="4" borderId="21" xfId="0" applyNumberFormat="1" applyFont="1" applyFill="1" applyBorder="1" applyAlignment="1">
      <alignment horizontal="center" vertical="center" wrapText="1"/>
    </xf>
    <xf numFmtId="20" fontId="14" fillId="4" borderId="20" xfId="0" applyNumberFormat="1" applyFont="1" applyFill="1" applyBorder="1" applyAlignment="1">
      <alignment horizontal="center" vertical="center" wrapText="1"/>
    </xf>
    <xf numFmtId="20" fontId="14" fillId="4" borderId="22" xfId="0" applyNumberFormat="1" applyFont="1" applyFill="1" applyBorder="1" applyAlignment="1">
      <alignment horizontal="center" vertical="center" wrapText="1"/>
    </xf>
    <xf numFmtId="20" fontId="14" fillId="4" borderId="23" xfId="0" applyNumberFormat="1" applyFont="1" applyFill="1" applyBorder="1" applyAlignment="1">
      <alignment horizontal="center" vertical="center" wrapText="1"/>
    </xf>
    <xf numFmtId="20" fontId="14" fillId="4" borderId="24" xfId="0" applyNumberFormat="1" applyFont="1" applyFill="1" applyBorder="1" applyAlignment="1">
      <alignment horizontal="center" vertical="center" wrapText="1"/>
    </xf>
    <xf numFmtId="20" fontId="14" fillId="4" borderId="49" xfId="0" applyNumberFormat="1" applyFont="1" applyFill="1" applyBorder="1" applyAlignment="1">
      <alignment horizontal="center" vertical="center" wrapText="1"/>
    </xf>
    <xf numFmtId="20" fontId="14" fillId="4" borderId="50" xfId="0" applyNumberFormat="1" applyFont="1" applyFill="1" applyBorder="1" applyAlignment="1">
      <alignment horizontal="center" vertical="center" wrapText="1"/>
    </xf>
    <xf numFmtId="20" fontId="14" fillId="4" borderId="25" xfId="0" applyNumberFormat="1" applyFont="1" applyFill="1" applyBorder="1" applyAlignment="1">
      <alignment horizontal="center" vertical="center" wrapText="1"/>
    </xf>
    <xf numFmtId="20" fontId="14" fillId="4" borderId="51" xfId="0" applyNumberFormat="1" applyFont="1" applyFill="1" applyBorder="1" applyAlignment="1">
      <alignment horizontal="center" vertical="center" wrapText="1"/>
    </xf>
    <xf numFmtId="20" fontId="14" fillId="4" borderId="5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12" xfId="0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5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0" fontId="18" fillId="0" borderId="0" xfId="0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24" fillId="0" borderId="4" xfId="0" applyFont="1" applyBorder="1" applyAlignment="1">
      <alignment horizontal="center" vertical="center" wrapText="1"/>
    </xf>
    <xf numFmtId="0" fontId="11" fillId="0" borderId="56" xfId="0" applyFont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 wrapText="1"/>
    </xf>
    <xf numFmtId="0" fontId="22" fillId="0" borderId="59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20" fontId="1" fillId="4" borderId="21" xfId="0" applyNumberFormat="1" applyFont="1" applyFill="1" applyBorder="1" applyAlignment="1">
      <alignment horizontal="center" vertical="center" wrapText="1"/>
    </xf>
    <xf numFmtId="20" fontId="1" fillId="4" borderId="20" xfId="0" applyNumberFormat="1" applyFont="1" applyFill="1" applyBorder="1" applyAlignment="1">
      <alignment horizontal="center" vertical="center" wrapText="1"/>
    </xf>
    <xf numFmtId="20" fontId="1" fillId="4" borderId="22" xfId="0" applyNumberFormat="1" applyFont="1" applyFill="1" applyBorder="1" applyAlignment="1">
      <alignment horizontal="center" vertical="center" wrapText="1"/>
    </xf>
    <xf numFmtId="20" fontId="1" fillId="4" borderId="60" xfId="0" applyNumberFormat="1" applyFont="1" applyFill="1" applyBorder="1" applyAlignment="1">
      <alignment horizontal="center" vertical="center" wrapText="1"/>
    </xf>
    <xf numFmtId="20" fontId="1" fillId="4" borderId="61" xfId="0" applyNumberFormat="1" applyFont="1" applyFill="1" applyBorder="1" applyAlignment="1">
      <alignment horizontal="center" vertical="center" wrapText="1"/>
    </xf>
    <xf numFmtId="20" fontId="1" fillId="4" borderId="62" xfId="0" applyNumberFormat="1" applyFont="1" applyFill="1" applyBorder="1" applyAlignment="1">
      <alignment horizontal="center" vertical="center" wrapText="1"/>
    </xf>
    <xf numFmtId="20" fontId="1" fillId="4" borderId="63" xfId="0" applyNumberFormat="1" applyFont="1" applyFill="1" applyBorder="1" applyAlignment="1">
      <alignment horizontal="center" vertical="center" wrapText="1"/>
    </xf>
    <xf numFmtId="20" fontId="1" fillId="4" borderId="64" xfId="0" applyNumberFormat="1" applyFont="1" applyFill="1" applyBorder="1" applyAlignment="1">
      <alignment horizontal="center" vertical="center" wrapText="1"/>
    </xf>
    <xf numFmtId="20" fontId="1" fillId="14" borderId="21" xfId="0" applyNumberFormat="1" applyFont="1" applyFill="1" applyBorder="1" applyAlignment="1">
      <alignment horizontal="center" vertical="center" wrapText="1"/>
    </xf>
    <xf numFmtId="20" fontId="1" fillId="14" borderId="20" xfId="0" applyNumberFormat="1" applyFont="1" applyFill="1" applyBorder="1" applyAlignment="1">
      <alignment horizontal="center" vertical="center" wrapText="1"/>
    </xf>
    <xf numFmtId="20" fontId="1" fillId="14" borderId="22" xfId="0" applyNumberFormat="1" applyFont="1" applyFill="1" applyBorder="1" applyAlignment="1">
      <alignment horizontal="center" vertical="center" wrapText="1"/>
    </xf>
    <xf numFmtId="20" fontId="12" fillId="15" borderId="55" xfId="0" applyNumberFormat="1" applyFont="1" applyFill="1" applyBorder="1" applyAlignment="1">
      <alignment horizontal="center" vertical="center" wrapText="1"/>
    </xf>
    <xf numFmtId="20" fontId="12" fillId="15" borderId="33" xfId="0" applyNumberFormat="1" applyFont="1" applyFill="1" applyBorder="1" applyAlignment="1">
      <alignment horizontal="center" vertical="center" wrapText="1"/>
    </xf>
    <xf numFmtId="20" fontId="12" fillId="15" borderId="50" xfId="0" applyNumberFormat="1" applyFont="1" applyFill="1" applyBorder="1" applyAlignment="1">
      <alignment horizontal="center" vertical="center" wrapText="1"/>
    </xf>
    <xf numFmtId="20" fontId="12" fillId="15" borderId="44" xfId="0" applyNumberFormat="1" applyFont="1" applyFill="1" applyBorder="1" applyAlignment="1">
      <alignment horizontal="center" vertical="center" wrapText="1"/>
    </xf>
    <xf numFmtId="20" fontId="12" fillId="15" borderId="19" xfId="0" applyNumberFormat="1" applyFont="1" applyFill="1" applyBorder="1" applyAlignment="1">
      <alignment horizontal="center" vertical="center" wrapText="1"/>
    </xf>
    <xf numFmtId="20" fontId="12" fillId="15" borderId="24" xfId="0" applyNumberFormat="1" applyFont="1" applyFill="1" applyBorder="1" applyAlignment="1">
      <alignment horizontal="center" vertical="center" wrapText="1"/>
    </xf>
    <xf numFmtId="20" fontId="14" fillId="15" borderId="19" xfId="0" applyNumberFormat="1" applyFont="1" applyFill="1" applyBorder="1" applyAlignment="1">
      <alignment horizontal="center" vertical="center" wrapText="1"/>
    </xf>
    <xf numFmtId="20" fontId="14" fillId="15" borderId="24" xfId="0" applyNumberFormat="1" applyFont="1" applyFill="1" applyBorder="1" applyAlignment="1">
      <alignment horizontal="center" vertical="center" wrapText="1"/>
    </xf>
    <xf numFmtId="20" fontId="14" fillId="15" borderId="4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20" fontId="14" fillId="4" borderId="46" xfId="0" applyNumberFormat="1" applyFont="1" applyFill="1" applyBorder="1" applyAlignment="1" applyProtection="1">
      <alignment horizontal="center" vertical="center" wrapText="1"/>
      <protection locked="0"/>
    </xf>
    <xf numFmtId="164" fontId="35" fillId="15" borderId="27" xfId="0" applyNumberFormat="1" applyFont="1" applyFill="1" applyBorder="1" applyAlignment="1">
      <alignment horizontal="center" vertical="center"/>
    </xf>
    <xf numFmtId="20" fontId="14" fillId="4" borderId="47" xfId="0" applyNumberFormat="1" applyFont="1" applyFill="1" applyBorder="1" applyAlignment="1">
      <alignment horizontal="center" vertical="center" wrapText="1"/>
    </xf>
    <xf numFmtId="20" fontId="14" fillId="4" borderId="48" xfId="0" applyNumberFormat="1" applyFont="1" applyFill="1" applyBorder="1" applyAlignment="1">
      <alignment horizontal="center" vertical="center" wrapText="1"/>
    </xf>
    <xf numFmtId="164" fontId="35" fillId="15" borderId="28" xfId="0" applyNumberFormat="1" applyFont="1" applyFill="1" applyBorder="1" applyAlignment="1">
      <alignment horizontal="center" vertical="center"/>
    </xf>
    <xf numFmtId="16" fontId="25" fillId="8" borderId="65" xfId="0" applyNumberFormat="1" applyFont="1" applyFill="1" applyBorder="1" applyAlignment="1">
      <alignment horizontal="center" vertical="center"/>
    </xf>
    <xf numFmtId="0" fontId="22" fillId="0" borderId="11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22" fillId="0" borderId="13" xfId="0" applyFont="1" applyBorder="1" applyAlignment="1">
      <alignment horizontal="center" vertical="center" wrapText="1"/>
    </xf>
    <xf numFmtId="20" fontId="1" fillId="14" borderId="19" xfId="0" applyNumberFormat="1" applyFont="1" applyFill="1" applyBorder="1" applyAlignment="1">
      <alignment horizontal="center" vertical="center" wrapText="1"/>
    </xf>
    <xf numFmtId="20" fontId="1" fillId="14" borderId="23" xfId="0" applyNumberFormat="1" applyFont="1" applyFill="1" applyBorder="1" applyAlignment="1">
      <alignment horizontal="center" vertical="center" wrapText="1"/>
    </xf>
    <xf numFmtId="20" fontId="1" fillId="14" borderId="24" xfId="0" applyNumberFormat="1" applyFont="1" applyFill="1" applyBorder="1" applyAlignment="1">
      <alignment horizontal="center" vertical="center" wrapText="1"/>
    </xf>
    <xf numFmtId="20" fontId="1" fillId="14" borderId="25" xfId="0" applyNumberFormat="1" applyFont="1" applyFill="1" applyBorder="1" applyAlignment="1">
      <alignment horizontal="center" vertical="center" wrapText="1"/>
    </xf>
    <xf numFmtId="20" fontId="1" fillId="14" borderId="51" xfId="0" applyNumberFormat="1" applyFont="1" applyFill="1" applyBorder="1" applyAlignment="1">
      <alignment horizontal="center" vertical="center" wrapText="1"/>
    </xf>
    <xf numFmtId="20" fontId="1" fillId="14" borderId="52" xfId="0" applyNumberFormat="1" applyFont="1" applyFill="1" applyBorder="1" applyAlignment="1">
      <alignment horizontal="center" vertical="center" wrapText="1"/>
    </xf>
    <xf numFmtId="0" fontId="22" fillId="0" borderId="32" xfId="0" applyFont="1" applyBorder="1" applyAlignment="1">
      <alignment horizontal="center" vertical="center" wrapText="1"/>
    </xf>
    <xf numFmtId="16" fontId="25" fillId="8" borderId="66" xfId="0" applyNumberFormat="1" applyFont="1" applyFill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16" fontId="25" fillId="8" borderId="67" xfId="0" applyNumberFormat="1" applyFont="1" applyFill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23" fillId="13" borderId="34" xfId="0" applyFont="1" applyFill="1" applyBorder="1" applyAlignment="1">
      <alignment horizontal="center" vertical="center"/>
    </xf>
    <xf numFmtId="0" fontId="23" fillId="13" borderId="36" xfId="0" applyFont="1" applyFill="1" applyBorder="1" applyAlignment="1">
      <alignment horizontal="center" vertical="center"/>
    </xf>
    <xf numFmtId="0" fontId="23" fillId="13" borderId="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wrapText="1"/>
    </xf>
    <xf numFmtId="0" fontId="7" fillId="0" borderId="12" xfId="0" applyFont="1" applyBorder="1" applyAlignment="1">
      <alignment horizontal="center" wrapText="1"/>
    </xf>
    <xf numFmtId="0" fontId="7" fillId="0" borderId="13" xfId="0" applyFont="1" applyBorder="1" applyAlignment="1">
      <alignment horizontal="center" wrapText="1"/>
    </xf>
    <xf numFmtId="0" fontId="7" fillId="0" borderId="35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17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20" fillId="0" borderId="34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3" fillId="7" borderId="3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165" fontId="15" fillId="7" borderId="13" xfId="0" applyNumberFormat="1" applyFont="1" applyFill="1" applyBorder="1" applyAlignment="1">
      <alignment horizontal="center" vertical="center"/>
    </xf>
    <xf numFmtId="165" fontId="15" fillId="7" borderId="3" xfId="0" applyNumberFormat="1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 wrapText="1"/>
    </xf>
    <xf numFmtId="0" fontId="10" fillId="6" borderId="54" xfId="0" applyFont="1" applyFill="1" applyBorder="1" applyAlignment="1">
      <alignment horizontal="center" vertical="center" wrapText="1"/>
    </xf>
    <xf numFmtId="0" fontId="16" fillId="6" borderId="9" xfId="0" applyFont="1" applyFill="1" applyBorder="1" applyAlignment="1">
      <alignment horizontal="center" vertical="center" wrapText="1"/>
    </xf>
    <xf numFmtId="0" fontId="16" fillId="6" borderId="6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16" fillId="6" borderId="16" xfId="0" applyFont="1" applyFill="1" applyBorder="1" applyAlignment="1">
      <alignment horizontal="center" vertical="center" wrapText="1"/>
    </xf>
    <xf numFmtId="166" fontId="5" fillId="0" borderId="34" xfId="0" applyNumberFormat="1" applyFont="1" applyBorder="1" applyAlignment="1">
      <alignment horizontal="center" vertical="center"/>
    </xf>
    <xf numFmtId="166" fontId="5" fillId="0" borderId="36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0" fontId="10" fillId="6" borderId="14" xfId="0" applyFont="1" applyFill="1" applyBorder="1" applyAlignment="1">
      <alignment horizontal="center" vertical="center" wrapText="1"/>
    </xf>
    <xf numFmtId="0" fontId="10" fillId="6" borderId="53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3" fillId="0" borderId="34" xfId="0" applyFont="1" applyBorder="1" applyAlignment="1">
      <alignment horizontal="center" vertical="center" wrapText="1"/>
    </xf>
    <xf numFmtId="0" fontId="33" fillId="0" borderId="1" xfId="0" applyFont="1" applyBorder="1" applyAlignment="1">
      <alignment horizontal="center" vertical="center" wrapText="1"/>
    </xf>
    <xf numFmtId="167" fontId="18" fillId="5" borderId="17" xfId="0" applyNumberFormat="1" applyFont="1" applyFill="1" applyBorder="1" applyAlignment="1" applyProtection="1">
      <alignment horizontal="center" vertical="center"/>
      <protection locked="0"/>
    </xf>
    <xf numFmtId="167" fontId="18" fillId="5" borderId="3" xfId="0" applyNumberFormat="1" applyFont="1" applyFill="1" applyBorder="1" applyAlignment="1" applyProtection="1">
      <alignment horizontal="center" vertical="center"/>
      <protection locked="0"/>
    </xf>
    <xf numFmtId="167" fontId="3" fillId="5" borderId="32" xfId="0" applyNumberFormat="1" applyFont="1" applyFill="1" applyBorder="1" applyAlignment="1" applyProtection="1">
      <alignment horizontal="center" vertical="center"/>
      <protection locked="0"/>
    </xf>
    <xf numFmtId="167" fontId="3" fillId="5" borderId="2" xfId="0" applyNumberFormat="1" applyFont="1" applyFill="1" applyBorder="1" applyAlignment="1" applyProtection="1">
      <alignment horizontal="center" vertical="center"/>
      <protection locked="0"/>
    </xf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4" xfId="0" applyFont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353135</xdr:colOff>
      <xdr:row>2</xdr:row>
      <xdr:rowOff>166959</xdr:rowOff>
    </xdr:from>
    <xdr:to>
      <xdr:col>7</xdr:col>
      <xdr:colOff>388514</xdr:colOff>
      <xdr:row>4</xdr:row>
      <xdr:rowOff>73070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F8E8DF6E-DAC6-45EE-B99D-D9793823AE18}"/>
            </a:ext>
          </a:extLst>
        </xdr:cNvPr>
        <xdr:cNvSpPr/>
      </xdr:nvSpPr>
      <xdr:spPr>
        <a:xfrm>
          <a:off x="4813254" y="756602"/>
          <a:ext cx="1025677" cy="329444"/>
        </a:xfrm>
        <a:prstGeom prst="wedgeRoundRectCallout">
          <a:avLst>
            <a:gd name="adj1" fmla="val 144499"/>
            <a:gd name="adj2" fmla="val 2725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349702</xdr:colOff>
      <xdr:row>2</xdr:row>
      <xdr:rowOff>149680</xdr:rowOff>
    </xdr:from>
    <xdr:to>
      <xdr:col>7</xdr:col>
      <xdr:colOff>375556</xdr:colOff>
      <xdr:row>4</xdr:row>
      <xdr:rowOff>65316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8172115D-B7C4-4977-AD5E-62CAABA40AB8}"/>
            </a:ext>
          </a:extLst>
        </xdr:cNvPr>
        <xdr:cNvSpPr/>
      </xdr:nvSpPr>
      <xdr:spPr>
        <a:xfrm>
          <a:off x="4826452" y="734787"/>
          <a:ext cx="1019175" cy="323850"/>
        </a:xfrm>
        <a:prstGeom prst="wedgeRoundRectCallout">
          <a:avLst>
            <a:gd name="adj1" fmla="val -156826"/>
            <a:gd name="adj2" fmla="val 3103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renseigner</a:t>
          </a:r>
        </a:p>
      </xdr:txBody>
    </xdr:sp>
    <xdr:clientData/>
  </xdr:twoCellAnchor>
  <xdr:twoCellAnchor>
    <xdr:from>
      <xdr:col>5</xdr:col>
      <xdr:colOff>298060</xdr:colOff>
      <xdr:row>13</xdr:row>
      <xdr:rowOff>112313</xdr:rowOff>
    </xdr:from>
    <xdr:to>
      <xdr:col>7</xdr:col>
      <xdr:colOff>572735</xdr:colOff>
      <xdr:row>18</xdr:row>
      <xdr:rowOff>45357</xdr:rowOff>
    </xdr:to>
    <xdr:sp macro="[0]!Macros" textlink="">
      <xdr:nvSpPr>
        <xdr:cNvPr id="4" name="Rectangle 3">
          <a:extLst>
            <a:ext uri="{FF2B5EF4-FFF2-40B4-BE49-F238E27FC236}">
              <a16:creationId xmlns:a16="http://schemas.microsoft.com/office/drawing/2014/main" id="{579422BB-5053-4A62-9850-CCABE574A4A5}"/>
            </a:ext>
          </a:extLst>
        </xdr:cNvPr>
        <xdr:cNvSpPr/>
      </xdr:nvSpPr>
      <xdr:spPr>
        <a:xfrm>
          <a:off x="4040024" y="3083206"/>
          <a:ext cx="1983128" cy="877984"/>
        </a:xfrm>
        <a:prstGeom prst="rect">
          <a:avLst/>
        </a:prstGeom>
        <a:solidFill>
          <a:srgbClr val="4472C4"/>
        </a:solidFill>
        <a:ln w="12700" cap="flat" cmpd="sng" algn="ctr">
          <a:noFill/>
          <a:prstDash val="solid"/>
          <a:miter lim="800000"/>
        </a:ln>
        <a:effectLst>
          <a:outerShdw blurRad="107950" dist="12700" dir="5400000" algn="ctr">
            <a:srgbClr val="000000"/>
          </a:outerShdw>
          <a:softEdge rad="3175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une feuille planning ici Format 01/mm/aaaa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48987</xdr:colOff>
      <xdr:row>0</xdr:row>
      <xdr:rowOff>27215</xdr:rowOff>
    </xdr:from>
    <xdr:to>
      <xdr:col>2</xdr:col>
      <xdr:colOff>806694</xdr:colOff>
      <xdr:row>2</xdr:row>
      <xdr:rowOff>288472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643C4DC7-2CD6-4205-917F-754C2CA17F19}"/>
            </a:ext>
          </a:extLst>
        </xdr:cNvPr>
        <xdr:cNvSpPr/>
      </xdr:nvSpPr>
      <xdr:spPr>
        <a:xfrm>
          <a:off x="48987" y="27215"/>
          <a:ext cx="2080321" cy="685800"/>
        </a:xfrm>
        <a:prstGeom prst="rect">
          <a:avLst/>
        </a:prstGeom>
        <a:solidFill>
          <a:srgbClr val="4472C4"/>
        </a:solidFill>
        <a:ln w="12700" cap="flat" cmpd="sng" algn="ctr">
          <a:noFill/>
          <a:prstDash val="solid"/>
          <a:miter lim="800000"/>
        </a:ln>
        <a:effectLst>
          <a:outerShdw blurRad="107950" dist="12700" dir="5400000" algn="ctr">
            <a:srgbClr val="000000"/>
          </a:outerShdw>
          <a:softEdge rad="3175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  <xdr:twoCellAnchor>
    <xdr:from>
      <xdr:col>13</xdr:col>
      <xdr:colOff>190497</xdr:colOff>
      <xdr:row>0</xdr:row>
      <xdr:rowOff>21772</xdr:rowOff>
    </xdr:from>
    <xdr:to>
      <xdr:col>14</xdr:col>
      <xdr:colOff>1311729</xdr:colOff>
      <xdr:row>2</xdr:row>
      <xdr:rowOff>287935</xdr:rowOff>
    </xdr:to>
    <xdr:sp macro="[0]!supp" textlink="">
      <xdr:nvSpPr>
        <xdr:cNvPr id="3" name="Rectangle 2">
          <a:extLst>
            <a:ext uri="{FF2B5EF4-FFF2-40B4-BE49-F238E27FC236}">
              <a16:creationId xmlns:a16="http://schemas.microsoft.com/office/drawing/2014/main" id="{9F1CC90D-41E8-4558-A038-0213A041E557}"/>
            </a:ext>
          </a:extLst>
        </xdr:cNvPr>
        <xdr:cNvSpPr/>
      </xdr:nvSpPr>
      <xdr:spPr>
        <a:xfrm>
          <a:off x="8991597" y="21772"/>
          <a:ext cx="1921332" cy="690706"/>
        </a:xfrm>
        <a:prstGeom prst="rect">
          <a:avLst/>
        </a:prstGeom>
        <a:solidFill>
          <a:srgbClr val="4472C4"/>
        </a:solidFill>
        <a:ln w="12700" cap="flat" cmpd="sng" algn="ctr">
          <a:noFill/>
          <a:prstDash val="solid"/>
          <a:miter lim="800000"/>
        </a:ln>
        <a:effectLst>
          <a:outerShdw blurRad="107950" dist="12700" dir="5400000" algn="ctr">
            <a:srgbClr val="000000"/>
          </a:outerShdw>
          <a:softEdge rad="3175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Supprimer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A85C1-9D44-42BB-9CD6-496AAD686336}">
  <sheetPr codeName="Feuil1"/>
  <dimension ref="A1:O33"/>
  <sheetViews>
    <sheetView tabSelected="1" zoomScale="126" zoomScaleNormal="130" workbookViewId="0">
      <selection activeCell="M18" sqref="M18"/>
    </sheetView>
  </sheetViews>
  <sheetFormatPr baseColWidth="10" defaultColWidth="10.6640625" defaultRowHeight="14.4" x14ac:dyDescent="0.3"/>
  <cols>
    <col min="2" max="2" width="11.5546875" customWidth="1"/>
    <col min="4" max="4" width="12.33203125" customWidth="1"/>
    <col min="7" max="7" width="14.88671875" customWidth="1"/>
    <col min="15" max="15" width="13.33203125" bestFit="1" customWidth="1"/>
  </cols>
  <sheetData>
    <row r="1" spans="1:15" ht="30" customHeight="1" thickBot="1" x14ac:dyDescent="0.35">
      <c r="A1" s="52" t="s">
        <v>17</v>
      </c>
      <c r="B1" s="81" t="s">
        <v>3</v>
      </c>
      <c r="C1" s="82" t="s">
        <v>4</v>
      </c>
      <c r="D1" s="82" t="s">
        <v>3</v>
      </c>
      <c r="E1" s="83" t="s">
        <v>4</v>
      </c>
      <c r="F1" s="25" t="s">
        <v>8</v>
      </c>
      <c r="I1" s="52" t="s">
        <v>16</v>
      </c>
      <c r="J1" s="81" t="s">
        <v>3</v>
      </c>
      <c r="K1" s="82" t="s">
        <v>4</v>
      </c>
      <c r="L1" s="82" t="s">
        <v>3</v>
      </c>
      <c r="M1" s="83" t="s">
        <v>4</v>
      </c>
      <c r="N1" s="25" t="s">
        <v>8</v>
      </c>
    </row>
    <row r="2" spans="1:15" ht="16.2" thickBot="1" x14ac:dyDescent="0.35">
      <c r="A2" s="46" t="s">
        <v>10</v>
      </c>
      <c r="B2" s="87">
        <v>0.33333333333333331</v>
      </c>
      <c r="C2" s="49">
        <v>0.5</v>
      </c>
      <c r="D2" s="85">
        <v>0.54166666666666663</v>
      </c>
      <c r="E2" s="86">
        <v>0.70833333333333337</v>
      </c>
      <c r="F2" s="48">
        <f>(C2-B2)+(E2-D2)</f>
        <v>0.33333333333333343</v>
      </c>
      <c r="I2" s="46" t="s">
        <v>10</v>
      </c>
      <c r="J2" s="84">
        <v>0.33333333333333331</v>
      </c>
      <c r="K2" s="85">
        <v>0.5</v>
      </c>
      <c r="L2" s="85">
        <v>0.54166666666666663</v>
      </c>
      <c r="M2" s="86">
        <v>0.70833333333333337</v>
      </c>
      <c r="N2" s="48">
        <f>(K2-J2)+(M2-L2)</f>
        <v>0.33333333333333343</v>
      </c>
    </row>
    <row r="3" spans="1:15" ht="16.2" thickBot="1" x14ac:dyDescent="0.35">
      <c r="A3" s="46" t="s">
        <v>11</v>
      </c>
      <c r="B3" s="87">
        <v>0.33333333333333331</v>
      </c>
      <c r="C3" s="49">
        <v>0.5</v>
      </c>
      <c r="D3" s="85">
        <v>0.54166666666666663</v>
      </c>
      <c r="E3" s="86">
        <v>0.70833333333333337</v>
      </c>
      <c r="F3" s="48">
        <f t="shared" ref="F3:F6" si="0">(C3-B3)+(E3-D3)</f>
        <v>0.33333333333333343</v>
      </c>
      <c r="I3" s="46" t="s">
        <v>11</v>
      </c>
      <c r="J3" s="84">
        <v>0.33333333333333331</v>
      </c>
      <c r="K3" s="85">
        <v>0.5</v>
      </c>
      <c r="L3" s="49">
        <v>0.54166666666666663</v>
      </c>
      <c r="M3" s="88">
        <v>0.70833333333333337</v>
      </c>
      <c r="N3" s="48">
        <f t="shared" ref="N3:N6" si="1">(K3-J3)+(M3-L3)</f>
        <v>0.33333333333333343</v>
      </c>
    </row>
    <row r="4" spans="1:15" ht="16.2" thickBot="1" x14ac:dyDescent="0.35">
      <c r="A4" s="46" t="s">
        <v>12</v>
      </c>
      <c r="B4" s="87">
        <v>0.33333333333333331</v>
      </c>
      <c r="C4" s="49">
        <v>0.5</v>
      </c>
      <c r="D4" s="49">
        <v>0.54166666666666663</v>
      </c>
      <c r="E4" s="88">
        <v>0.70833333333333337</v>
      </c>
      <c r="F4" s="48">
        <f t="shared" si="0"/>
        <v>0.33333333333333343</v>
      </c>
      <c r="I4" s="46" t="s">
        <v>12</v>
      </c>
      <c r="J4" s="87">
        <v>0.33333333333333331</v>
      </c>
      <c r="K4" s="49">
        <v>0.5</v>
      </c>
      <c r="L4" s="49">
        <v>0.54166666666666663</v>
      </c>
      <c r="M4" s="88">
        <v>0.70833333333333337</v>
      </c>
      <c r="N4" s="48">
        <f t="shared" si="1"/>
        <v>0.33333333333333343</v>
      </c>
    </row>
    <row r="5" spans="1:15" ht="16.2" thickBot="1" x14ac:dyDescent="0.35">
      <c r="A5" s="46" t="s">
        <v>13</v>
      </c>
      <c r="B5" s="87">
        <v>0.33333333333333331</v>
      </c>
      <c r="C5" s="49">
        <v>0.5</v>
      </c>
      <c r="D5" s="49">
        <v>0.54166666666666663</v>
      </c>
      <c r="E5" s="88">
        <v>0.70833333333333337</v>
      </c>
      <c r="F5" s="48">
        <f t="shared" si="0"/>
        <v>0.33333333333333343</v>
      </c>
      <c r="I5" s="46" t="s">
        <v>13</v>
      </c>
      <c r="J5" s="84">
        <v>0.33333333333333331</v>
      </c>
      <c r="K5" s="85">
        <v>0.5</v>
      </c>
      <c r="L5" s="49">
        <v>0.54166666666666663</v>
      </c>
      <c r="M5" s="88">
        <v>0.70833333333333337</v>
      </c>
      <c r="N5" s="48">
        <f t="shared" si="1"/>
        <v>0.33333333333333343</v>
      </c>
    </row>
    <row r="6" spans="1:15" ht="16.2" thickBot="1" x14ac:dyDescent="0.35">
      <c r="A6" s="47" t="s">
        <v>14</v>
      </c>
      <c r="B6" s="89">
        <v>0.33333333333333331</v>
      </c>
      <c r="C6" s="90">
        <v>0.5</v>
      </c>
      <c r="D6" s="90"/>
      <c r="E6" s="91"/>
      <c r="F6" s="48">
        <f t="shared" si="0"/>
        <v>0.16666666666666669</v>
      </c>
      <c r="I6" s="47" t="s">
        <v>14</v>
      </c>
      <c r="J6" s="89">
        <v>0.33333333333333331</v>
      </c>
      <c r="K6" s="90">
        <v>0.5</v>
      </c>
      <c r="L6" s="90"/>
      <c r="M6" s="91"/>
      <c r="N6" s="48">
        <f t="shared" si="1"/>
        <v>0.16666666666666669</v>
      </c>
    </row>
    <row r="7" spans="1:15" ht="21" customHeight="1" thickBot="1" x14ac:dyDescent="0.45">
      <c r="A7" s="22"/>
      <c r="B7" s="23"/>
      <c r="C7" s="23"/>
      <c r="D7" s="23"/>
      <c r="E7" s="23"/>
      <c r="F7" s="24">
        <f>SUM(F2:F6)</f>
        <v>1.5000000000000004</v>
      </c>
      <c r="G7" s="21" t="s">
        <v>26</v>
      </c>
      <c r="I7" s="22"/>
      <c r="J7" s="23"/>
      <c r="K7" s="23"/>
      <c r="L7" s="23"/>
      <c r="M7" s="23"/>
      <c r="N7" s="24">
        <f>SUM(N2:N6)</f>
        <v>1.5000000000000004</v>
      </c>
      <c r="O7" s="21" t="s">
        <v>26</v>
      </c>
    </row>
    <row r="8" spans="1:15" ht="19.2" customHeight="1" x14ac:dyDescent="0.3">
      <c r="A8" s="128" t="s">
        <v>22</v>
      </c>
      <c r="B8" s="129"/>
      <c r="C8" s="129"/>
      <c r="D8" s="129"/>
      <c r="E8" s="129"/>
      <c r="F8" s="130"/>
      <c r="I8" s="128" t="s">
        <v>22</v>
      </c>
      <c r="J8" s="129"/>
      <c r="K8" s="129"/>
      <c r="L8" s="129"/>
      <c r="M8" s="129"/>
      <c r="N8" s="130"/>
    </row>
    <row r="9" spans="1:15" x14ac:dyDescent="0.3">
      <c r="A9" s="131"/>
      <c r="B9" s="132"/>
      <c r="C9" s="132"/>
      <c r="D9" s="132"/>
      <c r="E9" s="132"/>
      <c r="F9" s="133"/>
      <c r="I9" s="131"/>
      <c r="J9" s="132"/>
      <c r="K9" s="132"/>
      <c r="L9" s="132"/>
      <c r="M9" s="132"/>
      <c r="N9" s="133"/>
    </row>
    <row r="10" spans="1:15" ht="15" thickBot="1" x14ac:dyDescent="0.35">
      <c r="A10" s="134"/>
      <c r="B10" s="135"/>
      <c r="C10" s="135"/>
      <c r="D10" s="135"/>
      <c r="E10" s="135"/>
      <c r="F10" s="136"/>
      <c r="I10" s="134"/>
      <c r="J10" s="135"/>
      <c r="K10" s="135"/>
      <c r="L10" s="135"/>
      <c r="M10" s="135"/>
      <c r="N10" s="136"/>
    </row>
    <row r="11" spans="1:15" ht="15" thickBot="1" x14ac:dyDescent="0.35"/>
    <row r="12" spans="1:15" ht="20.7" customHeight="1" thickBot="1" x14ac:dyDescent="0.35">
      <c r="B12" s="125" t="s">
        <v>20</v>
      </c>
      <c r="C12" s="126"/>
      <c r="D12" s="126"/>
      <c r="E12" s="127"/>
      <c r="J12" s="125" t="s">
        <v>21</v>
      </c>
      <c r="K12" s="126"/>
      <c r="L12" s="126"/>
      <c r="M12" s="127"/>
    </row>
    <row r="19" spans="1:6" ht="15" thickBot="1" x14ac:dyDescent="0.35"/>
    <row r="20" spans="1:6" ht="16.2" thickBot="1" x14ac:dyDescent="0.35">
      <c r="B20" s="125" t="s">
        <v>28</v>
      </c>
      <c r="C20" s="126"/>
      <c r="D20" s="126"/>
      <c r="E20" s="127"/>
    </row>
    <row r="21" spans="1:6" ht="15" thickBot="1" x14ac:dyDescent="0.35">
      <c r="C21" s="137" t="s">
        <v>29</v>
      </c>
      <c r="D21" s="138"/>
    </row>
    <row r="22" spans="1:6" ht="15" thickBot="1" x14ac:dyDescent="0.35"/>
    <row r="23" spans="1:6" ht="29.4" thickBot="1" x14ac:dyDescent="0.35">
      <c r="A23" s="52" t="s">
        <v>27</v>
      </c>
      <c r="B23" s="111" t="s">
        <v>3</v>
      </c>
      <c r="C23" s="112" t="s">
        <v>4</v>
      </c>
      <c r="D23" s="112" t="s">
        <v>3</v>
      </c>
      <c r="E23" s="113" t="s">
        <v>4</v>
      </c>
      <c r="F23" s="120" t="s">
        <v>8</v>
      </c>
    </row>
    <row r="24" spans="1:6" ht="15" thickBot="1" x14ac:dyDescent="0.35">
      <c r="A24" s="121">
        <v>44750</v>
      </c>
      <c r="B24" s="92">
        <v>0.375</v>
      </c>
      <c r="C24" s="93">
        <v>0.5</v>
      </c>
      <c r="D24" s="93">
        <v>0.5625</v>
      </c>
      <c r="E24" s="94">
        <v>0.72916666666666663</v>
      </c>
      <c r="F24" s="122">
        <f>(C24-B24)+(E24-D24)</f>
        <v>0.29166666666666663</v>
      </c>
    </row>
    <row r="25" spans="1:6" ht="15" thickBot="1" x14ac:dyDescent="0.35">
      <c r="A25" s="110">
        <v>44802</v>
      </c>
      <c r="B25" s="115">
        <v>0.375</v>
      </c>
      <c r="C25" s="114">
        <v>0.5</v>
      </c>
      <c r="D25" s="114">
        <v>0.5625</v>
      </c>
      <c r="E25" s="116">
        <v>0.72916666666666663</v>
      </c>
      <c r="F25" s="122">
        <f t="shared" ref="F25:F33" si="2">(C25-B25)+(E25-D25)</f>
        <v>0.29166666666666663</v>
      </c>
    </row>
    <row r="26" spans="1:6" ht="15" thickBot="1" x14ac:dyDescent="0.35">
      <c r="A26" s="110">
        <v>44803</v>
      </c>
      <c r="B26" s="115">
        <v>0.375</v>
      </c>
      <c r="C26" s="114">
        <v>0.5</v>
      </c>
      <c r="D26" s="114">
        <v>0.5625</v>
      </c>
      <c r="E26" s="116">
        <v>0.72916666666666663</v>
      </c>
      <c r="F26" s="122">
        <f t="shared" si="2"/>
        <v>0.29166666666666663</v>
      </c>
    </row>
    <row r="27" spans="1:6" ht="14.4" customHeight="1" thickBot="1" x14ac:dyDescent="0.35">
      <c r="A27" s="110">
        <v>44804</v>
      </c>
      <c r="B27" s="115">
        <v>0.375</v>
      </c>
      <c r="C27" s="114">
        <v>0.5</v>
      </c>
      <c r="D27" s="114">
        <v>0.5625</v>
      </c>
      <c r="E27" s="116">
        <v>0.72916666666666663</v>
      </c>
      <c r="F27" s="122">
        <f t="shared" si="2"/>
        <v>0.29166666666666663</v>
      </c>
    </row>
    <row r="28" spans="1:6" ht="14.4" customHeight="1" thickBot="1" x14ac:dyDescent="0.35">
      <c r="A28" s="110">
        <v>44858</v>
      </c>
      <c r="B28" s="115">
        <v>0.375</v>
      </c>
      <c r="C28" s="114">
        <v>0.5</v>
      </c>
      <c r="D28" s="114">
        <v>0.5625</v>
      </c>
      <c r="E28" s="116">
        <v>0.72916666666666663</v>
      </c>
      <c r="F28" s="122">
        <f t="shared" si="2"/>
        <v>0.29166666666666663</v>
      </c>
    </row>
    <row r="29" spans="1:6" ht="15" customHeight="1" thickBot="1" x14ac:dyDescent="0.35">
      <c r="A29" s="110">
        <v>44859</v>
      </c>
      <c r="B29" s="115">
        <v>0.375</v>
      </c>
      <c r="C29" s="114">
        <v>0.5</v>
      </c>
      <c r="D29" s="114">
        <v>0.5625</v>
      </c>
      <c r="E29" s="116">
        <v>0.72916666666666663</v>
      </c>
      <c r="F29" s="122">
        <f t="shared" si="2"/>
        <v>0.29166666666666663</v>
      </c>
    </row>
    <row r="30" spans="1:6" ht="15" thickBot="1" x14ac:dyDescent="0.35">
      <c r="A30" s="110">
        <v>44963</v>
      </c>
      <c r="B30" s="115">
        <v>0.375</v>
      </c>
      <c r="C30" s="114">
        <v>0.5</v>
      </c>
      <c r="D30" s="114">
        <v>0.5625</v>
      </c>
      <c r="E30" s="116">
        <v>0.72916666666666663</v>
      </c>
      <c r="F30" s="122">
        <f t="shared" si="2"/>
        <v>0.29166666666666663</v>
      </c>
    </row>
    <row r="31" spans="1:6" ht="15" thickBot="1" x14ac:dyDescent="0.35">
      <c r="A31" s="110">
        <v>44964</v>
      </c>
      <c r="B31" s="115">
        <v>0.375</v>
      </c>
      <c r="C31" s="114">
        <v>0.5</v>
      </c>
      <c r="D31" s="114">
        <v>0.5625</v>
      </c>
      <c r="E31" s="116">
        <v>0.72916666666666663</v>
      </c>
      <c r="F31" s="122">
        <f t="shared" si="2"/>
        <v>0.29166666666666663</v>
      </c>
    </row>
    <row r="32" spans="1:6" ht="15" thickBot="1" x14ac:dyDescent="0.35">
      <c r="A32" s="110">
        <v>45027</v>
      </c>
      <c r="B32" s="115">
        <v>0.375</v>
      </c>
      <c r="C32" s="114">
        <v>0.5</v>
      </c>
      <c r="D32" s="114">
        <v>0.5625</v>
      </c>
      <c r="E32" s="116">
        <v>0.72916666666666663</v>
      </c>
      <c r="F32" s="122">
        <f t="shared" si="2"/>
        <v>0.29166666666666663</v>
      </c>
    </row>
    <row r="33" spans="1:6" ht="15" thickBot="1" x14ac:dyDescent="0.35">
      <c r="A33" s="123">
        <v>45028</v>
      </c>
      <c r="B33" s="117">
        <v>0.375</v>
      </c>
      <c r="C33" s="118">
        <v>0.5</v>
      </c>
      <c r="D33" s="118">
        <v>0.5625</v>
      </c>
      <c r="E33" s="119">
        <v>0.72916666666666663</v>
      </c>
      <c r="F33" s="124">
        <f t="shared" si="2"/>
        <v>0.29166666666666663</v>
      </c>
    </row>
  </sheetData>
  <mergeCells count="6">
    <mergeCell ref="C21:D21"/>
    <mergeCell ref="B20:E20"/>
    <mergeCell ref="A8:F10"/>
    <mergeCell ref="I8:N10"/>
    <mergeCell ref="J12:M12"/>
    <mergeCell ref="B12:E12"/>
  </mergeCells>
  <phoneticPr fontId="28" type="noConversion"/>
  <conditionalFormatting sqref="B24:E25 B2:E6">
    <cfRule type="expression" dxfId="16" priority="27">
      <formula>$D2="Samedi"</formula>
    </cfRule>
    <cfRule type="expression" dxfId="15" priority="28">
      <formula>$D2="Dimanche"</formula>
    </cfRule>
  </conditionalFormatting>
  <conditionalFormatting sqref="J2:M6">
    <cfRule type="expression" dxfId="14" priority="9">
      <formula>$D2="Samedi"</formula>
    </cfRule>
    <cfRule type="expression" dxfId="13" priority="10">
      <formula>$D2="Dimanche"</formula>
    </cfRule>
  </conditionalFormatting>
  <conditionalFormatting sqref="B26:E27">
    <cfRule type="expression" dxfId="12" priority="7">
      <formula>$D26="Samedi"</formula>
    </cfRule>
    <cfRule type="expression" dxfId="11" priority="8">
      <formula>$D26="Dimanche"</formula>
    </cfRule>
  </conditionalFormatting>
  <conditionalFormatting sqref="B28:E29">
    <cfRule type="expression" dxfId="10" priority="5">
      <formula>$D28="Samedi"</formula>
    </cfRule>
    <cfRule type="expression" dxfId="9" priority="6">
      <formula>$D28="Dimanche"</formula>
    </cfRule>
  </conditionalFormatting>
  <conditionalFormatting sqref="B30:E31">
    <cfRule type="expression" dxfId="8" priority="3">
      <formula>$D30="Samedi"</formula>
    </cfRule>
    <cfRule type="expression" dxfId="7" priority="4">
      <formula>$D30="Dimanche"</formula>
    </cfRule>
  </conditionalFormatting>
  <conditionalFormatting sqref="B32:E33">
    <cfRule type="expression" dxfId="6" priority="1">
      <formula>$D32="Samedi"</formula>
    </cfRule>
    <cfRule type="expression" dxfId="5" priority="2">
      <formula>$D32="Dimanche"</formula>
    </cfRule>
  </conditionalFormatting>
  <dataValidations count="1">
    <dataValidation type="time" allowBlank="1" showInputMessage="1" showErrorMessage="1" sqref="B24:E33 J2:M6 B2:E6" xr:uid="{4BDDCD0F-946E-4A8C-A0DF-1D902352CF2C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0E741-5B9A-46DF-B843-C96E2DB36996}">
  <sheetPr codeName="Feuil2"/>
  <dimension ref="A1:E185"/>
  <sheetViews>
    <sheetView zoomScale="145" zoomScaleNormal="145" workbookViewId="0">
      <selection activeCell="D1" sqref="D1:E1048576"/>
    </sheetView>
  </sheetViews>
  <sheetFormatPr baseColWidth="10" defaultColWidth="10.6640625" defaultRowHeight="14.4" x14ac:dyDescent="0.3"/>
  <cols>
    <col min="1" max="1" width="7.44140625" customWidth="1"/>
    <col min="2" max="2" width="8.6640625" bestFit="1" customWidth="1"/>
    <col min="3" max="3" width="5.6640625" customWidth="1"/>
  </cols>
  <sheetData>
    <row r="1" spans="1:5" x14ac:dyDescent="0.3">
      <c r="A1" s="27">
        <v>44751</v>
      </c>
      <c r="B1" s="32" t="s">
        <v>9</v>
      </c>
      <c r="E1" s="104"/>
    </row>
    <row r="2" spans="1:5" x14ac:dyDescent="0.3">
      <c r="A2" s="27">
        <v>44752</v>
      </c>
      <c r="B2" s="32" t="s">
        <v>9</v>
      </c>
      <c r="E2" s="104"/>
    </row>
    <row r="3" spans="1:5" x14ac:dyDescent="0.3">
      <c r="A3" s="27">
        <v>44753</v>
      </c>
      <c r="B3" s="32" t="s">
        <v>9</v>
      </c>
      <c r="E3" s="104"/>
    </row>
    <row r="4" spans="1:5" x14ac:dyDescent="0.3">
      <c r="A4" s="27">
        <v>44754</v>
      </c>
      <c r="B4" s="32" t="s">
        <v>9</v>
      </c>
      <c r="E4" s="104"/>
    </row>
    <row r="5" spans="1:5" ht="15" thickBot="1" x14ac:dyDescent="0.35">
      <c r="A5" s="27">
        <v>44755</v>
      </c>
      <c r="B5" s="32" t="s">
        <v>9</v>
      </c>
      <c r="E5" s="104"/>
    </row>
    <row r="6" spans="1:5" x14ac:dyDescent="0.3">
      <c r="A6" s="27">
        <v>44756</v>
      </c>
      <c r="B6" s="44" t="s">
        <v>15</v>
      </c>
      <c r="E6" s="50"/>
    </row>
    <row r="7" spans="1:5" x14ac:dyDescent="0.3">
      <c r="A7" s="27">
        <v>44757</v>
      </c>
      <c r="B7" s="32" t="s">
        <v>9</v>
      </c>
    </row>
    <row r="8" spans="1:5" x14ac:dyDescent="0.3">
      <c r="A8" s="27">
        <v>44758</v>
      </c>
      <c r="B8" s="32" t="s">
        <v>9</v>
      </c>
    </row>
    <row r="9" spans="1:5" x14ac:dyDescent="0.3">
      <c r="A9" s="27">
        <v>44759</v>
      </c>
      <c r="B9" s="32" t="s">
        <v>9</v>
      </c>
    </row>
    <row r="10" spans="1:5" x14ac:dyDescent="0.3">
      <c r="A10" s="27">
        <v>44760</v>
      </c>
      <c r="B10" s="32" t="s">
        <v>9</v>
      </c>
    </row>
    <row r="11" spans="1:5" x14ac:dyDescent="0.3">
      <c r="A11" s="27">
        <v>44761</v>
      </c>
      <c r="B11" s="32" t="s">
        <v>9</v>
      </c>
    </row>
    <row r="12" spans="1:5" x14ac:dyDescent="0.3">
      <c r="A12" s="27">
        <v>44762</v>
      </c>
      <c r="B12" s="32" t="s">
        <v>9</v>
      </c>
    </row>
    <row r="13" spans="1:5" x14ac:dyDescent="0.3">
      <c r="A13" s="27">
        <v>44763</v>
      </c>
      <c r="B13" s="32" t="s">
        <v>9</v>
      </c>
    </row>
    <row r="14" spans="1:5" x14ac:dyDescent="0.3">
      <c r="A14" s="27">
        <v>44764</v>
      </c>
      <c r="B14" s="32" t="s">
        <v>9</v>
      </c>
    </row>
    <row r="15" spans="1:5" x14ac:dyDescent="0.3">
      <c r="A15" s="27">
        <v>44765</v>
      </c>
      <c r="B15" s="32" t="s">
        <v>9</v>
      </c>
    </row>
    <row r="16" spans="1:5" x14ac:dyDescent="0.3">
      <c r="A16" s="27">
        <v>44766</v>
      </c>
      <c r="B16" s="32" t="s">
        <v>9</v>
      </c>
    </row>
    <row r="17" spans="1:2" x14ac:dyDescent="0.3">
      <c r="A17" s="27">
        <v>44767</v>
      </c>
      <c r="B17" s="32" t="s">
        <v>9</v>
      </c>
    </row>
    <row r="18" spans="1:2" x14ac:dyDescent="0.3">
      <c r="A18" s="27">
        <v>44768</v>
      </c>
      <c r="B18" s="32" t="s">
        <v>9</v>
      </c>
    </row>
    <row r="19" spans="1:2" x14ac:dyDescent="0.3">
      <c r="A19" s="27">
        <v>44769</v>
      </c>
      <c r="B19" s="32" t="s">
        <v>9</v>
      </c>
    </row>
    <row r="20" spans="1:2" x14ac:dyDescent="0.3">
      <c r="A20" s="27">
        <v>44770</v>
      </c>
      <c r="B20" s="32" t="s">
        <v>9</v>
      </c>
    </row>
    <row r="21" spans="1:2" x14ac:dyDescent="0.3">
      <c r="A21" s="27">
        <v>44771</v>
      </c>
      <c r="B21" s="32" t="s">
        <v>9</v>
      </c>
    </row>
    <row r="22" spans="1:2" x14ac:dyDescent="0.3">
      <c r="A22" s="27">
        <v>44772</v>
      </c>
      <c r="B22" s="32" t="s">
        <v>9</v>
      </c>
    </row>
    <row r="23" spans="1:2" x14ac:dyDescent="0.3">
      <c r="A23" s="27">
        <v>44773</v>
      </c>
      <c r="B23" s="32" t="s">
        <v>9</v>
      </c>
    </row>
    <row r="24" spans="1:2" x14ac:dyDescent="0.3">
      <c r="A24" s="27">
        <v>44774</v>
      </c>
      <c r="B24" s="32" t="s">
        <v>9</v>
      </c>
    </row>
    <row r="25" spans="1:2" x14ac:dyDescent="0.3">
      <c r="A25" s="27">
        <v>44775</v>
      </c>
      <c r="B25" s="32" t="s">
        <v>9</v>
      </c>
    </row>
    <row r="26" spans="1:2" x14ac:dyDescent="0.3">
      <c r="A26" s="27">
        <v>44776</v>
      </c>
      <c r="B26" s="32" t="s">
        <v>9</v>
      </c>
    </row>
    <row r="27" spans="1:2" x14ac:dyDescent="0.3">
      <c r="A27" s="27">
        <v>44777</v>
      </c>
      <c r="B27" s="32" t="s">
        <v>9</v>
      </c>
    </row>
    <row r="28" spans="1:2" x14ac:dyDescent="0.3">
      <c r="A28" s="27">
        <v>44778</v>
      </c>
      <c r="B28" s="32" t="s">
        <v>9</v>
      </c>
    </row>
    <row r="29" spans="1:2" x14ac:dyDescent="0.3">
      <c r="A29" s="27">
        <v>44779</v>
      </c>
      <c r="B29" s="32" t="s">
        <v>9</v>
      </c>
    </row>
    <row r="30" spans="1:2" x14ac:dyDescent="0.3">
      <c r="A30" s="27">
        <v>44780</v>
      </c>
      <c r="B30" s="32" t="s">
        <v>9</v>
      </c>
    </row>
    <row r="31" spans="1:2" x14ac:dyDescent="0.3">
      <c r="A31" s="27">
        <v>44781</v>
      </c>
      <c r="B31" s="32" t="s">
        <v>9</v>
      </c>
    </row>
    <row r="32" spans="1:2" x14ac:dyDescent="0.3">
      <c r="A32" s="27">
        <v>44782</v>
      </c>
      <c r="B32" s="32" t="s">
        <v>9</v>
      </c>
    </row>
    <row r="33" spans="1:2" x14ac:dyDescent="0.3">
      <c r="A33" s="27">
        <v>44783</v>
      </c>
      <c r="B33" s="32" t="s">
        <v>9</v>
      </c>
    </row>
    <row r="34" spans="1:2" x14ac:dyDescent="0.3">
      <c r="A34" s="27">
        <v>44784</v>
      </c>
      <c r="B34" s="32" t="s">
        <v>9</v>
      </c>
    </row>
    <row r="35" spans="1:2" x14ac:dyDescent="0.3">
      <c r="A35" s="27">
        <v>44785</v>
      </c>
      <c r="B35" s="32" t="s">
        <v>9</v>
      </c>
    </row>
    <row r="36" spans="1:2" x14ac:dyDescent="0.3">
      <c r="A36" s="27">
        <v>44786</v>
      </c>
      <c r="B36" s="32" t="s">
        <v>9</v>
      </c>
    </row>
    <row r="37" spans="1:2" ht="15" thickBot="1" x14ac:dyDescent="0.35">
      <c r="A37" s="27">
        <v>44787</v>
      </c>
      <c r="B37" s="32" t="s">
        <v>9</v>
      </c>
    </row>
    <row r="38" spans="1:2" x14ac:dyDescent="0.3">
      <c r="A38" s="27">
        <v>44788</v>
      </c>
      <c r="B38" s="44" t="s">
        <v>15</v>
      </c>
    </row>
    <row r="39" spans="1:2" x14ac:dyDescent="0.3">
      <c r="A39" s="27">
        <v>44789</v>
      </c>
      <c r="B39" s="32" t="s">
        <v>9</v>
      </c>
    </row>
    <row r="40" spans="1:2" x14ac:dyDescent="0.3">
      <c r="A40" s="27">
        <v>44790</v>
      </c>
      <c r="B40" s="32" t="s">
        <v>9</v>
      </c>
    </row>
    <row r="41" spans="1:2" x14ac:dyDescent="0.3">
      <c r="A41" s="27">
        <v>44791</v>
      </c>
      <c r="B41" s="32" t="s">
        <v>9</v>
      </c>
    </row>
    <row r="42" spans="1:2" x14ac:dyDescent="0.3">
      <c r="A42" s="27">
        <v>44792</v>
      </c>
      <c r="B42" s="32" t="s">
        <v>9</v>
      </c>
    </row>
    <row r="43" spans="1:2" x14ac:dyDescent="0.3">
      <c r="A43" s="27">
        <v>44793</v>
      </c>
      <c r="B43" s="32" t="s">
        <v>9</v>
      </c>
    </row>
    <row r="44" spans="1:2" x14ac:dyDescent="0.3">
      <c r="A44" s="27">
        <v>44794</v>
      </c>
      <c r="B44" s="32" t="s">
        <v>9</v>
      </c>
    </row>
    <row r="45" spans="1:2" x14ac:dyDescent="0.3">
      <c r="A45" s="27">
        <v>44795</v>
      </c>
      <c r="B45" s="32" t="s">
        <v>9</v>
      </c>
    </row>
    <row r="46" spans="1:2" x14ac:dyDescent="0.3">
      <c r="A46" s="27">
        <v>44796</v>
      </c>
      <c r="B46" s="32" t="s">
        <v>9</v>
      </c>
    </row>
    <row r="47" spans="1:2" x14ac:dyDescent="0.3">
      <c r="A47" s="27">
        <v>44797</v>
      </c>
      <c r="B47" s="32" t="s">
        <v>9</v>
      </c>
    </row>
    <row r="48" spans="1:2" x14ac:dyDescent="0.3">
      <c r="A48" s="27">
        <v>44798</v>
      </c>
      <c r="B48" s="32" t="s">
        <v>9</v>
      </c>
    </row>
    <row r="49" spans="1:2" x14ac:dyDescent="0.3">
      <c r="A49" s="27">
        <v>44799</v>
      </c>
      <c r="B49" s="32" t="s">
        <v>9</v>
      </c>
    </row>
    <row r="50" spans="1:2" x14ac:dyDescent="0.3">
      <c r="A50" s="27">
        <v>44800</v>
      </c>
      <c r="B50" s="32" t="s">
        <v>9</v>
      </c>
    </row>
    <row r="51" spans="1:2" ht="15" thickBot="1" x14ac:dyDescent="0.35">
      <c r="A51" s="27">
        <v>44801</v>
      </c>
      <c r="B51" s="32" t="s">
        <v>9</v>
      </c>
    </row>
    <row r="52" spans="1:2" x14ac:dyDescent="0.3">
      <c r="A52" s="33">
        <v>44860</v>
      </c>
      <c r="B52" s="34" t="s">
        <v>9</v>
      </c>
    </row>
    <row r="53" spans="1:2" x14ac:dyDescent="0.3">
      <c r="A53" s="27">
        <v>44861</v>
      </c>
      <c r="B53" s="32" t="s">
        <v>9</v>
      </c>
    </row>
    <row r="54" spans="1:2" x14ac:dyDescent="0.3">
      <c r="A54" s="27">
        <v>44862</v>
      </c>
      <c r="B54" s="32" t="s">
        <v>9</v>
      </c>
    </row>
    <row r="55" spans="1:2" x14ac:dyDescent="0.3">
      <c r="A55" s="27">
        <v>44863</v>
      </c>
      <c r="B55" s="32" t="s">
        <v>9</v>
      </c>
    </row>
    <row r="56" spans="1:2" x14ac:dyDescent="0.3">
      <c r="A56" s="27">
        <v>44864</v>
      </c>
      <c r="B56" s="32" t="s">
        <v>9</v>
      </c>
    </row>
    <row r="57" spans="1:2" ht="15" thickBot="1" x14ac:dyDescent="0.35">
      <c r="A57" s="27">
        <v>44865</v>
      </c>
      <c r="B57" s="32" t="s">
        <v>9</v>
      </c>
    </row>
    <row r="58" spans="1:2" x14ac:dyDescent="0.3">
      <c r="A58" s="28">
        <v>44866</v>
      </c>
      <c r="B58" s="44" t="s">
        <v>15</v>
      </c>
    </row>
    <row r="59" spans="1:2" x14ac:dyDescent="0.3">
      <c r="A59" s="27">
        <v>44867</v>
      </c>
      <c r="B59" s="32" t="s">
        <v>9</v>
      </c>
    </row>
    <row r="60" spans="1:2" x14ac:dyDescent="0.3">
      <c r="A60" s="27">
        <v>44868</v>
      </c>
      <c r="B60" s="32" t="s">
        <v>9</v>
      </c>
    </row>
    <row r="61" spans="1:2" x14ac:dyDescent="0.3">
      <c r="A61" s="27">
        <v>44869</v>
      </c>
      <c r="B61" s="32" t="s">
        <v>9</v>
      </c>
    </row>
    <row r="62" spans="1:2" x14ac:dyDescent="0.3">
      <c r="A62" s="27">
        <v>44870</v>
      </c>
      <c r="B62" s="32" t="s">
        <v>9</v>
      </c>
    </row>
    <row r="63" spans="1:2" x14ac:dyDescent="0.3">
      <c r="A63" s="27">
        <v>44871</v>
      </c>
      <c r="B63" s="32" t="s">
        <v>9</v>
      </c>
    </row>
    <row r="64" spans="1:2" x14ac:dyDescent="0.3">
      <c r="A64" s="27">
        <v>44914</v>
      </c>
      <c r="B64" s="32" t="s">
        <v>9</v>
      </c>
    </row>
    <row r="65" spans="1:2" x14ac:dyDescent="0.3">
      <c r="A65" s="27">
        <v>44915</v>
      </c>
      <c r="B65" s="32" t="s">
        <v>9</v>
      </c>
    </row>
    <row r="66" spans="1:2" x14ac:dyDescent="0.3">
      <c r="A66" s="27">
        <v>44916</v>
      </c>
      <c r="B66" s="32" t="s">
        <v>9</v>
      </c>
    </row>
    <row r="67" spans="1:2" x14ac:dyDescent="0.3">
      <c r="A67" s="27">
        <v>44917</v>
      </c>
      <c r="B67" s="32" t="s">
        <v>9</v>
      </c>
    </row>
    <row r="68" spans="1:2" x14ac:dyDescent="0.3">
      <c r="A68" s="27">
        <v>44918</v>
      </c>
      <c r="B68" s="32" t="s">
        <v>9</v>
      </c>
    </row>
    <row r="69" spans="1:2" ht="15" thickBot="1" x14ac:dyDescent="0.35">
      <c r="A69" s="27">
        <v>44919</v>
      </c>
      <c r="B69" s="32" t="s">
        <v>9</v>
      </c>
    </row>
    <row r="70" spans="1:2" x14ac:dyDescent="0.3">
      <c r="A70" s="27">
        <v>44920</v>
      </c>
      <c r="B70" s="44" t="s">
        <v>15</v>
      </c>
    </row>
    <row r="71" spans="1:2" x14ac:dyDescent="0.3">
      <c r="A71" s="27">
        <v>44921</v>
      </c>
      <c r="B71" s="32" t="s">
        <v>9</v>
      </c>
    </row>
    <row r="72" spans="1:2" x14ac:dyDescent="0.3">
      <c r="A72" s="27">
        <v>44922</v>
      </c>
      <c r="B72" s="32" t="s">
        <v>9</v>
      </c>
    </row>
    <row r="73" spans="1:2" x14ac:dyDescent="0.3">
      <c r="A73" s="27">
        <v>44923</v>
      </c>
      <c r="B73" s="32" t="s">
        <v>9</v>
      </c>
    </row>
    <row r="74" spans="1:2" x14ac:dyDescent="0.3">
      <c r="A74" s="27">
        <v>44924</v>
      </c>
      <c r="B74" s="32" t="s">
        <v>9</v>
      </c>
    </row>
    <row r="75" spans="1:2" x14ac:dyDescent="0.3">
      <c r="A75" s="27">
        <v>44925</v>
      </c>
      <c r="B75" s="32" t="s">
        <v>9</v>
      </c>
    </row>
    <row r="76" spans="1:2" ht="15" thickBot="1" x14ac:dyDescent="0.35">
      <c r="A76" s="27">
        <v>44926</v>
      </c>
      <c r="B76" s="32" t="s">
        <v>9</v>
      </c>
    </row>
    <row r="77" spans="1:2" x14ac:dyDescent="0.3">
      <c r="A77" s="28">
        <v>44927</v>
      </c>
      <c r="B77" s="44" t="s">
        <v>15</v>
      </c>
    </row>
    <row r="78" spans="1:2" x14ac:dyDescent="0.3">
      <c r="A78" s="27">
        <v>44928</v>
      </c>
      <c r="B78" s="32" t="s">
        <v>9</v>
      </c>
    </row>
    <row r="79" spans="1:2" x14ac:dyDescent="0.3">
      <c r="A79" s="27">
        <v>44965</v>
      </c>
      <c r="B79" s="32" t="s">
        <v>9</v>
      </c>
    </row>
    <row r="80" spans="1:2" x14ac:dyDescent="0.3">
      <c r="A80" s="27">
        <v>44966</v>
      </c>
      <c r="B80" s="32" t="s">
        <v>9</v>
      </c>
    </row>
    <row r="81" spans="1:2" x14ac:dyDescent="0.3">
      <c r="A81" s="27">
        <v>44967</v>
      </c>
      <c r="B81" s="32" t="s">
        <v>9</v>
      </c>
    </row>
    <row r="82" spans="1:2" x14ac:dyDescent="0.3">
      <c r="A82" s="27">
        <v>44968</v>
      </c>
      <c r="B82" s="32" t="s">
        <v>9</v>
      </c>
    </row>
    <row r="83" spans="1:2" x14ac:dyDescent="0.3">
      <c r="A83" s="27">
        <v>44969</v>
      </c>
      <c r="B83" s="32" t="s">
        <v>9</v>
      </c>
    </row>
    <row r="84" spans="1:2" x14ac:dyDescent="0.3">
      <c r="A84" s="27">
        <v>44970</v>
      </c>
      <c r="B84" s="32" t="s">
        <v>9</v>
      </c>
    </row>
    <row r="85" spans="1:2" x14ac:dyDescent="0.3">
      <c r="A85" s="27">
        <v>44971</v>
      </c>
      <c r="B85" s="32" t="s">
        <v>9</v>
      </c>
    </row>
    <row r="86" spans="1:2" x14ac:dyDescent="0.3">
      <c r="A86" s="27">
        <v>44972</v>
      </c>
      <c r="B86" s="32" t="s">
        <v>9</v>
      </c>
    </row>
    <row r="87" spans="1:2" x14ac:dyDescent="0.3">
      <c r="A87" s="27">
        <v>44973</v>
      </c>
      <c r="B87" s="32" t="s">
        <v>9</v>
      </c>
    </row>
    <row r="88" spans="1:2" x14ac:dyDescent="0.3">
      <c r="A88" s="27">
        <v>44974</v>
      </c>
      <c r="B88" s="32" t="s">
        <v>9</v>
      </c>
    </row>
    <row r="89" spans="1:2" x14ac:dyDescent="0.3">
      <c r="A89" s="27">
        <v>44975</v>
      </c>
      <c r="B89" s="32" t="s">
        <v>9</v>
      </c>
    </row>
    <row r="90" spans="1:2" ht="15" thickBot="1" x14ac:dyDescent="0.35">
      <c r="A90" s="27">
        <v>44976</v>
      </c>
      <c r="B90" s="32" t="s">
        <v>9</v>
      </c>
    </row>
    <row r="91" spans="1:2" ht="15" thickBot="1" x14ac:dyDescent="0.35">
      <c r="A91" s="31">
        <v>45025</v>
      </c>
      <c r="B91" s="44" t="s">
        <v>15</v>
      </c>
    </row>
    <row r="92" spans="1:2" x14ac:dyDescent="0.3">
      <c r="A92" s="31">
        <v>45026</v>
      </c>
      <c r="B92" s="44" t="s">
        <v>15</v>
      </c>
    </row>
    <row r="93" spans="1:2" x14ac:dyDescent="0.3">
      <c r="A93" s="27">
        <v>45029</v>
      </c>
      <c r="B93" s="32" t="s">
        <v>9</v>
      </c>
    </row>
    <row r="94" spans="1:2" x14ac:dyDescent="0.3">
      <c r="A94" s="27">
        <v>45030</v>
      </c>
      <c r="B94" s="32" t="s">
        <v>9</v>
      </c>
    </row>
    <row r="95" spans="1:2" x14ac:dyDescent="0.3">
      <c r="A95" s="27">
        <v>45031</v>
      </c>
      <c r="B95" s="32" t="s">
        <v>9</v>
      </c>
    </row>
    <row r="96" spans="1:2" x14ac:dyDescent="0.3">
      <c r="A96" s="27">
        <v>45032</v>
      </c>
      <c r="B96" s="32" t="s">
        <v>9</v>
      </c>
    </row>
    <row r="97" spans="1:2" x14ac:dyDescent="0.3">
      <c r="A97" s="27">
        <v>45033</v>
      </c>
      <c r="B97" s="32" t="s">
        <v>9</v>
      </c>
    </row>
    <row r="98" spans="1:2" x14ac:dyDescent="0.3">
      <c r="A98" s="27">
        <v>45034</v>
      </c>
      <c r="B98" s="32" t="s">
        <v>9</v>
      </c>
    </row>
    <row r="99" spans="1:2" x14ac:dyDescent="0.3">
      <c r="A99" s="27">
        <v>45035</v>
      </c>
      <c r="B99" s="32" t="s">
        <v>9</v>
      </c>
    </row>
    <row r="100" spans="1:2" x14ac:dyDescent="0.3">
      <c r="A100" s="27">
        <v>45036</v>
      </c>
      <c r="B100" s="32" t="s">
        <v>9</v>
      </c>
    </row>
    <row r="101" spans="1:2" x14ac:dyDescent="0.3">
      <c r="A101" s="27">
        <v>45037</v>
      </c>
      <c r="B101" s="32" t="s">
        <v>9</v>
      </c>
    </row>
    <row r="102" spans="1:2" x14ac:dyDescent="0.3">
      <c r="A102" s="27">
        <v>45038</v>
      </c>
      <c r="B102" s="32" t="s">
        <v>9</v>
      </c>
    </row>
    <row r="103" spans="1:2" ht="15" thickBot="1" x14ac:dyDescent="0.35">
      <c r="A103" s="27">
        <v>45039</v>
      </c>
      <c r="B103" s="32" t="s">
        <v>9</v>
      </c>
    </row>
    <row r="104" spans="1:2" ht="15" thickBot="1" x14ac:dyDescent="0.35">
      <c r="A104" s="28">
        <v>45047</v>
      </c>
      <c r="B104" s="44" t="s">
        <v>15</v>
      </c>
    </row>
    <row r="105" spans="1:2" ht="15" thickBot="1" x14ac:dyDescent="0.35">
      <c r="A105" s="28">
        <v>45054</v>
      </c>
      <c r="B105" s="44" t="s">
        <v>15</v>
      </c>
    </row>
    <row r="106" spans="1:2" ht="15" thickBot="1" x14ac:dyDescent="0.35">
      <c r="A106" s="31">
        <v>45064</v>
      </c>
      <c r="B106" s="44" t="s">
        <v>15</v>
      </c>
    </row>
    <row r="107" spans="1:2" ht="15" thickBot="1" x14ac:dyDescent="0.35">
      <c r="A107" s="27">
        <v>45065</v>
      </c>
      <c r="B107" s="44" t="s">
        <v>15</v>
      </c>
    </row>
    <row r="108" spans="1:2" x14ac:dyDescent="0.3">
      <c r="A108" s="31">
        <v>45075</v>
      </c>
      <c r="B108" s="44" t="s">
        <v>15</v>
      </c>
    </row>
    <row r="109" spans="1:2" x14ac:dyDescent="0.3">
      <c r="A109" s="27">
        <v>45117</v>
      </c>
      <c r="B109" s="32" t="s">
        <v>9</v>
      </c>
    </row>
    <row r="110" spans="1:2" x14ac:dyDescent="0.3">
      <c r="A110" s="27">
        <v>45118</v>
      </c>
      <c r="B110" s="32" t="s">
        <v>9</v>
      </c>
    </row>
    <row r="111" spans="1:2" x14ac:dyDescent="0.3">
      <c r="A111" s="27">
        <v>45119</v>
      </c>
      <c r="B111" s="32" t="s">
        <v>9</v>
      </c>
    </row>
    <row r="112" spans="1:2" ht="15" thickBot="1" x14ac:dyDescent="0.35">
      <c r="A112" s="27">
        <v>45120</v>
      </c>
      <c r="B112" s="32" t="s">
        <v>9</v>
      </c>
    </row>
    <row r="113" spans="1:2" x14ac:dyDescent="0.3">
      <c r="A113" s="27">
        <v>45121</v>
      </c>
      <c r="B113" s="44" t="s">
        <v>15</v>
      </c>
    </row>
    <row r="114" spans="1:2" x14ac:dyDescent="0.3">
      <c r="A114" s="27">
        <v>45122</v>
      </c>
      <c r="B114" s="32" t="s">
        <v>9</v>
      </c>
    </row>
    <row r="115" spans="1:2" x14ac:dyDescent="0.3">
      <c r="A115" s="27">
        <v>45123</v>
      </c>
      <c r="B115" s="32" t="s">
        <v>9</v>
      </c>
    </row>
    <row r="116" spans="1:2" x14ac:dyDescent="0.3">
      <c r="A116" s="27">
        <v>45124</v>
      </c>
      <c r="B116" s="32" t="s">
        <v>9</v>
      </c>
    </row>
    <row r="117" spans="1:2" x14ac:dyDescent="0.3">
      <c r="A117" s="27">
        <v>45125</v>
      </c>
      <c r="B117" s="32" t="s">
        <v>9</v>
      </c>
    </row>
    <row r="118" spans="1:2" x14ac:dyDescent="0.3">
      <c r="A118" s="27">
        <v>45126</v>
      </c>
      <c r="B118" s="32" t="s">
        <v>9</v>
      </c>
    </row>
    <row r="119" spans="1:2" x14ac:dyDescent="0.3">
      <c r="A119" s="27">
        <v>45127</v>
      </c>
      <c r="B119" s="32" t="s">
        <v>9</v>
      </c>
    </row>
    <row r="120" spans="1:2" x14ac:dyDescent="0.3">
      <c r="A120" s="27">
        <v>45128</v>
      </c>
      <c r="B120" s="32" t="s">
        <v>9</v>
      </c>
    </row>
    <row r="121" spans="1:2" x14ac:dyDescent="0.3">
      <c r="A121" s="27">
        <v>45129</v>
      </c>
      <c r="B121" s="32" t="s">
        <v>9</v>
      </c>
    </row>
    <row r="122" spans="1:2" x14ac:dyDescent="0.3">
      <c r="A122" s="27">
        <v>45130</v>
      </c>
      <c r="B122" s="32" t="s">
        <v>9</v>
      </c>
    </row>
    <row r="123" spans="1:2" x14ac:dyDescent="0.3">
      <c r="A123" s="27">
        <v>45131</v>
      </c>
      <c r="B123" s="32" t="s">
        <v>9</v>
      </c>
    </row>
    <row r="124" spans="1:2" x14ac:dyDescent="0.3">
      <c r="A124" s="27">
        <v>45132</v>
      </c>
      <c r="B124" s="32" t="s">
        <v>9</v>
      </c>
    </row>
    <row r="125" spans="1:2" x14ac:dyDescent="0.3">
      <c r="A125" s="27">
        <v>45133</v>
      </c>
      <c r="B125" s="32" t="s">
        <v>9</v>
      </c>
    </row>
    <row r="126" spans="1:2" x14ac:dyDescent="0.3">
      <c r="A126" s="27">
        <v>45134</v>
      </c>
      <c r="B126" s="32" t="s">
        <v>9</v>
      </c>
    </row>
    <row r="127" spans="1:2" x14ac:dyDescent="0.3">
      <c r="A127" s="27">
        <v>45135</v>
      </c>
      <c r="B127" s="32" t="s">
        <v>9</v>
      </c>
    </row>
    <row r="128" spans="1:2" x14ac:dyDescent="0.3">
      <c r="A128" s="27">
        <v>45136</v>
      </c>
      <c r="B128" s="32" t="s">
        <v>9</v>
      </c>
    </row>
    <row r="129" spans="1:2" x14ac:dyDescent="0.3">
      <c r="A129" s="27">
        <v>45137</v>
      </c>
      <c r="B129" s="32" t="s">
        <v>9</v>
      </c>
    </row>
    <row r="130" spans="1:2" x14ac:dyDescent="0.3">
      <c r="A130" s="27">
        <v>45138</v>
      </c>
      <c r="B130" s="32" t="s">
        <v>9</v>
      </c>
    </row>
    <row r="131" spans="1:2" x14ac:dyDescent="0.3">
      <c r="A131" s="29">
        <v>45139</v>
      </c>
      <c r="B131" s="32" t="s">
        <v>9</v>
      </c>
    </row>
    <row r="132" spans="1:2" x14ac:dyDescent="0.3">
      <c r="A132" s="29">
        <v>45140</v>
      </c>
      <c r="B132" s="32" t="s">
        <v>9</v>
      </c>
    </row>
    <row r="133" spans="1:2" x14ac:dyDescent="0.3">
      <c r="A133" s="29">
        <v>45141</v>
      </c>
      <c r="B133" s="32" t="s">
        <v>9</v>
      </c>
    </row>
    <row r="134" spans="1:2" x14ac:dyDescent="0.3">
      <c r="A134" s="29">
        <v>45142</v>
      </c>
      <c r="B134" s="32" t="s">
        <v>9</v>
      </c>
    </row>
    <row r="135" spans="1:2" x14ac:dyDescent="0.3">
      <c r="A135" s="29">
        <v>45143</v>
      </c>
      <c r="B135" s="32" t="s">
        <v>9</v>
      </c>
    </row>
    <row r="136" spans="1:2" x14ac:dyDescent="0.3">
      <c r="A136" s="29">
        <v>45144</v>
      </c>
      <c r="B136" s="32" t="s">
        <v>9</v>
      </c>
    </row>
    <row r="137" spans="1:2" x14ac:dyDescent="0.3">
      <c r="A137" s="29">
        <v>45145</v>
      </c>
      <c r="B137" s="32" t="s">
        <v>9</v>
      </c>
    </row>
    <row r="138" spans="1:2" x14ac:dyDescent="0.3">
      <c r="A138" s="29">
        <v>45146</v>
      </c>
      <c r="B138" s="32" t="s">
        <v>9</v>
      </c>
    </row>
    <row r="139" spans="1:2" x14ac:dyDescent="0.3">
      <c r="A139" s="29">
        <v>45147</v>
      </c>
      <c r="B139" s="32" t="s">
        <v>9</v>
      </c>
    </row>
    <row r="140" spans="1:2" x14ac:dyDescent="0.3">
      <c r="A140" s="29">
        <v>45148</v>
      </c>
      <c r="B140" s="32" t="s">
        <v>9</v>
      </c>
    </row>
    <row r="141" spans="1:2" x14ac:dyDescent="0.3">
      <c r="A141" s="29">
        <v>45149</v>
      </c>
      <c r="B141" s="32" t="s">
        <v>9</v>
      </c>
    </row>
    <row r="142" spans="1:2" x14ac:dyDescent="0.3">
      <c r="A142" s="29">
        <v>45150</v>
      </c>
      <c r="B142" s="32" t="s">
        <v>9</v>
      </c>
    </row>
    <row r="143" spans="1:2" x14ac:dyDescent="0.3">
      <c r="A143" s="29">
        <v>45151</v>
      </c>
      <c r="B143" s="32" t="s">
        <v>9</v>
      </c>
    </row>
    <row r="144" spans="1:2" ht="15" thickBot="1" x14ac:dyDescent="0.35">
      <c r="A144" s="29">
        <v>45152</v>
      </c>
      <c r="B144" s="32" t="s">
        <v>9</v>
      </c>
    </row>
    <row r="145" spans="1:2" x14ac:dyDescent="0.3">
      <c r="A145" s="29">
        <v>45153</v>
      </c>
      <c r="B145" s="44" t="s">
        <v>15</v>
      </c>
    </row>
    <row r="146" spans="1:2" x14ac:dyDescent="0.3">
      <c r="A146" s="29">
        <v>45154</v>
      </c>
      <c r="B146" s="32" t="s">
        <v>9</v>
      </c>
    </row>
    <row r="147" spans="1:2" x14ac:dyDescent="0.3">
      <c r="A147" s="29">
        <v>45155</v>
      </c>
      <c r="B147" s="32" t="s">
        <v>9</v>
      </c>
    </row>
    <row r="148" spans="1:2" x14ac:dyDescent="0.3">
      <c r="A148" s="29">
        <v>45156</v>
      </c>
      <c r="B148" s="32" t="s">
        <v>9</v>
      </c>
    </row>
    <row r="149" spans="1:2" x14ac:dyDescent="0.3">
      <c r="A149" s="29">
        <v>45157</v>
      </c>
      <c r="B149" s="32" t="s">
        <v>9</v>
      </c>
    </row>
    <row r="150" spans="1:2" x14ac:dyDescent="0.3">
      <c r="A150" s="29">
        <v>45158</v>
      </c>
      <c r="B150" s="32" t="s">
        <v>9</v>
      </c>
    </row>
    <row r="151" spans="1:2" x14ac:dyDescent="0.3">
      <c r="A151" s="29">
        <v>45159</v>
      </c>
      <c r="B151" s="32" t="s">
        <v>9</v>
      </c>
    </row>
    <row r="152" spans="1:2" x14ac:dyDescent="0.3">
      <c r="A152" s="29">
        <v>45160</v>
      </c>
      <c r="B152" s="32" t="s">
        <v>9</v>
      </c>
    </row>
    <row r="153" spans="1:2" x14ac:dyDescent="0.3">
      <c r="A153" s="29">
        <v>45161</v>
      </c>
      <c r="B153" s="32" t="s">
        <v>9</v>
      </c>
    </row>
    <row r="154" spans="1:2" x14ac:dyDescent="0.3">
      <c r="A154" s="29">
        <v>45162</v>
      </c>
      <c r="B154" s="32" t="s">
        <v>9</v>
      </c>
    </row>
    <row r="155" spans="1:2" x14ac:dyDescent="0.3">
      <c r="A155" s="29">
        <v>45163</v>
      </c>
      <c r="B155" s="32" t="s">
        <v>9</v>
      </c>
    </row>
    <row r="156" spans="1:2" x14ac:dyDescent="0.3">
      <c r="A156" s="29">
        <v>45164</v>
      </c>
      <c r="B156" s="32" t="s">
        <v>9</v>
      </c>
    </row>
    <row r="157" spans="1:2" x14ac:dyDescent="0.3">
      <c r="A157" s="29">
        <v>45165</v>
      </c>
      <c r="B157" s="32" t="s">
        <v>9</v>
      </c>
    </row>
    <row r="158" spans="1:2" x14ac:dyDescent="0.3">
      <c r="A158" s="27">
        <v>45224</v>
      </c>
      <c r="B158" s="32" t="s">
        <v>9</v>
      </c>
    </row>
    <row r="159" spans="1:2" x14ac:dyDescent="0.3">
      <c r="A159" s="27">
        <v>45225</v>
      </c>
      <c r="B159" s="32" t="s">
        <v>9</v>
      </c>
    </row>
    <row r="160" spans="1:2" x14ac:dyDescent="0.3">
      <c r="A160" s="27">
        <v>45226</v>
      </c>
      <c r="B160" s="32" t="s">
        <v>9</v>
      </c>
    </row>
    <row r="161" spans="1:2" x14ac:dyDescent="0.3">
      <c r="A161" s="27">
        <v>45227</v>
      </c>
      <c r="B161" s="32" t="s">
        <v>9</v>
      </c>
    </row>
    <row r="162" spans="1:2" x14ac:dyDescent="0.3">
      <c r="A162" s="27">
        <v>45228</v>
      </c>
      <c r="B162" s="32" t="s">
        <v>9</v>
      </c>
    </row>
    <row r="163" spans="1:2" x14ac:dyDescent="0.3">
      <c r="A163" s="27">
        <v>45229</v>
      </c>
      <c r="B163" s="32" t="s">
        <v>9</v>
      </c>
    </row>
    <row r="164" spans="1:2" ht="15" thickBot="1" x14ac:dyDescent="0.35">
      <c r="A164" s="27">
        <v>45230</v>
      </c>
      <c r="B164" s="32" t="s">
        <v>9</v>
      </c>
    </row>
    <row r="165" spans="1:2" x14ac:dyDescent="0.3">
      <c r="A165" s="28">
        <v>45231</v>
      </c>
      <c r="B165" s="44" t="s">
        <v>15</v>
      </c>
    </row>
    <row r="166" spans="1:2" x14ac:dyDescent="0.3">
      <c r="A166" s="28">
        <v>45232</v>
      </c>
      <c r="B166" s="32" t="s">
        <v>9</v>
      </c>
    </row>
    <row r="167" spans="1:2" x14ac:dyDescent="0.3">
      <c r="A167" s="28">
        <v>45233</v>
      </c>
      <c r="B167" s="32" t="s">
        <v>9</v>
      </c>
    </row>
    <row r="168" spans="1:2" x14ac:dyDescent="0.3">
      <c r="A168" s="28">
        <v>45234</v>
      </c>
      <c r="B168" s="32" t="s">
        <v>9</v>
      </c>
    </row>
    <row r="169" spans="1:2" x14ac:dyDescent="0.3">
      <c r="A169" s="28">
        <v>45235</v>
      </c>
      <c r="B169" s="32" t="s">
        <v>9</v>
      </c>
    </row>
    <row r="170" spans="1:2" x14ac:dyDescent="0.3">
      <c r="A170" s="27">
        <v>45276</v>
      </c>
      <c r="B170" s="32" t="s">
        <v>9</v>
      </c>
    </row>
    <row r="171" spans="1:2" x14ac:dyDescent="0.3">
      <c r="A171" s="27">
        <v>45277</v>
      </c>
      <c r="B171" s="32" t="s">
        <v>9</v>
      </c>
    </row>
    <row r="172" spans="1:2" x14ac:dyDescent="0.3">
      <c r="A172" s="27">
        <v>45278</v>
      </c>
      <c r="B172" s="32" t="s">
        <v>9</v>
      </c>
    </row>
    <row r="173" spans="1:2" x14ac:dyDescent="0.3">
      <c r="A173" s="27">
        <v>45279</v>
      </c>
      <c r="B173" s="32" t="s">
        <v>9</v>
      </c>
    </row>
    <row r="174" spans="1:2" x14ac:dyDescent="0.3">
      <c r="A174" s="27">
        <v>45280</v>
      </c>
      <c r="B174" s="32" t="s">
        <v>9</v>
      </c>
    </row>
    <row r="175" spans="1:2" x14ac:dyDescent="0.3">
      <c r="A175" s="27">
        <v>45281</v>
      </c>
      <c r="B175" s="32" t="s">
        <v>9</v>
      </c>
    </row>
    <row r="176" spans="1:2" x14ac:dyDescent="0.3">
      <c r="A176" s="27">
        <v>45282</v>
      </c>
      <c r="B176" s="32" t="s">
        <v>9</v>
      </c>
    </row>
    <row r="177" spans="1:2" x14ac:dyDescent="0.3">
      <c r="A177" s="27">
        <v>45283</v>
      </c>
      <c r="B177" s="32" t="s">
        <v>9</v>
      </c>
    </row>
    <row r="178" spans="1:2" ht="15" thickBot="1" x14ac:dyDescent="0.35">
      <c r="A178" s="27">
        <v>45284</v>
      </c>
      <c r="B178" s="32" t="s">
        <v>9</v>
      </c>
    </row>
    <row r="179" spans="1:2" x14ac:dyDescent="0.3">
      <c r="A179" s="27">
        <v>45285</v>
      </c>
      <c r="B179" s="44" t="s">
        <v>15</v>
      </c>
    </row>
    <row r="180" spans="1:2" x14ac:dyDescent="0.3">
      <c r="A180" s="27">
        <v>45286</v>
      </c>
      <c r="B180" s="32" t="s">
        <v>9</v>
      </c>
    </row>
    <row r="181" spans="1:2" x14ac:dyDescent="0.3">
      <c r="A181" s="27">
        <v>45287</v>
      </c>
      <c r="B181" s="32" t="s">
        <v>9</v>
      </c>
    </row>
    <row r="182" spans="1:2" x14ac:dyDescent="0.3">
      <c r="A182" s="27">
        <v>45288</v>
      </c>
      <c r="B182" s="32" t="s">
        <v>9</v>
      </c>
    </row>
    <row r="183" spans="1:2" x14ac:dyDescent="0.3">
      <c r="A183" s="27">
        <v>45289</v>
      </c>
      <c r="B183" s="32" t="s">
        <v>9</v>
      </c>
    </row>
    <row r="184" spans="1:2" x14ac:dyDescent="0.3">
      <c r="A184" s="27">
        <v>45290</v>
      </c>
      <c r="B184" s="32" t="s">
        <v>9</v>
      </c>
    </row>
    <row r="185" spans="1:2" ht="15" thickBot="1" x14ac:dyDescent="0.35">
      <c r="A185" s="30">
        <v>45291</v>
      </c>
      <c r="B185" s="35" t="s">
        <v>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297B5-FCAE-428E-ABAA-1CC955E959F8}">
  <sheetPr codeName="Feuil6"/>
  <dimension ref="A1:WQ60"/>
  <sheetViews>
    <sheetView zoomScaleNormal="100" workbookViewId="0">
      <selection activeCell="D3" sqref="D3:M3"/>
    </sheetView>
  </sheetViews>
  <sheetFormatPr baseColWidth="10" defaultColWidth="28.6640625" defaultRowHeight="13.8" x14ac:dyDescent="0.3"/>
  <cols>
    <col min="1" max="1" width="7.5546875" style="5" bestFit="1" customWidth="1"/>
    <col min="2" max="2" width="11.109375" style="5" bestFit="1" customWidth="1"/>
    <col min="3" max="3" width="12.109375" style="5" bestFit="1" customWidth="1"/>
    <col min="4" max="4" width="10.109375" style="13" bestFit="1" customWidth="1"/>
    <col min="5" max="5" width="8" style="13" bestFit="1" customWidth="1"/>
    <col min="6" max="6" width="10.109375" style="13" bestFit="1" customWidth="1"/>
    <col min="7" max="7" width="10.6640625" style="13" customWidth="1"/>
    <col min="8" max="8" width="11.109375" style="13" customWidth="1"/>
    <col min="9" max="9" width="9.88671875" style="13" customWidth="1"/>
    <col min="10" max="10" width="8" style="13" bestFit="1" customWidth="1"/>
    <col min="11" max="11" width="10.109375" style="13" bestFit="1" customWidth="1"/>
    <col min="12" max="12" width="8" style="13" bestFit="1" customWidth="1"/>
    <col min="13" max="13" width="11.33203125" style="14" customWidth="1"/>
    <col min="14" max="14" width="11.33203125" style="16" customWidth="1"/>
    <col min="15" max="15" width="19.88671875" style="15" bestFit="1" customWidth="1"/>
    <col min="16" max="16" width="14.33203125" style="2" customWidth="1"/>
    <col min="17" max="17" width="33.6640625" style="1" customWidth="1"/>
    <col min="18" max="16384" width="28.6640625" style="1"/>
  </cols>
  <sheetData>
    <row r="1" spans="1:615" ht="14.1" customHeight="1" x14ac:dyDescent="0.3">
      <c r="A1" s="155">
        <f>YEAR(A4)</f>
        <v>2022</v>
      </c>
      <c r="B1" s="155"/>
      <c r="C1" s="72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66"/>
      <c r="O1" s="67"/>
    </row>
    <row r="2" spans="1:615" ht="19.350000000000001" customHeight="1" thickBot="1" x14ac:dyDescent="0.35">
      <c r="A2" s="156"/>
      <c r="B2" s="156"/>
      <c r="C2" s="73"/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68"/>
      <c r="O2" s="69"/>
    </row>
    <row r="3" spans="1:615" ht="25.95" customHeight="1" thickBot="1" x14ac:dyDescent="0.35">
      <c r="A3" s="157" t="s">
        <v>19</v>
      </c>
      <c r="B3" s="158"/>
      <c r="C3" s="74"/>
      <c r="D3" s="168"/>
      <c r="E3" s="168"/>
      <c r="F3" s="168"/>
      <c r="G3" s="168"/>
      <c r="H3" s="168"/>
      <c r="I3" s="168"/>
      <c r="J3" s="168"/>
      <c r="K3" s="168"/>
      <c r="L3" s="168"/>
      <c r="M3" s="168"/>
      <c r="N3" s="70"/>
      <c r="O3" s="71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35">
      <c r="A4" s="159">
        <v>44774</v>
      </c>
      <c r="B4" s="160"/>
      <c r="C4" s="161" t="s">
        <v>18</v>
      </c>
      <c r="D4" s="163" t="s">
        <v>0</v>
      </c>
      <c r="E4" s="164"/>
      <c r="F4" s="164"/>
      <c r="G4" s="165"/>
      <c r="H4" s="152" t="s">
        <v>7</v>
      </c>
      <c r="I4" s="154" t="s">
        <v>1</v>
      </c>
      <c r="J4" s="154"/>
      <c r="K4" s="154"/>
      <c r="L4" s="154"/>
      <c r="M4" s="143" t="s">
        <v>6</v>
      </c>
      <c r="N4" s="145" t="s">
        <v>5</v>
      </c>
      <c r="O4" s="147" t="s">
        <v>2</v>
      </c>
    </row>
    <row r="5" spans="1:615" ht="21.75" customHeight="1" thickBot="1" x14ac:dyDescent="0.35">
      <c r="A5" s="159">
        <f>EOMONTH(A4,0)</f>
        <v>44804</v>
      </c>
      <c r="B5" s="160"/>
      <c r="C5" s="162"/>
      <c r="D5" s="6" t="s">
        <v>3</v>
      </c>
      <c r="E5" s="7" t="s">
        <v>4</v>
      </c>
      <c r="F5" s="7" t="s">
        <v>3</v>
      </c>
      <c r="G5" s="8" t="s">
        <v>4</v>
      </c>
      <c r="H5" s="153"/>
      <c r="I5" s="75" t="s">
        <v>3</v>
      </c>
      <c r="J5" s="76" t="s">
        <v>4</v>
      </c>
      <c r="K5" s="76" t="s">
        <v>3</v>
      </c>
      <c r="L5" s="77" t="s">
        <v>4</v>
      </c>
      <c r="M5" s="144"/>
      <c r="N5" s="146"/>
      <c r="O5" s="148"/>
    </row>
    <row r="6" spans="1:615" ht="12.75" customHeight="1" x14ac:dyDescent="0.3">
      <c r="A6" s="9">
        <f>$A$4</f>
        <v>44774</v>
      </c>
      <c r="B6" s="41" t="str">
        <f t="shared" ref="B6:B36" si="0">TEXT($A6,"Jjjj")</f>
        <v>lundi</v>
      </c>
      <c r="C6" s="78">
        <f>IF($B6="","",_xlfn.ISOWEEKNUM($A6))</f>
        <v>31</v>
      </c>
      <c r="D6" s="55" t="str">
        <f>IFERROR(IF(ISODD(_xlfn.ISOWEEKNUM($A6)),(_xlfn.XLOOKUP($A6,Organisation!$A:$A,Organisation!$B:$B,IF(_xlfn.XLOOKUP($B6,Paramètres!$A$2:$A$6,Paramètres!B$2:B$6,0,0,1)=0,"",_xlfn.XLOOKUP($B6,Paramètres!$A$2:$A$6,Paramètres!B$2:B$6,0,0,1)),0,1)),(IF(ISEVEN(_xlfn.ISOWEEKNUM($A6)),(_xlfn.XLOOKUP($A6,Organisation!$A:$A,Organisation!$B:$B,IF(_xlfn.XLOOKUP($B6,Paramètres!$I$2:$I$6,Paramètres!J$2:J$6,0,0,1)=0,"",_xlfn.XLOOKUP($B6,Paramètres!$I$2:$I$6,Paramètres!J$2:J$6,0,0,1)),0,1)),""))),"")</f>
        <v>Vacances</v>
      </c>
      <c r="E6" s="56" t="str">
        <f>IFERROR(IF(ISODD(_xlfn.ISOWEEKNUM($A6)),(_xlfn.XLOOKUP($A6,Organisation!$A:$A,Organisation!$B:$B,IF(_xlfn.XLOOKUP($B6,Paramètres!$A$2:$A$6,Paramètres!C$2:C$6,0,0,1)=0,"",_xlfn.XLOOKUP($B6,Paramètres!$A$2:$A$6,Paramètres!C$2:C$6,0,0,1)),0,1)),(IF(ISEVEN(_xlfn.ISOWEEKNUM($A6)),(_xlfn.XLOOKUP($A6,Organisation!$A:$A,Organisation!$B:$B,IF(_xlfn.XLOOKUP($B6,Paramètres!$I$2:$I$6,Paramètres!K$2:K$6,0,0,1)=0,"",_xlfn.XLOOKUP($B6,Paramètres!$I$2:$I$6,Paramètres!K$2:K$6,0,0,1)),0,1)),""))),"")</f>
        <v>Vacances</v>
      </c>
      <c r="F6" s="56" t="str">
        <f>IFERROR(IF(ISODD(_xlfn.ISOWEEKNUM($A6)),(_xlfn.XLOOKUP($A6,Organisation!$A:$A,Organisation!$B:$B,IF(_xlfn.XLOOKUP($B6,Paramètres!$A$2:$A$6,Paramètres!D$2:D$6,0,0,1)=0,"",_xlfn.XLOOKUP($B6,Paramètres!$A$2:$A$6,Paramètres!D$2:D$6,0,0,1)),0,1)),(IF(ISEVEN(_xlfn.ISOWEEKNUM($A6)),(_xlfn.XLOOKUP($A6,Organisation!$A:$A,Organisation!$B:$B,IF(_xlfn.XLOOKUP($B6,Paramètres!$I$2:$I$6,Paramètres!L$2:L$6,0,0,1)=0,"",_xlfn.XLOOKUP($B6,Paramètres!$I$2:$I$6,Paramètres!L$2:L$6,0,0,1)),0,1)),""))),"")</f>
        <v>Vacances</v>
      </c>
      <c r="G6" s="57" t="str">
        <f>IFERROR(IF(ISODD(_xlfn.ISOWEEKNUM($A6)),(_xlfn.XLOOKUP($A6,Organisation!$A:$A,Organisation!$B:$B,IF(_xlfn.XLOOKUP($B6,Paramètres!$A$2:$A$6,Paramètres!E$2:E$6,0,0,1)=0,"",_xlfn.XLOOKUP($B6,Paramètres!$A$2:$A$6,Paramètres!E$2:E$6,0,0,1)),0,1)),(IF(ISEVEN(_xlfn.ISOWEEKNUM($A6)),(_xlfn.XLOOKUP($A6,Organisation!$A:$A,Organisation!$B:$B,IF(_xlfn.XLOOKUP($B6,Paramètres!$I$2:$I$6,Paramètres!M$2:M$6,0,0,1)=0,"",_xlfn.XLOOKUP($B6,Paramètres!$I$2:$I$6,Paramètres!M$2:M$6,0,0,1)),0,1)),""))),"")</f>
        <v>Vacances</v>
      </c>
      <c r="H6" s="105" t="str">
        <f>IFERROR(IFERROR(IFERROR(_xlfn.XLOOKUP($A6,Organisation!$A:$A,Organisation!$B:$B,(E6-D6)+(G6-F6)),E6-D6),(G6-E6)),"")</f>
        <v>Vacances</v>
      </c>
      <c r="I6" s="95" t="str">
        <f>D6</f>
        <v>Vacances</v>
      </c>
      <c r="J6" s="96" t="str">
        <f t="shared" ref="J6:J36" si="1">E6</f>
        <v>Vacances</v>
      </c>
      <c r="K6" s="96" t="str">
        <f t="shared" ref="K6:K36" si="2">F6</f>
        <v>Vacances</v>
      </c>
      <c r="L6" s="97" t="str">
        <f t="shared" ref="L6:L36" si="3">G6</f>
        <v>Vacances</v>
      </c>
      <c r="M6" s="106" t="str">
        <f>IF(($D6=TEXT("Vacances",)),"Vacances",IF($D6=TEXT("J.F.",),"J.F.",IF(OR($B6="dimanche",$B6="samedi"),"Repos",IF(OR(D6=0,E6=0,F6=0,G6=0),"",IF(AND(J6=0,I6=0,L6=0,K6=0),"",IFERROR(IFERROR(IFERROR((J6-I6)+(L6-K6),J6-I6),(L6-K6)),""))))))</f>
        <v>Vacances</v>
      </c>
      <c r="N6" s="37" t="str">
        <f>IF(B6="Dimanche",SUM(M6:M6),"")</f>
        <v/>
      </c>
      <c r="O6" s="38"/>
      <c r="Q6" s="45"/>
    </row>
    <row r="7" spans="1:615" ht="12.75" customHeight="1" x14ac:dyDescent="0.3">
      <c r="A7" s="10">
        <f t="shared" ref="A7:A36" si="4">IF(ISERROR(IF((A6+1)&lt;=$A$5,(A6+1),"")),"",IF((A6+1)&lt;=$A$5,(A6+1),""))</f>
        <v>44775</v>
      </c>
      <c r="B7" s="42" t="str">
        <f t="shared" si="0"/>
        <v>mardi</v>
      </c>
      <c r="C7" s="79">
        <f t="shared" ref="C7:C36" si="5">IF($B7="","",_xlfn.ISOWEEKNUM($A7))</f>
        <v>31</v>
      </c>
      <c r="D7" s="58" t="str">
        <f>IFERROR(IF(ISODD(_xlfn.ISOWEEKNUM($A7)),(_xlfn.XLOOKUP($A7,Organisation!$A:$A,Organisation!$B:$B,IF(_xlfn.XLOOKUP($B7,Paramètres!$A$2:$A$6,Paramètres!B$2:B$6,0,0,1)=0,"",_xlfn.XLOOKUP($B7,Paramètres!$A$2:$A$6,Paramètres!B$2:B$6,0,0,1)),0,1)),(IF(ISEVEN(_xlfn.ISOWEEKNUM($A7)),(_xlfn.XLOOKUP($A7,Organisation!$A:$A,Organisation!$B:$B,IF(_xlfn.XLOOKUP($B7,Paramètres!$I$2:$I$6,Paramètres!J$2:J$6,0,0,1)=0,"",_xlfn.XLOOKUP($B7,Paramètres!$I$2:$I$6,Paramètres!J$2:J$6,0,0,1)),0,1)),""))),"")</f>
        <v>Vacances</v>
      </c>
      <c r="E7" s="17" t="str">
        <f>IFERROR(IF(ISODD(_xlfn.ISOWEEKNUM($A7)),(_xlfn.XLOOKUP($A7,Organisation!$A:$A,Organisation!$B:$B,IF(_xlfn.XLOOKUP($B7,Paramètres!$A$2:$A$6,Paramètres!C$2:C$6,0,0,1)=0,"",_xlfn.XLOOKUP($B7,Paramètres!$A$2:$A$6,Paramètres!C$2:C$6,0,0,1)),0,1)),(IF(ISEVEN(_xlfn.ISOWEEKNUM($A7)),(_xlfn.XLOOKUP($A7,Organisation!$A:$A,Organisation!$B:$B,IF(_xlfn.XLOOKUP($B7,Paramètres!$I$2:$I$6,Paramètres!K$2:K$6,0,0,1)=0,"",_xlfn.XLOOKUP($B7,Paramètres!$I$2:$I$6,Paramètres!K$2:K$6,0,0,1)),0,1)),""))),"")</f>
        <v>Vacances</v>
      </c>
      <c r="F7" s="17" t="str">
        <f>IFERROR(IF(ISODD(_xlfn.ISOWEEKNUM($A7)),(_xlfn.XLOOKUP($A7,Organisation!$A:$A,Organisation!$B:$B,IF(_xlfn.XLOOKUP($B7,Paramètres!$A$2:$A$6,Paramètres!D$2:D$6,0,0,1)=0,"",_xlfn.XLOOKUP($B7,Paramètres!$A$2:$A$6,Paramètres!D$2:D$6,0,0,1)),0,1)),(IF(ISEVEN(_xlfn.ISOWEEKNUM($A7)),(_xlfn.XLOOKUP($A7,Organisation!$A:$A,Organisation!$B:$B,IF(_xlfn.XLOOKUP($B7,Paramètres!$I$2:$I$6,Paramètres!L$2:L$6,0,0,1)=0,"",_xlfn.XLOOKUP($B7,Paramètres!$I$2:$I$6,Paramètres!L$2:L$6,0,0,1)),0,1)),""))),"")</f>
        <v>Vacances</v>
      </c>
      <c r="G7" s="59" t="str">
        <f>IFERROR(IF(ISODD(_xlfn.ISOWEEKNUM($A7)),(_xlfn.XLOOKUP($A7,Organisation!$A:$A,Organisation!$B:$B,IF(_xlfn.XLOOKUP($B7,Paramètres!$A$2:$A$6,Paramètres!E$2:E$6,0,0,1)=0,"",_xlfn.XLOOKUP($B7,Paramètres!$A$2:$A$6,Paramètres!E$2:E$6,0,0,1)),0,1)),(IF(ISEVEN(_xlfn.ISOWEEKNUM($A7)),(_xlfn.XLOOKUP($A7,Organisation!$A:$A,Organisation!$B:$B,IF(_xlfn.XLOOKUP($B7,Paramètres!$I$2:$I$6,Paramètres!M$2:M$6,0,0,1)=0,"",_xlfn.XLOOKUP($B7,Paramètres!$I$2:$I$6,Paramètres!M$2:M$6,0,0,1)),0,1)),""))),"")</f>
        <v>Vacances</v>
      </c>
      <c r="H7" s="107" t="str">
        <f>IFERROR(IFERROR(IFERROR(_xlfn.XLOOKUP($A7,Organisation!$A:$A,Organisation!$B:$B,(E7-D7)+(G7-F7)),E7-D7),(G7-E7)),"")</f>
        <v>Vacances</v>
      </c>
      <c r="I7" s="98" t="str">
        <f t="shared" ref="I7:I33" si="6">D7</f>
        <v>Vacances</v>
      </c>
      <c r="J7" s="99" t="str">
        <f t="shared" si="1"/>
        <v>Vacances</v>
      </c>
      <c r="K7" s="99" t="str">
        <f t="shared" si="2"/>
        <v>Vacances</v>
      </c>
      <c r="L7" s="100" t="str">
        <f t="shared" si="3"/>
        <v>Vacances</v>
      </c>
      <c r="M7" s="106" t="str">
        <f t="shared" ref="M7:M36" si="7">IF(($D7=TEXT("Vacances",)),"Vacances",IF($D7=TEXT("J.F.",),"J.F.",IF(OR($B7="dimanche",$B7="samedi"),"Repos",IF(OR(D7=0,E7=0,F7=0,G7=0),"",IF(AND(J7=0,I7=0,L7=0,K7=0),"",IFERROR(IFERROR(IFERROR((J7-I7)+(L7-K7),J7-I7),(L7-K7)),""))))))</f>
        <v>Vacances</v>
      </c>
      <c r="N7" s="18" t="str">
        <f>IF(B7="Dimanche",SUM(M6:M7),"")</f>
        <v/>
      </c>
      <c r="O7" s="36"/>
    </row>
    <row r="8" spans="1:615" ht="12.75" customHeight="1" x14ac:dyDescent="0.3">
      <c r="A8" s="10">
        <f t="shared" si="4"/>
        <v>44776</v>
      </c>
      <c r="B8" s="42" t="str">
        <f t="shared" si="0"/>
        <v>mercredi</v>
      </c>
      <c r="C8" s="79">
        <f t="shared" si="5"/>
        <v>31</v>
      </c>
      <c r="D8" s="60" t="str">
        <f>IFERROR(IF(ISODD(_xlfn.ISOWEEKNUM($A8)),(_xlfn.XLOOKUP($A8,Organisation!$A:$A,Organisation!$B:$B,IF(_xlfn.XLOOKUP($B8,Paramètres!$A$2:$A$6,Paramètres!B$2:B$6,0,0,1)=0,"",_xlfn.XLOOKUP($B8,Paramètres!$A$2:$A$6,Paramètres!B$2:B$6,0,0,1)),0,1)),(IF(ISEVEN(_xlfn.ISOWEEKNUM($A8)),(_xlfn.XLOOKUP($A8,Organisation!$A:$A,Organisation!$B:$B,IF(_xlfn.XLOOKUP($B8,Paramètres!$I$2:$I$6,Paramètres!J$2:J$6,0,0,1)=0,"",_xlfn.XLOOKUP($B8,Paramètres!$I$2:$I$6,Paramètres!J$2:J$6,0,0,1)),0,1)),""))),"")</f>
        <v>Vacances</v>
      </c>
      <c r="E8" s="54" t="str">
        <f>IFERROR(IF(ISODD(_xlfn.ISOWEEKNUM($A8)),(_xlfn.XLOOKUP($A8,Organisation!$A:$A,Organisation!$B:$B,IF(_xlfn.XLOOKUP($B8,Paramètres!$A$2:$A$6,Paramètres!C$2:C$6,0,0,1)=0,"",_xlfn.XLOOKUP($B8,Paramètres!$A$2:$A$6,Paramètres!C$2:C$6,0,0,1)),0,1)),(IF(ISEVEN(_xlfn.ISOWEEKNUM($A8)),(_xlfn.XLOOKUP($A8,Organisation!$A:$A,Organisation!$B:$B,IF(_xlfn.XLOOKUP($B8,Paramètres!$I$2:$I$6,Paramètres!K$2:K$6,0,0,1)=0,"",_xlfn.XLOOKUP($B8,Paramètres!$I$2:$I$6,Paramètres!K$2:K$6,0,0,1)),0,1)),""))),"")</f>
        <v>Vacances</v>
      </c>
      <c r="F8" s="54" t="str">
        <f>IFERROR(IF(ISODD(_xlfn.ISOWEEKNUM($A8)),(_xlfn.XLOOKUP($A8,Organisation!$A:$A,Organisation!$B:$B,IF(_xlfn.XLOOKUP($B8,Paramètres!$A$2:$A$6,Paramètres!D$2:D$6,0,0,1)=0,"",_xlfn.XLOOKUP($B8,Paramètres!$A$2:$A$6,Paramètres!D$2:D$6,0,0,1)),0,1)),(IF(ISEVEN(_xlfn.ISOWEEKNUM($A8)),(_xlfn.XLOOKUP($A8,Organisation!$A:$A,Organisation!$B:$B,IF(_xlfn.XLOOKUP($B8,Paramètres!$I$2:$I$6,Paramètres!L$2:L$6,0,0,1)=0,"",_xlfn.XLOOKUP($B8,Paramètres!$I$2:$I$6,Paramètres!L$2:L$6,0,0,1)),0,1)),""))),"")</f>
        <v>Vacances</v>
      </c>
      <c r="G8" s="61" t="str">
        <f>IFERROR(IF(ISODD(_xlfn.ISOWEEKNUM($A8)),(_xlfn.XLOOKUP($A8,Organisation!$A:$A,Organisation!$B:$B,IF(_xlfn.XLOOKUP($B8,Paramètres!$A$2:$A$6,Paramètres!E$2:E$6,0,0,1)=0,"",_xlfn.XLOOKUP($B8,Paramètres!$A$2:$A$6,Paramètres!E$2:E$6,0,0,1)),0,1)),(IF(ISEVEN(_xlfn.ISOWEEKNUM($A8)),(_xlfn.XLOOKUP($A8,Organisation!$A:$A,Organisation!$B:$B,IF(_xlfn.XLOOKUP($B8,Paramètres!$I$2:$I$6,Paramètres!M$2:M$6,0,0,1)=0,"",_xlfn.XLOOKUP($B8,Paramètres!$I$2:$I$6,Paramètres!M$2:M$6,0,0,1)),0,1)),""))),"")</f>
        <v>Vacances</v>
      </c>
      <c r="H8" s="107" t="str">
        <f>IFERROR(IFERROR(IFERROR(_xlfn.XLOOKUP($A8,Organisation!$A:$A,Organisation!$B:$B,(E8-D8)+(G8-F8)),E8-D8),(G8-E8)),"")</f>
        <v>Vacances</v>
      </c>
      <c r="I8" s="98" t="str">
        <f t="shared" si="6"/>
        <v>Vacances</v>
      </c>
      <c r="J8" s="101" t="str">
        <f t="shared" si="1"/>
        <v>Vacances</v>
      </c>
      <c r="K8" s="101" t="str">
        <f t="shared" si="2"/>
        <v>Vacances</v>
      </c>
      <c r="L8" s="102" t="str">
        <f t="shared" si="3"/>
        <v>Vacances</v>
      </c>
      <c r="M8" s="106" t="str">
        <f t="shared" si="7"/>
        <v>Vacances</v>
      </c>
      <c r="N8" s="18" t="str">
        <f>IF(B8="Dimanche",SUM(M6:M8),"")</f>
        <v/>
      </c>
      <c r="O8" s="36"/>
    </row>
    <row r="9" spans="1:615" ht="12.75" customHeight="1" x14ac:dyDescent="0.3">
      <c r="A9" s="10">
        <f t="shared" si="4"/>
        <v>44777</v>
      </c>
      <c r="B9" s="42" t="str">
        <f t="shared" si="0"/>
        <v>jeudi</v>
      </c>
      <c r="C9" s="79">
        <f t="shared" si="5"/>
        <v>31</v>
      </c>
      <c r="D9" s="58" t="str">
        <f>IFERROR(IF(ISODD(_xlfn.ISOWEEKNUM($A9)),(_xlfn.XLOOKUP($A9,Organisation!$A:$A,Organisation!$B:$B,IF(_xlfn.XLOOKUP($B9,Paramètres!$A$2:$A$6,Paramètres!B$2:B$6,0,0,1)=0,"",_xlfn.XLOOKUP($B9,Paramètres!$A$2:$A$6,Paramètres!B$2:B$6,0,0,1)),0,1)),(IF(ISEVEN(_xlfn.ISOWEEKNUM($A9)),(_xlfn.XLOOKUP($A9,Organisation!$A:$A,Organisation!$B:$B,IF(_xlfn.XLOOKUP($B9,Paramètres!$I$2:$I$6,Paramètres!J$2:J$6,0,0,1)=0,"",_xlfn.XLOOKUP($B9,Paramètres!$I$2:$I$6,Paramètres!J$2:J$6,0,0,1)),0,1)),""))),"")</f>
        <v>Vacances</v>
      </c>
      <c r="E9" s="17" t="str">
        <f>IFERROR(IF(ISODD(_xlfn.ISOWEEKNUM($A9)),(_xlfn.XLOOKUP($A9,Organisation!$A:$A,Organisation!$B:$B,IF(_xlfn.XLOOKUP($B9,Paramètres!$A$2:$A$6,Paramètres!C$2:C$6,0,0,1)=0,"",_xlfn.XLOOKUP($B9,Paramètres!$A$2:$A$6,Paramètres!C$2:C$6,0,0,1)),0,1)),(IF(ISEVEN(_xlfn.ISOWEEKNUM($A9)),(_xlfn.XLOOKUP($A9,Organisation!$A:$A,Organisation!$B:$B,IF(_xlfn.XLOOKUP($B9,Paramètres!$I$2:$I$6,Paramètres!K$2:K$6,0,0,1)=0,"",_xlfn.XLOOKUP($B9,Paramètres!$I$2:$I$6,Paramètres!K$2:K$6,0,0,1)),0,1)),""))),"")</f>
        <v>Vacances</v>
      </c>
      <c r="F9" s="17" t="str">
        <f>IFERROR(IF(ISODD(_xlfn.ISOWEEKNUM($A9)),(_xlfn.XLOOKUP($A9,Organisation!$A:$A,Organisation!$B:$B,IF(_xlfn.XLOOKUP($B9,Paramètres!$A$2:$A$6,Paramètres!D$2:D$6,0,0,1)=0,"",_xlfn.XLOOKUP($B9,Paramètres!$A$2:$A$6,Paramètres!D$2:D$6,0,0,1)),0,1)),(IF(ISEVEN(_xlfn.ISOWEEKNUM($A9)),(_xlfn.XLOOKUP($A9,Organisation!$A:$A,Organisation!$B:$B,IF(_xlfn.XLOOKUP($B9,Paramètres!$I$2:$I$6,Paramètres!L$2:L$6,0,0,1)=0,"",_xlfn.XLOOKUP($B9,Paramètres!$I$2:$I$6,Paramètres!L$2:L$6,0,0,1)),0,1)),""))),"")</f>
        <v>Vacances</v>
      </c>
      <c r="G9" s="59" t="str">
        <f>IFERROR(IF(ISODD(_xlfn.ISOWEEKNUM($A9)),(_xlfn.XLOOKUP($A9,Organisation!$A:$A,Organisation!$B:$B,IF(_xlfn.XLOOKUP($B9,Paramètres!$A$2:$A$6,Paramètres!E$2:E$6,0,0,1)=0,"",_xlfn.XLOOKUP($B9,Paramètres!$A$2:$A$6,Paramètres!E$2:E$6,0,0,1)),0,1)),(IF(ISEVEN(_xlfn.ISOWEEKNUM($A9)),(_xlfn.XLOOKUP($A9,Organisation!$A:$A,Organisation!$B:$B,IF(_xlfn.XLOOKUP($B9,Paramètres!$I$2:$I$6,Paramètres!M$2:M$6,0,0,1)=0,"",_xlfn.XLOOKUP($B9,Paramètres!$I$2:$I$6,Paramètres!M$2:M$6,0,0,1)),0,1)),""))),"")</f>
        <v>Vacances</v>
      </c>
      <c r="H9" s="107" t="str">
        <f>IFERROR(IFERROR(IFERROR(_xlfn.XLOOKUP($A9,Organisation!$A:$A,Organisation!$B:$B,(E9-D9)+(G9-F9)),E9-D9),(G9-E9)),"")</f>
        <v>Vacances</v>
      </c>
      <c r="I9" s="98" t="str">
        <f t="shared" si="6"/>
        <v>Vacances</v>
      </c>
      <c r="J9" s="101" t="str">
        <f t="shared" si="1"/>
        <v>Vacances</v>
      </c>
      <c r="K9" s="101" t="str">
        <f t="shared" si="2"/>
        <v>Vacances</v>
      </c>
      <c r="L9" s="102" t="str">
        <f t="shared" si="3"/>
        <v>Vacances</v>
      </c>
      <c r="M9" s="106" t="str">
        <f t="shared" si="7"/>
        <v>Vacances</v>
      </c>
      <c r="N9" s="18" t="str">
        <f>IF(B9="Dimanche",SUM(M6:M9),"")</f>
        <v/>
      </c>
      <c r="O9" s="36"/>
    </row>
    <row r="10" spans="1:615" ht="12.75" customHeight="1" x14ac:dyDescent="0.3">
      <c r="A10" s="10">
        <f t="shared" si="4"/>
        <v>44778</v>
      </c>
      <c r="B10" s="42" t="str">
        <f t="shared" si="0"/>
        <v>vendredi</v>
      </c>
      <c r="C10" s="79">
        <f t="shared" si="5"/>
        <v>31</v>
      </c>
      <c r="D10" s="58" t="str">
        <f>IFERROR(IF(ISODD(_xlfn.ISOWEEKNUM($A10)),(_xlfn.XLOOKUP($A10,Organisation!$A:$A,Organisation!$B:$B,IF(_xlfn.XLOOKUP($B10,Paramètres!$A$2:$A$6,Paramètres!B$2:B$6,0,0,1)=0,"",_xlfn.XLOOKUP($B10,Paramètres!$A$2:$A$6,Paramètres!B$2:B$6,0,0,1)),0,1)),(IF(ISEVEN(_xlfn.ISOWEEKNUM($A10)),(_xlfn.XLOOKUP($A10,Organisation!$A:$A,Organisation!$B:$B,IF(_xlfn.XLOOKUP($B10,Paramètres!$I$2:$I$6,Paramètres!J$2:J$6,0,0,1)=0,"",_xlfn.XLOOKUP($B10,Paramètres!$I$2:$I$6,Paramètres!J$2:J$6,0,0,1)),0,1)),""))),"")</f>
        <v>Vacances</v>
      </c>
      <c r="E10" s="17" t="str">
        <f>IFERROR(IF(ISODD(_xlfn.ISOWEEKNUM($A10)),(_xlfn.XLOOKUP($A10,Organisation!$A:$A,Organisation!$B:$B,IF(_xlfn.XLOOKUP($B10,Paramètres!$A$2:$A$6,Paramètres!C$2:C$6,0,0,1)=0,"",_xlfn.XLOOKUP($B10,Paramètres!$A$2:$A$6,Paramètres!C$2:C$6,0,0,1)),0,1)),(IF(ISEVEN(_xlfn.ISOWEEKNUM($A10)),(_xlfn.XLOOKUP($A10,Organisation!$A:$A,Organisation!$B:$B,IF(_xlfn.XLOOKUP($B10,Paramètres!$I$2:$I$6,Paramètres!K$2:K$6,0,0,1)=0,"",_xlfn.XLOOKUP($B10,Paramètres!$I$2:$I$6,Paramètres!K$2:K$6,0,0,1)),0,1)),""))),"")</f>
        <v>Vacances</v>
      </c>
      <c r="F10" s="17" t="str">
        <f>IFERROR(IF(ISODD(_xlfn.ISOWEEKNUM($A10)),(_xlfn.XLOOKUP($A10,Organisation!$A:$A,Organisation!$B:$B,IF(_xlfn.XLOOKUP($B10,Paramètres!$A$2:$A$6,Paramètres!D$2:D$6,0,0,1)=0,"",_xlfn.XLOOKUP($B10,Paramètres!$A$2:$A$6,Paramètres!D$2:D$6,0,0,1)),0,1)),(IF(ISEVEN(_xlfn.ISOWEEKNUM($A10)),(_xlfn.XLOOKUP($A10,Organisation!$A:$A,Organisation!$B:$B,IF(_xlfn.XLOOKUP($B10,Paramètres!$I$2:$I$6,Paramètres!L$2:L$6,0,0,1)=0,"",_xlfn.XLOOKUP($B10,Paramètres!$I$2:$I$6,Paramètres!L$2:L$6,0,0,1)),0,1)),""))),"")</f>
        <v>Vacances</v>
      </c>
      <c r="G10" s="59" t="str">
        <f>IFERROR(IF(ISODD(_xlfn.ISOWEEKNUM($A10)),(_xlfn.XLOOKUP($A10,Organisation!$A:$A,Organisation!$B:$B,IF(_xlfn.XLOOKUP($B10,Paramètres!$A$2:$A$6,Paramètres!E$2:E$6,0,0,1)=0,"",_xlfn.XLOOKUP($B10,Paramètres!$A$2:$A$6,Paramètres!E$2:E$6,0,0,1)),0,1)),(IF(ISEVEN(_xlfn.ISOWEEKNUM($A10)),(_xlfn.XLOOKUP($A10,Organisation!$A:$A,Organisation!$B:$B,IF(_xlfn.XLOOKUP($B10,Paramètres!$I$2:$I$6,Paramètres!M$2:M$6,0,0,1)=0,"",_xlfn.XLOOKUP($B10,Paramètres!$I$2:$I$6,Paramètres!M$2:M$6,0,0,1)),0,1)),""))),"")</f>
        <v>Vacances</v>
      </c>
      <c r="H10" s="107" t="str">
        <f>IFERROR(IFERROR(IFERROR(_xlfn.XLOOKUP($A10,Organisation!$A:$A,Organisation!$B:$B,(E10-D10)+(G10-F10)),E10-D10),(G10-E10)),"")</f>
        <v>Vacances</v>
      </c>
      <c r="I10" s="98" t="str">
        <f t="shared" si="6"/>
        <v>Vacances</v>
      </c>
      <c r="J10" s="99" t="str">
        <f t="shared" si="1"/>
        <v>Vacances</v>
      </c>
      <c r="K10" s="99" t="str">
        <f t="shared" si="2"/>
        <v>Vacances</v>
      </c>
      <c r="L10" s="100" t="str">
        <f t="shared" si="3"/>
        <v>Vacances</v>
      </c>
      <c r="M10" s="106" t="str">
        <f t="shared" si="7"/>
        <v>Vacances</v>
      </c>
      <c r="N10" s="18" t="str">
        <f>IF(B10="Dimanche",SUM(M6:M10),"")</f>
        <v/>
      </c>
      <c r="O10" s="36"/>
    </row>
    <row r="11" spans="1:615" ht="12.75" customHeight="1" x14ac:dyDescent="0.3">
      <c r="A11" s="10">
        <f t="shared" si="4"/>
        <v>44779</v>
      </c>
      <c r="B11" s="42" t="str">
        <f t="shared" si="0"/>
        <v>samedi</v>
      </c>
      <c r="C11" s="79">
        <f t="shared" si="5"/>
        <v>31</v>
      </c>
      <c r="D11" s="58" t="str">
        <f>IFERROR(IF(ISODD(_xlfn.ISOWEEKNUM($A11)),(_xlfn.XLOOKUP($A11,Organisation!$A:$A,Organisation!$B:$B,IF(_xlfn.XLOOKUP($B11,Paramètres!$A$2:$A$6,Paramètres!B$2:B$6,0,0,1)=0,"",_xlfn.XLOOKUP($B11,Paramètres!$A$2:$A$6,Paramètres!B$2:B$6,0,0,1)),0,1)),(IF(ISEVEN(_xlfn.ISOWEEKNUM($A11)),(_xlfn.XLOOKUP($A11,Organisation!$A:$A,Organisation!$B:$B,IF(_xlfn.XLOOKUP($B11,Paramètres!$I$2:$I$6,Paramètres!J$2:J$6,0,0,1)=0,"",_xlfn.XLOOKUP($B11,Paramètres!$I$2:$I$6,Paramètres!J$2:J$6,0,0,1)),0,1)),""))),"")</f>
        <v>Vacances</v>
      </c>
      <c r="E11" s="17" t="str">
        <f>IFERROR(IF(ISODD(_xlfn.ISOWEEKNUM($A11)),(_xlfn.XLOOKUP($A11,Organisation!$A:$A,Organisation!$B:$B,IF(_xlfn.XLOOKUP($B11,Paramètres!$A$2:$A$6,Paramètres!C$2:C$6,0,0,1)=0,"",_xlfn.XLOOKUP($B11,Paramètres!$A$2:$A$6,Paramètres!C$2:C$6,0,0,1)),0,1)),(IF(ISEVEN(_xlfn.ISOWEEKNUM($A11)),(_xlfn.XLOOKUP($A11,Organisation!$A:$A,Organisation!$B:$B,IF(_xlfn.XLOOKUP($B11,Paramètres!$I$2:$I$6,Paramètres!K$2:K$6,0,0,1)=0,"",_xlfn.XLOOKUP($B11,Paramètres!$I$2:$I$6,Paramètres!K$2:K$6,0,0,1)),0,1)),""))),"")</f>
        <v>Vacances</v>
      </c>
      <c r="F11" s="17" t="str">
        <f>IFERROR(IF(ISODD(_xlfn.ISOWEEKNUM($A11)),(_xlfn.XLOOKUP($A11,Organisation!$A:$A,Organisation!$B:$B,IF(_xlfn.XLOOKUP($B11,Paramètres!$A$2:$A$6,Paramètres!D$2:D$6,0,0,1)=0,"",_xlfn.XLOOKUP($B11,Paramètres!$A$2:$A$6,Paramètres!D$2:D$6,0,0,1)),0,1)),(IF(ISEVEN(_xlfn.ISOWEEKNUM($A11)),(_xlfn.XLOOKUP($A11,Organisation!$A:$A,Organisation!$B:$B,IF(_xlfn.XLOOKUP($B11,Paramètres!$I$2:$I$6,Paramètres!L$2:L$6,0,0,1)=0,"",_xlfn.XLOOKUP($B11,Paramètres!$I$2:$I$6,Paramètres!L$2:L$6,0,0,1)),0,1)),""))),"")</f>
        <v>Vacances</v>
      </c>
      <c r="G11" s="59" t="str">
        <f>IFERROR(IF(ISODD(_xlfn.ISOWEEKNUM($A11)),(_xlfn.XLOOKUP($A11,Organisation!$A:$A,Organisation!$B:$B,IF(_xlfn.XLOOKUP($B11,Paramètres!$A$2:$A$6,Paramètres!E$2:E$6,0,0,1)=0,"",_xlfn.XLOOKUP($B11,Paramètres!$A$2:$A$6,Paramètres!E$2:E$6,0,0,1)),0,1)),(IF(ISEVEN(_xlfn.ISOWEEKNUM($A11)),(_xlfn.XLOOKUP($A11,Organisation!$A:$A,Organisation!$B:$B,IF(_xlfn.XLOOKUP($B11,Paramètres!$I$2:$I$6,Paramètres!M$2:M$6,0,0,1)=0,"",_xlfn.XLOOKUP($B11,Paramètres!$I$2:$I$6,Paramètres!M$2:M$6,0,0,1)),0,1)),""))),"")</f>
        <v>Vacances</v>
      </c>
      <c r="H11" s="107" t="str">
        <f>IFERROR(IFERROR(IFERROR(_xlfn.XLOOKUP($A11,Organisation!$A:$A,Organisation!$B:$B,(E11-D11)+(G11-F11)),E11-D11),(G11-E11)),"")</f>
        <v>Vacances</v>
      </c>
      <c r="I11" s="98" t="str">
        <f t="shared" si="6"/>
        <v>Vacances</v>
      </c>
      <c r="J11" s="101" t="str">
        <f t="shared" si="1"/>
        <v>Vacances</v>
      </c>
      <c r="K11" s="101" t="str">
        <f t="shared" si="2"/>
        <v>Vacances</v>
      </c>
      <c r="L11" s="102" t="str">
        <f t="shared" si="3"/>
        <v>Vacances</v>
      </c>
      <c r="M11" s="106" t="str">
        <f t="shared" si="7"/>
        <v>Vacances</v>
      </c>
      <c r="N11" s="18" t="str">
        <f>IF(B11="Dimanche",SUM(M6:M11),"")</f>
        <v/>
      </c>
      <c r="O11" s="36"/>
      <c r="Q11" s="53"/>
    </row>
    <row r="12" spans="1:615" ht="12.75" customHeight="1" x14ac:dyDescent="0.3">
      <c r="A12" s="10">
        <f t="shared" si="4"/>
        <v>44780</v>
      </c>
      <c r="B12" s="42" t="str">
        <f t="shared" si="0"/>
        <v>dimanche</v>
      </c>
      <c r="C12" s="79">
        <f t="shared" si="5"/>
        <v>31</v>
      </c>
      <c r="D12" s="58" t="str">
        <f>IFERROR(IF(ISODD(_xlfn.ISOWEEKNUM($A12)),(_xlfn.XLOOKUP($A12,Organisation!$A:$A,Organisation!$B:$B,IF(_xlfn.XLOOKUP($B12,Paramètres!$A$2:$A$6,Paramètres!B$2:B$6,0,0,1)=0,"",_xlfn.XLOOKUP($B12,Paramètres!$A$2:$A$6,Paramètres!B$2:B$6,0,0,1)),0,1)),(IF(ISEVEN(_xlfn.ISOWEEKNUM($A12)),(_xlfn.XLOOKUP($A12,Organisation!$A:$A,Organisation!$B:$B,IF(_xlfn.XLOOKUP($B12,Paramètres!$I$2:$I$6,Paramètres!J$2:J$6,0,0,1)=0,"",_xlfn.XLOOKUP($B12,Paramètres!$I$2:$I$6,Paramètres!J$2:J$6,0,0,1)),0,1)),""))),"")</f>
        <v>Vacances</v>
      </c>
      <c r="E12" s="17" t="str">
        <f>IFERROR(IF(ISODD(_xlfn.ISOWEEKNUM($A12)),(_xlfn.XLOOKUP($A12,Organisation!$A:$A,Organisation!$B:$B,IF(_xlfn.XLOOKUP($B12,Paramètres!$A$2:$A$6,Paramètres!C$2:C$6,0,0,1)=0,"",_xlfn.XLOOKUP($B12,Paramètres!$A$2:$A$6,Paramètres!C$2:C$6,0,0,1)),0,1)),(IF(ISEVEN(_xlfn.ISOWEEKNUM($A12)),(_xlfn.XLOOKUP($A12,Organisation!$A:$A,Organisation!$B:$B,IF(_xlfn.XLOOKUP($B12,Paramètres!$I$2:$I$6,Paramètres!K$2:K$6,0,0,1)=0,"",_xlfn.XLOOKUP($B12,Paramètres!$I$2:$I$6,Paramètres!K$2:K$6,0,0,1)),0,1)),""))),"")</f>
        <v>Vacances</v>
      </c>
      <c r="F12" s="17" t="str">
        <f>IFERROR(IF(ISODD(_xlfn.ISOWEEKNUM($A12)),(_xlfn.XLOOKUP($A12,Organisation!$A:$A,Organisation!$B:$B,IF(_xlfn.XLOOKUP($B12,Paramètres!$A$2:$A$6,Paramètres!D$2:D$6,0,0,1)=0,"",_xlfn.XLOOKUP($B12,Paramètres!$A$2:$A$6,Paramètres!D$2:D$6,0,0,1)),0,1)),(IF(ISEVEN(_xlfn.ISOWEEKNUM($A12)),(_xlfn.XLOOKUP($A12,Organisation!$A:$A,Organisation!$B:$B,IF(_xlfn.XLOOKUP($B12,Paramètres!$I$2:$I$6,Paramètres!L$2:L$6,0,0,1)=0,"",_xlfn.XLOOKUP($B12,Paramètres!$I$2:$I$6,Paramètres!L$2:L$6,0,0,1)),0,1)),""))),"")</f>
        <v>Vacances</v>
      </c>
      <c r="G12" s="59" t="str">
        <f>IFERROR(IF(ISODD(_xlfn.ISOWEEKNUM($A12)),(_xlfn.XLOOKUP($A12,Organisation!$A:$A,Organisation!$B:$B,IF(_xlfn.XLOOKUP($B12,Paramètres!$A$2:$A$6,Paramètres!E$2:E$6,0,0,1)=0,"",_xlfn.XLOOKUP($B12,Paramètres!$A$2:$A$6,Paramètres!E$2:E$6,0,0,1)),0,1)),(IF(ISEVEN(_xlfn.ISOWEEKNUM($A12)),(_xlfn.XLOOKUP($A12,Organisation!$A:$A,Organisation!$B:$B,IF(_xlfn.XLOOKUP($B12,Paramètres!$I$2:$I$6,Paramètres!M$2:M$6,0,0,1)=0,"",_xlfn.XLOOKUP($B12,Paramètres!$I$2:$I$6,Paramètres!M$2:M$6,0,0,1)),0,1)),""))),"")</f>
        <v>Vacances</v>
      </c>
      <c r="H12" s="107" t="str">
        <f>IFERROR(IFERROR(IFERROR(_xlfn.XLOOKUP($A12,Organisation!$A:$A,Organisation!$B:$B,(E12-D12)+(G12-F12)),E12-D12),(G12-E12)),"")</f>
        <v>Vacances</v>
      </c>
      <c r="I12" s="98" t="str">
        <f t="shared" si="6"/>
        <v>Vacances</v>
      </c>
      <c r="J12" s="101" t="str">
        <f t="shared" si="1"/>
        <v>Vacances</v>
      </c>
      <c r="K12" s="101" t="str">
        <f t="shared" si="2"/>
        <v>Vacances</v>
      </c>
      <c r="L12" s="102" t="str">
        <f t="shared" si="3"/>
        <v>Vacances</v>
      </c>
      <c r="M12" s="106" t="str">
        <f t="shared" si="7"/>
        <v>Vacances</v>
      </c>
      <c r="N12" s="18">
        <f t="shared" ref="N12:N36" si="8">IF(B12="Dimanche",SUM(M6:M12),"")</f>
        <v>0</v>
      </c>
      <c r="O12" s="36"/>
      <c r="Q12" s="53"/>
    </row>
    <row r="13" spans="1:615" ht="12.75" customHeight="1" x14ac:dyDescent="0.3">
      <c r="A13" s="10">
        <f t="shared" si="4"/>
        <v>44781</v>
      </c>
      <c r="B13" s="42" t="str">
        <f t="shared" si="0"/>
        <v>lundi</v>
      </c>
      <c r="C13" s="79">
        <f t="shared" si="5"/>
        <v>32</v>
      </c>
      <c r="D13" s="58" t="str">
        <f>IFERROR(IF(ISODD(_xlfn.ISOWEEKNUM($A13)),(_xlfn.XLOOKUP($A13,Organisation!$A:$A,Organisation!$B:$B,IF(_xlfn.XLOOKUP($B13,Paramètres!$A$2:$A$6,Paramètres!B$2:B$6,0,0,1)=0,"",_xlfn.XLOOKUP($B13,Paramètres!$A$2:$A$6,Paramètres!B$2:B$6,0,0,1)),0,1)),(IF(ISEVEN(_xlfn.ISOWEEKNUM($A13)),(_xlfn.XLOOKUP($A13,Organisation!$A:$A,Organisation!$B:$B,IF(_xlfn.XLOOKUP($B13,Paramètres!$I$2:$I$6,Paramètres!J$2:J$6,0,0,1)=0,"",_xlfn.XLOOKUP($B13,Paramètres!$I$2:$I$6,Paramètres!J$2:J$6,0,0,1)),0,1)),""))),"")</f>
        <v>Vacances</v>
      </c>
      <c r="E13" s="17" t="str">
        <f>IFERROR(IF(ISODD(_xlfn.ISOWEEKNUM($A13)),(_xlfn.XLOOKUP($A13,Organisation!$A:$A,Organisation!$B:$B,IF(_xlfn.XLOOKUP($B13,Paramètres!$A$2:$A$6,Paramètres!C$2:C$6,0,0,1)=0,"",_xlfn.XLOOKUP($B13,Paramètres!$A$2:$A$6,Paramètres!C$2:C$6,0,0,1)),0,1)),(IF(ISEVEN(_xlfn.ISOWEEKNUM($A13)),(_xlfn.XLOOKUP($A13,Organisation!$A:$A,Organisation!$B:$B,IF(_xlfn.XLOOKUP($B13,Paramètres!$I$2:$I$6,Paramètres!K$2:K$6,0,0,1)=0,"",_xlfn.XLOOKUP($B13,Paramètres!$I$2:$I$6,Paramètres!K$2:K$6,0,0,1)),0,1)),""))),"")</f>
        <v>Vacances</v>
      </c>
      <c r="F13" s="17" t="str">
        <f>IFERROR(IF(ISODD(_xlfn.ISOWEEKNUM($A13)),(_xlfn.XLOOKUP($A13,Organisation!$A:$A,Organisation!$B:$B,IF(_xlfn.XLOOKUP($B13,Paramètres!$A$2:$A$6,Paramètres!D$2:D$6,0,0,1)=0,"",_xlfn.XLOOKUP($B13,Paramètres!$A$2:$A$6,Paramètres!D$2:D$6,0,0,1)),0,1)),(IF(ISEVEN(_xlfn.ISOWEEKNUM($A13)),(_xlfn.XLOOKUP($A13,Organisation!$A:$A,Organisation!$B:$B,IF(_xlfn.XLOOKUP($B13,Paramètres!$I$2:$I$6,Paramètres!L$2:L$6,0,0,1)=0,"",_xlfn.XLOOKUP($B13,Paramètres!$I$2:$I$6,Paramètres!L$2:L$6,0,0,1)),0,1)),""))),"")</f>
        <v>Vacances</v>
      </c>
      <c r="G13" s="59" t="str">
        <f>IFERROR(IF(ISODD(_xlfn.ISOWEEKNUM($A13)),(_xlfn.XLOOKUP($A13,Organisation!$A:$A,Organisation!$B:$B,IF(_xlfn.XLOOKUP($B13,Paramètres!$A$2:$A$6,Paramètres!E$2:E$6,0,0,1)=0,"",_xlfn.XLOOKUP($B13,Paramètres!$A$2:$A$6,Paramètres!E$2:E$6,0,0,1)),0,1)),(IF(ISEVEN(_xlfn.ISOWEEKNUM($A13)),(_xlfn.XLOOKUP($A13,Organisation!$A:$A,Organisation!$B:$B,IF(_xlfn.XLOOKUP($B13,Paramètres!$I$2:$I$6,Paramètres!M$2:M$6,0,0,1)=0,"",_xlfn.XLOOKUP($B13,Paramètres!$I$2:$I$6,Paramètres!M$2:M$6,0,0,1)),0,1)),""))),"")</f>
        <v>Vacances</v>
      </c>
      <c r="H13" s="107" t="str">
        <f>IFERROR(IFERROR(IFERROR(_xlfn.XLOOKUP($A13,Organisation!$A:$A,Organisation!$B:$B,(E13-D13)+(G13-F13)),E13-D13),(G13-E13)),"")</f>
        <v>Vacances</v>
      </c>
      <c r="I13" s="98" t="str">
        <f t="shared" si="6"/>
        <v>Vacances</v>
      </c>
      <c r="J13" s="99" t="str">
        <f t="shared" si="1"/>
        <v>Vacances</v>
      </c>
      <c r="K13" s="99" t="str">
        <f t="shared" si="2"/>
        <v>Vacances</v>
      </c>
      <c r="L13" s="100" t="str">
        <f t="shared" si="3"/>
        <v>Vacances</v>
      </c>
      <c r="M13" s="106" t="str">
        <f t="shared" si="7"/>
        <v>Vacances</v>
      </c>
      <c r="N13" s="18" t="str">
        <f t="shared" si="8"/>
        <v/>
      </c>
      <c r="O13" s="36"/>
      <c r="Q13" s="53"/>
    </row>
    <row r="14" spans="1:615" ht="12.75" customHeight="1" x14ac:dyDescent="0.3">
      <c r="A14" s="10">
        <f t="shared" si="4"/>
        <v>44782</v>
      </c>
      <c r="B14" s="42" t="str">
        <f t="shared" si="0"/>
        <v>mardi</v>
      </c>
      <c r="C14" s="79">
        <f t="shared" si="5"/>
        <v>32</v>
      </c>
      <c r="D14" s="58" t="str">
        <f>IFERROR(IF(ISODD(_xlfn.ISOWEEKNUM($A14)),(_xlfn.XLOOKUP($A14,Organisation!$A:$A,Organisation!$B:$B,IF(_xlfn.XLOOKUP($B14,Paramètres!$A$2:$A$6,Paramètres!B$2:B$6,0,0,1)=0,"",_xlfn.XLOOKUP($B14,Paramètres!$A$2:$A$6,Paramètres!B$2:B$6,0,0,1)),0,1)),(IF(ISEVEN(_xlfn.ISOWEEKNUM($A14)),(_xlfn.XLOOKUP($A14,Organisation!$A:$A,Organisation!$B:$B,IF(_xlfn.XLOOKUP($B14,Paramètres!$I$2:$I$6,Paramètres!J$2:J$6,0,0,1)=0,"",_xlfn.XLOOKUP($B14,Paramètres!$I$2:$I$6,Paramètres!J$2:J$6,0,0,1)),0,1)),""))),"")</f>
        <v>Vacances</v>
      </c>
      <c r="E14" s="17" t="str">
        <f>IFERROR(IF(ISODD(_xlfn.ISOWEEKNUM($A14)),(_xlfn.XLOOKUP($A14,Organisation!$A:$A,Organisation!$B:$B,IF(_xlfn.XLOOKUP($B14,Paramètres!$A$2:$A$6,Paramètres!C$2:C$6,0,0,1)=0,"",_xlfn.XLOOKUP($B14,Paramètres!$A$2:$A$6,Paramètres!C$2:C$6,0,0,1)),0,1)),(IF(ISEVEN(_xlfn.ISOWEEKNUM($A14)),(_xlfn.XLOOKUP($A14,Organisation!$A:$A,Organisation!$B:$B,IF(_xlfn.XLOOKUP($B14,Paramètres!$I$2:$I$6,Paramètres!K$2:K$6,0,0,1)=0,"",_xlfn.XLOOKUP($B14,Paramètres!$I$2:$I$6,Paramètres!K$2:K$6,0,0,1)),0,1)),""))),"")</f>
        <v>Vacances</v>
      </c>
      <c r="F14" s="17" t="str">
        <f>IFERROR(IF(ISODD(_xlfn.ISOWEEKNUM($A14)),(_xlfn.XLOOKUP($A14,Organisation!$A:$A,Organisation!$B:$B,IF(_xlfn.XLOOKUP($B14,Paramètres!$A$2:$A$6,Paramètres!D$2:D$6,0,0,1)=0,"",_xlfn.XLOOKUP($B14,Paramètres!$A$2:$A$6,Paramètres!D$2:D$6,0,0,1)),0,1)),(IF(ISEVEN(_xlfn.ISOWEEKNUM($A14)),(_xlfn.XLOOKUP($A14,Organisation!$A:$A,Organisation!$B:$B,IF(_xlfn.XLOOKUP($B14,Paramètres!$I$2:$I$6,Paramètres!L$2:L$6,0,0,1)=0,"",_xlfn.XLOOKUP($B14,Paramètres!$I$2:$I$6,Paramètres!L$2:L$6,0,0,1)),0,1)),""))),"")</f>
        <v>Vacances</v>
      </c>
      <c r="G14" s="59" t="str">
        <f>IFERROR(IF(ISODD(_xlfn.ISOWEEKNUM($A14)),(_xlfn.XLOOKUP($A14,Organisation!$A:$A,Organisation!$B:$B,IF(_xlfn.XLOOKUP($B14,Paramètres!$A$2:$A$6,Paramètres!E$2:E$6,0,0,1)=0,"",_xlfn.XLOOKUP($B14,Paramètres!$A$2:$A$6,Paramètres!E$2:E$6,0,0,1)),0,1)),(IF(ISEVEN(_xlfn.ISOWEEKNUM($A14)),(_xlfn.XLOOKUP($A14,Organisation!$A:$A,Organisation!$B:$B,IF(_xlfn.XLOOKUP($B14,Paramètres!$I$2:$I$6,Paramètres!M$2:M$6,0,0,1)=0,"",_xlfn.XLOOKUP($B14,Paramètres!$I$2:$I$6,Paramètres!M$2:M$6,0,0,1)),0,1)),""))),"")</f>
        <v>Vacances</v>
      </c>
      <c r="H14" s="107" t="str">
        <f>IFERROR(IFERROR(IFERROR(_xlfn.XLOOKUP($A14,Organisation!$A:$A,Organisation!$B:$B,(E14-D14)+(G14-F14)),E14-D14),(G14-E14)),"")</f>
        <v>Vacances</v>
      </c>
      <c r="I14" s="98" t="str">
        <f t="shared" si="6"/>
        <v>Vacances</v>
      </c>
      <c r="J14" s="99" t="str">
        <f t="shared" si="1"/>
        <v>Vacances</v>
      </c>
      <c r="K14" s="99" t="str">
        <f t="shared" si="2"/>
        <v>Vacances</v>
      </c>
      <c r="L14" s="100" t="str">
        <f t="shared" si="3"/>
        <v>Vacances</v>
      </c>
      <c r="M14" s="106" t="str">
        <f t="shared" si="7"/>
        <v>Vacances</v>
      </c>
      <c r="N14" s="18" t="str">
        <f t="shared" si="8"/>
        <v/>
      </c>
      <c r="O14" s="36"/>
      <c r="Q14" s="53"/>
    </row>
    <row r="15" spans="1:615" ht="12.75" customHeight="1" x14ac:dyDescent="0.3">
      <c r="A15" s="10">
        <f t="shared" si="4"/>
        <v>44783</v>
      </c>
      <c r="B15" s="42" t="str">
        <f t="shared" si="0"/>
        <v>mercredi</v>
      </c>
      <c r="C15" s="79">
        <f t="shared" si="5"/>
        <v>32</v>
      </c>
      <c r="D15" s="58" t="str">
        <f>IFERROR(IF(ISODD(_xlfn.ISOWEEKNUM($A15)),(_xlfn.XLOOKUP($A15,Organisation!$A:$A,Organisation!$B:$B,IF(_xlfn.XLOOKUP($B15,Paramètres!$A$2:$A$6,Paramètres!B$2:B$6,0,0,1)=0,"",_xlfn.XLOOKUP($B15,Paramètres!$A$2:$A$6,Paramètres!B$2:B$6,0,0,1)),0,1)),(IF(ISEVEN(_xlfn.ISOWEEKNUM($A15)),(_xlfn.XLOOKUP($A15,Organisation!$A:$A,Organisation!$B:$B,IF(_xlfn.XLOOKUP($B15,Paramètres!$I$2:$I$6,Paramètres!J$2:J$6,0,0,1)=0,"",_xlfn.XLOOKUP($B15,Paramètres!$I$2:$I$6,Paramètres!J$2:J$6,0,0,1)),0,1)),""))),"")</f>
        <v>Vacances</v>
      </c>
      <c r="E15" s="17" t="str">
        <f>IFERROR(IF(ISODD(_xlfn.ISOWEEKNUM($A15)),(_xlfn.XLOOKUP($A15,Organisation!$A:$A,Organisation!$B:$B,IF(_xlfn.XLOOKUP($B15,Paramètres!$A$2:$A$6,Paramètres!C$2:C$6,0,0,1)=0,"",_xlfn.XLOOKUP($B15,Paramètres!$A$2:$A$6,Paramètres!C$2:C$6,0,0,1)),0,1)),(IF(ISEVEN(_xlfn.ISOWEEKNUM($A15)),(_xlfn.XLOOKUP($A15,Organisation!$A:$A,Organisation!$B:$B,IF(_xlfn.XLOOKUP($B15,Paramètres!$I$2:$I$6,Paramètres!K$2:K$6,0,0,1)=0,"",_xlfn.XLOOKUP($B15,Paramètres!$I$2:$I$6,Paramètres!K$2:K$6,0,0,1)),0,1)),""))),"")</f>
        <v>Vacances</v>
      </c>
      <c r="F15" s="17" t="str">
        <f>IFERROR(IF(ISODD(_xlfn.ISOWEEKNUM($A15)),(_xlfn.XLOOKUP($A15,Organisation!$A:$A,Organisation!$B:$B,IF(_xlfn.XLOOKUP($B15,Paramètres!$A$2:$A$6,Paramètres!D$2:D$6,0,0,1)=0,"",_xlfn.XLOOKUP($B15,Paramètres!$A$2:$A$6,Paramètres!D$2:D$6,0,0,1)),0,1)),(IF(ISEVEN(_xlfn.ISOWEEKNUM($A15)),(_xlfn.XLOOKUP($A15,Organisation!$A:$A,Organisation!$B:$B,IF(_xlfn.XLOOKUP($B15,Paramètres!$I$2:$I$6,Paramètres!L$2:L$6,0,0,1)=0,"",_xlfn.XLOOKUP($B15,Paramètres!$I$2:$I$6,Paramètres!L$2:L$6,0,0,1)),0,1)),""))),"")</f>
        <v>Vacances</v>
      </c>
      <c r="G15" s="59" t="str">
        <f>IFERROR(IF(ISODD(_xlfn.ISOWEEKNUM($A15)),(_xlfn.XLOOKUP($A15,Organisation!$A:$A,Organisation!$B:$B,IF(_xlfn.XLOOKUP($B15,Paramètres!$A$2:$A$6,Paramètres!E$2:E$6,0,0,1)=0,"",_xlfn.XLOOKUP($B15,Paramètres!$A$2:$A$6,Paramètres!E$2:E$6,0,0,1)),0,1)),(IF(ISEVEN(_xlfn.ISOWEEKNUM($A15)),(_xlfn.XLOOKUP($A15,Organisation!$A:$A,Organisation!$B:$B,IF(_xlfn.XLOOKUP($B15,Paramètres!$I$2:$I$6,Paramètres!M$2:M$6,0,0,1)=0,"",_xlfn.XLOOKUP($B15,Paramètres!$I$2:$I$6,Paramètres!M$2:M$6,0,0,1)),0,1)),""))),"")</f>
        <v>Vacances</v>
      </c>
      <c r="H15" s="107" t="str">
        <f>IFERROR(IFERROR(IFERROR(_xlfn.XLOOKUP($A15,Organisation!$A:$A,Organisation!$B:$B,(E15-D15)+(G15-F15)),E15-D15),(G15-E15)),"")</f>
        <v>Vacances</v>
      </c>
      <c r="I15" s="98" t="str">
        <f t="shared" si="6"/>
        <v>Vacances</v>
      </c>
      <c r="J15" s="101" t="str">
        <f t="shared" si="1"/>
        <v>Vacances</v>
      </c>
      <c r="K15" s="101" t="str">
        <f t="shared" si="2"/>
        <v>Vacances</v>
      </c>
      <c r="L15" s="102" t="str">
        <f t="shared" si="3"/>
        <v>Vacances</v>
      </c>
      <c r="M15" s="106" t="str">
        <f t="shared" si="7"/>
        <v>Vacances</v>
      </c>
      <c r="N15" s="18" t="str">
        <f t="shared" si="8"/>
        <v/>
      </c>
      <c r="O15" s="36"/>
      <c r="Q15" s="53"/>
    </row>
    <row r="16" spans="1:615" ht="12.75" customHeight="1" x14ac:dyDescent="0.3">
      <c r="A16" s="10">
        <f t="shared" si="4"/>
        <v>44784</v>
      </c>
      <c r="B16" s="42" t="str">
        <f t="shared" si="0"/>
        <v>jeudi</v>
      </c>
      <c r="C16" s="79">
        <f t="shared" si="5"/>
        <v>32</v>
      </c>
      <c r="D16" s="58" t="str">
        <f>IFERROR(IF(ISODD(_xlfn.ISOWEEKNUM($A16)),(_xlfn.XLOOKUP($A16,Organisation!$A:$A,Organisation!$B:$B,IF(_xlfn.XLOOKUP($B16,Paramètres!$A$2:$A$6,Paramètres!B$2:B$6,0,0,1)=0,"",_xlfn.XLOOKUP($B16,Paramètres!$A$2:$A$6,Paramètres!B$2:B$6,0,0,1)),0,1)),(IF(ISEVEN(_xlfn.ISOWEEKNUM($A16)),(_xlfn.XLOOKUP($A16,Organisation!$A:$A,Organisation!$B:$B,IF(_xlfn.XLOOKUP($B16,Paramètres!$I$2:$I$6,Paramètres!J$2:J$6,0,0,1)=0,"",_xlfn.XLOOKUP($B16,Paramètres!$I$2:$I$6,Paramètres!J$2:J$6,0,0,1)),0,1)),""))),"")</f>
        <v>Vacances</v>
      </c>
      <c r="E16" s="17" t="str">
        <f>IFERROR(IF(ISODD(_xlfn.ISOWEEKNUM($A16)),(_xlfn.XLOOKUP($A16,Organisation!$A:$A,Organisation!$B:$B,IF(_xlfn.XLOOKUP($B16,Paramètres!$A$2:$A$6,Paramètres!C$2:C$6,0,0,1)=0,"",_xlfn.XLOOKUP($B16,Paramètres!$A$2:$A$6,Paramètres!C$2:C$6,0,0,1)),0,1)),(IF(ISEVEN(_xlfn.ISOWEEKNUM($A16)),(_xlfn.XLOOKUP($A16,Organisation!$A:$A,Organisation!$B:$B,IF(_xlfn.XLOOKUP($B16,Paramètres!$I$2:$I$6,Paramètres!K$2:K$6,0,0,1)=0,"",_xlfn.XLOOKUP($B16,Paramètres!$I$2:$I$6,Paramètres!K$2:K$6,0,0,1)),0,1)),""))),"")</f>
        <v>Vacances</v>
      </c>
      <c r="F16" s="17" t="str">
        <f>IFERROR(IF(ISODD(_xlfn.ISOWEEKNUM($A16)),(_xlfn.XLOOKUP($A16,Organisation!$A:$A,Organisation!$B:$B,IF(_xlfn.XLOOKUP($B16,Paramètres!$A$2:$A$6,Paramètres!D$2:D$6,0,0,1)=0,"",_xlfn.XLOOKUP($B16,Paramètres!$A$2:$A$6,Paramètres!D$2:D$6,0,0,1)),0,1)),(IF(ISEVEN(_xlfn.ISOWEEKNUM($A16)),(_xlfn.XLOOKUP($A16,Organisation!$A:$A,Organisation!$B:$B,IF(_xlfn.XLOOKUP($B16,Paramètres!$I$2:$I$6,Paramètres!L$2:L$6,0,0,1)=0,"",_xlfn.XLOOKUP($B16,Paramètres!$I$2:$I$6,Paramètres!L$2:L$6,0,0,1)),0,1)),""))),"")</f>
        <v>Vacances</v>
      </c>
      <c r="G16" s="59" t="str">
        <f>IFERROR(IF(ISODD(_xlfn.ISOWEEKNUM($A16)),(_xlfn.XLOOKUP($A16,Organisation!$A:$A,Organisation!$B:$B,IF(_xlfn.XLOOKUP($B16,Paramètres!$A$2:$A$6,Paramètres!E$2:E$6,0,0,1)=0,"",_xlfn.XLOOKUP($B16,Paramètres!$A$2:$A$6,Paramètres!E$2:E$6,0,0,1)),0,1)),(IF(ISEVEN(_xlfn.ISOWEEKNUM($A16)),(_xlfn.XLOOKUP($A16,Organisation!$A:$A,Organisation!$B:$B,IF(_xlfn.XLOOKUP($B16,Paramètres!$I$2:$I$6,Paramètres!M$2:M$6,0,0,1)=0,"",_xlfn.XLOOKUP($B16,Paramètres!$I$2:$I$6,Paramètres!M$2:M$6,0,0,1)),0,1)),""))),"")</f>
        <v>Vacances</v>
      </c>
      <c r="H16" s="107" t="str">
        <f>IFERROR(IFERROR(IFERROR(_xlfn.XLOOKUP($A16,Organisation!$A:$A,Organisation!$B:$B,(E16-D16)+(G16-F16)),E16-D16),(G16-E16)),"")</f>
        <v>Vacances</v>
      </c>
      <c r="I16" s="98" t="str">
        <f t="shared" si="6"/>
        <v>Vacances</v>
      </c>
      <c r="J16" s="101" t="str">
        <f t="shared" si="1"/>
        <v>Vacances</v>
      </c>
      <c r="K16" s="101" t="str">
        <f t="shared" si="2"/>
        <v>Vacances</v>
      </c>
      <c r="L16" s="102" t="str">
        <f t="shared" si="3"/>
        <v>Vacances</v>
      </c>
      <c r="M16" s="106" t="str">
        <f t="shared" si="7"/>
        <v>Vacances</v>
      </c>
      <c r="N16" s="18" t="str">
        <f t="shared" si="8"/>
        <v/>
      </c>
      <c r="O16" s="36"/>
      <c r="Q16" s="53"/>
    </row>
    <row r="17" spans="1:17" s="2" customFormat="1" ht="12.75" customHeight="1" x14ac:dyDescent="0.3">
      <c r="A17" s="10">
        <f t="shared" si="4"/>
        <v>44785</v>
      </c>
      <c r="B17" s="42" t="str">
        <f t="shared" si="0"/>
        <v>vendredi</v>
      </c>
      <c r="C17" s="79">
        <f t="shared" si="5"/>
        <v>32</v>
      </c>
      <c r="D17" s="58" t="str">
        <f>IFERROR(IF(ISODD(_xlfn.ISOWEEKNUM($A17)),(_xlfn.XLOOKUP($A17,Organisation!$A:$A,Organisation!$B:$B,IF(_xlfn.XLOOKUP($B17,Paramètres!$A$2:$A$6,Paramètres!B$2:B$6,0,0,1)=0,"",_xlfn.XLOOKUP($B17,Paramètres!$A$2:$A$6,Paramètres!B$2:B$6,0,0,1)),0,1)),(IF(ISEVEN(_xlfn.ISOWEEKNUM($A17)),(_xlfn.XLOOKUP($A17,Organisation!$A:$A,Organisation!$B:$B,IF(_xlfn.XLOOKUP($B17,Paramètres!$I$2:$I$6,Paramètres!J$2:J$6,0,0,1)=0,"",_xlfn.XLOOKUP($B17,Paramètres!$I$2:$I$6,Paramètres!J$2:J$6,0,0,1)),0,1)),""))),"")</f>
        <v>Vacances</v>
      </c>
      <c r="E17" s="17" t="str">
        <f>IFERROR(IF(ISODD(_xlfn.ISOWEEKNUM($A17)),(_xlfn.XLOOKUP($A17,Organisation!$A:$A,Organisation!$B:$B,IF(_xlfn.XLOOKUP($B17,Paramètres!$A$2:$A$6,Paramètres!C$2:C$6,0,0,1)=0,"",_xlfn.XLOOKUP($B17,Paramètres!$A$2:$A$6,Paramètres!C$2:C$6,0,0,1)),0,1)),(IF(ISEVEN(_xlfn.ISOWEEKNUM($A17)),(_xlfn.XLOOKUP($A17,Organisation!$A:$A,Organisation!$B:$B,IF(_xlfn.XLOOKUP($B17,Paramètres!$I$2:$I$6,Paramètres!K$2:K$6,0,0,1)=0,"",_xlfn.XLOOKUP($B17,Paramètres!$I$2:$I$6,Paramètres!K$2:K$6,0,0,1)),0,1)),""))),"")</f>
        <v>Vacances</v>
      </c>
      <c r="F17" s="17" t="str">
        <f>IFERROR(IF(ISODD(_xlfn.ISOWEEKNUM($A17)),(_xlfn.XLOOKUP($A17,Organisation!$A:$A,Organisation!$B:$B,IF(_xlfn.XLOOKUP($B17,Paramètres!$A$2:$A$6,Paramètres!D$2:D$6,0,0,1)=0,"",_xlfn.XLOOKUP($B17,Paramètres!$A$2:$A$6,Paramètres!D$2:D$6,0,0,1)),0,1)),(IF(ISEVEN(_xlfn.ISOWEEKNUM($A17)),(_xlfn.XLOOKUP($A17,Organisation!$A:$A,Organisation!$B:$B,IF(_xlfn.XLOOKUP($B17,Paramètres!$I$2:$I$6,Paramètres!L$2:L$6,0,0,1)=0,"",_xlfn.XLOOKUP($B17,Paramètres!$I$2:$I$6,Paramètres!L$2:L$6,0,0,1)),0,1)),""))),"")</f>
        <v>Vacances</v>
      </c>
      <c r="G17" s="59" t="str">
        <f>IFERROR(IF(ISODD(_xlfn.ISOWEEKNUM($A17)),(_xlfn.XLOOKUP($A17,Organisation!$A:$A,Organisation!$B:$B,IF(_xlfn.XLOOKUP($B17,Paramètres!$A$2:$A$6,Paramètres!E$2:E$6,0,0,1)=0,"",_xlfn.XLOOKUP($B17,Paramètres!$A$2:$A$6,Paramètres!E$2:E$6,0,0,1)),0,1)),(IF(ISEVEN(_xlfn.ISOWEEKNUM($A17)),(_xlfn.XLOOKUP($A17,Organisation!$A:$A,Organisation!$B:$B,IF(_xlfn.XLOOKUP($B17,Paramètres!$I$2:$I$6,Paramètres!M$2:M$6,0,0,1)=0,"",_xlfn.XLOOKUP($B17,Paramètres!$I$2:$I$6,Paramètres!M$2:M$6,0,0,1)),0,1)),""))),"")</f>
        <v>Vacances</v>
      </c>
      <c r="H17" s="107" t="str">
        <f>IFERROR(IFERROR(IFERROR(_xlfn.XLOOKUP($A17,Organisation!$A:$A,Organisation!$B:$B,(E17-D17)+(G17-F17)),E17-D17),(G17-E17)),"")</f>
        <v>Vacances</v>
      </c>
      <c r="I17" s="98" t="str">
        <f t="shared" si="6"/>
        <v>Vacances</v>
      </c>
      <c r="J17" s="101" t="str">
        <f t="shared" si="1"/>
        <v>Vacances</v>
      </c>
      <c r="K17" s="101" t="str">
        <f t="shared" si="2"/>
        <v>Vacances</v>
      </c>
      <c r="L17" s="102" t="str">
        <f t="shared" si="3"/>
        <v>Vacances</v>
      </c>
      <c r="M17" s="106" t="str">
        <f t="shared" si="7"/>
        <v>Vacances</v>
      </c>
      <c r="N17" s="18" t="str">
        <f t="shared" si="8"/>
        <v/>
      </c>
      <c r="O17" s="36"/>
      <c r="Q17" s="53"/>
    </row>
    <row r="18" spans="1:17" s="2" customFormat="1" ht="12.75" customHeight="1" x14ac:dyDescent="0.3">
      <c r="A18" s="10">
        <f t="shared" si="4"/>
        <v>44786</v>
      </c>
      <c r="B18" s="42" t="str">
        <f t="shared" si="0"/>
        <v>samedi</v>
      </c>
      <c r="C18" s="79">
        <f t="shared" si="5"/>
        <v>32</v>
      </c>
      <c r="D18" s="58" t="str">
        <f>IFERROR(IF(ISODD(_xlfn.ISOWEEKNUM($A18)),(_xlfn.XLOOKUP($A18,Organisation!$A:$A,Organisation!$B:$B,IF(_xlfn.XLOOKUP($B18,Paramètres!$A$2:$A$6,Paramètres!B$2:B$6,0,0,1)=0,"",_xlfn.XLOOKUP($B18,Paramètres!$A$2:$A$6,Paramètres!B$2:B$6,0,0,1)),0,1)),(IF(ISEVEN(_xlfn.ISOWEEKNUM($A18)),(_xlfn.XLOOKUP($A18,Organisation!$A:$A,Organisation!$B:$B,IF(_xlfn.XLOOKUP($B18,Paramètres!$I$2:$I$6,Paramètres!J$2:J$6,0,0,1)=0,"",_xlfn.XLOOKUP($B18,Paramètres!$I$2:$I$6,Paramètres!J$2:J$6,0,0,1)),0,1)),""))),"")</f>
        <v>Vacances</v>
      </c>
      <c r="E18" s="17" t="str">
        <f>IFERROR(IF(ISODD(_xlfn.ISOWEEKNUM($A18)),(_xlfn.XLOOKUP($A18,Organisation!$A:$A,Organisation!$B:$B,IF(_xlfn.XLOOKUP($B18,Paramètres!$A$2:$A$6,Paramètres!C$2:C$6,0,0,1)=0,"",_xlfn.XLOOKUP($B18,Paramètres!$A$2:$A$6,Paramètres!C$2:C$6,0,0,1)),0,1)),(IF(ISEVEN(_xlfn.ISOWEEKNUM($A18)),(_xlfn.XLOOKUP($A18,Organisation!$A:$A,Organisation!$B:$B,IF(_xlfn.XLOOKUP($B18,Paramètres!$I$2:$I$6,Paramètres!K$2:K$6,0,0,1)=0,"",_xlfn.XLOOKUP($B18,Paramètres!$I$2:$I$6,Paramètres!K$2:K$6,0,0,1)),0,1)),""))),"")</f>
        <v>Vacances</v>
      </c>
      <c r="F18" s="17" t="str">
        <f>IFERROR(IF(ISODD(_xlfn.ISOWEEKNUM($A18)),(_xlfn.XLOOKUP($A18,Organisation!$A:$A,Organisation!$B:$B,IF(_xlfn.XLOOKUP($B18,Paramètres!$A$2:$A$6,Paramètres!D$2:D$6,0,0,1)=0,"",_xlfn.XLOOKUP($B18,Paramètres!$A$2:$A$6,Paramètres!D$2:D$6,0,0,1)),0,1)),(IF(ISEVEN(_xlfn.ISOWEEKNUM($A18)),(_xlfn.XLOOKUP($A18,Organisation!$A:$A,Organisation!$B:$B,IF(_xlfn.XLOOKUP($B18,Paramètres!$I$2:$I$6,Paramètres!L$2:L$6,0,0,1)=0,"",_xlfn.XLOOKUP($B18,Paramètres!$I$2:$I$6,Paramètres!L$2:L$6,0,0,1)),0,1)),""))),"")</f>
        <v>Vacances</v>
      </c>
      <c r="G18" s="59" t="str">
        <f>IFERROR(IF(ISODD(_xlfn.ISOWEEKNUM($A18)),(_xlfn.XLOOKUP($A18,Organisation!$A:$A,Organisation!$B:$B,IF(_xlfn.XLOOKUP($B18,Paramètres!$A$2:$A$6,Paramètres!E$2:E$6,0,0,1)=0,"",_xlfn.XLOOKUP($B18,Paramètres!$A$2:$A$6,Paramètres!E$2:E$6,0,0,1)),0,1)),(IF(ISEVEN(_xlfn.ISOWEEKNUM($A18)),(_xlfn.XLOOKUP($A18,Organisation!$A:$A,Organisation!$B:$B,IF(_xlfn.XLOOKUP($B18,Paramètres!$I$2:$I$6,Paramètres!M$2:M$6,0,0,1)=0,"",_xlfn.XLOOKUP($B18,Paramètres!$I$2:$I$6,Paramètres!M$2:M$6,0,0,1)),0,1)),""))),"")</f>
        <v>Vacances</v>
      </c>
      <c r="H18" s="107" t="str">
        <f>IFERROR(IFERROR(IFERROR(_xlfn.XLOOKUP($A18,Organisation!$A:$A,Organisation!$B:$B,(E18-D18)+(G18-F18)),E18-D18),(G18-E18)),"")</f>
        <v>Vacances</v>
      </c>
      <c r="I18" s="98" t="str">
        <f t="shared" si="6"/>
        <v>Vacances</v>
      </c>
      <c r="J18" s="101" t="str">
        <f t="shared" si="1"/>
        <v>Vacances</v>
      </c>
      <c r="K18" s="101" t="str">
        <f t="shared" si="2"/>
        <v>Vacances</v>
      </c>
      <c r="L18" s="102" t="str">
        <f t="shared" si="3"/>
        <v>Vacances</v>
      </c>
      <c r="M18" s="106" t="str">
        <f t="shared" si="7"/>
        <v>Vacances</v>
      </c>
      <c r="N18" s="18" t="str">
        <f t="shared" si="8"/>
        <v/>
      </c>
      <c r="O18" s="36"/>
      <c r="Q18" s="53"/>
    </row>
    <row r="19" spans="1:17" s="2" customFormat="1" ht="12.75" customHeight="1" x14ac:dyDescent="0.3">
      <c r="A19" s="10">
        <f t="shared" si="4"/>
        <v>44787</v>
      </c>
      <c r="B19" s="42" t="str">
        <f t="shared" si="0"/>
        <v>dimanche</v>
      </c>
      <c r="C19" s="79">
        <f t="shared" si="5"/>
        <v>32</v>
      </c>
      <c r="D19" s="58" t="str">
        <f>IFERROR(IF(ISODD(_xlfn.ISOWEEKNUM($A19)),(_xlfn.XLOOKUP($A19,Organisation!$A:$A,Organisation!$B:$B,IF(_xlfn.XLOOKUP($B19,Paramètres!$A$2:$A$6,Paramètres!B$2:B$6,0,0,1)=0,"",_xlfn.XLOOKUP($B19,Paramètres!$A$2:$A$6,Paramètres!B$2:B$6,0,0,1)),0,1)),(IF(ISEVEN(_xlfn.ISOWEEKNUM($A19)),(_xlfn.XLOOKUP($A19,Organisation!$A:$A,Organisation!$B:$B,IF(_xlfn.XLOOKUP($B19,Paramètres!$I$2:$I$6,Paramètres!J$2:J$6,0,0,1)=0,"",_xlfn.XLOOKUP($B19,Paramètres!$I$2:$I$6,Paramètres!J$2:J$6,0,0,1)),0,1)),""))),"")</f>
        <v>Vacances</v>
      </c>
      <c r="E19" s="17" t="str">
        <f>IFERROR(IF(ISODD(_xlfn.ISOWEEKNUM($A19)),(_xlfn.XLOOKUP($A19,Organisation!$A:$A,Organisation!$B:$B,IF(_xlfn.XLOOKUP($B19,Paramètres!$A$2:$A$6,Paramètres!C$2:C$6,0,0,1)=0,"",_xlfn.XLOOKUP($B19,Paramètres!$A$2:$A$6,Paramètres!C$2:C$6,0,0,1)),0,1)),(IF(ISEVEN(_xlfn.ISOWEEKNUM($A19)),(_xlfn.XLOOKUP($A19,Organisation!$A:$A,Organisation!$B:$B,IF(_xlfn.XLOOKUP($B19,Paramètres!$I$2:$I$6,Paramètres!K$2:K$6,0,0,1)=0,"",_xlfn.XLOOKUP($B19,Paramètres!$I$2:$I$6,Paramètres!K$2:K$6,0,0,1)),0,1)),""))),"")</f>
        <v>Vacances</v>
      </c>
      <c r="F19" s="17" t="str">
        <f>IFERROR(IF(ISODD(_xlfn.ISOWEEKNUM($A19)),(_xlfn.XLOOKUP($A19,Organisation!$A:$A,Organisation!$B:$B,IF(_xlfn.XLOOKUP($B19,Paramètres!$A$2:$A$6,Paramètres!D$2:D$6,0,0,1)=0,"",_xlfn.XLOOKUP($B19,Paramètres!$A$2:$A$6,Paramètres!D$2:D$6,0,0,1)),0,1)),(IF(ISEVEN(_xlfn.ISOWEEKNUM($A19)),(_xlfn.XLOOKUP($A19,Organisation!$A:$A,Organisation!$B:$B,IF(_xlfn.XLOOKUP($B19,Paramètres!$I$2:$I$6,Paramètres!L$2:L$6,0,0,1)=0,"",_xlfn.XLOOKUP($B19,Paramètres!$I$2:$I$6,Paramètres!L$2:L$6,0,0,1)),0,1)),""))),"")</f>
        <v>Vacances</v>
      </c>
      <c r="G19" s="59" t="str">
        <f>IFERROR(IF(ISODD(_xlfn.ISOWEEKNUM($A19)),(_xlfn.XLOOKUP($A19,Organisation!$A:$A,Organisation!$B:$B,IF(_xlfn.XLOOKUP($B19,Paramètres!$A$2:$A$6,Paramètres!E$2:E$6,0,0,1)=0,"",_xlfn.XLOOKUP($B19,Paramètres!$A$2:$A$6,Paramètres!E$2:E$6,0,0,1)),0,1)),(IF(ISEVEN(_xlfn.ISOWEEKNUM($A19)),(_xlfn.XLOOKUP($A19,Organisation!$A:$A,Organisation!$B:$B,IF(_xlfn.XLOOKUP($B19,Paramètres!$I$2:$I$6,Paramètres!M$2:M$6,0,0,1)=0,"",_xlfn.XLOOKUP($B19,Paramètres!$I$2:$I$6,Paramètres!M$2:M$6,0,0,1)),0,1)),""))),"")</f>
        <v>Vacances</v>
      </c>
      <c r="H19" s="107" t="str">
        <f>IFERROR(IFERROR(IFERROR(_xlfn.XLOOKUP($A19,Organisation!$A:$A,Organisation!$B:$B,(E19-D19)+(G19-F19)),E19-D19),(G19-E19)),"")</f>
        <v>Vacances</v>
      </c>
      <c r="I19" s="98" t="str">
        <f t="shared" si="6"/>
        <v>Vacances</v>
      </c>
      <c r="J19" s="101" t="str">
        <f t="shared" si="1"/>
        <v>Vacances</v>
      </c>
      <c r="K19" s="101" t="str">
        <f t="shared" si="2"/>
        <v>Vacances</v>
      </c>
      <c r="L19" s="102" t="str">
        <f t="shared" si="3"/>
        <v>Vacances</v>
      </c>
      <c r="M19" s="106" t="str">
        <f t="shared" si="7"/>
        <v>Vacances</v>
      </c>
      <c r="N19" s="18">
        <f t="shared" si="8"/>
        <v>0</v>
      </c>
      <c r="O19" s="36"/>
      <c r="Q19" s="53"/>
    </row>
    <row r="20" spans="1:17" s="2" customFormat="1" ht="12.75" customHeight="1" x14ac:dyDescent="0.3">
      <c r="A20" s="10">
        <f t="shared" si="4"/>
        <v>44788</v>
      </c>
      <c r="B20" s="42" t="str">
        <f t="shared" si="0"/>
        <v>lundi</v>
      </c>
      <c r="C20" s="79">
        <f t="shared" si="5"/>
        <v>33</v>
      </c>
      <c r="D20" s="58" t="str">
        <f>IFERROR(IF(ISODD(_xlfn.ISOWEEKNUM($A20)),(_xlfn.XLOOKUP($A20,Organisation!$A:$A,Organisation!$B:$B,IF(_xlfn.XLOOKUP($B20,Paramètres!$A$2:$A$6,Paramètres!B$2:B$6,0,0,1)=0,"",_xlfn.XLOOKUP($B20,Paramètres!$A$2:$A$6,Paramètres!B$2:B$6,0,0,1)),0,1)),(IF(ISEVEN(_xlfn.ISOWEEKNUM($A20)),(_xlfn.XLOOKUP($A20,Organisation!$A:$A,Organisation!$B:$B,IF(_xlfn.XLOOKUP($B20,Paramètres!$I$2:$I$6,Paramètres!J$2:J$6,0,0,1)=0,"",_xlfn.XLOOKUP($B20,Paramètres!$I$2:$I$6,Paramètres!J$2:J$6,0,0,1)),0,1)),""))),"")</f>
        <v>J.F.</v>
      </c>
      <c r="E20" s="17" t="str">
        <f>IFERROR(IF(ISODD(_xlfn.ISOWEEKNUM($A20)),(_xlfn.XLOOKUP($A20,Organisation!$A:$A,Organisation!$B:$B,IF(_xlfn.XLOOKUP($B20,Paramètres!$A$2:$A$6,Paramètres!C$2:C$6,0,0,1)=0,"",_xlfn.XLOOKUP($B20,Paramètres!$A$2:$A$6,Paramètres!C$2:C$6,0,0,1)),0,1)),(IF(ISEVEN(_xlfn.ISOWEEKNUM($A20)),(_xlfn.XLOOKUP($A20,Organisation!$A:$A,Organisation!$B:$B,IF(_xlfn.XLOOKUP($B20,Paramètres!$I$2:$I$6,Paramètres!K$2:K$6,0,0,1)=0,"",_xlfn.XLOOKUP($B20,Paramètres!$I$2:$I$6,Paramètres!K$2:K$6,0,0,1)),0,1)),""))),"")</f>
        <v>J.F.</v>
      </c>
      <c r="F20" s="17" t="str">
        <f>IFERROR(IF(ISODD(_xlfn.ISOWEEKNUM($A20)),(_xlfn.XLOOKUP($A20,Organisation!$A:$A,Organisation!$B:$B,IF(_xlfn.XLOOKUP($B20,Paramètres!$A$2:$A$6,Paramètres!D$2:D$6,0,0,1)=0,"",_xlfn.XLOOKUP($B20,Paramètres!$A$2:$A$6,Paramètres!D$2:D$6,0,0,1)),0,1)),(IF(ISEVEN(_xlfn.ISOWEEKNUM($A20)),(_xlfn.XLOOKUP($A20,Organisation!$A:$A,Organisation!$B:$B,IF(_xlfn.XLOOKUP($B20,Paramètres!$I$2:$I$6,Paramètres!L$2:L$6,0,0,1)=0,"",_xlfn.XLOOKUP($B20,Paramètres!$I$2:$I$6,Paramètres!L$2:L$6,0,0,1)),0,1)),""))),"")</f>
        <v>J.F.</v>
      </c>
      <c r="G20" s="59" t="str">
        <f>IFERROR(IF(ISODD(_xlfn.ISOWEEKNUM($A20)),(_xlfn.XLOOKUP($A20,Organisation!$A:$A,Organisation!$B:$B,IF(_xlfn.XLOOKUP($B20,Paramètres!$A$2:$A$6,Paramètres!E$2:E$6,0,0,1)=0,"",_xlfn.XLOOKUP($B20,Paramètres!$A$2:$A$6,Paramètres!E$2:E$6,0,0,1)),0,1)),(IF(ISEVEN(_xlfn.ISOWEEKNUM($A20)),(_xlfn.XLOOKUP($A20,Organisation!$A:$A,Organisation!$B:$B,IF(_xlfn.XLOOKUP($B20,Paramètres!$I$2:$I$6,Paramètres!M$2:M$6,0,0,1)=0,"",_xlfn.XLOOKUP($B20,Paramètres!$I$2:$I$6,Paramètres!M$2:M$6,0,0,1)),0,1)),""))),"")</f>
        <v>J.F.</v>
      </c>
      <c r="H20" s="107" t="str">
        <f>IFERROR(IFERROR(IFERROR(_xlfn.XLOOKUP($A20,Organisation!$A:$A,Organisation!$B:$B,(E20-D20)+(G20-F20)),E20-D20),(G20-E20)),"")</f>
        <v>J.F.</v>
      </c>
      <c r="I20" s="98" t="str">
        <f t="shared" si="6"/>
        <v>J.F.</v>
      </c>
      <c r="J20" s="99" t="str">
        <f t="shared" si="1"/>
        <v>J.F.</v>
      </c>
      <c r="K20" s="99" t="str">
        <f t="shared" si="2"/>
        <v>J.F.</v>
      </c>
      <c r="L20" s="100" t="str">
        <f t="shared" si="3"/>
        <v>J.F.</v>
      </c>
      <c r="M20" s="106" t="str">
        <f t="shared" si="7"/>
        <v>J.F.</v>
      </c>
      <c r="N20" s="18" t="str">
        <f t="shared" si="8"/>
        <v/>
      </c>
      <c r="O20" s="36"/>
      <c r="Q20" s="53"/>
    </row>
    <row r="21" spans="1:17" s="2" customFormat="1" ht="12.75" customHeight="1" x14ac:dyDescent="0.3">
      <c r="A21" s="10">
        <f t="shared" si="4"/>
        <v>44789</v>
      </c>
      <c r="B21" s="42" t="str">
        <f t="shared" si="0"/>
        <v>mardi</v>
      </c>
      <c r="C21" s="79">
        <f t="shared" si="5"/>
        <v>33</v>
      </c>
      <c r="D21" s="58" t="str">
        <f>IFERROR(IF(ISODD(_xlfn.ISOWEEKNUM($A21)),(_xlfn.XLOOKUP($A21,Organisation!$A:$A,Organisation!$B:$B,IF(_xlfn.XLOOKUP($B21,Paramètres!$A$2:$A$6,Paramètres!B$2:B$6,0,0,1)=0,"",_xlfn.XLOOKUP($B21,Paramètres!$A$2:$A$6,Paramètres!B$2:B$6,0,0,1)),0,1)),(IF(ISEVEN(_xlfn.ISOWEEKNUM($A21)),(_xlfn.XLOOKUP($A21,Organisation!$A:$A,Organisation!$B:$B,IF(_xlfn.XLOOKUP($B21,Paramètres!$I$2:$I$6,Paramètres!J$2:J$6,0,0,1)=0,"",_xlfn.XLOOKUP($B21,Paramètres!$I$2:$I$6,Paramètres!J$2:J$6,0,0,1)),0,1)),""))),"")</f>
        <v>Vacances</v>
      </c>
      <c r="E21" s="17" t="str">
        <f>IFERROR(IF(ISODD(_xlfn.ISOWEEKNUM($A21)),(_xlfn.XLOOKUP($A21,Organisation!$A:$A,Organisation!$B:$B,IF(_xlfn.XLOOKUP($B21,Paramètres!$A$2:$A$6,Paramètres!C$2:C$6,0,0,1)=0,"",_xlfn.XLOOKUP($B21,Paramètres!$A$2:$A$6,Paramètres!C$2:C$6,0,0,1)),0,1)),(IF(ISEVEN(_xlfn.ISOWEEKNUM($A21)),(_xlfn.XLOOKUP($A21,Organisation!$A:$A,Organisation!$B:$B,IF(_xlfn.XLOOKUP($B21,Paramètres!$I$2:$I$6,Paramètres!K$2:K$6,0,0,1)=0,"",_xlfn.XLOOKUP($B21,Paramètres!$I$2:$I$6,Paramètres!K$2:K$6,0,0,1)),0,1)),""))),"")</f>
        <v>Vacances</v>
      </c>
      <c r="F21" s="17" t="str">
        <f>IFERROR(IF(ISODD(_xlfn.ISOWEEKNUM($A21)),(_xlfn.XLOOKUP($A21,Organisation!$A:$A,Organisation!$B:$B,IF(_xlfn.XLOOKUP($B21,Paramètres!$A$2:$A$6,Paramètres!D$2:D$6,0,0,1)=0,"",_xlfn.XLOOKUP($B21,Paramètres!$A$2:$A$6,Paramètres!D$2:D$6,0,0,1)),0,1)),(IF(ISEVEN(_xlfn.ISOWEEKNUM($A21)),(_xlfn.XLOOKUP($A21,Organisation!$A:$A,Organisation!$B:$B,IF(_xlfn.XLOOKUP($B21,Paramètres!$I$2:$I$6,Paramètres!L$2:L$6,0,0,1)=0,"",_xlfn.XLOOKUP($B21,Paramètres!$I$2:$I$6,Paramètres!L$2:L$6,0,0,1)),0,1)),""))),"")</f>
        <v>Vacances</v>
      </c>
      <c r="G21" s="59" t="str">
        <f>IFERROR(IF(ISODD(_xlfn.ISOWEEKNUM($A21)),(_xlfn.XLOOKUP($A21,Organisation!$A:$A,Organisation!$B:$B,IF(_xlfn.XLOOKUP($B21,Paramètres!$A$2:$A$6,Paramètres!E$2:E$6,0,0,1)=0,"",_xlfn.XLOOKUP($B21,Paramètres!$A$2:$A$6,Paramètres!E$2:E$6,0,0,1)),0,1)),(IF(ISEVEN(_xlfn.ISOWEEKNUM($A21)),(_xlfn.XLOOKUP($A21,Organisation!$A:$A,Organisation!$B:$B,IF(_xlfn.XLOOKUP($B21,Paramètres!$I$2:$I$6,Paramètres!M$2:M$6,0,0,1)=0,"",_xlfn.XLOOKUP($B21,Paramètres!$I$2:$I$6,Paramètres!M$2:M$6,0,0,1)),0,1)),""))),"")</f>
        <v>Vacances</v>
      </c>
      <c r="H21" s="107" t="str">
        <f>IFERROR(IFERROR(IFERROR(_xlfn.XLOOKUP($A21,Organisation!$A:$A,Organisation!$B:$B,(E21-D21)+(G21-F21)),E21-D21),(G21-E21)),"")</f>
        <v>Vacances</v>
      </c>
      <c r="I21" s="103" t="str">
        <f t="shared" si="6"/>
        <v>Vacances</v>
      </c>
      <c r="J21" s="101" t="str">
        <f t="shared" si="1"/>
        <v>Vacances</v>
      </c>
      <c r="K21" s="101" t="str">
        <f t="shared" si="2"/>
        <v>Vacances</v>
      </c>
      <c r="L21" s="102" t="str">
        <f t="shared" si="3"/>
        <v>Vacances</v>
      </c>
      <c r="M21" s="106" t="str">
        <f t="shared" si="7"/>
        <v>Vacances</v>
      </c>
      <c r="N21" s="18" t="str">
        <f t="shared" si="8"/>
        <v/>
      </c>
      <c r="O21" s="36"/>
    </row>
    <row r="22" spans="1:17" s="2" customFormat="1" ht="12.75" customHeight="1" x14ac:dyDescent="0.3">
      <c r="A22" s="10">
        <f t="shared" si="4"/>
        <v>44790</v>
      </c>
      <c r="B22" s="42" t="str">
        <f t="shared" si="0"/>
        <v>mercredi</v>
      </c>
      <c r="C22" s="79">
        <f t="shared" si="5"/>
        <v>33</v>
      </c>
      <c r="D22" s="58" t="str">
        <f>IFERROR(IF(ISODD(_xlfn.ISOWEEKNUM($A22)),(_xlfn.XLOOKUP($A22,Organisation!$A:$A,Organisation!$B:$B,IF(_xlfn.XLOOKUP($B22,Paramètres!$A$2:$A$6,Paramètres!B$2:B$6,0,0,1)=0,"",_xlfn.XLOOKUP($B22,Paramètres!$A$2:$A$6,Paramètres!B$2:B$6,0,0,1)),0,1)),(IF(ISEVEN(_xlfn.ISOWEEKNUM($A22)),(_xlfn.XLOOKUP($A22,Organisation!$A:$A,Organisation!$B:$B,IF(_xlfn.XLOOKUP($B22,Paramètres!$I$2:$I$6,Paramètres!J$2:J$6,0,0,1)=0,"",_xlfn.XLOOKUP($B22,Paramètres!$I$2:$I$6,Paramètres!J$2:J$6,0,0,1)),0,1)),""))),"")</f>
        <v>Vacances</v>
      </c>
      <c r="E22" s="17" t="str">
        <f>IFERROR(IF(ISODD(_xlfn.ISOWEEKNUM($A22)),(_xlfn.XLOOKUP($A22,Organisation!$A:$A,Organisation!$B:$B,IF(_xlfn.XLOOKUP($B22,Paramètres!$A$2:$A$6,Paramètres!C$2:C$6,0,0,1)=0,"",_xlfn.XLOOKUP($B22,Paramètres!$A$2:$A$6,Paramètres!C$2:C$6,0,0,1)),0,1)),(IF(ISEVEN(_xlfn.ISOWEEKNUM($A22)),(_xlfn.XLOOKUP($A22,Organisation!$A:$A,Organisation!$B:$B,IF(_xlfn.XLOOKUP($B22,Paramètres!$I$2:$I$6,Paramètres!K$2:K$6,0,0,1)=0,"",_xlfn.XLOOKUP($B22,Paramètres!$I$2:$I$6,Paramètres!K$2:K$6,0,0,1)),0,1)),""))),"")</f>
        <v>Vacances</v>
      </c>
      <c r="F22" s="17" t="str">
        <f>IFERROR(IF(ISODD(_xlfn.ISOWEEKNUM($A22)),(_xlfn.XLOOKUP($A22,Organisation!$A:$A,Organisation!$B:$B,IF(_xlfn.XLOOKUP($B22,Paramètres!$A$2:$A$6,Paramètres!D$2:D$6,0,0,1)=0,"",_xlfn.XLOOKUP($B22,Paramètres!$A$2:$A$6,Paramètres!D$2:D$6,0,0,1)),0,1)),(IF(ISEVEN(_xlfn.ISOWEEKNUM($A22)),(_xlfn.XLOOKUP($A22,Organisation!$A:$A,Organisation!$B:$B,IF(_xlfn.XLOOKUP($B22,Paramètres!$I$2:$I$6,Paramètres!L$2:L$6,0,0,1)=0,"",_xlfn.XLOOKUP($B22,Paramètres!$I$2:$I$6,Paramètres!L$2:L$6,0,0,1)),0,1)),""))),"")</f>
        <v>Vacances</v>
      </c>
      <c r="G22" s="59" t="str">
        <f>IFERROR(IF(ISODD(_xlfn.ISOWEEKNUM($A22)),(_xlfn.XLOOKUP($A22,Organisation!$A:$A,Organisation!$B:$B,IF(_xlfn.XLOOKUP($B22,Paramètres!$A$2:$A$6,Paramètres!E$2:E$6,0,0,1)=0,"",_xlfn.XLOOKUP($B22,Paramètres!$A$2:$A$6,Paramètres!E$2:E$6,0,0,1)),0,1)),(IF(ISEVEN(_xlfn.ISOWEEKNUM($A22)),(_xlfn.XLOOKUP($A22,Organisation!$A:$A,Organisation!$B:$B,IF(_xlfn.XLOOKUP($B22,Paramètres!$I$2:$I$6,Paramètres!M$2:M$6,0,0,1)=0,"",_xlfn.XLOOKUP($B22,Paramètres!$I$2:$I$6,Paramètres!M$2:M$6,0,0,1)),0,1)),""))),"")</f>
        <v>Vacances</v>
      </c>
      <c r="H22" s="107" t="str">
        <f>IFERROR(IFERROR(IFERROR(_xlfn.XLOOKUP($A22,Organisation!$A:$A,Organisation!$B:$B,(E22-D22)+(G22-F22)),E22-D22),(G22-E22)),"")</f>
        <v>Vacances</v>
      </c>
      <c r="I22" s="98" t="str">
        <f t="shared" si="6"/>
        <v>Vacances</v>
      </c>
      <c r="J22" s="101" t="str">
        <f t="shared" si="1"/>
        <v>Vacances</v>
      </c>
      <c r="K22" s="101" t="str">
        <f t="shared" si="2"/>
        <v>Vacances</v>
      </c>
      <c r="L22" s="102" t="str">
        <f t="shared" si="3"/>
        <v>Vacances</v>
      </c>
      <c r="M22" s="106" t="str">
        <f t="shared" si="7"/>
        <v>Vacances</v>
      </c>
      <c r="N22" s="18" t="str">
        <f t="shared" si="8"/>
        <v/>
      </c>
      <c r="O22" s="36"/>
    </row>
    <row r="23" spans="1:17" s="2" customFormat="1" ht="12.75" customHeight="1" x14ac:dyDescent="0.3">
      <c r="A23" s="10">
        <f t="shared" si="4"/>
        <v>44791</v>
      </c>
      <c r="B23" s="42" t="str">
        <f t="shared" si="0"/>
        <v>jeudi</v>
      </c>
      <c r="C23" s="79">
        <f t="shared" si="5"/>
        <v>33</v>
      </c>
      <c r="D23" s="58" t="str">
        <f>IFERROR(IF(ISODD(_xlfn.ISOWEEKNUM($A23)),(_xlfn.XLOOKUP($A23,Organisation!$A:$A,Organisation!$B:$B,IF(_xlfn.XLOOKUP($B23,Paramètres!$A$2:$A$6,Paramètres!B$2:B$6,0,0,1)=0,"",_xlfn.XLOOKUP($B23,Paramètres!$A$2:$A$6,Paramètres!B$2:B$6,0,0,1)),0,1)),(IF(ISEVEN(_xlfn.ISOWEEKNUM($A23)),(_xlfn.XLOOKUP($A23,Organisation!$A:$A,Organisation!$B:$B,IF(_xlfn.XLOOKUP($B23,Paramètres!$I$2:$I$6,Paramètres!J$2:J$6,0,0,1)=0,"",_xlfn.XLOOKUP($B23,Paramètres!$I$2:$I$6,Paramètres!J$2:J$6,0,0,1)),0,1)),""))),"")</f>
        <v>Vacances</v>
      </c>
      <c r="E23" s="17" t="str">
        <f>IFERROR(IF(ISODD(_xlfn.ISOWEEKNUM($A23)),(_xlfn.XLOOKUP($A23,Organisation!$A:$A,Organisation!$B:$B,IF(_xlfn.XLOOKUP($B23,Paramètres!$A$2:$A$6,Paramètres!C$2:C$6,0,0,1)=0,"",_xlfn.XLOOKUP($B23,Paramètres!$A$2:$A$6,Paramètres!C$2:C$6,0,0,1)),0,1)),(IF(ISEVEN(_xlfn.ISOWEEKNUM($A23)),(_xlfn.XLOOKUP($A23,Organisation!$A:$A,Organisation!$B:$B,IF(_xlfn.XLOOKUP($B23,Paramètres!$I$2:$I$6,Paramètres!K$2:K$6,0,0,1)=0,"",_xlfn.XLOOKUP($B23,Paramètres!$I$2:$I$6,Paramètres!K$2:K$6,0,0,1)),0,1)),""))),"")</f>
        <v>Vacances</v>
      </c>
      <c r="F23" s="17" t="str">
        <f>IFERROR(IF(ISODD(_xlfn.ISOWEEKNUM($A23)),(_xlfn.XLOOKUP($A23,Organisation!$A:$A,Organisation!$B:$B,IF(_xlfn.XLOOKUP($B23,Paramètres!$A$2:$A$6,Paramètres!D$2:D$6,0,0,1)=0,"",_xlfn.XLOOKUP($B23,Paramètres!$A$2:$A$6,Paramètres!D$2:D$6,0,0,1)),0,1)),(IF(ISEVEN(_xlfn.ISOWEEKNUM($A23)),(_xlfn.XLOOKUP($A23,Organisation!$A:$A,Organisation!$B:$B,IF(_xlfn.XLOOKUP($B23,Paramètres!$I$2:$I$6,Paramètres!L$2:L$6,0,0,1)=0,"",_xlfn.XLOOKUP($B23,Paramètres!$I$2:$I$6,Paramètres!L$2:L$6,0,0,1)),0,1)),""))),"")</f>
        <v>Vacances</v>
      </c>
      <c r="G23" s="59" t="str">
        <f>IFERROR(IF(ISODD(_xlfn.ISOWEEKNUM($A23)),(_xlfn.XLOOKUP($A23,Organisation!$A:$A,Organisation!$B:$B,IF(_xlfn.XLOOKUP($B23,Paramètres!$A$2:$A$6,Paramètres!E$2:E$6,0,0,1)=0,"",_xlfn.XLOOKUP($B23,Paramètres!$A$2:$A$6,Paramètres!E$2:E$6,0,0,1)),0,1)),(IF(ISEVEN(_xlfn.ISOWEEKNUM($A23)),(_xlfn.XLOOKUP($A23,Organisation!$A:$A,Organisation!$B:$B,IF(_xlfn.XLOOKUP($B23,Paramètres!$I$2:$I$6,Paramètres!M$2:M$6,0,0,1)=0,"",_xlfn.XLOOKUP($B23,Paramètres!$I$2:$I$6,Paramètres!M$2:M$6,0,0,1)),0,1)),""))),"")</f>
        <v>Vacances</v>
      </c>
      <c r="H23" s="107" t="str">
        <f>IFERROR(IFERROR(IFERROR(_xlfn.XLOOKUP($A23,Organisation!$A:$A,Organisation!$B:$B,(E23-D23)+(G23-F23)),E23-D23),(G23-E23)),"")</f>
        <v>Vacances</v>
      </c>
      <c r="I23" s="98" t="str">
        <f t="shared" si="6"/>
        <v>Vacances</v>
      </c>
      <c r="J23" s="101" t="str">
        <f t="shared" si="1"/>
        <v>Vacances</v>
      </c>
      <c r="K23" s="101" t="str">
        <f t="shared" si="2"/>
        <v>Vacances</v>
      </c>
      <c r="L23" s="102" t="str">
        <f t="shared" si="3"/>
        <v>Vacances</v>
      </c>
      <c r="M23" s="106" t="str">
        <f t="shared" si="7"/>
        <v>Vacances</v>
      </c>
      <c r="N23" s="18" t="str">
        <f t="shared" si="8"/>
        <v/>
      </c>
      <c r="O23" s="36"/>
    </row>
    <row r="24" spans="1:17" s="2" customFormat="1" ht="12.75" customHeight="1" x14ac:dyDescent="0.3">
      <c r="A24" s="10">
        <f t="shared" si="4"/>
        <v>44792</v>
      </c>
      <c r="B24" s="42" t="str">
        <f t="shared" si="0"/>
        <v>vendredi</v>
      </c>
      <c r="C24" s="79">
        <f t="shared" si="5"/>
        <v>33</v>
      </c>
      <c r="D24" s="58" t="str">
        <f>IFERROR(IF(ISODD(_xlfn.ISOWEEKNUM($A24)),(_xlfn.XLOOKUP($A24,Organisation!$A:$A,Organisation!$B:$B,IF(_xlfn.XLOOKUP($B24,Paramètres!$A$2:$A$6,Paramètres!B$2:B$6,0,0,1)=0,"",_xlfn.XLOOKUP($B24,Paramètres!$A$2:$A$6,Paramètres!B$2:B$6,0,0,1)),0,1)),(IF(ISEVEN(_xlfn.ISOWEEKNUM($A24)),(_xlfn.XLOOKUP($A24,Organisation!$A:$A,Organisation!$B:$B,IF(_xlfn.XLOOKUP($B24,Paramètres!$I$2:$I$6,Paramètres!J$2:J$6,0,0,1)=0,"",_xlfn.XLOOKUP($B24,Paramètres!$I$2:$I$6,Paramètres!J$2:J$6,0,0,1)),0,1)),""))),"")</f>
        <v>Vacances</v>
      </c>
      <c r="E24" s="17" t="str">
        <f>IFERROR(IF(ISODD(_xlfn.ISOWEEKNUM($A24)),(_xlfn.XLOOKUP($A24,Organisation!$A:$A,Organisation!$B:$B,IF(_xlfn.XLOOKUP($B24,Paramètres!$A$2:$A$6,Paramètres!C$2:C$6,0,0,1)=0,"",_xlfn.XLOOKUP($B24,Paramètres!$A$2:$A$6,Paramètres!C$2:C$6,0,0,1)),0,1)),(IF(ISEVEN(_xlfn.ISOWEEKNUM($A24)),(_xlfn.XLOOKUP($A24,Organisation!$A:$A,Organisation!$B:$B,IF(_xlfn.XLOOKUP($B24,Paramètres!$I$2:$I$6,Paramètres!K$2:K$6,0,0,1)=0,"",_xlfn.XLOOKUP($B24,Paramètres!$I$2:$I$6,Paramètres!K$2:K$6,0,0,1)),0,1)),""))),"")</f>
        <v>Vacances</v>
      </c>
      <c r="F24" s="17" t="str">
        <f>IFERROR(IF(ISODD(_xlfn.ISOWEEKNUM($A24)),(_xlfn.XLOOKUP($A24,Organisation!$A:$A,Organisation!$B:$B,IF(_xlfn.XLOOKUP($B24,Paramètres!$A$2:$A$6,Paramètres!D$2:D$6,0,0,1)=0,"",_xlfn.XLOOKUP($B24,Paramètres!$A$2:$A$6,Paramètres!D$2:D$6,0,0,1)),0,1)),(IF(ISEVEN(_xlfn.ISOWEEKNUM($A24)),(_xlfn.XLOOKUP($A24,Organisation!$A:$A,Organisation!$B:$B,IF(_xlfn.XLOOKUP($B24,Paramètres!$I$2:$I$6,Paramètres!L$2:L$6,0,0,1)=0,"",_xlfn.XLOOKUP($B24,Paramètres!$I$2:$I$6,Paramètres!L$2:L$6,0,0,1)),0,1)),""))),"")</f>
        <v>Vacances</v>
      </c>
      <c r="G24" s="59" t="str">
        <f>IFERROR(IF(ISODD(_xlfn.ISOWEEKNUM($A24)),(_xlfn.XLOOKUP($A24,Organisation!$A:$A,Organisation!$B:$B,IF(_xlfn.XLOOKUP($B24,Paramètres!$A$2:$A$6,Paramètres!E$2:E$6,0,0,1)=0,"",_xlfn.XLOOKUP($B24,Paramètres!$A$2:$A$6,Paramètres!E$2:E$6,0,0,1)),0,1)),(IF(ISEVEN(_xlfn.ISOWEEKNUM($A24)),(_xlfn.XLOOKUP($A24,Organisation!$A:$A,Organisation!$B:$B,IF(_xlfn.XLOOKUP($B24,Paramètres!$I$2:$I$6,Paramètres!M$2:M$6,0,0,1)=0,"",_xlfn.XLOOKUP($B24,Paramètres!$I$2:$I$6,Paramètres!M$2:M$6,0,0,1)),0,1)),""))),"")</f>
        <v>Vacances</v>
      </c>
      <c r="H24" s="107" t="str">
        <f>IFERROR(IFERROR(IFERROR(_xlfn.XLOOKUP($A24,Organisation!$A:$A,Organisation!$B:$B,(E24-D24)+(G24-F24)),E24-D24),(G24-E24)),"")</f>
        <v>Vacances</v>
      </c>
      <c r="I24" s="98" t="str">
        <f t="shared" si="6"/>
        <v>Vacances</v>
      </c>
      <c r="J24" s="101" t="str">
        <f t="shared" si="1"/>
        <v>Vacances</v>
      </c>
      <c r="K24" s="101" t="str">
        <f t="shared" si="2"/>
        <v>Vacances</v>
      </c>
      <c r="L24" s="102" t="str">
        <f t="shared" si="3"/>
        <v>Vacances</v>
      </c>
      <c r="M24" s="106" t="str">
        <f t="shared" si="7"/>
        <v>Vacances</v>
      </c>
      <c r="N24" s="18" t="str">
        <f t="shared" si="8"/>
        <v/>
      </c>
      <c r="O24" s="36"/>
    </row>
    <row r="25" spans="1:17" s="2" customFormat="1" ht="12.75" customHeight="1" x14ac:dyDescent="0.3">
      <c r="A25" s="10">
        <f t="shared" si="4"/>
        <v>44793</v>
      </c>
      <c r="B25" s="42" t="str">
        <f t="shared" si="0"/>
        <v>samedi</v>
      </c>
      <c r="C25" s="79">
        <f t="shared" si="5"/>
        <v>33</v>
      </c>
      <c r="D25" s="58" t="str">
        <f>IFERROR(IF(ISODD(_xlfn.ISOWEEKNUM($A25)),(_xlfn.XLOOKUP($A25,Organisation!$A:$A,Organisation!$B:$B,IF(_xlfn.XLOOKUP($B25,Paramètres!$A$2:$A$6,Paramètres!B$2:B$6,0,0,1)=0,"",_xlfn.XLOOKUP($B25,Paramètres!$A$2:$A$6,Paramètres!B$2:B$6,0,0,1)),0,1)),(IF(ISEVEN(_xlfn.ISOWEEKNUM($A25)),(_xlfn.XLOOKUP($A25,Organisation!$A:$A,Organisation!$B:$B,IF(_xlfn.XLOOKUP($B25,Paramètres!$I$2:$I$6,Paramètres!J$2:J$6,0,0,1)=0,"",_xlfn.XLOOKUP($B25,Paramètres!$I$2:$I$6,Paramètres!J$2:J$6,0,0,1)),0,1)),""))),"")</f>
        <v>Vacances</v>
      </c>
      <c r="E25" s="17" t="str">
        <f>IFERROR(IF(ISODD(_xlfn.ISOWEEKNUM($A25)),(_xlfn.XLOOKUP($A25,Organisation!$A:$A,Organisation!$B:$B,IF(_xlfn.XLOOKUP($B25,Paramètres!$A$2:$A$6,Paramètres!C$2:C$6,0,0,1)=0,"",_xlfn.XLOOKUP($B25,Paramètres!$A$2:$A$6,Paramètres!C$2:C$6,0,0,1)),0,1)),(IF(ISEVEN(_xlfn.ISOWEEKNUM($A25)),(_xlfn.XLOOKUP($A25,Organisation!$A:$A,Organisation!$B:$B,IF(_xlfn.XLOOKUP($B25,Paramètres!$I$2:$I$6,Paramètres!K$2:K$6,0,0,1)=0,"",_xlfn.XLOOKUP($B25,Paramètres!$I$2:$I$6,Paramètres!K$2:K$6,0,0,1)),0,1)),""))),"")</f>
        <v>Vacances</v>
      </c>
      <c r="F25" s="17" t="str">
        <f>IFERROR(IF(ISODD(_xlfn.ISOWEEKNUM($A25)),(_xlfn.XLOOKUP($A25,Organisation!$A:$A,Organisation!$B:$B,IF(_xlfn.XLOOKUP($B25,Paramètres!$A$2:$A$6,Paramètres!D$2:D$6,0,0,1)=0,"",_xlfn.XLOOKUP($B25,Paramètres!$A$2:$A$6,Paramètres!D$2:D$6,0,0,1)),0,1)),(IF(ISEVEN(_xlfn.ISOWEEKNUM($A25)),(_xlfn.XLOOKUP($A25,Organisation!$A:$A,Organisation!$B:$B,IF(_xlfn.XLOOKUP($B25,Paramètres!$I$2:$I$6,Paramètres!L$2:L$6,0,0,1)=0,"",_xlfn.XLOOKUP($B25,Paramètres!$I$2:$I$6,Paramètres!L$2:L$6,0,0,1)),0,1)),""))),"")</f>
        <v>Vacances</v>
      </c>
      <c r="G25" s="59" t="str">
        <f>IFERROR(IF(ISODD(_xlfn.ISOWEEKNUM($A25)),(_xlfn.XLOOKUP($A25,Organisation!$A:$A,Organisation!$B:$B,IF(_xlfn.XLOOKUP($B25,Paramètres!$A$2:$A$6,Paramètres!E$2:E$6,0,0,1)=0,"",_xlfn.XLOOKUP($B25,Paramètres!$A$2:$A$6,Paramètres!E$2:E$6,0,0,1)),0,1)),(IF(ISEVEN(_xlfn.ISOWEEKNUM($A25)),(_xlfn.XLOOKUP($A25,Organisation!$A:$A,Organisation!$B:$B,IF(_xlfn.XLOOKUP($B25,Paramètres!$I$2:$I$6,Paramètres!M$2:M$6,0,0,1)=0,"",_xlfn.XLOOKUP($B25,Paramètres!$I$2:$I$6,Paramètres!M$2:M$6,0,0,1)),0,1)),""))),"")</f>
        <v>Vacances</v>
      </c>
      <c r="H25" s="107" t="str">
        <f>IFERROR(IFERROR(IFERROR(_xlfn.XLOOKUP($A25,Organisation!$A:$A,Organisation!$B:$B,(E25-D25)+(G25-F25)),E25-D25),(G25-E25)),"")</f>
        <v>Vacances</v>
      </c>
      <c r="I25" s="98" t="str">
        <f t="shared" si="6"/>
        <v>Vacances</v>
      </c>
      <c r="J25" s="101" t="str">
        <f t="shared" si="1"/>
        <v>Vacances</v>
      </c>
      <c r="K25" s="101" t="str">
        <f t="shared" si="2"/>
        <v>Vacances</v>
      </c>
      <c r="L25" s="102" t="str">
        <f t="shared" si="3"/>
        <v>Vacances</v>
      </c>
      <c r="M25" s="106" t="str">
        <f t="shared" si="7"/>
        <v>Vacances</v>
      </c>
      <c r="N25" s="18" t="str">
        <f t="shared" si="8"/>
        <v/>
      </c>
      <c r="O25" s="36"/>
    </row>
    <row r="26" spans="1:17" s="2" customFormat="1" ht="12.75" customHeight="1" x14ac:dyDescent="0.3">
      <c r="A26" s="10">
        <f t="shared" si="4"/>
        <v>44794</v>
      </c>
      <c r="B26" s="42" t="str">
        <f t="shared" si="0"/>
        <v>dimanche</v>
      </c>
      <c r="C26" s="79">
        <f t="shared" si="5"/>
        <v>33</v>
      </c>
      <c r="D26" s="58" t="str">
        <f>IFERROR(IF(ISODD(_xlfn.ISOWEEKNUM($A26)),(_xlfn.XLOOKUP($A26,Organisation!$A:$A,Organisation!$B:$B,IF(_xlfn.XLOOKUP($B26,Paramètres!$A$2:$A$6,Paramètres!B$2:B$6,0,0,1)=0,"",_xlfn.XLOOKUP($B26,Paramètres!$A$2:$A$6,Paramètres!B$2:B$6,0,0,1)),0,1)),(IF(ISEVEN(_xlfn.ISOWEEKNUM($A26)),(_xlfn.XLOOKUP($A26,Organisation!$A:$A,Organisation!$B:$B,IF(_xlfn.XLOOKUP($B26,Paramètres!$I$2:$I$6,Paramètres!J$2:J$6,0,0,1)=0,"",_xlfn.XLOOKUP($B26,Paramètres!$I$2:$I$6,Paramètres!J$2:J$6,0,0,1)),0,1)),""))),"")</f>
        <v>Vacances</v>
      </c>
      <c r="E26" s="17" t="str">
        <f>IFERROR(IF(ISODD(_xlfn.ISOWEEKNUM($A26)),(_xlfn.XLOOKUP($A26,Organisation!$A:$A,Organisation!$B:$B,IF(_xlfn.XLOOKUP($B26,Paramètres!$A$2:$A$6,Paramètres!C$2:C$6,0,0,1)=0,"",_xlfn.XLOOKUP($B26,Paramètres!$A$2:$A$6,Paramètres!C$2:C$6,0,0,1)),0,1)),(IF(ISEVEN(_xlfn.ISOWEEKNUM($A26)),(_xlfn.XLOOKUP($A26,Organisation!$A:$A,Organisation!$B:$B,IF(_xlfn.XLOOKUP($B26,Paramètres!$I$2:$I$6,Paramètres!K$2:K$6,0,0,1)=0,"",_xlfn.XLOOKUP($B26,Paramètres!$I$2:$I$6,Paramètres!K$2:K$6,0,0,1)),0,1)),""))),"")</f>
        <v>Vacances</v>
      </c>
      <c r="F26" s="17" t="str">
        <f>IFERROR(IF(ISODD(_xlfn.ISOWEEKNUM($A26)),(_xlfn.XLOOKUP($A26,Organisation!$A:$A,Organisation!$B:$B,IF(_xlfn.XLOOKUP($B26,Paramètres!$A$2:$A$6,Paramètres!D$2:D$6,0,0,1)=0,"",_xlfn.XLOOKUP($B26,Paramètres!$A$2:$A$6,Paramètres!D$2:D$6,0,0,1)),0,1)),(IF(ISEVEN(_xlfn.ISOWEEKNUM($A26)),(_xlfn.XLOOKUP($A26,Organisation!$A:$A,Organisation!$B:$B,IF(_xlfn.XLOOKUP($B26,Paramètres!$I$2:$I$6,Paramètres!L$2:L$6,0,0,1)=0,"",_xlfn.XLOOKUP($B26,Paramètres!$I$2:$I$6,Paramètres!L$2:L$6,0,0,1)),0,1)),""))),"")</f>
        <v>Vacances</v>
      </c>
      <c r="G26" s="59" t="str">
        <f>IFERROR(IF(ISODD(_xlfn.ISOWEEKNUM($A26)),(_xlfn.XLOOKUP($A26,Organisation!$A:$A,Organisation!$B:$B,IF(_xlfn.XLOOKUP($B26,Paramètres!$A$2:$A$6,Paramètres!E$2:E$6,0,0,1)=0,"",_xlfn.XLOOKUP($B26,Paramètres!$A$2:$A$6,Paramètres!E$2:E$6,0,0,1)),0,1)),(IF(ISEVEN(_xlfn.ISOWEEKNUM($A26)),(_xlfn.XLOOKUP($A26,Organisation!$A:$A,Organisation!$B:$B,IF(_xlfn.XLOOKUP($B26,Paramètres!$I$2:$I$6,Paramètres!M$2:M$6,0,0,1)=0,"",_xlfn.XLOOKUP($B26,Paramètres!$I$2:$I$6,Paramètres!M$2:M$6,0,0,1)),0,1)),""))),"")</f>
        <v>Vacances</v>
      </c>
      <c r="H26" s="107" t="str">
        <f>IFERROR(IFERROR(IFERROR(_xlfn.XLOOKUP($A26,Organisation!$A:$A,Organisation!$B:$B,(E26-D26)+(G26-F26)),E26-D26),(G26-E26)),"")</f>
        <v>Vacances</v>
      </c>
      <c r="I26" s="98" t="str">
        <f t="shared" si="6"/>
        <v>Vacances</v>
      </c>
      <c r="J26" s="101" t="str">
        <f t="shared" si="1"/>
        <v>Vacances</v>
      </c>
      <c r="K26" s="101" t="str">
        <f t="shared" si="2"/>
        <v>Vacances</v>
      </c>
      <c r="L26" s="102" t="str">
        <f t="shared" si="3"/>
        <v>Vacances</v>
      </c>
      <c r="M26" s="106" t="str">
        <f t="shared" si="7"/>
        <v>Vacances</v>
      </c>
      <c r="N26" s="18">
        <f t="shared" si="8"/>
        <v>0</v>
      </c>
      <c r="O26" s="36"/>
    </row>
    <row r="27" spans="1:17" s="2" customFormat="1" ht="12.75" customHeight="1" x14ac:dyDescent="0.3">
      <c r="A27" s="10">
        <f t="shared" si="4"/>
        <v>44795</v>
      </c>
      <c r="B27" s="42" t="str">
        <f t="shared" si="0"/>
        <v>lundi</v>
      </c>
      <c r="C27" s="79">
        <f t="shared" si="5"/>
        <v>34</v>
      </c>
      <c r="D27" s="58" t="str">
        <f>IFERROR(IF(ISODD(_xlfn.ISOWEEKNUM($A27)),(_xlfn.XLOOKUP($A27,Organisation!$A:$A,Organisation!$B:$B,IF(_xlfn.XLOOKUP($B27,Paramètres!$A$2:$A$6,Paramètres!B$2:B$6,0,0,1)=0,"",_xlfn.XLOOKUP($B27,Paramètres!$A$2:$A$6,Paramètres!B$2:B$6,0,0,1)),0,1)),(IF(ISEVEN(_xlfn.ISOWEEKNUM($A27)),(_xlfn.XLOOKUP($A27,Organisation!$A:$A,Organisation!$B:$B,IF(_xlfn.XLOOKUP($B27,Paramètres!$I$2:$I$6,Paramètres!J$2:J$6,0,0,1)=0,"",_xlfn.XLOOKUP($B27,Paramètres!$I$2:$I$6,Paramètres!J$2:J$6,0,0,1)),0,1)),""))),"")</f>
        <v>Vacances</v>
      </c>
      <c r="E27" s="17" t="str">
        <f>IFERROR(IF(ISODD(_xlfn.ISOWEEKNUM($A27)),(_xlfn.XLOOKUP($A27,Organisation!$A:$A,Organisation!$B:$B,IF(_xlfn.XLOOKUP($B27,Paramètres!$A$2:$A$6,Paramètres!C$2:C$6,0,0,1)=0,"",_xlfn.XLOOKUP($B27,Paramètres!$A$2:$A$6,Paramètres!C$2:C$6,0,0,1)),0,1)),(IF(ISEVEN(_xlfn.ISOWEEKNUM($A27)),(_xlfn.XLOOKUP($A27,Organisation!$A:$A,Organisation!$B:$B,IF(_xlfn.XLOOKUP($B27,Paramètres!$I$2:$I$6,Paramètres!K$2:K$6,0,0,1)=0,"",_xlfn.XLOOKUP($B27,Paramètres!$I$2:$I$6,Paramètres!K$2:K$6,0,0,1)),0,1)),""))),"")</f>
        <v>Vacances</v>
      </c>
      <c r="F27" s="17" t="str">
        <f>IFERROR(IF(ISODD(_xlfn.ISOWEEKNUM($A27)),(_xlfn.XLOOKUP($A27,Organisation!$A:$A,Organisation!$B:$B,IF(_xlfn.XLOOKUP($B27,Paramètres!$A$2:$A$6,Paramètres!D$2:D$6,0,0,1)=0,"",_xlfn.XLOOKUP($B27,Paramètres!$A$2:$A$6,Paramètres!D$2:D$6,0,0,1)),0,1)),(IF(ISEVEN(_xlfn.ISOWEEKNUM($A27)),(_xlfn.XLOOKUP($A27,Organisation!$A:$A,Organisation!$B:$B,IF(_xlfn.XLOOKUP($B27,Paramètres!$I$2:$I$6,Paramètres!L$2:L$6,0,0,1)=0,"",_xlfn.XLOOKUP($B27,Paramètres!$I$2:$I$6,Paramètres!L$2:L$6,0,0,1)),0,1)),""))),"")</f>
        <v>Vacances</v>
      </c>
      <c r="G27" s="59" t="str">
        <f>IFERROR(IF(ISODD(_xlfn.ISOWEEKNUM($A27)),(_xlfn.XLOOKUP($A27,Organisation!$A:$A,Organisation!$B:$B,IF(_xlfn.XLOOKUP($B27,Paramètres!$A$2:$A$6,Paramètres!E$2:E$6,0,0,1)=0,"",_xlfn.XLOOKUP($B27,Paramètres!$A$2:$A$6,Paramètres!E$2:E$6,0,0,1)),0,1)),(IF(ISEVEN(_xlfn.ISOWEEKNUM($A27)),(_xlfn.XLOOKUP($A27,Organisation!$A:$A,Organisation!$B:$B,IF(_xlfn.XLOOKUP($B27,Paramètres!$I$2:$I$6,Paramètres!M$2:M$6,0,0,1)=0,"",_xlfn.XLOOKUP($B27,Paramètres!$I$2:$I$6,Paramètres!M$2:M$6,0,0,1)),0,1)),""))),"")</f>
        <v>Vacances</v>
      </c>
      <c r="H27" s="107" t="str">
        <f>IFERROR(IFERROR(IFERROR(_xlfn.XLOOKUP($A27,Organisation!$A:$A,Organisation!$B:$B,(E27-D27)+(G27-F27)),E27-D27),(G27-E27)),"")</f>
        <v>Vacances</v>
      </c>
      <c r="I27" s="98" t="str">
        <f t="shared" si="6"/>
        <v>Vacances</v>
      </c>
      <c r="J27" s="99" t="str">
        <f t="shared" si="1"/>
        <v>Vacances</v>
      </c>
      <c r="K27" s="99" t="str">
        <f t="shared" si="2"/>
        <v>Vacances</v>
      </c>
      <c r="L27" s="100" t="str">
        <f t="shared" si="3"/>
        <v>Vacances</v>
      </c>
      <c r="M27" s="106" t="str">
        <f t="shared" si="7"/>
        <v>Vacances</v>
      </c>
      <c r="N27" s="18" t="str">
        <f t="shared" si="8"/>
        <v/>
      </c>
      <c r="O27" s="36"/>
    </row>
    <row r="28" spans="1:17" s="2" customFormat="1" ht="12.75" customHeight="1" x14ac:dyDescent="0.3">
      <c r="A28" s="10">
        <f t="shared" si="4"/>
        <v>44796</v>
      </c>
      <c r="B28" s="42" t="str">
        <f t="shared" si="0"/>
        <v>mardi</v>
      </c>
      <c r="C28" s="79">
        <f t="shared" si="5"/>
        <v>34</v>
      </c>
      <c r="D28" s="58" t="str">
        <f>IFERROR(IF(ISODD(_xlfn.ISOWEEKNUM($A28)),(_xlfn.XLOOKUP($A28,Organisation!$A:$A,Organisation!$B:$B,IF(_xlfn.XLOOKUP($B28,Paramètres!$A$2:$A$6,Paramètres!B$2:B$6,0,0,1)=0,"",_xlfn.XLOOKUP($B28,Paramètres!$A$2:$A$6,Paramètres!B$2:B$6,0,0,1)),0,1)),(IF(ISEVEN(_xlfn.ISOWEEKNUM($A28)),(_xlfn.XLOOKUP($A28,Organisation!$A:$A,Organisation!$B:$B,IF(_xlfn.XLOOKUP($B28,Paramètres!$I$2:$I$6,Paramètres!J$2:J$6,0,0,1)=0,"",_xlfn.XLOOKUP($B28,Paramètres!$I$2:$I$6,Paramètres!J$2:J$6,0,0,1)),0,1)),""))),"")</f>
        <v>Vacances</v>
      </c>
      <c r="E28" s="17" t="str">
        <f>IFERROR(IF(ISODD(_xlfn.ISOWEEKNUM($A28)),(_xlfn.XLOOKUP($A28,Organisation!$A:$A,Organisation!$B:$B,IF(_xlfn.XLOOKUP($B28,Paramètres!$A$2:$A$6,Paramètres!C$2:C$6,0,0,1)=0,"",_xlfn.XLOOKUP($B28,Paramètres!$A$2:$A$6,Paramètres!C$2:C$6,0,0,1)),0,1)),(IF(ISEVEN(_xlfn.ISOWEEKNUM($A28)),(_xlfn.XLOOKUP($A28,Organisation!$A:$A,Organisation!$B:$B,IF(_xlfn.XLOOKUP($B28,Paramètres!$I$2:$I$6,Paramètres!K$2:K$6,0,0,1)=0,"",_xlfn.XLOOKUP($B28,Paramètres!$I$2:$I$6,Paramètres!K$2:K$6,0,0,1)),0,1)),""))),"")</f>
        <v>Vacances</v>
      </c>
      <c r="F28" s="17" t="str">
        <f>IFERROR(IF(ISODD(_xlfn.ISOWEEKNUM($A28)),(_xlfn.XLOOKUP($A28,Organisation!$A:$A,Organisation!$B:$B,IF(_xlfn.XLOOKUP($B28,Paramètres!$A$2:$A$6,Paramètres!D$2:D$6,0,0,1)=0,"",_xlfn.XLOOKUP($B28,Paramètres!$A$2:$A$6,Paramètres!D$2:D$6,0,0,1)),0,1)),(IF(ISEVEN(_xlfn.ISOWEEKNUM($A28)),(_xlfn.XLOOKUP($A28,Organisation!$A:$A,Organisation!$B:$B,IF(_xlfn.XLOOKUP($B28,Paramètres!$I$2:$I$6,Paramètres!L$2:L$6,0,0,1)=0,"",_xlfn.XLOOKUP($B28,Paramètres!$I$2:$I$6,Paramètres!L$2:L$6,0,0,1)),0,1)),""))),"")</f>
        <v>Vacances</v>
      </c>
      <c r="G28" s="59" t="str">
        <f>IFERROR(IF(ISODD(_xlfn.ISOWEEKNUM($A28)),(_xlfn.XLOOKUP($A28,Organisation!$A:$A,Organisation!$B:$B,IF(_xlfn.XLOOKUP($B28,Paramètres!$A$2:$A$6,Paramètres!E$2:E$6,0,0,1)=0,"",_xlfn.XLOOKUP($B28,Paramètres!$A$2:$A$6,Paramètres!E$2:E$6,0,0,1)),0,1)),(IF(ISEVEN(_xlfn.ISOWEEKNUM($A28)),(_xlfn.XLOOKUP($A28,Organisation!$A:$A,Organisation!$B:$B,IF(_xlfn.XLOOKUP($B28,Paramètres!$I$2:$I$6,Paramètres!M$2:M$6,0,0,1)=0,"",_xlfn.XLOOKUP($B28,Paramètres!$I$2:$I$6,Paramètres!M$2:M$6,0,0,1)),0,1)),""))),"")</f>
        <v>Vacances</v>
      </c>
      <c r="H28" s="107" t="str">
        <f>IFERROR(IFERROR(IFERROR(_xlfn.XLOOKUP($A28,Organisation!$A:$A,Organisation!$B:$B,(E28-D28)+(G28-F28)),E28-D28),(G28-E28)),"")</f>
        <v>Vacances</v>
      </c>
      <c r="I28" s="98" t="str">
        <f t="shared" si="6"/>
        <v>Vacances</v>
      </c>
      <c r="J28" s="101" t="str">
        <f t="shared" si="1"/>
        <v>Vacances</v>
      </c>
      <c r="K28" s="101" t="str">
        <f t="shared" si="2"/>
        <v>Vacances</v>
      </c>
      <c r="L28" s="102" t="str">
        <f t="shared" si="3"/>
        <v>Vacances</v>
      </c>
      <c r="M28" s="106" t="str">
        <f t="shared" si="7"/>
        <v>Vacances</v>
      </c>
      <c r="N28" s="18" t="str">
        <f t="shared" si="8"/>
        <v/>
      </c>
      <c r="O28" s="36"/>
    </row>
    <row r="29" spans="1:17" s="2" customFormat="1" ht="12.75" customHeight="1" x14ac:dyDescent="0.3">
      <c r="A29" s="10">
        <f t="shared" si="4"/>
        <v>44797</v>
      </c>
      <c r="B29" s="42" t="str">
        <f t="shared" si="0"/>
        <v>mercredi</v>
      </c>
      <c r="C29" s="79">
        <f t="shared" si="5"/>
        <v>34</v>
      </c>
      <c r="D29" s="58" t="str">
        <f>IFERROR(IF(ISODD(_xlfn.ISOWEEKNUM($A29)),(_xlfn.XLOOKUP($A29,Organisation!$A:$A,Organisation!$B:$B,IF(_xlfn.XLOOKUP($B29,Paramètres!$A$2:$A$6,Paramètres!B$2:B$6,0,0,1)=0,"",_xlfn.XLOOKUP($B29,Paramètres!$A$2:$A$6,Paramètres!B$2:B$6,0,0,1)),0,1)),(IF(ISEVEN(_xlfn.ISOWEEKNUM($A29)),(_xlfn.XLOOKUP($A29,Organisation!$A:$A,Organisation!$B:$B,IF(_xlfn.XLOOKUP($B29,Paramètres!$I$2:$I$6,Paramètres!J$2:J$6,0,0,1)=0,"",_xlfn.XLOOKUP($B29,Paramètres!$I$2:$I$6,Paramètres!J$2:J$6,0,0,1)),0,1)),""))),"")</f>
        <v>Vacances</v>
      </c>
      <c r="E29" s="17" t="str">
        <f>IFERROR(IF(ISODD(_xlfn.ISOWEEKNUM($A29)),(_xlfn.XLOOKUP($A29,Organisation!$A:$A,Organisation!$B:$B,IF(_xlfn.XLOOKUP($B29,Paramètres!$A$2:$A$6,Paramètres!C$2:C$6,0,0,1)=0,"",_xlfn.XLOOKUP($B29,Paramètres!$A$2:$A$6,Paramètres!C$2:C$6,0,0,1)),0,1)),(IF(ISEVEN(_xlfn.ISOWEEKNUM($A29)),(_xlfn.XLOOKUP($A29,Organisation!$A:$A,Organisation!$B:$B,IF(_xlfn.XLOOKUP($B29,Paramètres!$I$2:$I$6,Paramètres!K$2:K$6,0,0,1)=0,"",_xlfn.XLOOKUP($B29,Paramètres!$I$2:$I$6,Paramètres!K$2:K$6,0,0,1)),0,1)),""))),"")</f>
        <v>Vacances</v>
      </c>
      <c r="F29" s="17" t="str">
        <f>IFERROR(IF(ISODD(_xlfn.ISOWEEKNUM($A29)),(_xlfn.XLOOKUP($A29,Organisation!$A:$A,Organisation!$B:$B,IF(_xlfn.XLOOKUP($B29,Paramètres!$A$2:$A$6,Paramètres!D$2:D$6,0,0,1)=0,"",_xlfn.XLOOKUP($B29,Paramètres!$A$2:$A$6,Paramètres!D$2:D$6,0,0,1)),0,1)),(IF(ISEVEN(_xlfn.ISOWEEKNUM($A29)),(_xlfn.XLOOKUP($A29,Organisation!$A:$A,Organisation!$B:$B,IF(_xlfn.XLOOKUP($B29,Paramètres!$I$2:$I$6,Paramètres!L$2:L$6,0,0,1)=0,"",_xlfn.XLOOKUP($B29,Paramètres!$I$2:$I$6,Paramètres!L$2:L$6,0,0,1)),0,1)),""))),"")</f>
        <v>Vacances</v>
      </c>
      <c r="G29" s="59" t="str">
        <f>IFERROR(IF(ISODD(_xlfn.ISOWEEKNUM($A29)),(_xlfn.XLOOKUP($A29,Organisation!$A:$A,Organisation!$B:$B,IF(_xlfn.XLOOKUP($B29,Paramètres!$A$2:$A$6,Paramètres!E$2:E$6,0,0,1)=0,"",_xlfn.XLOOKUP($B29,Paramètres!$A$2:$A$6,Paramètres!E$2:E$6,0,0,1)),0,1)),(IF(ISEVEN(_xlfn.ISOWEEKNUM($A29)),(_xlfn.XLOOKUP($A29,Organisation!$A:$A,Organisation!$B:$B,IF(_xlfn.XLOOKUP($B29,Paramètres!$I$2:$I$6,Paramètres!M$2:M$6,0,0,1)=0,"",_xlfn.XLOOKUP($B29,Paramètres!$I$2:$I$6,Paramètres!M$2:M$6,0,0,1)),0,1)),""))),"")</f>
        <v>Vacances</v>
      </c>
      <c r="H29" s="107" t="str">
        <f>IFERROR(IFERROR(IFERROR(_xlfn.XLOOKUP($A29,Organisation!$A:$A,Organisation!$B:$B,(E29-D29)+(G29-F29)),E29-D29),(G29-E29)),"")</f>
        <v>Vacances</v>
      </c>
      <c r="I29" s="103" t="str">
        <f t="shared" si="6"/>
        <v>Vacances</v>
      </c>
      <c r="J29" s="101" t="str">
        <f t="shared" si="1"/>
        <v>Vacances</v>
      </c>
      <c r="K29" s="101" t="str">
        <f t="shared" si="2"/>
        <v>Vacances</v>
      </c>
      <c r="L29" s="102" t="str">
        <f t="shared" si="3"/>
        <v>Vacances</v>
      </c>
      <c r="M29" s="106" t="str">
        <f t="shared" si="7"/>
        <v>Vacances</v>
      </c>
      <c r="N29" s="18" t="str">
        <f t="shared" si="8"/>
        <v/>
      </c>
      <c r="O29" s="36"/>
    </row>
    <row r="30" spans="1:17" s="2" customFormat="1" ht="12.75" customHeight="1" x14ac:dyDescent="0.3">
      <c r="A30" s="10">
        <f t="shared" si="4"/>
        <v>44798</v>
      </c>
      <c r="B30" s="42" t="str">
        <f t="shared" si="0"/>
        <v>jeudi</v>
      </c>
      <c r="C30" s="79">
        <f t="shared" si="5"/>
        <v>34</v>
      </c>
      <c r="D30" s="58" t="str">
        <f>IFERROR(IF(ISODD(_xlfn.ISOWEEKNUM($A30)),(_xlfn.XLOOKUP($A30,Organisation!$A:$A,Organisation!$B:$B,IF(_xlfn.XLOOKUP($B30,Paramètres!$A$2:$A$6,Paramètres!B$2:B$6,0,0,1)=0,"",_xlfn.XLOOKUP($B30,Paramètres!$A$2:$A$6,Paramètres!B$2:B$6,0,0,1)),0,1)),(IF(ISEVEN(_xlfn.ISOWEEKNUM($A30)),(_xlfn.XLOOKUP($A30,Organisation!$A:$A,Organisation!$B:$B,IF(_xlfn.XLOOKUP($B30,Paramètres!$I$2:$I$6,Paramètres!J$2:J$6,0,0,1)=0,"",_xlfn.XLOOKUP($B30,Paramètres!$I$2:$I$6,Paramètres!J$2:J$6,0,0,1)),0,1)),""))),"")</f>
        <v>Vacances</v>
      </c>
      <c r="E30" s="17" t="str">
        <f>IFERROR(IF(ISODD(_xlfn.ISOWEEKNUM($A30)),(_xlfn.XLOOKUP($A30,Organisation!$A:$A,Organisation!$B:$B,IF(_xlfn.XLOOKUP($B30,Paramètres!$A$2:$A$6,Paramètres!C$2:C$6,0,0,1)=0,"",_xlfn.XLOOKUP($B30,Paramètres!$A$2:$A$6,Paramètres!C$2:C$6,0,0,1)),0,1)),(IF(ISEVEN(_xlfn.ISOWEEKNUM($A30)),(_xlfn.XLOOKUP($A30,Organisation!$A:$A,Organisation!$B:$B,IF(_xlfn.XLOOKUP($B30,Paramètres!$I$2:$I$6,Paramètres!K$2:K$6,0,0,1)=0,"",_xlfn.XLOOKUP($B30,Paramètres!$I$2:$I$6,Paramètres!K$2:K$6,0,0,1)),0,1)),""))),"")</f>
        <v>Vacances</v>
      </c>
      <c r="F30" s="17" t="str">
        <f>IFERROR(IF(ISODD(_xlfn.ISOWEEKNUM($A30)),(_xlfn.XLOOKUP($A30,Organisation!$A:$A,Organisation!$B:$B,IF(_xlfn.XLOOKUP($B30,Paramètres!$A$2:$A$6,Paramètres!D$2:D$6,0,0,1)=0,"",_xlfn.XLOOKUP($B30,Paramètres!$A$2:$A$6,Paramètres!D$2:D$6,0,0,1)),0,1)),(IF(ISEVEN(_xlfn.ISOWEEKNUM($A30)),(_xlfn.XLOOKUP($A30,Organisation!$A:$A,Organisation!$B:$B,IF(_xlfn.XLOOKUP($B30,Paramètres!$I$2:$I$6,Paramètres!L$2:L$6,0,0,1)=0,"",_xlfn.XLOOKUP($B30,Paramètres!$I$2:$I$6,Paramètres!L$2:L$6,0,0,1)),0,1)),""))),"")</f>
        <v>Vacances</v>
      </c>
      <c r="G30" s="59" t="str">
        <f>IFERROR(IF(ISODD(_xlfn.ISOWEEKNUM($A30)),(_xlfn.XLOOKUP($A30,Organisation!$A:$A,Organisation!$B:$B,IF(_xlfn.XLOOKUP($B30,Paramètres!$A$2:$A$6,Paramètres!E$2:E$6,0,0,1)=0,"",_xlfn.XLOOKUP($B30,Paramètres!$A$2:$A$6,Paramètres!E$2:E$6,0,0,1)),0,1)),(IF(ISEVEN(_xlfn.ISOWEEKNUM($A30)),(_xlfn.XLOOKUP($A30,Organisation!$A:$A,Organisation!$B:$B,IF(_xlfn.XLOOKUP($B30,Paramètres!$I$2:$I$6,Paramètres!M$2:M$6,0,0,1)=0,"",_xlfn.XLOOKUP($B30,Paramètres!$I$2:$I$6,Paramètres!M$2:M$6,0,0,1)),0,1)),""))),"")</f>
        <v>Vacances</v>
      </c>
      <c r="H30" s="107" t="str">
        <f>IFERROR(IFERROR(IFERROR(_xlfn.XLOOKUP($A30,Organisation!$A:$A,Organisation!$B:$B,(E30-D30)+(G30-F30)),E30-D30),(G30-E30)),"")</f>
        <v>Vacances</v>
      </c>
      <c r="I30" s="103" t="str">
        <f t="shared" si="6"/>
        <v>Vacances</v>
      </c>
      <c r="J30" s="101" t="str">
        <f t="shared" si="1"/>
        <v>Vacances</v>
      </c>
      <c r="K30" s="101" t="str">
        <f t="shared" si="2"/>
        <v>Vacances</v>
      </c>
      <c r="L30" s="102" t="str">
        <f t="shared" si="3"/>
        <v>Vacances</v>
      </c>
      <c r="M30" s="106" t="str">
        <f t="shared" si="7"/>
        <v>Vacances</v>
      </c>
      <c r="N30" s="18" t="str">
        <f t="shared" si="8"/>
        <v/>
      </c>
      <c r="O30" s="36"/>
    </row>
    <row r="31" spans="1:17" s="2" customFormat="1" ht="12.75" customHeight="1" x14ac:dyDescent="0.3">
      <c r="A31" s="10">
        <f t="shared" si="4"/>
        <v>44799</v>
      </c>
      <c r="B31" s="42" t="str">
        <f t="shared" si="0"/>
        <v>vendredi</v>
      </c>
      <c r="C31" s="79">
        <f t="shared" si="5"/>
        <v>34</v>
      </c>
      <c r="D31" s="58" t="str">
        <f>IFERROR(IF(ISODD(_xlfn.ISOWEEKNUM($A31)),(_xlfn.XLOOKUP($A31,Organisation!$A:$A,Organisation!$B:$B,IF(_xlfn.XLOOKUP($B31,Paramètres!$A$2:$A$6,Paramètres!B$2:B$6,0,0,1)=0,"",_xlfn.XLOOKUP($B31,Paramètres!$A$2:$A$6,Paramètres!B$2:B$6,0,0,1)),0,1)),(IF(ISEVEN(_xlfn.ISOWEEKNUM($A31)),(_xlfn.XLOOKUP($A31,Organisation!$A:$A,Organisation!$B:$B,IF(_xlfn.XLOOKUP($B31,Paramètres!$I$2:$I$6,Paramètres!J$2:J$6,0,0,1)=0,"",_xlfn.XLOOKUP($B31,Paramètres!$I$2:$I$6,Paramètres!J$2:J$6,0,0,1)),0,1)),""))),"")</f>
        <v>Vacances</v>
      </c>
      <c r="E31" s="17" t="str">
        <f>IFERROR(IF(ISODD(_xlfn.ISOWEEKNUM($A31)),(_xlfn.XLOOKUP($A31,Organisation!$A:$A,Organisation!$B:$B,IF(_xlfn.XLOOKUP($B31,Paramètres!$A$2:$A$6,Paramètres!C$2:C$6,0,0,1)=0,"",_xlfn.XLOOKUP($B31,Paramètres!$A$2:$A$6,Paramètres!C$2:C$6,0,0,1)),0,1)),(IF(ISEVEN(_xlfn.ISOWEEKNUM($A31)),(_xlfn.XLOOKUP($A31,Organisation!$A:$A,Organisation!$B:$B,IF(_xlfn.XLOOKUP($B31,Paramètres!$I$2:$I$6,Paramètres!K$2:K$6,0,0,1)=0,"",_xlfn.XLOOKUP($B31,Paramètres!$I$2:$I$6,Paramètres!K$2:K$6,0,0,1)),0,1)),""))),"")</f>
        <v>Vacances</v>
      </c>
      <c r="F31" s="17" t="str">
        <f>IFERROR(IF(ISODD(_xlfn.ISOWEEKNUM($A31)),(_xlfn.XLOOKUP($A31,Organisation!$A:$A,Organisation!$B:$B,IF(_xlfn.XLOOKUP($B31,Paramètres!$A$2:$A$6,Paramètres!D$2:D$6,0,0,1)=0,"",_xlfn.XLOOKUP($B31,Paramètres!$A$2:$A$6,Paramètres!D$2:D$6,0,0,1)),0,1)),(IF(ISEVEN(_xlfn.ISOWEEKNUM($A31)),(_xlfn.XLOOKUP($A31,Organisation!$A:$A,Organisation!$B:$B,IF(_xlfn.XLOOKUP($B31,Paramètres!$I$2:$I$6,Paramètres!L$2:L$6,0,0,1)=0,"",_xlfn.XLOOKUP($B31,Paramètres!$I$2:$I$6,Paramètres!L$2:L$6,0,0,1)),0,1)),""))),"")</f>
        <v>Vacances</v>
      </c>
      <c r="G31" s="59" t="str">
        <f>IFERROR(IF(ISODD(_xlfn.ISOWEEKNUM($A31)),(_xlfn.XLOOKUP($A31,Organisation!$A:$A,Organisation!$B:$B,IF(_xlfn.XLOOKUP($B31,Paramètres!$A$2:$A$6,Paramètres!E$2:E$6,0,0,1)=0,"",_xlfn.XLOOKUP($B31,Paramètres!$A$2:$A$6,Paramètres!E$2:E$6,0,0,1)),0,1)),(IF(ISEVEN(_xlfn.ISOWEEKNUM($A31)),(_xlfn.XLOOKUP($A31,Organisation!$A:$A,Organisation!$B:$B,IF(_xlfn.XLOOKUP($B31,Paramètres!$I$2:$I$6,Paramètres!M$2:M$6,0,0,1)=0,"",_xlfn.XLOOKUP($B31,Paramètres!$I$2:$I$6,Paramètres!M$2:M$6,0,0,1)),0,1)),""))),"")</f>
        <v>Vacances</v>
      </c>
      <c r="H31" s="107" t="str">
        <f>IFERROR(IFERROR(IFERROR(_xlfn.XLOOKUP($A31,Organisation!$A:$A,Organisation!$B:$B,(E31-D31)+(G31-F31)),E31-D31),(G31-E31)),"")</f>
        <v>Vacances</v>
      </c>
      <c r="I31" s="98" t="str">
        <f t="shared" si="6"/>
        <v>Vacances</v>
      </c>
      <c r="J31" s="101" t="str">
        <f t="shared" si="1"/>
        <v>Vacances</v>
      </c>
      <c r="K31" s="101" t="str">
        <f t="shared" si="2"/>
        <v>Vacances</v>
      </c>
      <c r="L31" s="102" t="str">
        <f t="shared" si="3"/>
        <v>Vacances</v>
      </c>
      <c r="M31" s="106" t="str">
        <f t="shared" si="7"/>
        <v>Vacances</v>
      </c>
      <c r="N31" s="18" t="str">
        <f t="shared" si="8"/>
        <v/>
      </c>
      <c r="O31" s="36"/>
    </row>
    <row r="32" spans="1:17" s="2" customFormat="1" ht="12.75" customHeight="1" x14ac:dyDescent="0.3">
      <c r="A32" s="10">
        <f t="shared" si="4"/>
        <v>44800</v>
      </c>
      <c r="B32" s="42" t="str">
        <f t="shared" si="0"/>
        <v>samedi</v>
      </c>
      <c r="C32" s="79">
        <f t="shared" si="5"/>
        <v>34</v>
      </c>
      <c r="D32" s="58" t="str">
        <f>IFERROR(IF(ISODD(_xlfn.ISOWEEKNUM($A32)),(_xlfn.XLOOKUP($A32,Organisation!$A:$A,Organisation!$B:$B,IF(_xlfn.XLOOKUP($B32,Paramètres!$A$2:$A$6,Paramètres!B$2:B$6,0,0,1)=0,"",_xlfn.XLOOKUP($B32,Paramètres!$A$2:$A$6,Paramètres!B$2:B$6,0,0,1)),0,1)),(IF(ISEVEN(_xlfn.ISOWEEKNUM($A32)),(_xlfn.XLOOKUP($A32,Organisation!$A:$A,Organisation!$B:$B,IF(_xlfn.XLOOKUP($B32,Paramètres!$I$2:$I$6,Paramètres!J$2:J$6,0,0,1)=0,"",_xlfn.XLOOKUP($B32,Paramètres!$I$2:$I$6,Paramètres!J$2:J$6,0,0,1)),0,1)),""))),"")</f>
        <v>Vacances</v>
      </c>
      <c r="E32" s="17" t="str">
        <f>IFERROR(IF(ISODD(_xlfn.ISOWEEKNUM($A32)),(_xlfn.XLOOKUP($A32,Organisation!$A:$A,Organisation!$B:$B,IF(_xlfn.XLOOKUP($B32,Paramètres!$A$2:$A$6,Paramètres!C$2:C$6,0,0,1)=0,"",_xlfn.XLOOKUP($B32,Paramètres!$A$2:$A$6,Paramètres!C$2:C$6,0,0,1)),0,1)),(IF(ISEVEN(_xlfn.ISOWEEKNUM($A32)),(_xlfn.XLOOKUP($A32,Organisation!$A:$A,Organisation!$B:$B,IF(_xlfn.XLOOKUP($B32,Paramètres!$I$2:$I$6,Paramètres!K$2:K$6,0,0,1)=0,"",_xlfn.XLOOKUP($B32,Paramètres!$I$2:$I$6,Paramètres!K$2:K$6,0,0,1)),0,1)),""))),"")</f>
        <v>Vacances</v>
      </c>
      <c r="F32" s="17" t="str">
        <f>IFERROR(IF(ISODD(_xlfn.ISOWEEKNUM($A32)),(_xlfn.XLOOKUP($A32,Organisation!$A:$A,Organisation!$B:$B,IF(_xlfn.XLOOKUP($B32,Paramètres!$A$2:$A$6,Paramètres!D$2:D$6,0,0,1)=0,"",_xlfn.XLOOKUP($B32,Paramètres!$A$2:$A$6,Paramètres!D$2:D$6,0,0,1)),0,1)),(IF(ISEVEN(_xlfn.ISOWEEKNUM($A32)),(_xlfn.XLOOKUP($A32,Organisation!$A:$A,Organisation!$B:$B,IF(_xlfn.XLOOKUP($B32,Paramètres!$I$2:$I$6,Paramètres!L$2:L$6,0,0,1)=0,"",_xlfn.XLOOKUP($B32,Paramètres!$I$2:$I$6,Paramètres!L$2:L$6,0,0,1)),0,1)),""))),"")</f>
        <v>Vacances</v>
      </c>
      <c r="G32" s="59" t="str">
        <f>IFERROR(IF(ISODD(_xlfn.ISOWEEKNUM($A32)),(_xlfn.XLOOKUP($A32,Organisation!$A:$A,Organisation!$B:$B,IF(_xlfn.XLOOKUP($B32,Paramètres!$A$2:$A$6,Paramètres!E$2:E$6,0,0,1)=0,"",_xlfn.XLOOKUP($B32,Paramètres!$A$2:$A$6,Paramètres!E$2:E$6,0,0,1)),0,1)),(IF(ISEVEN(_xlfn.ISOWEEKNUM($A32)),(_xlfn.XLOOKUP($A32,Organisation!$A:$A,Organisation!$B:$B,IF(_xlfn.XLOOKUP($B32,Paramètres!$I$2:$I$6,Paramètres!M$2:M$6,0,0,1)=0,"",_xlfn.XLOOKUP($B32,Paramètres!$I$2:$I$6,Paramètres!M$2:M$6,0,0,1)),0,1)),""))),"")</f>
        <v>Vacances</v>
      </c>
      <c r="H32" s="107" t="str">
        <f>IFERROR(IFERROR(IFERROR(_xlfn.XLOOKUP($A32,Organisation!$A:$A,Organisation!$B:$B,(E32-D32)+(G32-F32)),E32-D32),(G32-E32)),"")</f>
        <v>Vacances</v>
      </c>
      <c r="I32" s="98" t="str">
        <f t="shared" si="6"/>
        <v>Vacances</v>
      </c>
      <c r="J32" s="101" t="str">
        <f t="shared" si="1"/>
        <v>Vacances</v>
      </c>
      <c r="K32" s="101" t="str">
        <f t="shared" si="2"/>
        <v>Vacances</v>
      </c>
      <c r="L32" s="102" t="str">
        <f t="shared" si="3"/>
        <v>Vacances</v>
      </c>
      <c r="M32" s="106" t="str">
        <f t="shared" si="7"/>
        <v>Vacances</v>
      </c>
      <c r="N32" s="18" t="str">
        <f t="shared" si="8"/>
        <v/>
      </c>
      <c r="O32" s="36"/>
    </row>
    <row r="33" spans="1:16" s="2" customFormat="1" ht="12.75" customHeight="1" x14ac:dyDescent="0.3">
      <c r="A33" s="10">
        <f t="shared" si="4"/>
        <v>44801</v>
      </c>
      <c r="B33" s="42" t="str">
        <f t="shared" si="0"/>
        <v>dimanche</v>
      </c>
      <c r="C33" s="79">
        <f t="shared" si="5"/>
        <v>34</v>
      </c>
      <c r="D33" s="58" t="str">
        <f>IFERROR(IF(ISODD(_xlfn.ISOWEEKNUM($A33)),(_xlfn.XLOOKUP($A33,Organisation!$A:$A,Organisation!$B:$B,IF(_xlfn.XLOOKUP($B33,Paramètres!$A$2:$A$6,Paramètres!B$2:B$6,0,0,1)=0,"",_xlfn.XLOOKUP($B33,Paramètres!$A$2:$A$6,Paramètres!B$2:B$6,0,0,1)),0,1)),(IF(ISEVEN(_xlfn.ISOWEEKNUM($A33)),(_xlfn.XLOOKUP($A33,Organisation!$A:$A,Organisation!$B:$B,IF(_xlfn.XLOOKUP($B33,Paramètres!$I$2:$I$6,Paramètres!J$2:J$6,0,0,1)=0,"",_xlfn.XLOOKUP($B33,Paramètres!$I$2:$I$6,Paramètres!J$2:J$6,0,0,1)),0,1)),""))),"")</f>
        <v>Vacances</v>
      </c>
      <c r="E33" s="17" t="str">
        <f>IFERROR(IF(ISODD(_xlfn.ISOWEEKNUM($A33)),(_xlfn.XLOOKUP($A33,Organisation!$A:$A,Organisation!$B:$B,IF(_xlfn.XLOOKUP($B33,Paramètres!$A$2:$A$6,Paramètres!C$2:C$6,0,0,1)=0,"",_xlfn.XLOOKUP($B33,Paramètres!$A$2:$A$6,Paramètres!C$2:C$6,0,0,1)),0,1)),(IF(ISEVEN(_xlfn.ISOWEEKNUM($A33)),(_xlfn.XLOOKUP($A33,Organisation!$A:$A,Organisation!$B:$B,IF(_xlfn.XLOOKUP($B33,Paramètres!$I$2:$I$6,Paramètres!K$2:K$6,0,0,1)=0,"",_xlfn.XLOOKUP($B33,Paramètres!$I$2:$I$6,Paramètres!K$2:K$6,0,0,1)),0,1)),""))),"")</f>
        <v>Vacances</v>
      </c>
      <c r="F33" s="17" t="str">
        <f>IFERROR(IF(ISODD(_xlfn.ISOWEEKNUM($A33)),(_xlfn.XLOOKUP($A33,Organisation!$A:$A,Organisation!$B:$B,IF(_xlfn.XLOOKUP($B33,Paramètres!$A$2:$A$6,Paramètres!D$2:D$6,0,0,1)=0,"",_xlfn.XLOOKUP($B33,Paramètres!$A$2:$A$6,Paramètres!D$2:D$6,0,0,1)),0,1)),(IF(ISEVEN(_xlfn.ISOWEEKNUM($A33)),(_xlfn.XLOOKUP($A33,Organisation!$A:$A,Organisation!$B:$B,IF(_xlfn.XLOOKUP($B33,Paramètres!$I$2:$I$6,Paramètres!L$2:L$6,0,0,1)=0,"",_xlfn.XLOOKUP($B33,Paramètres!$I$2:$I$6,Paramètres!L$2:L$6,0,0,1)),0,1)),""))),"")</f>
        <v>Vacances</v>
      </c>
      <c r="G33" s="59" t="str">
        <f>IFERROR(IF(ISODD(_xlfn.ISOWEEKNUM($A33)),(_xlfn.XLOOKUP($A33,Organisation!$A:$A,Organisation!$B:$B,IF(_xlfn.XLOOKUP($B33,Paramètres!$A$2:$A$6,Paramètres!E$2:E$6,0,0,1)=0,"",_xlfn.XLOOKUP($B33,Paramètres!$A$2:$A$6,Paramètres!E$2:E$6,0,0,1)),0,1)),(IF(ISEVEN(_xlfn.ISOWEEKNUM($A33)),(_xlfn.XLOOKUP($A33,Organisation!$A:$A,Organisation!$B:$B,IF(_xlfn.XLOOKUP($B33,Paramètres!$I$2:$I$6,Paramètres!M$2:M$6,0,0,1)=0,"",_xlfn.XLOOKUP($B33,Paramètres!$I$2:$I$6,Paramètres!M$2:M$6,0,0,1)),0,1)),""))),"")</f>
        <v>Vacances</v>
      </c>
      <c r="H33" s="107" t="str">
        <f>IFERROR(IFERROR(IFERROR(_xlfn.XLOOKUP($A33,Organisation!$A:$A,Organisation!$B:$B,(E33-D33)+(G33-F33)),E33-D33),(G33-E33)),"")</f>
        <v>Vacances</v>
      </c>
      <c r="I33" s="98" t="str">
        <f t="shared" si="6"/>
        <v>Vacances</v>
      </c>
      <c r="J33" s="99" t="str">
        <f t="shared" si="1"/>
        <v>Vacances</v>
      </c>
      <c r="K33" s="99" t="str">
        <f t="shared" si="2"/>
        <v>Vacances</v>
      </c>
      <c r="L33" s="100" t="str">
        <f t="shared" si="3"/>
        <v>Vacances</v>
      </c>
      <c r="M33" s="106" t="str">
        <f t="shared" si="7"/>
        <v>Vacances</v>
      </c>
      <c r="N33" s="18">
        <f t="shared" si="8"/>
        <v>0</v>
      </c>
      <c r="O33" s="36"/>
    </row>
    <row r="34" spans="1:16" s="2" customFormat="1" ht="12.75" customHeight="1" x14ac:dyDescent="0.3">
      <c r="A34" s="10">
        <f t="shared" si="4"/>
        <v>44802</v>
      </c>
      <c r="B34" s="42" t="str">
        <f t="shared" si="0"/>
        <v>lundi</v>
      </c>
      <c r="C34" s="79">
        <f t="shared" si="5"/>
        <v>35</v>
      </c>
      <c r="D34" s="58">
        <f>IFERROR(IF(ISODD(_xlfn.ISOWEEKNUM($A34)),(_xlfn.XLOOKUP($A34,Organisation!$A:$A,Organisation!$B:$B,IF(_xlfn.XLOOKUP($B34,Paramètres!$A$2:$A$6,Paramètres!B$2:B$6,0,0,1)=0,"",_xlfn.XLOOKUP($B34,Paramètres!$A$2:$A$6,Paramètres!B$2:B$6,0,0,1)),0,1)),(IF(ISEVEN(_xlfn.ISOWEEKNUM($A34)),(_xlfn.XLOOKUP($A34,Organisation!$A:$A,Organisation!$B:$B,IF(_xlfn.XLOOKUP($B34,Paramètres!$I$2:$I$6,Paramètres!J$2:J$6,0,0,1)=0,"",_xlfn.XLOOKUP($B34,Paramètres!$I$2:$I$6,Paramètres!J$2:J$6,0,0,1)),0,1)),""))),"")</f>
        <v>0.33333333333333331</v>
      </c>
      <c r="E34" s="17">
        <f>IFERROR(IF(ISODD(_xlfn.ISOWEEKNUM($A34)),(_xlfn.XLOOKUP($A34,Organisation!$A:$A,Organisation!$B:$B,IF(_xlfn.XLOOKUP($B34,Paramètres!$A$2:$A$6,Paramètres!C$2:C$6,0,0,1)=0,"",_xlfn.XLOOKUP($B34,Paramètres!$A$2:$A$6,Paramètres!C$2:C$6,0,0,1)),0,1)),(IF(ISEVEN(_xlfn.ISOWEEKNUM($A34)),(_xlfn.XLOOKUP($A34,Organisation!$A:$A,Organisation!$B:$B,IF(_xlfn.XLOOKUP($B34,Paramètres!$I$2:$I$6,Paramètres!K$2:K$6,0,0,1)=0,"",_xlfn.XLOOKUP($B34,Paramètres!$I$2:$I$6,Paramètres!K$2:K$6,0,0,1)),0,1)),""))),"")</f>
        <v>0.5</v>
      </c>
      <c r="F34" s="17">
        <f>IFERROR(IF(ISODD(_xlfn.ISOWEEKNUM($A34)),(_xlfn.XLOOKUP($A34,Organisation!$A:$A,Organisation!$B:$B,IF(_xlfn.XLOOKUP($B34,Paramètres!$A$2:$A$6,Paramètres!D$2:D$6,0,0,1)=0,"",_xlfn.XLOOKUP($B34,Paramètres!$A$2:$A$6,Paramètres!D$2:D$6,0,0,1)),0,1)),(IF(ISEVEN(_xlfn.ISOWEEKNUM($A34)),(_xlfn.XLOOKUP($A34,Organisation!$A:$A,Organisation!$B:$B,IF(_xlfn.XLOOKUP($B34,Paramètres!$I$2:$I$6,Paramètres!L$2:L$6,0,0,1)=0,"",_xlfn.XLOOKUP($B34,Paramètres!$I$2:$I$6,Paramètres!L$2:L$6,0,0,1)),0,1)),""))),"")</f>
        <v>0.54166666666666663</v>
      </c>
      <c r="G34" s="59">
        <f>IFERROR(IF(ISODD(_xlfn.ISOWEEKNUM($A34)),(_xlfn.XLOOKUP($A34,Organisation!$A:$A,Organisation!$B:$B,IF(_xlfn.XLOOKUP($B34,Paramètres!$A$2:$A$6,Paramètres!E$2:E$6,0,0,1)=0,"",_xlfn.XLOOKUP($B34,Paramètres!$A$2:$A$6,Paramètres!E$2:E$6,0,0,1)),0,1)),(IF(ISEVEN(_xlfn.ISOWEEKNUM($A34)),(_xlfn.XLOOKUP($A34,Organisation!$A:$A,Organisation!$B:$B,IF(_xlfn.XLOOKUP($B34,Paramètres!$I$2:$I$6,Paramètres!M$2:M$6,0,0,1)=0,"",_xlfn.XLOOKUP($B34,Paramètres!$I$2:$I$6,Paramètres!M$2:M$6,0,0,1)),0,1)),""))),"")</f>
        <v>0.70833333333333337</v>
      </c>
      <c r="H34" s="107">
        <f>IFERROR(IFERROR(IFERROR(_xlfn.XLOOKUP($A34,Organisation!$A:$A,Organisation!$B:$B,(E34-D34)+(G34-F34)),E34-D34),(G34-E34)),"")</f>
        <v>0.33333333333333343</v>
      </c>
      <c r="I34" s="103">
        <f>D34</f>
        <v>0.33333333333333331</v>
      </c>
      <c r="J34" s="101">
        <f t="shared" si="1"/>
        <v>0.5</v>
      </c>
      <c r="K34" s="101">
        <f t="shared" si="2"/>
        <v>0.54166666666666663</v>
      </c>
      <c r="L34" s="101">
        <f t="shared" si="3"/>
        <v>0.70833333333333337</v>
      </c>
      <c r="M34" s="106">
        <f t="shared" si="7"/>
        <v>0.33333333333333343</v>
      </c>
      <c r="N34" s="18" t="str">
        <f t="shared" si="8"/>
        <v/>
      </c>
      <c r="O34" s="36"/>
    </row>
    <row r="35" spans="1:16" s="2" customFormat="1" ht="12.75" customHeight="1" x14ac:dyDescent="0.3">
      <c r="A35" s="10">
        <f t="shared" si="4"/>
        <v>44803</v>
      </c>
      <c r="B35" s="42" t="str">
        <f t="shared" si="0"/>
        <v>mardi</v>
      </c>
      <c r="C35" s="79">
        <f t="shared" si="5"/>
        <v>35</v>
      </c>
      <c r="D35" s="58">
        <f>IFERROR(IF(ISODD(_xlfn.ISOWEEKNUM($A35)),(_xlfn.XLOOKUP($A35,Organisation!$A:$A,Organisation!$B:$B,IF(_xlfn.XLOOKUP($B35,Paramètres!$A$2:$A$6,Paramètres!B$2:B$6,0,0,1)=0,"",_xlfn.XLOOKUP($B35,Paramètres!$A$2:$A$6,Paramètres!B$2:B$6,0,0,1)),0,1)),(IF(ISEVEN(_xlfn.ISOWEEKNUM($A35)),(_xlfn.XLOOKUP($A35,Organisation!$A:$A,Organisation!$B:$B,IF(_xlfn.XLOOKUP($B35,Paramètres!$I$2:$I$6,Paramètres!J$2:J$6,0,0,1)=0,"",_xlfn.XLOOKUP($B35,Paramètres!$I$2:$I$6,Paramètres!J$2:J$6,0,0,1)),0,1)),""))),"")</f>
        <v>0.33333333333333331</v>
      </c>
      <c r="E35" s="17">
        <f>IFERROR(IF(ISODD(_xlfn.ISOWEEKNUM($A35)),(_xlfn.XLOOKUP($A35,Organisation!$A:$A,Organisation!$B:$B,IF(_xlfn.XLOOKUP($B35,Paramètres!$A$2:$A$6,Paramètres!C$2:C$6,0,0,1)=0,"",_xlfn.XLOOKUP($B35,Paramètres!$A$2:$A$6,Paramètres!C$2:C$6,0,0,1)),0,1)),(IF(ISEVEN(_xlfn.ISOWEEKNUM($A35)),(_xlfn.XLOOKUP($A35,Organisation!$A:$A,Organisation!$B:$B,IF(_xlfn.XLOOKUP($B35,Paramètres!$I$2:$I$6,Paramètres!K$2:K$6,0,0,1)=0,"",_xlfn.XLOOKUP($B35,Paramètres!$I$2:$I$6,Paramètres!K$2:K$6,0,0,1)),0,1)),""))),"")</f>
        <v>0.5</v>
      </c>
      <c r="F35" s="17">
        <f>IFERROR(IF(ISODD(_xlfn.ISOWEEKNUM($A35)),(_xlfn.XLOOKUP($A35,Organisation!$A:$A,Organisation!$B:$B,IF(_xlfn.XLOOKUP($B35,Paramètres!$A$2:$A$6,Paramètres!D$2:D$6,0,0,1)=0,"",_xlfn.XLOOKUP($B35,Paramètres!$A$2:$A$6,Paramètres!D$2:D$6,0,0,1)),0,1)),(IF(ISEVEN(_xlfn.ISOWEEKNUM($A35)),(_xlfn.XLOOKUP($A35,Organisation!$A:$A,Organisation!$B:$B,IF(_xlfn.XLOOKUP($B35,Paramètres!$I$2:$I$6,Paramètres!L$2:L$6,0,0,1)=0,"",_xlfn.XLOOKUP($B35,Paramètres!$I$2:$I$6,Paramètres!L$2:L$6,0,0,1)),0,1)),""))),"")</f>
        <v>0.54166666666666663</v>
      </c>
      <c r="G35" s="59">
        <f>IFERROR(IF(ISODD(_xlfn.ISOWEEKNUM($A35)),(_xlfn.XLOOKUP($A35,Organisation!$A:$A,Organisation!$B:$B,IF(_xlfn.XLOOKUP($B35,Paramètres!$A$2:$A$6,Paramètres!E$2:E$6,0,0,1)=0,"",_xlfn.XLOOKUP($B35,Paramètres!$A$2:$A$6,Paramètres!E$2:E$6,0,0,1)),0,1)),(IF(ISEVEN(_xlfn.ISOWEEKNUM($A35)),(_xlfn.XLOOKUP($A35,Organisation!$A:$A,Organisation!$B:$B,IF(_xlfn.XLOOKUP($B35,Paramètres!$I$2:$I$6,Paramètres!M$2:M$6,0,0,1)=0,"",_xlfn.XLOOKUP($B35,Paramètres!$I$2:$I$6,Paramètres!M$2:M$6,0,0,1)),0,1)),""))),"")</f>
        <v>0.70833333333333337</v>
      </c>
      <c r="H35" s="107">
        <f>IFERROR(IFERROR(IFERROR(_xlfn.XLOOKUP($A35,Organisation!$A:$A,Organisation!$B:$B,(E35-D35)+(G35-F35)),E35-D35),(G35-E35)),"")</f>
        <v>0.33333333333333343</v>
      </c>
      <c r="I35" s="103">
        <f t="shared" ref="I35:I36" si="9">D35</f>
        <v>0.33333333333333331</v>
      </c>
      <c r="J35" s="101">
        <f t="shared" si="1"/>
        <v>0.5</v>
      </c>
      <c r="K35" s="101">
        <f t="shared" si="2"/>
        <v>0.54166666666666663</v>
      </c>
      <c r="L35" s="102">
        <f t="shared" si="3"/>
        <v>0.70833333333333337</v>
      </c>
      <c r="M35" s="106">
        <f t="shared" si="7"/>
        <v>0.33333333333333343</v>
      </c>
      <c r="N35" s="18" t="str">
        <f t="shared" si="8"/>
        <v/>
      </c>
      <c r="O35" s="36"/>
    </row>
    <row r="36" spans="1:16" s="2" customFormat="1" ht="12.75" customHeight="1" thickBot="1" x14ac:dyDescent="0.35">
      <c r="A36" s="11">
        <f t="shared" si="4"/>
        <v>44804</v>
      </c>
      <c r="B36" s="43" t="str">
        <f t="shared" si="0"/>
        <v>mercredi</v>
      </c>
      <c r="C36" s="80">
        <f t="shared" si="5"/>
        <v>35</v>
      </c>
      <c r="D36" s="62">
        <f>IFERROR(IF(ISODD(_xlfn.ISOWEEKNUM($A36)),(_xlfn.XLOOKUP($A36,Organisation!$A:$A,Organisation!$B:$B,IF(_xlfn.XLOOKUP($B36,Paramètres!$A$2:$A$6,Paramètres!B$2:B$6,0,0,1)=0,"",_xlfn.XLOOKUP($B36,Paramètres!$A$2:$A$6,Paramètres!B$2:B$6,0,0,1)),0,1)),(IF(ISEVEN(_xlfn.ISOWEEKNUM($A36)),(_xlfn.XLOOKUP($A36,Organisation!$A:$A,Organisation!$B:$B,IF(_xlfn.XLOOKUP($B36,Paramètres!$I$2:$I$6,Paramètres!J$2:J$6,0,0,1)=0,"",_xlfn.XLOOKUP($B36,Paramètres!$I$2:$I$6,Paramètres!J$2:J$6,0,0,1)),0,1)),""))),"")</f>
        <v>0.33333333333333331</v>
      </c>
      <c r="E36" s="63">
        <f>IFERROR(IF(ISODD(_xlfn.ISOWEEKNUM($A36)),(_xlfn.XLOOKUP($A36,Organisation!$A:$A,Organisation!$B:$B,IF(_xlfn.XLOOKUP($B36,Paramètres!$A$2:$A$6,Paramètres!C$2:C$6,0,0,1)=0,"",_xlfn.XLOOKUP($B36,Paramètres!$A$2:$A$6,Paramètres!C$2:C$6,0,0,1)),0,1)),(IF(ISEVEN(_xlfn.ISOWEEKNUM($A36)),(_xlfn.XLOOKUP($A36,Organisation!$A:$A,Organisation!$B:$B,IF(_xlfn.XLOOKUP($B36,Paramètres!$I$2:$I$6,Paramètres!K$2:K$6,0,0,1)=0,"",_xlfn.XLOOKUP($B36,Paramètres!$I$2:$I$6,Paramètres!K$2:K$6,0,0,1)),0,1)),""))),"")</f>
        <v>0.5</v>
      </c>
      <c r="F36" s="63">
        <f>IFERROR(IF(ISODD(_xlfn.ISOWEEKNUM($A36)),(_xlfn.XLOOKUP($A36,Organisation!$A:$A,Organisation!$B:$B,IF(_xlfn.XLOOKUP($B36,Paramètres!$A$2:$A$6,Paramètres!D$2:D$6,0,0,1)=0,"",_xlfn.XLOOKUP($B36,Paramètres!$A$2:$A$6,Paramètres!D$2:D$6,0,0,1)),0,1)),(IF(ISEVEN(_xlfn.ISOWEEKNUM($A36)),(_xlfn.XLOOKUP($A36,Organisation!$A:$A,Organisation!$B:$B,IF(_xlfn.XLOOKUP($B36,Paramètres!$I$2:$I$6,Paramètres!L$2:L$6,0,0,1)=0,"",_xlfn.XLOOKUP($B36,Paramètres!$I$2:$I$6,Paramètres!L$2:L$6,0,0,1)),0,1)),""))),"")</f>
        <v>0.54166666666666663</v>
      </c>
      <c r="G36" s="64">
        <f>IFERROR(IF(ISODD(_xlfn.ISOWEEKNUM($A36)),(_xlfn.XLOOKUP($A36,Organisation!$A:$A,Organisation!$B:$B,IF(_xlfn.XLOOKUP($B36,Paramètres!$A$2:$A$6,Paramètres!E$2:E$6,0,0,1)=0,"",_xlfn.XLOOKUP($B36,Paramètres!$A$2:$A$6,Paramètres!E$2:E$6,0,0,1)),0,1)),(IF(ISEVEN(_xlfn.ISOWEEKNUM($A36)),(_xlfn.XLOOKUP($A36,Organisation!$A:$A,Organisation!$B:$B,IF(_xlfn.XLOOKUP($B36,Paramètres!$I$2:$I$6,Paramètres!M$2:M$6,0,0,1)=0,"",_xlfn.XLOOKUP($B36,Paramètres!$I$2:$I$6,Paramètres!M$2:M$6,0,0,1)),0,1)),""))),"")</f>
        <v>0.70833333333333337</v>
      </c>
      <c r="H36" s="108">
        <f>IFERROR(IFERROR(IFERROR(_xlfn.XLOOKUP($A36,Organisation!$A:$A,Organisation!$B:$B,(E36-D36)+(G36-F36)),E36-D36),(G36-E36)),"")</f>
        <v>0.33333333333333343</v>
      </c>
      <c r="I36" s="103">
        <f t="shared" si="9"/>
        <v>0.33333333333333331</v>
      </c>
      <c r="J36" s="101">
        <f t="shared" si="1"/>
        <v>0.5</v>
      </c>
      <c r="K36" s="101">
        <f t="shared" si="2"/>
        <v>0.54166666666666663</v>
      </c>
      <c r="L36" s="102">
        <f t="shared" si="3"/>
        <v>0.70833333333333337</v>
      </c>
      <c r="M36" s="109">
        <f t="shared" si="7"/>
        <v>0.33333333333333343</v>
      </c>
      <c r="N36" s="19" t="str">
        <f t="shared" si="8"/>
        <v/>
      </c>
      <c r="O36" s="39"/>
    </row>
    <row r="37" spans="1:16" s="2" customFormat="1" ht="15" customHeight="1" thickBot="1" x14ac:dyDescent="0.35">
      <c r="A37" s="149"/>
      <c r="B37" s="150"/>
      <c r="C37" s="151"/>
      <c r="D37" s="151"/>
      <c r="E37" s="151"/>
      <c r="F37" s="151"/>
      <c r="G37" s="151"/>
      <c r="H37" s="151"/>
      <c r="I37" s="150"/>
      <c r="J37" s="150"/>
      <c r="K37" s="150"/>
      <c r="L37" s="150"/>
      <c r="M37" s="12"/>
      <c r="N37" s="20">
        <f>IF(B30="Dimanche",SUM(M31:M36),IF(B31="Dimanche",SUM(M32:M36),IF(B32="Dimanche",SUM(M33:M36),IF(B33="Dimanche",SUM(M34:M36),IF(B34="Dimanche",SUM(M35:M36),IF(B35="Dimanche",SUM(M35:M36),IF(N36=SUM(M30:M35),"",SUM(M30:M34))))))))</f>
        <v>1.0000000000000002</v>
      </c>
      <c r="O37" s="40"/>
      <c r="P37" s="26"/>
    </row>
    <row r="38" spans="1:16" s="2" customFormat="1" ht="13.05" customHeight="1" x14ac:dyDescent="0.3">
      <c r="A38" s="5"/>
      <c r="B38" s="5"/>
      <c r="C38" s="5"/>
      <c r="D38" s="13"/>
      <c r="E38" s="13"/>
      <c r="F38" s="13"/>
      <c r="G38" s="139" t="s">
        <v>24</v>
      </c>
      <c r="H38" s="141">
        <f>SUM(H6:H37)</f>
        <v>1.0000000000000002</v>
      </c>
      <c r="I38" s="13"/>
      <c r="J38" s="13"/>
      <c r="K38" s="13"/>
      <c r="L38" s="13"/>
      <c r="M38" s="139" t="s">
        <v>25</v>
      </c>
      <c r="N38" s="141">
        <f>SUM(N6:N37)</f>
        <v>1.0000000000000002</v>
      </c>
      <c r="O38" s="15"/>
    </row>
    <row r="39" spans="1:16" s="2" customFormat="1" ht="18.75" customHeight="1" thickBot="1" x14ac:dyDescent="0.35">
      <c r="A39" s="51" t="str">
        <f>TEXT(A4,"mmmm aaaa")</f>
        <v>août 2022</v>
      </c>
      <c r="B39" s="5"/>
      <c r="C39" s="5"/>
      <c r="D39" s="13"/>
      <c r="E39" s="13"/>
      <c r="F39" s="13"/>
      <c r="G39" s="140"/>
      <c r="H39" s="142"/>
      <c r="I39" s="13"/>
      <c r="J39" s="13"/>
      <c r="K39" s="13"/>
      <c r="L39" s="13"/>
      <c r="M39" s="140"/>
      <c r="N39" s="142"/>
      <c r="O39" s="15"/>
    </row>
    <row r="40" spans="1:16" s="2" customFormat="1" ht="15" customHeight="1" x14ac:dyDescent="0.3">
      <c r="A40"/>
      <c r="B40"/>
      <c r="C40"/>
      <c r="D40"/>
      <c r="E40"/>
      <c r="F40"/>
      <c r="G40"/>
      <c r="H40"/>
      <c r="I40"/>
      <c r="J40"/>
      <c r="K40"/>
      <c r="L40"/>
      <c r="M40" s="139" t="s">
        <v>23</v>
      </c>
      <c r="N40" s="141">
        <f>IF(SUM($M$6:$M$36)&lt;SUM($H$6:$H$36),"-"&amp;TEXT(ABS(SUM($M$6:$M$36)-SUM($H$6:$H$36)),"[h]:mm;@"),SUM($M$6:$M$36)-SUM($H$6:$H$36))</f>
        <v>0</v>
      </c>
      <c r="O40"/>
    </row>
    <row r="41" spans="1:16" s="2" customFormat="1" ht="15.75" customHeight="1" thickBot="1" x14ac:dyDescent="0.35">
      <c r="A41"/>
      <c r="D41" s="50"/>
      <c r="E41" s="50"/>
      <c r="F41"/>
      <c r="G41"/>
      <c r="H41"/>
      <c r="I41"/>
      <c r="J41"/>
      <c r="K41"/>
      <c r="L41"/>
      <c r="M41" s="140"/>
      <c r="N41" s="142"/>
      <c r="O41"/>
    </row>
    <row r="42" spans="1:16" s="2" customFormat="1" ht="13.05" customHeight="1" x14ac:dyDescent="0.3">
      <c r="A42" s="5"/>
      <c r="B42" s="5"/>
      <c r="C42" s="5"/>
      <c r="D42" s="13"/>
      <c r="E42" s="13"/>
      <c r="F42" s="13"/>
      <c r="G42" s="13"/>
      <c r="H42" s="13"/>
      <c r="I42" s="13"/>
      <c r="J42" s="13"/>
      <c r="K42" s="13"/>
      <c r="L42" s="13"/>
      <c r="M42" s="65"/>
      <c r="N42" s="16"/>
      <c r="O42" s="15"/>
    </row>
    <row r="43" spans="1:16" s="2" customFormat="1" ht="13.35" customHeight="1" x14ac:dyDescent="0.3">
      <c r="A43" s="5"/>
      <c r="B43" s="5"/>
      <c r="C43" s="5"/>
      <c r="D43" s="13"/>
      <c r="E43" s="13"/>
      <c r="F43" s="13"/>
      <c r="G43" s="13"/>
      <c r="H43" s="13"/>
      <c r="I43" s="13"/>
      <c r="J43" s="13"/>
      <c r="K43" s="13"/>
      <c r="L43" s="13"/>
      <c r="M43" s="14"/>
      <c r="N43" s="16"/>
      <c r="O43" s="15"/>
    </row>
    <row r="44" spans="1:16" s="2" customFormat="1" x14ac:dyDescent="0.3">
      <c r="A44" s="5"/>
      <c r="B44" s="5"/>
      <c r="C44" s="5"/>
      <c r="D44" s="13"/>
      <c r="E44" s="13"/>
      <c r="F44" s="13"/>
      <c r="G44" s="13"/>
      <c r="H44" s="13"/>
      <c r="I44" s="13"/>
      <c r="J44" s="13"/>
      <c r="K44" s="13"/>
      <c r="L44" s="13"/>
      <c r="M44" s="14"/>
      <c r="N44" s="16"/>
      <c r="O44" s="15"/>
    </row>
    <row r="45" spans="1:16" s="2" customFormat="1" x14ac:dyDescent="0.3">
      <c r="A45" s="5"/>
      <c r="B45" s="5"/>
      <c r="C45" s="5"/>
      <c r="D45" s="13"/>
      <c r="E45" s="13"/>
      <c r="F45" s="13"/>
      <c r="G45" s="13"/>
      <c r="H45" s="13"/>
      <c r="I45" s="13"/>
      <c r="J45" s="13"/>
      <c r="K45" s="13"/>
      <c r="L45" s="13"/>
      <c r="M45" s="14"/>
      <c r="N45" s="16"/>
      <c r="O45" s="15"/>
    </row>
    <row r="46" spans="1:16" s="2" customFormat="1" x14ac:dyDescent="0.3">
      <c r="A46" s="5"/>
      <c r="B46" s="5"/>
      <c r="C46" s="5"/>
      <c r="D46" s="13"/>
      <c r="E46" s="13"/>
      <c r="F46" s="13"/>
      <c r="G46" s="13"/>
      <c r="H46" s="13"/>
      <c r="I46" s="13"/>
      <c r="J46" s="13"/>
      <c r="K46" s="13"/>
      <c r="L46" s="13"/>
      <c r="M46" s="14"/>
      <c r="N46" s="16"/>
      <c r="O46" s="15"/>
    </row>
    <row r="47" spans="1:16" s="2" customFormat="1" x14ac:dyDescent="0.3">
      <c r="A47" s="5"/>
      <c r="B47" s="5"/>
      <c r="C47" s="5"/>
      <c r="D47" s="13"/>
      <c r="E47" s="13"/>
      <c r="F47" s="13"/>
      <c r="G47" s="13"/>
      <c r="H47" s="13"/>
      <c r="I47" s="13"/>
      <c r="J47" s="13"/>
      <c r="K47" s="13"/>
      <c r="L47" s="13"/>
      <c r="M47" s="14"/>
      <c r="N47" s="16"/>
      <c r="O47" s="15"/>
    </row>
    <row r="48" spans="1:16" s="2" customFormat="1" x14ac:dyDescent="0.3">
      <c r="A48" s="5"/>
      <c r="B48" s="5"/>
      <c r="C48" s="5"/>
      <c r="D48" s="13"/>
      <c r="E48" s="13"/>
      <c r="F48" s="13"/>
      <c r="G48" s="13"/>
      <c r="H48" s="13"/>
      <c r="I48" s="13"/>
      <c r="J48" s="13"/>
      <c r="K48" s="13"/>
      <c r="L48" s="13"/>
      <c r="M48" s="14"/>
      <c r="N48" s="16"/>
      <c r="O48" s="15"/>
    </row>
    <row r="49" spans="4:16" s="5" customFormat="1" x14ac:dyDescent="0.3">
      <c r="D49" s="13"/>
      <c r="E49" s="13"/>
      <c r="F49" s="13"/>
      <c r="G49" s="13"/>
      <c r="H49" s="13"/>
      <c r="I49" s="13"/>
      <c r="J49" s="13"/>
      <c r="K49" s="13"/>
      <c r="L49" s="13"/>
      <c r="M49" s="14"/>
      <c r="N49" s="16"/>
      <c r="O49" s="15"/>
      <c r="P49" s="2"/>
    </row>
    <row r="50" spans="4:16" s="5" customFormat="1" x14ac:dyDescent="0.3">
      <c r="D50" s="13"/>
      <c r="E50" s="13"/>
      <c r="F50" s="13"/>
      <c r="G50" s="13"/>
      <c r="H50" s="13"/>
      <c r="I50" s="13"/>
      <c r="J50" s="13"/>
      <c r="K50" s="13"/>
      <c r="L50" s="13"/>
      <c r="M50" s="14"/>
      <c r="N50" s="16"/>
      <c r="O50" s="15"/>
      <c r="P50" s="2"/>
    </row>
    <row r="51" spans="4:16" s="5" customFormat="1" x14ac:dyDescent="0.3">
      <c r="D51" s="13"/>
      <c r="E51" s="13"/>
      <c r="F51" s="13"/>
      <c r="G51" s="13"/>
      <c r="H51" s="13"/>
      <c r="I51" s="13"/>
      <c r="J51" s="13"/>
      <c r="K51" s="13"/>
      <c r="L51" s="13"/>
      <c r="M51" s="14"/>
      <c r="N51" s="16"/>
      <c r="O51" s="15"/>
      <c r="P51" s="2"/>
    </row>
    <row r="52" spans="4:16" s="5" customFormat="1" x14ac:dyDescent="0.3">
      <c r="D52" s="13"/>
      <c r="E52" s="13"/>
      <c r="F52" s="13"/>
      <c r="G52" s="13"/>
      <c r="H52" s="13"/>
      <c r="I52" s="13"/>
      <c r="J52" s="13"/>
      <c r="K52" s="13"/>
      <c r="L52" s="13"/>
      <c r="M52" s="14"/>
      <c r="N52" s="16"/>
      <c r="O52" s="15"/>
      <c r="P52" s="2"/>
    </row>
    <row r="54" spans="4:16" s="5" customFormat="1" x14ac:dyDescent="0.3">
      <c r="D54" s="13"/>
      <c r="E54" s="13"/>
      <c r="F54" s="13"/>
      <c r="G54" s="13"/>
      <c r="H54" s="13"/>
      <c r="I54" s="13"/>
      <c r="J54" s="13"/>
      <c r="K54" s="13"/>
      <c r="L54" s="13"/>
      <c r="M54" s="14"/>
      <c r="N54" s="16"/>
      <c r="O54" s="15"/>
      <c r="P54" s="2"/>
    </row>
    <row r="55" spans="4:16" s="5" customFormat="1" x14ac:dyDescent="0.3">
      <c r="D55" s="13"/>
      <c r="E55" s="13"/>
      <c r="F55" s="13"/>
      <c r="G55" s="13"/>
      <c r="H55" s="13"/>
      <c r="I55" s="13"/>
      <c r="J55" s="13"/>
      <c r="K55" s="13"/>
      <c r="L55" s="13"/>
      <c r="M55" s="14"/>
      <c r="N55" s="16"/>
      <c r="O55" s="15"/>
      <c r="P55" s="2"/>
    </row>
    <row r="56" spans="4:16" s="5" customFormat="1" x14ac:dyDescent="0.3">
      <c r="D56" s="13"/>
      <c r="E56" s="13"/>
      <c r="F56" s="13"/>
      <c r="G56" s="13"/>
      <c r="H56" s="13"/>
      <c r="I56" s="13"/>
      <c r="J56" s="13"/>
      <c r="K56" s="13"/>
      <c r="L56" s="13"/>
      <c r="M56" s="14"/>
      <c r="N56" s="16"/>
      <c r="O56" s="15"/>
      <c r="P56" s="2"/>
    </row>
    <row r="57" spans="4:16" s="5" customFormat="1" x14ac:dyDescent="0.3">
      <c r="D57" s="13"/>
      <c r="E57" s="13"/>
      <c r="F57" s="13"/>
      <c r="G57" s="13"/>
      <c r="H57" s="13"/>
      <c r="I57" s="13"/>
      <c r="J57" s="13"/>
      <c r="K57" s="13"/>
      <c r="L57" s="13"/>
      <c r="M57" s="14"/>
      <c r="N57" s="16"/>
      <c r="O57" s="15"/>
      <c r="P57" s="2"/>
    </row>
    <row r="58" spans="4:16" s="5" customFormat="1" x14ac:dyDescent="0.3">
      <c r="D58" s="13"/>
      <c r="E58" s="13"/>
      <c r="F58" s="13"/>
      <c r="G58" s="13"/>
      <c r="H58" s="13"/>
      <c r="I58" s="13"/>
      <c r="J58" s="13"/>
      <c r="K58" s="13"/>
      <c r="L58" s="13"/>
      <c r="M58" s="14"/>
      <c r="N58" s="16"/>
      <c r="O58" s="15"/>
      <c r="P58" s="2"/>
    </row>
    <row r="59" spans="4:16" s="5" customFormat="1" x14ac:dyDescent="0.3">
      <c r="D59" s="13"/>
      <c r="E59" s="13"/>
      <c r="F59" s="13"/>
      <c r="G59" s="13"/>
      <c r="H59" s="13"/>
      <c r="I59" s="13"/>
      <c r="J59" s="13"/>
      <c r="K59" s="13"/>
      <c r="L59" s="13"/>
      <c r="M59" s="14"/>
      <c r="N59" s="16"/>
      <c r="O59" s="15"/>
      <c r="P59" s="2"/>
    </row>
    <row r="60" spans="4:16" s="5" customFormat="1" x14ac:dyDescent="0.3">
      <c r="D60" s="13"/>
      <c r="E60" s="13"/>
      <c r="F60" s="13"/>
      <c r="G60" s="13"/>
      <c r="H60" s="13"/>
      <c r="I60" s="13"/>
      <c r="J60" s="13"/>
      <c r="K60" s="13"/>
      <c r="L60" s="13"/>
      <c r="M60" s="14"/>
      <c r="N60" s="16"/>
      <c r="O60" s="15"/>
      <c r="P60" s="2"/>
    </row>
  </sheetData>
  <protectedRanges>
    <protectedRange sqref="O6:O36 I6:L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A1:B2"/>
    <mergeCell ref="A3:B3"/>
    <mergeCell ref="A4:B4"/>
    <mergeCell ref="C4:C5"/>
    <mergeCell ref="D4:G4"/>
    <mergeCell ref="D1:M1"/>
    <mergeCell ref="D2:M2"/>
    <mergeCell ref="D3:M3"/>
    <mergeCell ref="A5:B5"/>
    <mergeCell ref="A37:L37"/>
    <mergeCell ref="M38:M39"/>
    <mergeCell ref="N38:N39"/>
    <mergeCell ref="H4:H5"/>
    <mergeCell ref="I4:L4"/>
    <mergeCell ref="G38:G39"/>
    <mergeCell ref="H38:H39"/>
    <mergeCell ref="M40:M41"/>
    <mergeCell ref="N40:N41"/>
    <mergeCell ref="M4:M5"/>
    <mergeCell ref="N4:N5"/>
    <mergeCell ref="O4:O5"/>
  </mergeCells>
  <conditionalFormatting sqref="A6:O36">
    <cfRule type="expression" dxfId="4" priority="2">
      <formula>$B6="Dimanche"</formula>
    </cfRule>
    <cfRule type="expression" dxfId="3" priority="9">
      <formula>$B6="Samedi"</formula>
    </cfRule>
  </conditionalFormatting>
  <conditionalFormatting sqref="I6:M36">
    <cfRule type="cellIs" dxfId="2" priority="18" operator="notEqual">
      <formula>D6</formula>
    </cfRule>
  </conditionalFormatting>
  <conditionalFormatting sqref="D6:M36">
    <cfRule type="containsText" dxfId="1" priority="32" operator="containsText" text="J.F.">
      <formula>NOT(ISERROR(SEARCH("J.F.",D6)))</formula>
    </cfRule>
    <cfRule type="containsText" dxfId="0" priority="33" operator="containsText" text="Vacances">
      <formula>NOT(ISERROR(SEARCH("Vacances",D6)))</formula>
    </cfRule>
  </conditionalFormatting>
  <dataValidations count="1">
    <dataValidation type="date" allowBlank="1" showInputMessage="1" showErrorMessage="1" sqref="A4:A5" xr:uid="{98C5361D-A8D0-4805-BC97-9320D0B623B1}">
      <formula1>1</formula1>
      <formula2>2921942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Organisation</vt:lpstr>
      <vt:lpstr>Modèle</vt:lpstr>
      <vt:lpstr>Modèle!Modifiables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Charrier Philippe</dc:creator>
  <cp:lastModifiedBy>MONNIER Pierre-Antoine</cp:lastModifiedBy>
  <cp:lastPrinted>2022-09-13T15:02:10Z</cp:lastPrinted>
  <dcterms:created xsi:type="dcterms:W3CDTF">2022-09-13T13:31:10Z</dcterms:created>
  <dcterms:modified xsi:type="dcterms:W3CDTF">2022-10-21T07:26:33Z</dcterms:modified>
</cp:coreProperties>
</file>