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showInkAnnotation="0" defaultThemeVersion="166925"/>
  <xr:revisionPtr revIDLastSave="0" documentId="13_ncr:1000001_{6427831A-5140-C04A-A934-8DBB3AE95A80}" xr6:coauthVersionLast="47" xr6:coauthVersionMax="47" xr10:uidLastSave="{00000000-0000-0000-0000-000000000000}"/>
  <bookViews>
    <workbookView xWindow="0" yWindow="0" windowWidth="0" windowHeight="0" activeTab="4" xr2:uid="{00000000-000D-0000-FFFF-FFFF00000000}"/>
  </bookViews>
  <sheets>
    <sheet name="Plan de Comptes" sheetId="1" r:id="rId1"/>
    <sheet name="J. Achats" sheetId="3" r:id="rId2"/>
    <sheet name="J. Caisse" sheetId="2" r:id="rId3"/>
    <sheet name="J. Ventes" sheetId="4" r:id="rId4"/>
    <sheet name="Balance" sheetId="7" r:id="rId5"/>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8" i="7" l="1"/>
  <c r="C9" i="7"/>
  <c r="C10" i="7"/>
  <c r="C11" i="7"/>
  <c r="B7" i="7" a="1"/>
  <c r="B7" i="7"/>
  <c r="G7" i="3"/>
  <c r="G8" i="3"/>
  <c r="G9" i="3"/>
  <c r="G10" i="3"/>
  <c r="G11" i="3"/>
  <c r="G6" i="3"/>
  <c r="K7" i="3"/>
  <c r="K8" i="3"/>
  <c r="K9" i="3"/>
  <c r="K10" i="3"/>
  <c r="K11" i="3"/>
  <c r="K6" i="3"/>
  <c r="A6" i="2"/>
  <c r="F6" i="2"/>
  <c r="A7" i="2"/>
  <c r="F7" i="2"/>
  <c r="C10" i="3"/>
  <c r="C8" i="3"/>
  <c r="C9" i="3"/>
  <c r="A16" i="1"/>
  <c r="A23" i="1"/>
  <c r="A22" i="1"/>
  <c r="A21" i="1"/>
  <c r="C7" i="3"/>
  <c r="C6" i="3"/>
  <c r="O6" i="3" a="1"/>
  <c r="P7" i="3"/>
  <c r="Q7" i="3"/>
  <c r="N7" i="4" a="1"/>
  <c r="O6" i="4"/>
  <c r="P6" i="4"/>
  <c r="P9" i="4"/>
  <c r="P10" i="4"/>
  <c r="P11" i="4"/>
  <c r="P12" i="4"/>
  <c r="P13" i="4"/>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48" i="4"/>
  <c r="P49" i="4"/>
  <c r="P50" i="4"/>
  <c r="P51" i="4"/>
  <c r="P52" i="4"/>
  <c r="P53" i="4"/>
  <c r="P54" i="4"/>
  <c r="P55" i="4"/>
  <c r="P56" i="4"/>
  <c r="P57" i="4"/>
  <c r="P58" i="4"/>
  <c r="P59" i="4"/>
  <c r="P60" i="4"/>
  <c r="P61" i="4"/>
  <c r="P62" i="4"/>
  <c r="P63" i="4"/>
  <c r="P64" i="4"/>
  <c r="P65" i="4"/>
  <c r="P66" i="4"/>
  <c r="P67" i="4"/>
  <c r="P68" i="4"/>
  <c r="N7" i="4"/>
  <c r="O7" i="4"/>
  <c r="P7" i="4"/>
  <c r="O9" i="4"/>
  <c r="O10" i="4"/>
  <c r="O11" i="4"/>
  <c r="O12" i="4"/>
  <c r="O13" i="4"/>
  <c r="O14" i="4"/>
  <c r="O15" i="4"/>
  <c r="O16" i="4"/>
  <c r="O17" i="4"/>
  <c r="O18" i="4"/>
  <c r="O19" i="4"/>
  <c r="O20" i="4"/>
  <c r="O21" i="4"/>
  <c r="O22" i="4"/>
  <c r="O23" i="4"/>
  <c r="O24" i="4"/>
  <c r="O25" i="4"/>
  <c r="O26" i="4"/>
  <c r="O27" i="4"/>
  <c r="O28" i="4"/>
  <c r="O29" i="4"/>
  <c r="O30" i="4"/>
  <c r="O31" i="4"/>
  <c r="O32" i="4"/>
  <c r="O33" i="4"/>
  <c r="O34" i="4"/>
  <c r="O35" i="4"/>
  <c r="O36" i="4"/>
  <c r="O37" i="4"/>
  <c r="O38" i="4"/>
  <c r="O39" i="4"/>
  <c r="O40" i="4"/>
  <c r="O41" i="4"/>
  <c r="O42" i="4"/>
  <c r="O43" i="4"/>
  <c r="O44" i="4"/>
  <c r="O45" i="4"/>
  <c r="O46" i="4"/>
  <c r="O47" i="4"/>
  <c r="O48" i="4"/>
  <c r="O49" i="4"/>
  <c r="O50" i="4"/>
  <c r="O51" i="4"/>
  <c r="O52" i="4"/>
  <c r="O53" i="4"/>
  <c r="O54" i="4"/>
  <c r="O55" i="4"/>
  <c r="O56" i="4"/>
  <c r="O57" i="4"/>
  <c r="O58" i="4"/>
  <c r="O59" i="4"/>
  <c r="O60" i="4"/>
  <c r="O61" i="4"/>
  <c r="O62" i="4"/>
  <c r="O63" i="4"/>
  <c r="O64" i="4"/>
  <c r="O65" i="4"/>
  <c r="O66" i="4"/>
  <c r="O67" i="4"/>
  <c r="O68" i="4"/>
  <c r="O69" i="4"/>
  <c r="O70" i="4"/>
  <c r="O71" i="4"/>
  <c r="O72" i="4"/>
  <c r="O73" i="4"/>
  <c r="O74" i="4"/>
  <c r="O75" i="4"/>
  <c r="O76" i="4"/>
  <c r="O77" i="4"/>
  <c r="O78" i="4"/>
  <c r="O79" i="4"/>
  <c r="O80" i="4"/>
  <c r="O81" i="4"/>
  <c r="O82" i="4"/>
  <c r="O83" i="4"/>
  <c r="O84" i="4"/>
  <c r="O85" i="4"/>
  <c r="O86" i="4"/>
  <c r="M6"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7" i="4"/>
  <c r="C9" i="4"/>
  <c r="C10" i="4"/>
  <c r="C11" i="4"/>
  <c r="C12" i="4"/>
  <c r="C13" i="4"/>
  <c r="C14" i="4"/>
  <c r="C15" i="4"/>
  <c r="C16" i="4"/>
  <c r="C17" i="4"/>
  <c r="C18" i="4"/>
  <c r="C19" i="4"/>
  <c r="C20" i="4"/>
  <c r="C21" i="4"/>
  <c r="C22" i="4"/>
  <c r="C23" i="4"/>
  <c r="C24" i="4"/>
  <c r="C25" i="4"/>
  <c r="C26" i="4"/>
  <c r="C27" i="4"/>
  <c r="C28" i="4"/>
  <c r="C29" i="4"/>
  <c r="C30" i="4"/>
  <c r="C31" i="4"/>
  <c r="C32" i="4"/>
  <c r="O6" i="3"/>
  <c r="P6" i="3"/>
  <c r="P8" i="3"/>
  <c r="P9" i="3"/>
  <c r="P10" i="3"/>
  <c r="P11" i="3"/>
  <c r="P12" i="3"/>
  <c r="P13" i="3"/>
  <c r="P14" i="3"/>
  <c r="P15" i="3"/>
  <c r="P16" i="3"/>
  <c r="P17" i="3"/>
  <c r="P18" i="3"/>
  <c r="P19" i="3"/>
  <c r="P20" i="3"/>
  <c r="P21" i="3"/>
  <c r="P22" i="3"/>
  <c r="P23" i="3"/>
  <c r="P24" i="3"/>
  <c r="P25" i="3"/>
  <c r="P26" i="3"/>
  <c r="P27" i="3"/>
  <c r="P28" i="3"/>
  <c r="P29" i="3"/>
  <c r="P30" i="3"/>
  <c r="P31" i="3"/>
  <c r="P32" i="3"/>
  <c r="P33" i="3"/>
  <c r="P34" i="3"/>
  <c r="P35" i="3"/>
  <c r="P36" i="3"/>
  <c r="P37" i="3"/>
  <c r="P38" i="3"/>
  <c r="P39" i="3"/>
  <c r="P40" i="3"/>
  <c r="P41" i="3"/>
  <c r="P42" i="3"/>
  <c r="P43" i="3"/>
  <c r="P44" i="3"/>
  <c r="P45" i="3"/>
  <c r="P46" i="3"/>
  <c r="P47" i="3"/>
  <c r="P48" i="3"/>
  <c r="P49" i="3"/>
  <c r="P50" i="3"/>
  <c r="P51" i="3"/>
  <c r="P52" i="3"/>
  <c r="P53" i="3"/>
  <c r="P54" i="3"/>
  <c r="P55" i="3"/>
  <c r="P56" i="3"/>
  <c r="P57" i="3"/>
  <c r="P58" i="3"/>
  <c r="P59" i="3"/>
  <c r="P60" i="3"/>
  <c r="P61" i="3"/>
  <c r="P62" i="3"/>
  <c r="P3" i="3"/>
  <c r="Q8" i="3"/>
  <c r="Q9" i="3"/>
  <c r="Q10" i="3"/>
  <c r="Q11" i="3"/>
  <c r="Q6" i="3"/>
  <c r="U6" i="3" a="1"/>
  <c r="U6" i="3"/>
  <c r="W6" i="3"/>
  <c r="W7" i="3"/>
  <c r="W8" i="3"/>
  <c r="W9" i="3"/>
  <c r="W10" i="3"/>
  <c r="W11" i="3"/>
  <c r="W12" i="3"/>
  <c r="W13" i="3"/>
  <c r="W14" i="3"/>
  <c r="W15" i="3"/>
  <c r="W16" i="3"/>
  <c r="W17" i="3"/>
  <c r="W18" i="3"/>
  <c r="W19" i="3"/>
  <c r="W20" i="3"/>
  <c r="W21" i="3"/>
  <c r="W22" i="3"/>
  <c r="W23" i="3"/>
  <c r="W24" i="3"/>
  <c r="W25" i="3"/>
  <c r="W26" i="3"/>
  <c r="W27" i="3"/>
  <c r="W28" i="3"/>
  <c r="W29" i="3"/>
  <c r="W30" i="3"/>
  <c r="W31" i="3"/>
  <c r="W32" i="3"/>
  <c r="W33" i="3"/>
  <c r="W34" i="3"/>
  <c r="W35" i="3"/>
  <c r="W36" i="3"/>
  <c r="W37" i="3"/>
  <c r="W38" i="3"/>
  <c r="W39" i="3"/>
  <c r="W40" i="3"/>
  <c r="W41" i="3"/>
  <c r="W42" i="3"/>
  <c r="W43" i="3"/>
  <c r="W44" i="3"/>
  <c r="W45" i="3"/>
  <c r="W46" i="3"/>
  <c r="W47" i="3"/>
  <c r="W48" i="3"/>
  <c r="W49" i="3"/>
  <c r="W50" i="3"/>
  <c r="W51" i="3"/>
  <c r="W52" i="3"/>
  <c r="W53" i="3"/>
  <c r="W54" i="3"/>
  <c r="W55" i="3"/>
  <c r="W56" i="3"/>
  <c r="W57" i="3"/>
  <c r="W58" i="3"/>
  <c r="W59" i="3"/>
  <c r="W60" i="3"/>
  <c r="W61" i="3"/>
  <c r="W62" i="3"/>
  <c r="W3" i="3"/>
  <c r="N7" i="3"/>
  <c r="N8" i="3"/>
  <c r="N9" i="3"/>
  <c r="N10" i="3"/>
  <c r="N11" i="3"/>
  <c r="N12" i="3"/>
  <c r="N13" i="3"/>
  <c r="N14" i="3"/>
  <c r="N15" i="3"/>
  <c r="N16" i="3"/>
  <c r="N17" i="3"/>
  <c r="N18" i="3"/>
  <c r="N19" i="3"/>
  <c r="N20" i="3"/>
  <c r="N21" i="3"/>
  <c r="N22" i="3"/>
  <c r="N23" i="3"/>
  <c r="N24" i="3"/>
  <c r="N25" i="3"/>
  <c r="N26" i="3"/>
  <c r="N27" i="3"/>
  <c r="N28" i="3"/>
  <c r="N29" i="3"/>
  <c r="N30" i="3"/>
  <c r="N31" i="3"/>
  <c r="N32" i="3"/>
  <c r="N33" i="3"/>
  <c r="N34" i="3"/>
  <c r="N35" i="3"/>
  <c r="N36" i="3"/>
  <c r="N37" i="3"/>
  <c r="N38" i="3"/>
  <c r="N39" i="3"/>
  <c r="N40" i="3"/>
  <c r="N41" i="3"/>
  <c r="N42" i="3"/>
  <c r="N43" i="3"/>
  <c r="N44" i="3"/>
  <c r="N45" i="3"/>
  <c r="N46" i="3"/>
  <c r="N47" i="3"/>
  <c r="N48" i="3"/>
  <c r="N49" i="3"/>
  <c r="N50" i="3"/>
  <c r="N51" i="3"/>
  <c r="N52" i="3"/>
  <c r="N53" i="3"/>
  <c r="N54" i="3"/>
  <c r="N55" i="3"/>
  <c r="N56" i="3"/>
  <c r="N57" i="3"/>
  <c r="N58" i="3"/>
  <c r="N59" i="3"/>
  <c r="N60" i="3"/>
  <c r="N61" i="3"/>
  <c r="N62" i="3"/>
  <c r="N63" i="3"/>
  <c r="N64" i="3"/>
  <c r="N65" i="3"/>
  <c r="N66" i="3"/>
  <c r="N67" i="3"/>
  <c r="N68" i="3"/>
  <c r="N69" i="3"/>
  <c r="N70" i="3"/>
  <c r="N71" i="3"/>
  <c r="N72" i="3"/>
  <c r="N73" i="3"/>
  <c r="N74" i="3"/>
  <c r="N75" i="3"/>
  <c r="N76" i="3"/>
  <c r="N77" i="3"/>
  <c r="N78" i="3"/>
  <c r="N79" i="3"/>
  <c r="N80" i="3"/>
  <c r="N81" i="3"/>
  <c r="N82" i="3"/>
  <c r="N83" i="3"/>
  <c r="N84" i="3"/>
  <c r="N85" i="3"/>
  <c r="A11" i="3"/>
  <c r="A10" i="3"/>
  <c r="A9" i="3"/>
  <c r="Y7" i="3"/>
  <c r="AA7" i="3"/>
  <c r="Y8" i="3"/>
  <c r="F8" i="2"/>
  <c r="F9" i="2"/>
  <c r="AA8" i="3"/>
  <c r="Y9" i="3"/>
  <c r="AA9" i="3"/>
  <c r="Y10" i="3"/>
  <c r="AA10" i="3"/>
  <c r="Y11" i="3"/>
  <c r="AA11" i="3"/>
  <c r="Y12" i="3"/>
  <c r="AA12" i="3"/>
  <c r="Y13" i="3"/>
  <c r="AA13" i="3"/>
  <c r="Y14" i="3"/>
  <c r="AA14" i="3"/>
  <c r="Y15" i="3"/>
  <c r="AA15" i="3"/>
  <c r="Y16" i="3"/>
  <c r="AA16" i="3"/>
  <c r="Y17" i="3"/>
  <c r="AA17" i="3"/>
  <c r="Y18" i="3"/>
  <c r="AA18" i="3"/>
  <c r="Y19" i="3"/>
  <c r="AA19" i="3"/>
  <c r="Y20" i="3"/>
  <c r="AA20" i="3"/>
  <c r="Y21" i="3"/>
  <c r="AA21" i="3"/>
  <c r="Y22" i="3"/>
  <c r="AA22" i="3"/>
  <c r="Y23" i="3"/>
  <c r="AA23" i="3"/>
  <c r="Y24" i="3"/>
  <c r="AA24" i="3"/>
  <c r="Y25" i="3"/>
  <c r="AA25" i="3"/>
  <c r="Y26" i="3"/>
  <c r="AA26" i="3"/>
  <c r="Y27" i="3"/>
  <c r="AA27" i="3"/>
  <c r="Y28" i="3"/>
  <c r="AA28" i="3"/>
  <c r="Y29" i="3"/>
  <c r="AA29" i="3"/>
  <c r="Y30" i="3"/>
  <c r="AA30" i="3"/>
  <c r="Y31" i="3"/>
  <c r="AA31" i="3"/>
  <c r="Y32" i="3"/>
  <c r="AA32" i="3"/>
  <c r="Y33" i="3"/>
  <c r="AA33" i="3"/>
  <c r="Y34" i="3"/>
  <c r="AA34" i="3"/>
  <c r="Y35" i="3"/>
  <c r="AA35" i="3"/>
  <c r="Y36" i="3"/>
  <c r="AA36" i="3"/>
  <c r="Y37" i="3"/>
  <c r="AA37" i="3"/>
  <c r="Y38" i="3"/>
  <c r="AA38" i="3"/>
  <c r="Y39" i="3"/>
  <c r="AA39" i="3"/>
  <c r="Y40" i="3"/>
  <c r="AA40" i="3"/>
  <c r="Y41" i="3"/>
  <c r="AA41" i="3"/>
  <c r="Y42" i="3"/>
  <c r="AA42" i="3"/>
  <c r="Y43" i="3"/>
  <c r="AA43" i="3"/>
  <c r="Y44" i="3"/>
  <c r="AA44" i="3"/>
  <c r="Y45" i="3"/>
  <c r="AA45" i="3"/>
  <c r="Y46" i="3"/>
  <c r="AA46" i="3"/>
  <c r="Y47" i="3"/>
  <c r="AA47" i="3"/>
  <c r="Y48" i="3"/>
  <c r="AA48" i="3"/>
  <c r="Y49" i="3"/>
  <c r="AA49" i="3"/>
  <c r="Y50" i="3"/>
  <c r="AA50" i="3"/>
  <c r="Y51" i="3"/>
  <c r="AA51" i="3"/>
  <c r="Y52" i="3"/>
  <c r="AA52" i="3"/>
  <c r="Y53" i="3"/>
  <c r="AA53" i="3"/>
  <c r="Y54" i="3"/>
  <c r="AA54" i="3"/>
  <c r="Y55" i="3"/>
  <c r="AA55" i="3"/>
  <c r="Y56" i="3"/>
  <c r="AA56" i="3"/>
  <c r="Y57" i="3"/>
  <c r="AA57" i="3"/>
  <c r="Y58" i="3"/>
  <c r="AA58" i="3"/>
  <c r="AA59" i="3"/>
  <c r="AA60" i="3"/>
  <c r="AA61" i="3"/>
  <c r="AA62" i="3"/>
  <c r="Y6" i="3"/>
  <c r="AA6" i="3"/>
  <c r="A8" i="3"/>
  <c r="V7" i="3"/>
  <c r="V6" i="3"/>
  <c r="N6" i="3"/>
  <c r="V8" i="3"/>
  <c r="V9" i="3"/>
  <c r="V10" i="3"/>
  <c r="V11" i="3"/>
  <c r="V12" i="3"/>
  <c r="V13" i="3"/>
  <c r="V14" i="3"/>
  <c r="V15" i="3"/>
  <c r="V16" i="3"/>
  <c r="V17" i="3"/>
  <c r="V18" i="3"/>
  <c r="V19" i="3"/>
  <c r="V20" i="3"/>
  <c r="V21" i="3"/>
  <c r="V22" i="3"/>
  <c r="V23" i="3"/>
  <c r="V24" i="3"/>
  <c r="V25" i="3"/>
  <c r="V26" i="3"/>
  <c r="V27" i="3"/>
  <c r="V28" i="3"/>
  <c r="V29" i="3"/>
  <c r="V30" i="3"/>
  <c r="V31" i="3"/>
  <c r="V32" i="3"/>
  <c r="V33" i="3"/>
  <c r="V34" i="3"/>
  <c r="V35" i="3"/>
  <c r="V36" i="3"/>
  <c r="V37" i="3"/>
  <c r="V38" i="3"/>
  <c r="V39" i="3"/>
  <c r="V40" i="3"/>
  <c r="V41" i="3"/>
  <c r="V42" i="3"/>
  <c r="V43" i="3"/>
  <c r="V44" i="3"/>
  <c r="V45" i="3"/>
  <c r="V46" i="3"/>
  <c r="V47" i="3"/>
  <c r="V48" i="3"/>
  <c r="V49" i="3"/>
  <c r="V50" i="3"/>
  <c r="V51" i="3"/>
  <c r="V52" i="3"/>
  <c r="V53" i="3"/>
  <c r="V54" i="3"/>
  <c r="V55" i="3"/>
  <c r="V56" i="3"/>
  <c r="V57" i="3"/>
  <c r="V58" i="3"/>
  <c r="V59" i="3"/>
  <c r="V60" i="3"/>
  <c r="V61" i="3"/>
  <c r="V62" i="3"/>
  <c r="T7" i="3"/>
  <c r="T8" i="3"/>
  <c r="T9" i="3"/>
  <c r="T10" i="3"/>
  <c r="T11" i="3"/>
  <c r="T12" i="3"/>
  <c r="T13" i="3"/>
  <c r="T14" i="3"/>
  <c r="T15" i="3"/>
  <c r="T16" i="3"/>
  <c r="T17" i="3"/>
  <c r="T18" i="3"/>
  <c r="T19" i="3"/>
  <c r="T20" i="3"/>
  <c r="T21" i="3"/>
  <c r="T22" i="3"/>
  <c r="T23" i="3"/>
  <c r="T24" i="3"/>
  <c r="T25" i="3"/>
  <c r="T26" i="3"/>
  <c r="T27" i="3"/>
  <c r="T28" i="3"/>
  <c r="T29" i="3"/>
  <c r="T30" i="3"/>
  <c r="T31" i="3"/>
  <c r="T32" i="3"/>
  <c r="T33" i="3"/>
  <c r="T34" i="3"/>
  <c r="T35" i="3"/>
  <c r="T36" i="3"/>
  <c r="T37" i="3"/>
  <c r="T38" i="3"/>
  <c r="T39" i="3"/>
  <c r="T40" i="3"/>
  <c r="T41" i="3"/>
  <c r="T42" i="3"/>
  <c r="T43" i="3"/>
  <c r="T44" i="3"/>
  <c r="T45" i="3"/>
  <c r="T46" i="3"/>
  <c r="T47" i="3"/>
  <c r="T48" i="3"/>
  <c r="T49" i="3"/>
  <c r="T50" i="3"/>
  <c r="T51" i="3"/>
  <c r="T52" i="3"/>
  <c r="T53" i="3"/>
  <c r="T54" i="3"/>
  <c r="T55" i="3"/>
  <c r="T56" i="3"/>
  <c r="T57" i="3"/>
  <c r="T58" i="3"/>
  <c r="T59" i="3"/>
  <c r="T60" i="3"/>
  <c r="T61" i="3"/>
  <c r="T62" i="3"/>
  <c r="T63" i="3"/>
  <c r="T64" i="3"/>
  <c r="T65" i="3"/>
  <c r="T66" i="3"/>
  <c r="T67" i="3"/>
  <c r="T68" i="3"/>
  <c r="T69" i="3"/>
  <c r="T70" i="3"/>
  <c r="T71" i="3"/>
  <c r="T72" i="3"/>
  <c r="T73" i="3"/>
  <c r="T74" i="3"/>
  <c r="T75" i="3"/>
  <c r="T76" i="3"/>
  <c r="T77" i="3"/>
  <c r="T78" i="3"/>
  <c r="T79" i="3"/>
  <c r="T80" i="3"/>
  <c r="T81" i="3"/>
  <c r="T82" i="3"/>
  <c r="T83" i="3"/>
  <c r="T84" i="3"/>
  <c r="T85" i="3"/>
  <c r="T86" i="3"/>
  <c r="T87" i="3"/>
  <c r="T88" i="3"/>
  <c r="T89" i="3"/>
  <c r="T90" i="3"/>
  <c r="T91" i="3"/>
  <c r="T92" i="3"/>
  <c r="T93" i="3"/>
  <c r="T94" i="3"/>
  <c r="T95" i="3"/>
  <c r="T96" i="3"/>
  <c r="T97" i="3"/>
  <c r="T98" i="3"/>
  <c r="T99" i="3"/>
  <c r="T100" i="3"/>
  <c r="A1" i="2" a="1"/>
  <c r="A1" i="2"/>
  <c r="A27" i="2"/>
  <c r="A28" i="2"/>
  <c r="A23" i="2"/>
  <c r="A24" i="2"/>
  <c r="A11" i="1"/>
  <c r="A26" i="1"/>
  <c r="A34" i="2"/>
  <c r="A33" i="2"/>
  <c r="A12" i="1"/>
  <c r="A32" i="2"/>
  <c r="A31" i="2"/>
  <c r="A15" i="1"/>
  <c r="T7" i="4" a="1"/>
  <c r="T7" i="4"/>
  <c r="V7" i="4" a="1"/>
  <c r="V7" i="4"/>
  <c r="U7" i="4"/>
  <c r="W7" i="4" a="1"/>
  <c r="W7" i="4"/>
  <c r="X7" i="4"/>
  <c r="S7" i="4"/>
  <c r="T6" i="3"/>
  <c r="A29" i="1"/>
  <c r="A30" i="2"/>
  <c r="A29" i="2"/>
  <c r="A26" i="2"/>
  <c r="A25" i="1"/>
  <c r="A25" i="2"/>
  <c r="A19" i="1"/>
  <c r="A20" i="1"/>
  <c r="A12" i="2"/>
  <c r="A10" i="2"/>
  <c r="A18" i="2"/>
  <c r="A16" i="2"/>
  <c r="A14" i="2"/>
  <c r="A22" i="2"/>
  <c r="A21" i="2"/>
  <c r="A10" i="1"/>
  <c r="A9" i="1"/>
  <c r="A13" i="1"/>
  <c r="A14" i="1"/>
  <c r="A17" i="1"/>
  <c r="A18" i="1"/>
  <c r="A24" i="1"/>
  <c r="A27" i="1"/>
  <c r="A28" i="1"/>
  <c r="A20" i="2"/>
  <c r="A19" i="2"/>
  <c r="A17" i="2"/>
  <c r="A16" i="4"/>
  <c r="A17" i="4"/>
  <c r="A18" i="4"/>
  <c r="A19" i="4"/>
  <c r="A20" i="4"/>
  <c r="A21" i="4"/>
  <c r="A22" i="4"/>
  <c r="A23" i="4"/>
  <c r="A24" i="4"/>
  <c r="A25" i="4"/>
  <c r="A26" i="4"/>
  <c r="A27" i="4"/>
  <c r="A28" i="4"/>
  <c r="A29" i="4"/>
  <c r="A30" i="4"/>
  <c r="A31" i="4"/>
  <c r="A32" i="4"/>
  <c r="F16" i="4"/>
  <c r="F17" i="4"/>
  <c r="F18" i="4"/>
  <c r="F19" i="4"/>
  <c r="F20" i="4"/>
  <c r="F21" i="4"/>
  <c r="F22" i="4"/>
  <c r="F23" i="4"/>
  <c r="F24" i="4"/>
  <c r="F25" i="4"/>
  <c r="F26" i="4"/>
  <c r="F27" i="4"/>
  <c r="F28" i="4"/>
  <c r="F29" i="4"/>
  <c r="F30" i="4"/>
  <c r="F31" i="4"/>
  <c r="F32" i="4"/>
  <c r="J14" i="4"/>
  <c r="J15" i="4"/>
  <c r="J9" i="4"/>
  <c r="J10" i="4"/>
  <c r="J11" i="4"/>
  <c r="J12" i="4"/>
  <c r="J13" i="4"/>
  <c r="J16" i="4"/>
  <c r="J17" i="4"/>
  <c r="J18" i="4"/>
  <c r="J19" i="4"/>
  <c r="J20" i="4"/>
  <c r="J21" i="4"/>
  <c r="J22" i="4"/>
  <c r="J23" i="4"/>
  <c r="J24" i="4"/>
  <c r="J25" i="4"/>
  <c r="J26" i="4"/>
  <c r="J27" i="4"/>
  <c r="J28" i="4"/>
  <c r="J29" i="4"/>
  <c r="J30" i="4"/>
  <c r="J31" i="4"/>
  <c r="J32" i="4"/>
  <c r="J6" i="4"/>
  <c r="J7" i="4"/>
  <c r="A15" i="2"/>
  <c r="A13" i="2"/>
  <c r="C7" i="7"/>
  <c r="A7" i="7"/>
  <c r="F7" i="4"/>
  <c r="F6" i="4"/>
  <c r="F9" i="4"/>
  <c r="F10" i="4"/>
  <c r="F11" i="4"/>
  <c r="F12" i="4"/>
  <c r="F13" i="4"/>
  <c r="F14" i="4"/>
  <c r="F15" i="4"/>
  <c r="A11" i="4"/>
  <c r="A12" i="4"/>
  <c r="A13" i="4"/>
  <c r="A14" i="4"/>
  <c r="A15" i="4"/>
  <c r="A9" i="4"/>
  <c r="A10" i="4"/>
  <c r="A6" i="4"/>
  <c r="A7" i="4"/>
  <c r="A7" i="3"/>
  <c r="A11" i="2"/>
  <c r="A6" i="3"/>
  <c r="A9" i="2"/>
  <c r="A8" i="2"/>
  <c r="A8" i="1"/>
  <c r="A7" i="1"/>
  <c r="A6" i="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<sst xmlns="http://schemas.openxmlformats.org/spreadsheetml/2006/main" count="115" uniqueCount="64">
  <si>
    <t>Nº</t>
  </si>
  <si>
    <t>Compte</t>
  </si>
  <si>
    <t>Intitulé</t>
  </si>
  <si>
    <t>Description</t>
  </si>
  <si>
    <t>Capital Personnel</t>
  </si>
  <si>
    <t>Journal des Achats</t>
  </si>
  <si>
    <t>Journal des Ventes</t>
  </si>
  <si>
    <t>Balance</t>
  </si>
  <si>
    <t>Date</t>
  </si>
  <si>
    <t>Nº P.C</t>
  </si>
  <si>
    <t>Nº Compte</t>
  </si>
  <si>
    <t>Libellés</t>
  </si>
  <si>
    <t>Débit</t>
  </si>
  <si>
    <t>Crédit</t>
  </si>
  <si>
    <t>Solde</t>
  </si>
  <si>
    <t>Observation</t>
  </si>
  <si>
    <t>Banque BaoBab</t>
  </si>
  <si>
    <t xml:space="preserve">Caisse </t>
  </si>
  <si>
    <t>Montant</t>
  </si>
  <si>
    <t>⅓</t>
  </si>
  <si>
    <t>Petit Mat. &amp; Outil.</t>
  </si>
  <si>
    <t>Vente de Tomates</t>
  </si>
  <si>
    <t>Dot. Amt</t>
  </si>
  <si>
    <t>Somme</t>
  </si>
  <si>
    <t>Soldes</t>
  </si>
  <si>
    <t>Soldes Initiaux</t>
  </si>
  <si>
    <t>Fr. Dettes en Compte</t>
  </si>
  <si>
    <t>Clts &amp; Cptes Rattaché</t>
  </si>
  <si>
    <t>Facture Électricité</t>
  </si>
  <si>
    <t>Facture Eau</t>
  </si>
  <si>
    <t>Loyer Magasin</t>
  </si>
  <si>
    <t>Ventes Tomates</t>
  </si>
  <si>
    <t>Ventes Gombo</t>
  </si>
  <si>
    <t xml:space="preserve">Récapitulatif </t>
  </si>
  <si>
    <t xml:space="preserve">Virement </t>
  </si>
  <si>
    <t>Ordinateur Portable</t>
  </si>
  <si>
    <t>Frs d'investissement</t>
  </si>
  <si>
    <t>Charges de Personnel</t>
  </si>
  <si>
    <t>Personnel</t>
  </si>
  <si>
    <t>Compte ⅓</t>
  </si>
  <si>
    <t xml:space="preserve">Débit </t>
  </si>
  <si>
    <t xml:space="preserve">Crédit </t>
  </si>
  <si>
    <t xml:space="preserve">Débit  </t>
  </si>
  <si>
    <t xml:space="preserve">Crédit    </t>
  </si>
  <si>
    <t>Fournitures de bureau</t>
  </si>
  <si>
    <t>Nº Fact.</t>
  </si>
  <si>
    <t>Engrais</t>
  </si>
  <si>
    <t>Insecticide</t>
  </si>
  <si>
    <t>Fongicide</t>
  </si>
  <si>
    <t>Achat de Npk 12.22.22 (1kg)</t>
  </si>
  <si>
    <t>Achat jardin 100 ec</t>
  </si>
  <si>
    <t>Achat Ivory 80 wp</t>
  </si>
  <si>
    <t>Achat de semences</t>
  </si>
  <si>
    <t>Frais de transport</t>
  </si>
  <si>
    <t>Transport AR petit marché</t>
  </si>
  <si>
    <t>411Divers</t>
  </si>
  <si>
    <t>Achat de produits phytosanitaires</t>
  </si>
  <si>
    <t>P1</t>
  </si>
  <si>
    <t>Cpte de l'exploitant-opé Courantes</t>
  </si>
  <si>
    <t>Règlement Produit phytosanitaires</t>
  </si>
  <si>
    <t>Appro Caisse de fonctionnement</t>
  </si>
  <si>
    <t>401Divers</t>
  </si>
  <si>
    <t>FV001</t>
  </si>
  <si>
    <t>411SALI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</si>
</sst>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40C]d\-mmm\-yyyy;@"/>
    <numFmt numFmtId="165" formatCode="_-* #,##0_-;\-* #,##0_-;_-* &quot;-&quot;??_-;_-@_-"/>
    <numFmt numFmtId="166" formatCode="[$-40C]d\-mmm\-yy;@"/>
    <numFmt numFmtId="167" formatCode="[$-40C]dd\-mmm\-yy;@"/>
  </numFmts>
  <fonts count="5" x14ac:knownFonts="1">
    <font>
      <sz val="11"/>
      <color theme="1"/>
      <name val="Calibri"/>
      <family val="2"/>
      <scheme val="minor"/>
    </font>
    <font>
      <b/>
      <sz val="11"/>
      <color theme="1"/>
      <name val="Calibri"/>
      <family val="2"/>
      <scheme val="minor"/>
    </font>
    <font>
      <b/>
      <sz val="12"/>
      <color theme="1"/>
      <name val="Calibri"/>
      <family val="2"/>
      <scheme val="minor"/>
    </font>
    <font>
      <b/>
      <sz val="11"/>
      <color theme="7" tint="-0.249977111117893"/>
      <name val="Calibri"/>
      <family val="2"/>
      <scheme val="minor"/>
    </font>
    <font>
      <sz val="11"/>
      <color theme="7" tint="-0.249977111117893"/>
      <name val="Calibri"/>
      <family val="2"/>
      <scheme val="minor"/>
    </font>
  </fonts>
  <fills count="2">
    <fill>
      <patternFill patternType="none"/>
    </fill>
    <fill>
      <patternFill patternType="gray125"/>
    </fill>
  </fills>
  <borders count="4">
    <border>
      <left/>
      <right/>
      <top/>
      <bottom/>
      <diagonal/>
    </border>
    <border>
      <left/>
      <right/>
      <top style="thin">
        <color theme="1"/>
      </top>
      <bottom style="thin">
        <color rgb="FF505050"/>
      </bottom>
      <diagonal/>
    </border>
    <border>
      <left/>
      <right/>
      <top style="thin">
        <color rgb="FF505050"/>
      </top>
      <bottom style="thin">
        <color rgb="FF505050"/>
      </bottom>
      <diagonal/>
    </border>
    <border>
      <left/>
      <right/>
      <top/>
      <bottom style="medium">
        <color rgb="FF505050"/>
      </bottom>
      <diagonal/>
    </border>
  </borders>
  <cellStyleXfs count="1">
    <xf numFmtId="0" fontId="0" fillId="0" borderId="0"/>
  </cellStyleXfs>
  <cellXfs count="44">
    <xf numFmtId="0" fontId="0" fillId="0" borderId="0" xfId="0"/>
    <xf numFmtId="0" fontId="0" fillId="0" borderId="0" xfId="0" applyAlignment="1">
      <alignment horizontal="center" vertical="center"/>
    </xf>
    <xf numFmtId="0" fontId="1" fillId="0" borderId="0" xfId="0" applyFont="1" applyAlignment="1">
      <alignment horizontal="center" vertical="center"/>
    </xf>
    <xf numFmtId="0" fontId="0" fillId="0" borderId="0" xfId="0" applyNumberFormat="1"/>
    <xf numFmtId="165" fontId="0" fillId="0" borderId="0" xfId="0" applyNumberFormat="1"/>
    <xf numFmtId="165" fontId="1" fillId="0" borderId="0" xfId="0" applyNumberFormat="1" applyFont="1" applyAlignment="1">
      <alignment horizontal="center" vertical="center"/>
    </xf>
    <xf numFmtId="0" fontId="1" fillId="0" borderId="0" xfId="0" applyFont="1" applyAlignment="1">
      <alignment horizontal="center" vertical="center" wrapText="1"/>
    </xf>
    <xf numFmtId="0" fontId="0" fillId="0" borderId="0" xfId="0" applyAlignment="1">
      <alignment horizontal="center" vertical="center" wrapText="1"/>
    </xf>
    <xf numFmtId="166" fontId="0" fillId="0" borderId="0" xfId="0" applyNumberFormat="1" applyAlignment="1">
      <alignment horizontal="center" vertical="center"/>
    </xf>
    <xf numFmtId="165" fontId="0" fillId="0" borderId="0" xfId="0" applyNumberFormat="1" applyAlignment="1">
      <alignment horizontal="center" vertical="center"/>
    </xf>
    <xf numFmtId="167" fontId="0" fillId="0" borderId="0" xfId="0" applyNumberFormat="1" applyAlignment="1">
      <alignment horizontal="center" vertical="center"/>
    </xf>
    <xf numFmtId="0" fontId="0" fillId="0" borderId="0" xfId="0" applyAlignment="1">
      <alignment horizontal="center"/>
    </xf>
    <xf numFmtId="164" fontId="0" fillId="0" borderId="0" xfId="0" applyNumberFormat="1" applyAlignment="1">
      <alignment horizontal="center" vertical="center"/>
    </xf>
    <xf numFmtId="0" fontId="1" fillId="0" borderId="0" xfId="0" applyFont="1"/>
    <xf numFmtId="0" fontId="0" fillId="0" borderId="0" xfId="0" applyAlignment="1">
      <alignment horizontal="center"/>
    </xf>
    <xf numFmtId="0" fontId="0" fillId="0" borderId="0" xfId="0" applyFont="1" applyBorder="1" applyAlignment="1">
      <alignment horizontal="center" vertical="center"/>
    </xf>
    <xf numFmtId="0" fontId="0" fillId="0" borderId="0" xfId="0" applyFont="1" applyBorder="1"/>
    <xf numFmtId="0" fontId="1" fillId="0" borderId="1" xfId="0" applyFont="1" applyBorder="1" applyAlignment="1">
      <alignment horizontal="center" vertical="center"/>
    </xf>
    <xf numFmtId="165" fontId="0" fillId="0" borderId="0" xfId="0" applyNumberFormat="1" applyFont="1" applyBorder="1"/>
    <xf numFmtId="165" fontId="1" fillId="0" borderId="0" xfId="0" applyNumberFormat="1" applyFont="1" applyBorder="1"/>
    <xf numFmtId="0" fontId="1" fillId="0" borderId="2" xfId="0" applyFont="1" applyBorder="1" applyAlignment="1">
      <alignment horizontal="center" vertical="center"/>
    </xf>
    <xf numFmtId="0" fontId="0" fillId="0" borderId="0" xfId="0" applyAlignment="1">
      <alignment horizontal="center"/>
    </xf>
    <xf numFmtId="0" fontId="0" fillId="0" borderId="0" xfId="0" applyAlignment="1">
      <alignment horizontal="left" vertical="center"/>
    </xf>
    <xf numFmtId="0" fontId="1" fillId="0" borderId="0" xfId="0" applyFont="1" applyAlignment="1">
      <alignment horizontal="left" vertical="center"/>
    </xf>
    <xf numFmtId="0" fontId="0" fillId="0" borderId="0" xfId="0" applyAlignment="1">
      <alignment vertical="center"/>
    </xf>
    <xf numFmtId="0" fontId="0" fillId="0" borderId="0" xfId="0" applyAlignment="1">
      <alignment horizontal="left" vertical="center" wrapText="1"/>
    </xf>
    <xf numFmtId="16" fontId="1" fillId="0" borderId="0" xfId="0" applyNumberFormat="1" applyFont="1" applyAlignment="1">
      <alignment horizontal="center" vertical="center"/>
    </xf>
    <xf numFmtId="0" fontId="0" fillId="0" borderId="0" xfId="0" applyAlignment="1">
      <alignment horizontal="left"/>
    </xf>
    <xf numFmtId="0" fontId="4" fillId="0" borderId="0" xfId="0" applyFont="1" applyBorder="1" applyAlignment="1">
      <alignment horizontal="center" vertical="center"/>
    </xf>
    <xf numFmtId="0" fontId="0" fillId="0" borderId="0" xfId="0" applyBorder="1"/>
    <xf numFmtId="0" fontId="3" fillId="0" borderId="0" xfId="0" applyFont="1" applyBorder="1" applyAlignment="1">
      <alignment horizontal="center" vertical="center"/>
    </xf>
    <xf numFmtId="165" fontId="4" fillId="0" borderId="0" xfId="0" applyNumberFormat="1" applyFont="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horizontal="left" vertical="center"/>
    </xf>
    <xf numFmtId="0" fontId="0" fillId="0" borderId="0" xfId="0" applyFont="1" applyBorder="1" applyAlignment="1">
      <alignment horizontal="left" vertical="center"/>
    </xf>
    <xf numFmtId="165" fontId="0" fillId="0" borderId="0" xfId="0" applyNumberFormat="1" applyFont="1" applyBorder="1" applyAlignment="1">
      <alignment horizontal="center" vertical="center"/>
    </xf>
    <xf numFmtId="164" fontId="1" fillId="0" borderId="0" xfId="0" applyNumberFormat="1" applyFont="1" applyAlignment="1">
      <alignment horizontal="center" vertical="center"/>
    </xf>
    <xf numFmtId="16" fontId="1" fillId="0" borderId="0" xfId="0" applyNumberFormat="1" applyFont="1" applyAlignment="1">
      <alignment horizontal="left" vertical="center"/>
    </xf>
    <xf numFmtId="0" fontId="1" fillId="0" borderId="0" xfId="0" applyNumberFormat="1" applyFont="1" applyAlignment="1">
      <alignment horizontal="left" vertical="center"/>
    </xf>
    <xf numFmtId="0" fontId="0" fillId="0" borderId="0" xfId="0" applyNumberFormat="1" applyAlignment="1">
      <alignment horizontal="left"/>
    </xf>
    <xf numFmtId="0" fontId="1" fillId="0" borderId="0" xfId="0" applyFont="1" applyFill="1" applyAlignment="1">
      <alignment horizontal="center" vertical="center"/>
    </xf>
    <xf numFmtId="0" fontId="0" fillId="0" borderId="0" xfId="0" applyFill="1" applyAlignment="1">
      <alignment horizontal="center" vertical="center"/>
    </xf>
    <xf numFmtId="0" fontId="2" fillId="0" borderId="3" xfId="0" applyFont="1" applyBorder="1" applyAlignment="1">
      <alignment horizontal="left" vertical="center"/>
    </xf>
    <xf numFmtId="0" fontId="0" fillId="0" borderId="0" xfId="0" applyAlignment="1">
      <alignment horizontal="center"/>
    </xf>
  </cellXfs>
  <cellStyles count="1">
    <cellStyle name="Normal" xfId="0" builtinId="0"/>
  </cellStyles>
  <dxfs count="42">
    <dxf>
      <numFmt numFmtId="165" formatCode="_-* #,##0_-;\-* #,##0_-;_-* &quot;-&quot;??_-;_-@_-"/>
      <alignment horizontal="center" vertical="center" textRotation="0" wrapText="0" indent="0" justifyLastLine="0" shrinkToFit="0" readingOrder="0"/>
    </dxf>
    <dxf>
      <numFmt numFmtId="165" formatCode="_-* #,##0_-;\-* #,##0_-;_-* &quot;-&quot;??_-;_-@_-"/>
      <alignment horizontal="center" vertical="center"/>
    </dxf>
    <dxf>
      <numFmt numFmtId="0" formatCode="General"/>
    </dxf>
    <dxf>
      <alignment horizontal="center" vertical="center" textRotation="0" wrapText="0" indent="0" justifyLastLine="0" shrinkToFit="0" readingOrder="0"/>
    </dxf>
    <dxf>
      <alignment horizontal="center" vertical="center"/>
    </dxf>
    <dxf>
      <numFmt numFmtId="0" formatCode="General"/>
    </dxf>
    <dxf>
      <numFmt numFmtId="167" formatCode="[$-40C]dd\-mmm\-yy;@"/>
      <alignment horizontal="center" vertical="center"/>
    </dxf>
    <dxf>
      <alignment horizontal="center"/>
    </dxf>
    <dxf>
      <font>
        <b/>
        <i val="0"/>
        <strike val="0"/>
        <condense val="0"/>
        <extend val="0"/>
        <outline val="0"/>
        <shadow val="0"/>
        <u val="none"/>
        <vertAlign val="baseline"/>
        <sz val="11"/>
        <color theme="1"/>
        <name val="Calibri"/>
        <family val="2"/>
        <scheme val="minor"/>
      </font>
      <numFmt numFmtId="165" formatCode="_-* #,##0_-;\-* #,##0_-;_-* &quot;-&quot;??_-;_-@_-"/>
      <alignment horizontal="center" vertical="center" textRotation="0" wrapText="0" indent="0" justifyLastLine="0" shrinkToFit="0" readingOrder="0"/>
    </dxf>
    <dxf>
      <numFmt numFmtId="165" formatCode="_-* #,##0_-;\-* #,##0_-;_-* &quot;-&quot;??_-;_-@_-"/>
    </dxf>
    <dxf>
      <numFmt numFmtId="165" formatCode="_-* #,##0_-;\-* #,##0_-;_-* &quot;-&quot;??_-;_-@_-"/>
    </dxf>
    <dxf>
      <numFmt numFmtId="165" formatCode="_-* #,##0_-;\-* #,##0_-;_-* &quot;-&quot;??_-;_-@_-"/>
    </dxf>
    <dxf>
      <numFmt numFmtId="165" formatCode="_-* #,##0_-;\-* #,##0_-;_-* &quot;-&quot;??_-;_-@_-"/>
    </dxf>
    <dxf>
      <numFmt numFmtId="0" formatCode="General"/>
    </dxf>
    <dxf>
      <numFmt numFmtId="0" formatCode="General"/>
      <alignment horizontal="left"/>
    </dxf>
    <dxf>
      <alignment horizontal="center" vertical="center" textRotation="0" wrapText="0" indent="0" justifyLastLine="0" shrinkToFit="0" readingOrder="0"/>
    </dxf>
    <dxf>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dxf>
    <dxf>
      <fill>
        <patternFill patternType="none">
          <fgColor indexed="64"/>
          <bgColor indexed="65"/>
        </patternFill>
      </fill>
      <alignment horizontal="center" vertical="center"/>
    </dxf>
    <dxf>
      <numFmt numFmtId="164" formatCode="[$-40C]d\-mmm\-yyyy;@"/>
      <alignment horizontal="center" vertical="center" textRotation="0" wrapText="0" indent="0" justifyLastLine="0" shrinkToFit="0" readingOrder="0"/>
    </dxf>
    <dxf>
      <numFmt numFmtId="164" formatCode="[$-40C]d\-mmm\-yyyy;@"/>
      <alignment horizontal="center" vertical="center"/>
    </dxf>
    <dxf>
      <alignment horizontal="center" vertical="center" textRotation="0" wrapText="0" indent="0" justifyLastLine="0" shrinkToFit="0" readingOrder="0"/>
    </dxf>
    <dxf>
      <alignment horizontal="center" vertical="cent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alignment horizontal="center" vertical="center"/>
    </dxf>
    <dxf>
      <numFmt numFmtId="165" formatCode="_-* #,##0_-;\-* #,##0_-;_-* &quot;-&quot;??_-;_-@_-"/>
      <alignment horizontal="center" vertical="center"/>
    </dxf>
    <dxf>
      <numFmt numFmtId="165" formatCode="_-* #,##0_-;\-* #,##0_-;_-* &quot;-&quot;??_-;_-@_-"/>
      <alignment horizontal="center" vertical="center"/>
    </dxf>
    <dxf>
      <numFmt numFmtId="165" formatCode="_-* #,##0_-;\-* #,##0_-;_-* &quot;-&quot;??_-;_-@_-"/>
      <alignment horizontal="center" vertical="center"/>
    </dxf>
    <dxf>
      <alignment horizontal="left" vertical="center"/>
    </dxf>
    <dxf>
      <numFmt numFmtId="0" formatCode="General"/>
      <alignment horizontal="general" vertical="center"/>
    </dxf>
    <dxf>
      <alignment horizontal="left" vertical="center" textRotation="0" wrapText="1" indent="0" justifyLastLine="0" shrinkToFit="0" readingOrder="0"/>
    </dxf>
    <dxf>
      <alignment horizontal="center" vertical="center" wrapText="1"/>
    </dxf>
    <dxf>
      <alignment horizontal="center" vertical="center" textRotation="0" wrapText="0" indent="0" justifyLastLine="0" shrinkToFit="0" readingOrder="0"/>
    </dxf>
    <dxf>
      <alignment horizontal="center" vertical="center"/>
    </dxf>
    <dxf>
      <numFmt numFmtId="166" formatCode="[$-40C]d\-mmm\-yy;@"/>
      <alignment horizontal="center" vertical="center"/>
    </dxf>
    <dxf>
      <alignment horizontal="center" vertical="center"/>
    </dxf>
    <dxf>
      <numFmt numFmtId="165" formatCode="_-* #,##0_-;\-* #,##0_-;_-* &quot;-&quot;??_-;_-@_-"/>
      <alignment horizontal="center" vertical="center"/>
    </dxf>
    <dxf>
      <font>
        <b/>
        <i val="0"/>
        <strike val="0"/>
        <condense val="0"/>
        <extend val="0"/>
        <outline val="0"/>
        <shadow val="0"/>
        <u val="none"/>
        <vertAlign val="baseline"/>
        <sz val="11"/>
        <color theme="1"/>
        <name val="Calibri"/>
        <family val="2"/>
        <scheme val="minor"/>
      </font>
      <numFmt numFmtId="165" formatCode="_-* #,##0_-;\-* #,##0_-;_-* &quot;-&quot;??_-;_-@_-"/>
      <alignment horizontal="center" vertical="center" textRotation="0" wrapText="0" indent="0" justifyLastLine="0" shrinkToFit="0" readingOrder="0"/>
    </dxf>
    <dxf>
      <alignment horizontal="center" vertical="center"/>
    </dxf>
    <dxf>
      <alignment horizontal="center" vertical="center"/>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theme" Target="theme/theme1.xml" /><Relationship Id="rId5" Type="http://schemas.openxmlformats.org/officeDocument/2006/relationships/worksheet" Target="worksheets/sheet5.xml" /><Relationship Id="rId10" Type="http://schemas.openxmlformats.org/officeDocument/2006/relationships/calcChain" Target="calcChain.xml" /><Relationship Id="rId4" Type="http://schemas.openxmlformats.org/officeDocument/2006/relationships/worksheet" Target="worksheets/sheet4.xml" /><Relationship Id="rId9" Type="http://schemas.openxmlformats.org/officeDocument/2006/relationships/sheetMetadata" Target="metadata.xml" /></Relationships>
</file>

<file path=xl/drawings/drawing1.xml><?xml version="1.0" encoding="utf-8"?>
<xdr:wsDr xmlns:xdr="http://schemas.openxmlformats.org/drawingml/2006/spreadsheetDrawing" xmlns:a="http://schemas.openxmlformats.org/drawingml/2006/main">
  <xdr:twoCellAnchor>
    <xdr:from>
      <xdr:col>12</xdr:col>
      <xdr:colOff>428624</xdr:colOff>
      <xdr:row>3</xdr:row>
      <xdr:rowOff>148590</xdr:rowOff>
    </xdr:from>
    <xdr:to>
      <xdr:col>18</xdr:col>
      <xdr:colOff>348613</xdr:colOff>
      <xdr:row>72</xdr:row>
      <xdr:rowOff>51435</xdr:rowOff>
    </xdr:to>
    <xdr:sp macro="" textlink="">
      <xdr:nvSpPr>
        <xdr:cNvPr id="2" name="ZoneTexte 1">
          <a:extLst>
            <a:ext uri="{FF2B5EF4-FFF2-40B4-BE49-F238E27FC236}">
              <a16:creationId xmlns:a16="http://schemas.microsoft.com/office/drawing/2014/main" id="{C035F85F-7238-A743-A812-F1D5AC75CC24}"/>
            </a:ext>
          </a:extLst>
        </xdr:cNvPr>
        <xdr:cNvSpPr txBox="1"/>
      </xdr:nvSpPr>
      <xdr:spPr>
        <a:xfrm>
          <a:off x="9418320" y="731520"/>
          <a:ext cx="3589019" cy="13310235"/>
        </a:xfrm>
        <a:prstGeom prst="rect">
          <a:avLst/>
        </a:prstGeom>
        <a:solidFill>
          <a:prstClr val="white"/>
        </a:solidFill>
        <a:ln>
          <a:solidFill>
            <a:prstClr val="black"/>
          </a:solidFill>
        </a:ln>
      </xdr:spPr>
      <xdr:txBody>
        <a:bodyPr vertOverflow="clip" horzOverflow="clip" wrap="square" rtlCol="0"/>
        <a:lstStyle/>
        <a:p>
          <a:pPr fontAlgn="base"/>
          <a:r>
            <a:rPr lang="fr-FR" b="0" i="0">
              <a:solidFill>
                <a:srgbClr val="0A0101"/>
              </a:solidFill>
              <a:effectLst/>
              <a:latin typeface="Consolas" panose="02000000000000000000" pitchFamily="2" charset="0"/>
            </a:rPr>
            <a:t>Sub SheelsUniqueValues()</a:t>
          </a:r>
        </a:p>
        <a:p>
          <a:pPr fontAlgn="base"/>
          <a:r>
            <a:rPr lang="fr-FR" b="0" i="0">
              <a:solidFill>
                <a:srgbClr val="0A0101"/>
              </a:solidFill>
              <a:effectLst/>
              <a:latin typeface="Consolas" panose="02000000000000000000" pitchFamily="2" charset="0"/>
            </a:rPr>
            <a:t>Dim xObjNewWS As Worksheet</a:t>
          </a:r>
        </a:p>
        <a:p>
          <a:pPr fontAlgn="base"/>
          <a:r>
            <a:rPr lang="fr-FR" b="0" i="0">
              <a:solidFill>
                <a:srgbClr val="0A0101"/>
              </a:solidFill>
              <a:effectLst/>
              <a:latin typeface="Consolas" panose="02000000000000000000" pitchFamily="2" charset="0"/>
            </a:rPr>
            <a:t>Dim xObjWS As Worksheet</a:t>
          </a:r>
        </a:p>
        <a:p>
          <a:pPr fontAlgn="base"/>
          <a:r>
            <a:rPr lang="fr-FR" b="0" i="0">
              <a:solidFill>
                <a:srgbClr val="0A0101"/>
              </a:solidFill>
              <a:effectLst/>
              <a:latin typeface="Consolas" panose="02000000000000000000" pitchFamily="2" charset="0"/>
            </a:rPr>
            <a:t>Dim xStrAddress As String</a:t>
          </a:r>
        </a:p>
        <a:p>
          <a:pPr fontAlgn="base"/>
          <a:r>
            <a:rPr lang="fr-FR" b="0" i="0">
              <a:solidFill>
                <a:srgbClr val="0A0101"/>
              </a:solidFill>
              <a:effectLst/>
              <a:latin typeface="Consolas" panose="02000000000000000000" pitchFamily="2" charset="0"/>
            </a:rPr>
            <a:t>Dim xIntRox As Long</a:t>
          </a:r>
        </a:p>
        <a:p>
          <a:pPr fontAlgn="base"/>
          <a:r>
            <a:rPr lang="fr-FR" b="0" i="0">
              <a:solidFill>
                <a:srgbClr val="0A0101"/>
              </a:solidFill>
              <a:effectLst/>
              <a:latin typeface="Consolas" panose="02000000000000000000" pitchFamily="2" charset="0"/>
            </a:rPr>
            <a:t>Dim xIntN As Long</a:t>
          </a:r>
        </a:p>
        <a:p>
          <a:pPr fontAlgn="base"/>
          <a:r>
            <a:rPr lang="fr-FR" b="0" i="0">
              <a:solidFill>
                <a:srgbClr val="0A0101"/>
              </a:solidFill>
              <a:effectLst/>
              <a:latin typeface="Consolas" panose="02000000000000000000" pitchFamily="2" charset="0"/>
            </a:rPr>
            <a:t>Dim xFNum As Integer</a:t>
          </a:r>
        </a:p>
        <a:p>
          <a:pPr fontAlgn="base"/>
          <a:r>
            <a:rPr lang="fr-FR" b="0" i="0">
              <a:solidFill>
                <a:srgbClr val="0A0101"/>
              </a:solidFill>
              <a:effectLst/>
              <a:latin typeface="Consolas" panose="02000000000000000000" pitchFamily="2" charset="0"/>
            </a:rPr>
            <a:t>Dim xMaxC, xColumn As Integer</a:t>
          </a:r>
        </a:p>
        <a:p>
          <a:pPr fontAlgn="base"/>
          <a:r>
            <a:rPr lang="fr-FR" b="0" i="0">
              <a:solidFill>
                <a:srgbClr val="0A0101"/>
              </a:solidFill>
              <a:effectLst/>
              <a:latin typeface="Consolas" panose="02000000000000000000" pitchFamily="2" charset="0"/>
            </a:rPr>
            <a:t>Dim xR As Range</a:t>
          </a:r>
        </a:p>
        <a:p>
          <a:pPr fontAlgn="base"/>
          <a:r>
            <a:rPr lang="fr-FR" b="0" i="0">
              <a:solidFill>
                <a:srgbClr val="0A0101"/>
              </a:solidFill>
              <a:effectLst/>
              <a:latin typeface="Consolas" panose="02000000000000000000" pitchFamily="2" charset="0"/>
            </a:rPr>
            <a:t>xStrName = "Unique value"</a:t>
          </a:r>
        </a:p>
        <a:p>
          <a:pPr fontAlgn="base"/>
          <a:r>
            <a:rPr lang="fr-FR" b="0" i="0">
              <a:solidFill>
                <a:srgbClr val="0A0101"/>
              </a:solidFill>
              <a:effectLst/>
              <a:latin typeface="Consolas" panose="02000000000000000000" pitchFamily="2" charset="0"/>
            </a:rPr>
            <a:t>Application.ScreenUpdating = False</a:t>
          </a:r>
        </a:p>
        <a:p>
          <a:pPr fontAlgn="base"/>
          <a:r>
            <a:rPr lang="fr-FR" b="0" i="0">
              <a:solidFill>
                <a:srgbClr val="0A0101"/>
              </a:solidFill>
              <a:effectLst/>
              <a:latin typeface="Consolas" panose="02000000000000000000" pitchFamily="2" charset="0"/>
            </a:rPr>
            <a:t>xMaxC = 0</a:t>
          </a:r>
        </a:p>
        <a:p>
          <a:pPr fontAlgn="base"/>
          <a:r>
            <a:rPr lang="fr-FR" b="0" i="0">
              <a:solidFill>
                <a:srgbClr val="0A0101"/>
              </a:solidFill>
              <a:effectLst/>
              <a:latin typeface="Consolas" panose="02000000000000000000" pitchFamily="2" charset="0"/>
            </a:rPr>
            <a:t>Application.DisplayAlerts = False</a:t>
          </a:r>
        </a:p>
        <a:p>
          <a:pPr fontAlgn="base"/>
          <a:r>
            <a:rPr lang="fr-FR" b="0" i="0">
              <a:solidFill>
                <a:srgbClr val="0A0101"/>
              </a:solidFill>
              <a:effectLst/>
              <a:latin typeface="Consolas" panose="02000000000000000000" pitchFamily="2" charset="0"/>
            </a:rPr>
            <a:t>For Each xObjWS In Sheets</a:t>
          </a:r>
        </a:p>
        <a:p>
          <a:pPr fontAlgn="base"/>
          <a:r>
            <a:rPr lang="fr-FR" b="0" i="0">
              <a:solidFill>
                <a:srgbClr val="0A0101"/>
              </a:solidFill>
              <a:effectLst/>
              <a:latin typeface="Consolas" panose="02000000000000000000" pitchFamily="2" charset="0"/>
            </a:rPr>
            <a:t>    If xObjWS.Name = xStrName Then</a:t>
          </a:r>
        </a:p>
        <a:p>
          <a:pPr fontAlgn="base"/>
          <a:r>
            <a:rPr lang="fr-FR" b="0" i="0">
              <a:solidFill>
                <a:srgbClr val="0A0101"/>
              </a:solidFill>
              <a:effectLst/>
              <a:latin typeface="Consolas" panose="02000000000000000000" pitchFamily="2" charset="0"/>
            </a:rPr>
            <a:t>        xObjWS.Delete</a:t>
          </a:r>
        </a:p>
        <a:p>
          <a:pPr fontAlgn="base"/>
          <a:r>
            <a:rPr lang="fr-FR" b="0" i="0">
              <a:solidFill>
                <a:srgbClr val="0A0101"/>
              </a:solidFill>
              <a:effectLst/>
              <a:latin typeface="Consolas" panose="02000000000000000000" pitchFamily="2" charset="0"/>
            </a:rPr>
            <a:t>        Exit For</a:t>
          </a:r>
        </a:p>
        <a:p>
          <a:pPr fontAlgn="base"/>
          <a:r>
            <a:rPr lang="fr-FR" b="0" i="0">
              <a:solidFill>
                <a:srgbClr val="0A0101"/>
              </a:solidFill>
              <a:effectLst/>
              <a:latin typeface="Consolas" panose="02000000000000000000" pitchFamily="2" charset="0"/>
            </a:rPr>
            <a:t>    End If</a:t>
          </a:r>
        </a:p>
        <a:p>
          <a:pPr fontAlgn="base"/>
          <a:r>
            <a:rPr lang="fr-FR" b="0" i="0">
              <a:solidFill>
                <a:srgbClr val="0A0101"/>
              </a:solidFill>
              <a:effectLst/>
              <a:latin typeface="Consolas" panose="02000000000000000000" pitchFamily="2" charset="0"/>
            </a:rPr>
            <a:t>Next</a:t>
          </a:r>
        </a:p>
        <a:p>
          <a:pPr fontAlgn="base"/>
          <a:r>
            <a:rPr lang="fr-FR" b="0" i="0">
              <a:solidFill>
                <a:srgbClr val="0A0101"/>
              </a:solidFill>
              <a:effectLst/>
              <a:latin typeface="Consolas" panose="02000000000000000000" pitchFamily="2" charset="0"/>
            </a:rPr>
            <a:t>Application.DisplayAlerts = True</a:t>
          </a:r>
        </a:p>
        <a:p>
          <a:pPr fontAlgn="base"/>
          <a:r>
            <a:rPr lang="fr-FR" b="0" i="0">
              <a:solidFill>
                <a:srgbClr val="0A0101"/>
              </a:solidFill>
              <a:effectLst/>
              <a:latin typeface="Consolas" panose="02000000000000000000" pitchFamily="2" charset="0"/>
            </a:rPr>
            <a:t>For xFNum = 1 To Sheets.Count</a:t>
          </a:r>
        </a:p>
        <a:p>
          <a:pPr fontAlgn="base"/>
          <a:r>
            <a:rPr lang="fr-FR" b="0" i="0">
              <a:solidFill>
                <a:srgbClr val="0A0101"/>
              </a:solidFill>
              <a:effectLst/>
              <a:latin typeface="Consolas" panose="02000000000000000000" pitchFamily="2" charset="0"/>
            </a:rPr>
            <a:t>    xColumn = Sheets(xFNum).Cells.Find(What:="*", after:=[A1], SearchOrder:=xlByColumns, SearchDirection:=xlPrevious).Column</a:t>
          </a:r>
        </a:p>
        <a:p>
          <a:pPr fontAlgn="base"/>
          <a:r>
            <a:rPr lang="fr-FR" b="0" i="0">
              <a:solidFill>
                <a:srgbClr val="0A0101"/>
              </a:solidFill>
              <a:effectLst/>
              <a:latin typeface="Consolas" panose="02000000000000000000" pitchFamily="2" charset="0"/>
            </a:rPr>
            <a:t>    If xMaxC &lt; xColumn Then</a:t>
          </a:r>
        </a:p>
        <a:p>
          <a:pPr fontAlgn="base"/>
          <a:r>
            <a:rPr lang="fr-FR" b="0" i="0">
              <a:solidFill>
                <a:srgbClr val="0A0101"/>
              </a:solidFill>
              <a:effectLst/>
              <a:latin typeface="Consolas" panose="02000000000000000000" pitchFamily="2" charset="0"/>
            </a:rPr>
            <a:t>        xMaxC = xColumn</a:t>
          </a:r>
        </a:p>
        <a:p>
          <a:pPr fontAlgn="base"/>
          <a:r>
            <a:rPr lang="fr-FR" b="0" i="0">
              <a:solidFill>
                <a:srgbClr val="0A0101"/>
              </a:solidFill>
              <a:effectLst/>
              <a:latin typeface="Consolas" panose="02000000000000000000" pitchFamily="2" charset="0"/>
            </a:rPr>
            <a:t>    End If</a:t>
          </a:r>
        </a:p>
        <a:p>
          <a:pPr fontAlgn="base"/>
          <a:r>
            <a:rPr lang="fr-FR" b="0" i="0">
              <a:solidFill>
                <a:srgbClr val="0A0101"/>
              </a:solidFill>
              <a:effectLst/>
              <a:latin typeface="Consolas" panose="02000000000000000000" pitchFamily="2" charset="0"/>
            </a:rPr>
            <a:t>Next xFNum</a:t>
          </a:r>
        </a:p>
        <a:p>
          <a:pPr fontAlgn="base"/>
          <a:r>
            <a:rPr lang="fr-FR" b="0" i="0">
              <a:solidFill>
                <a:srgbClr val="0A0101"/>
              </a:solidFill>
              <a:effectLst/>
              <a:latin typeface="Consolas" panose="02000000000000000000" pitchFamily="2" charset="0"/>
            </a:rPr>
            <a:t>Application.DisplayAlerts = True</a:t>
          </a:r>
        </a:p>
        <a:p>
          <a:pPr fontAlgn="base"/>
          <a:r>
            <a:rPr lang="fr-FR" b="0" i="0">
              <a:solidFill>
                <a:srgbClr val="0A0101"/>
              </a:solidFill>
              <a:effectLst/>
              <a:latin typeface="Consolas" panose="02000000000000000000" pitchFamily="2" charset="0"/>
            </a:rPr>
            <a:t>Set xObjNewWS = Sheets.Add(after:=Sheets(Sheets.Count))</a:t>
          </a:r>
        </a:p>
        <a:p>
          <a:pPr fontAlgn="base"/>
          <a:r>
            <a:rPr lang="fr-FR" b="0" i="0">
              <a:solidFill>
                <a:srgbClr val="0A0101"/>
              </a:solidFill>
              <a:effectLst/>
              <a:latin typeface="Consolas" panose="02000000000000000000" pitchFamily="2" charset="0"/>
            </a:rPr>
            <a:t>xObjNewWS.Name = xStrName</a:t>
          </a:r>
        </a:p>
        <a:p>
          <a:pPr fontAlgn="base"/>
          <a:r>
            <a:rPr lang="fr-FR" b="0" i="0">
              <a:solidFill>
                <a:srgbClr val="0A0101"/>
              </a:solidFill>
              <a:effectLst/>
              <a:latin typeface="Consolas" panose="02000000000000000000" pitchFamily="2" charset="0"/>
            </a:rPr>
            <a:t>For xColumn = 1 To xMaxC</a:t>
          </a:r>
        </a:p>
        <a:p>
          <a:pPr fontAlgn="base"/>
          <a:r>
            <a:rPr lang="fr-FR" b="0" i="0">
              <a:solidFill>
                <a:srgbClr val="0A0101"/>
              </a:solidFill>
              <a:effectLst/>
              <a:latin typeface="Consolas" panose="02000000000000000000" pitchFamily="2" charset="0"/>
            </a:rPr>
            <a:t>    xIntN = 1</a:t>
          </a:r>
        </a:p>
        <a:p>
          <a:pPr fontAlgn="base"/>
          <a:r>
            <a:rPr lang="fr-FR" b="0" i="0">
              <a:solidFill>
                <a:srgbClr val="0A0101"/>
              </a:solidFill>
              <a:effectLst/>
              <a:latin typeface="Consolas" panose="02000000000000000000" pitchFamily="2" charset="0"/>
            </a:rPr>
            <a:t>    For xFNum = 1 To Sheets.Count - 1</a:t>
          </a:r>
        </a:p>
        <a:p>
          <a:pPr fontAlgn="base"/>
          <a:r>
            <a:rPr lang="fr-FR" b="0" i="0">
              <a:solidFill>
                <a:srgbClr val="0A0101"/>
              </a:solidFill>
              <a:effectLst/>
              <a:latin typeface="Consolas" panose="02000000000000000000" pitchFamily="2" charset="0"/>
            </a:rPr>
            <a:t>        Set xR = Sheets(xFNum).Columns(xColumn)</a:t>
          </a:r>
        </a:p>
        <a:p>
          <a:pPr fontAlgn="base"/>
          <a:r>
            <a:rPr lang="fr-FR" b="0" i="0">
              <a:solidFill>
                <a:srgbClr val="0A0101"/>
              </a:solidFill>
              <a:effectLst/>
              <a:latin typeface="Consolas" panose="02000000000000000000" pitchFamily="2" charset="0"/>
            </a:rPr>
            <a:t>        If TypeName(Sheets(xFNum).Columns(xColumn).Find(What:="*", SearchOrder:=xlByRows, SearchDirection:=xlPrevious)) &lt;&gt; "Nothing" Then</a:t>
          </a:r>
        </a:p>
        <a:p>
          <a:pPr fontAlgn="base"/>
          <a:r>
            <a:rPr lang="fr-FR" b="0" i="0">
              <a:solidFill>
                <a:srgbClr val="0A0101"/>
              </a:solidFill>
              <a:effectLst/>
              <a:latin typeface="Consolas" panose="02000000000000000000" pitchFamily="2" charset="0"/>
            </a:rPr>
            <a:t>            xIntRox = xR.Find(What:="*", SearchOrder:=xlByRows, SearchDirection:=xlPrevious).Row</a:t>
          </a:r>
        </a:p>
        <a:p>
          <a:pPr fontAlgn="base"/>
          <a:r>
            <a:rPr lang="fr-FR" b="0" i="0">
              <a:solidFill>
                <a:srgbClr val="0A0101"/>
              </a:solidFill>
              <a:effectLst/>
              <a:latin typeface="Consolas" panose="02000000000000000000" pitchFamily="2" charset="0"/>
            </a:rPr>
            <a:t>            Sheets(xFNum).Range(Cells(1, xColumn).Address &amp; ":" &amp; Cells(xIntRox, xColumn).Address).Copy</a:t>
          </a:r>
        </a:p>
        <a:p>
          <a:pPr fontAlgn="base"/>
          <a:r>
            <a:rPr lang="fr-FR" b="0" i="0">
              <a:solidFill>
                <a:srgbClr val="0A0101"/>
              </a:solidFill>
              <a:effectLst/>
              <a:latin typeface="Consolas" panose="02000000000000000000" pitchFamily="2" charset="0"/>
            </a:rPr>
            <a:t>            Cells(xIntN, xColumn).PasteSpecial xlValues</a:t>
          </a:r>
        </a:p>
        <a:p>
          <a:pPr fontAlgn="base"/>
          <a:r>
            <a:rPr lang="fr-FR" b="0" i="0">
              <a:solidFill>
                <a:srgbClr val="0A0101"/>
              </a:solidFill>
              <a:effectLst/>
              <a:latin typeface="Consolas" panose="02000000000000000000" pitchFamily="2" charset="0"/>
            </a:rPr>
            <a:t>            xIntN = xIntRox + xIntN + 1</a:t>
          </a:r>
        </a:p>
        <a:p>
          <a:pPr fontAlgn="base"/>
          <a:r>
            <a:rPr lang="fr-FR" b="0" i="0">
              <a:solidFill>
                <a:srgbClr val="0A0101"/>
              </a:solidFill>
              <a:effectLst/>
              <a:latin typeface="Consolas" panose="02000000000000000000" pitchFamily="2" charset="0"/>
            </a:rPr>
            <a:t>        End If</a:t>
          </a:r>
        </a:p>
        <a:p>
          <a:pPr fontAlgn="base"/>
          <a:r>
            <a:rPr lang="fr-FR" b="0" i="0">
              <a:solidFill>
                <a:srgbClr val="0A0101"/>
              </a:solidFill>
              <a:effectLst/>
              <a:latin typeface="Consolas" panose="02000000000000000000" pitchFamily="2" charset="0"/>
            </a:rPr>
            <a:t>    Next xFNum</a:t>
          </a:r>
        </a:p>
        <a:p>
          <a:pPr fontAlgn="base"/>
          <a:r>
            <a:rPr lang="fr-FR" b="0" i="0">
              <a:solidFill>
                <a:srgbClr val="0A0101"/>
              </a:solidFill>
              <a:effectLst/>
              <a:latin typeface="Consolas" panose="02000000000000000000" pitchFamily="2" charset="0"/>
            </a:rPr>
            <a:t>    If xIntRox - 1 &gt; 0 Then</a:t>
          </a:r>
        </a:p>
        <a:p>
          <a:pPr fontAlgn="base"/>
          <a:r>
            <a:rPr lang="fr-FR" b="0" i="0">
              <a:solidFill>
                <a:srgbClr val="0A0101"/>
              </a:solidFill>
              <a:effectLst/>
              <a:latin typeface="Consolas" panose="02000000000000000000" pitchFamily="2" charset="0"/>
            </a:rPr>
            <a:t>    xIntRox = xIntN - 1</a:t>
          </a:r>
        </a:p>
        <a:p>
          <a:pPr fontAlgn="base"/>
          <a:r>
            <a:rPr lang="fr-FR" b="0" i="0">
              <a:solidFill>
                <a:srgbClr val="0A0101"/>
              </a:solidFill>
              <a:effectLst/>
              <a:latin typeface="Consolas" panose="02000000000000000000" pitchFamily="2" charset="0"/>
            </a:rPr>
            <a:t>    xStrAddress = Cells(1, xColumn).Address &amp; ":" &amp; Cells(xIntRox, xColumn).Address</a:t>
          </a:r>
        </a:p>
        <a:p>
          <a:pPr fontAlgn="base"/>
          <a:r>
            <a:rPr lang="fr-FR" b="0" i="0">
              <a:solidFill>
                <a:srgbClr val="0A0101"/>
              </a:solidFill>
              <a:effectLst/>
              <a:latin typeface="Consolas" panose="02000000000000000000" pitchFamily="2" charset="0"/>
            </a:rPr>
            <a:t>    Range(xStrAddress).AdvancedFilter Action:=xlFilterInPlace, Unique:=True</a:t>
          </a:r>
        </a:p>
        <a:p>
          <a:pPr fontAlgn="base"/>
          <a:r>
            <a:rPr lang="fr-FR" b="0" i="0">
              <a:solidFill>
                <a:srgbClr val="0A0101"/>
              </a:solidFill>
              <a:effectLst/>
              <a:latin typeface="Consolas" panose="02000000000000000000" pitchFamily="2" charset="0"/>
            </a:rPr>
            <a:t>    Range(xStrAddress).Copy</a:t>
          </a:r>
        </a:p>
        <a:p>
          <a:pPr fontAlgn="base"/>
          <a:r>
            <a:rPr lang="fr-FR" b="0" i="0">
              <a:solidFill>
                <a:srgbClr val="0A0101"/>
              </a:solidFill>
              <a:effectLst/>
              <a:latin typeface="Consolas" panose="02000000000000000000" pitchFamily="2" charset="0"/>
            </a:rPr>
            <a:t>    Cells(1, xColumn + 1).PasteSpecial xlValues</a:t>
          </a:r>
        </a:p>
        <a:p>
          <a:pPr fontAlgn="base"/>
          <a:r>
            <a:rPr lang="fr-FR" b="0" i="0">
              <a:solidFill>
                <a:srgbClr val="0A0101"/>
              </a:solidFill>
              <a:effectLst/>
              <a:latin typeface="Consolas" panose="02000000000000000000" pitchFamily="2" charset="0"/>
            </a:rPr>
            <a:t>    Range(xStrAddress).AdvancedFilter Action:=xlFilterInPlace, Unique:=False</a:t>
          </a:r>
        </a:p>
        <a:p>
          <a:pPr fontAlgn="base"/>
          <a:r>
            <a:rPr lang="fr-FR" b="0" i="0">
              <a:solidFill>
                <a:srgbClr val="0A0101"/>
              </a:solidFill>
              <a:effectLst/>
              <a:latin typeface="Consolas" panose="02000000000000000000" pitchFamily="2" charset="0"/>
            </a:rPr>
            <a:t>    Columns(xColumn).Delete</a:t>
          </a:r>
        </a:p>
        <a:p>
          <a:pPr fontAlgn="base"/>
          <a:r>
            <a:rPr lang="fr-FR" b="0" i="0">
              <a:solidFill>
                <a:srgbClr val="0A0101"/>
              </a:solidFill>
              <a:effectLst/>
              <a:latin typeface="Consolas" panose="02000000000000000000" pitchFamily="2" charset="0"/>
            </a:rPr>
            <a:t>    Range(xStrAddress).Sort key1:=Cells(1, xColumn), Header:=xlNo</a:t>
          </a:r>
        </a:p>
        <a:p>
          <a:pPr fontAlgn="base"/>
          <a:r>
            <a:rPr lang="fr-FR" b="0" i="0">
              <a:solidFill>
                <a:srgbClr val="0A0101"/>
              </a:solidFill>
              <a:effectLst/>
              <a:latin typeface="Consolas" panose="02000000000000000000" pitchFamily="2" charset="0"/>
            </a:rPr>
            <a:t>    End If</a:t>
          </a:r>
        </a:p>
        <a:p>
          <a:pPr fontAlgn="base"/>
          <a:r>
            <a:rPr lang="fr-FR" b="0" i="0">
              <a:solidFill>
                <a:srgbClr val="0A0101"/>
              </a:solidFill>
              <a:effectLst/>
              <a:latin typeface="Consolas" panose="02000000000000000000" pitchFamily="2" charset="0"/>
            </a:rPr>
            <a:t>Next xColumn</a:t>
          </a:r>
        </a:p>
        <a:p>
          <a:pPr fontAlgn="base"/>
          <a:r>
            <a:rPr lang="fr-FR" b="0" i="0">
              <a:solidFill>
                <a:srgbClr val="0A0101"/>
              </a:solidFill>
              <a:effectLst/>
              <a:latin typeface="Consolas" panose="02000000000000000000" pitchFamily="2" charset="0"/>
            </a:rPr>
            <a:t>Application.CutCopyMode = False</a:t>
          </a:r>
        </a:p>
        <a:p>
          <a:pPr fontAlgn="base"/>
          <a:r>
            <a:rPr lang="fr-FR" b="0" i="0">
              <a:solidFill>
                <a:srgbClr val="0A0101"/>
              </a:solidFill>
              <a:effectLst/>
              <a:latin typeface="Consolas" panose="02000000000000000000" pitchFamily="2" charset="0"/>
            </a:rPr>
            <a:t>Application.ScreenUpdating = True</a:t>
          </a:r>
        </a:p>
        <a:p>
          <a:pPr fontAlgn="base"/>
          <a:r>
            <a:rPr lang="fr-FR" b="0" i="0">
              <a:solidFill>
                <a:srgbClr val="0A0101"/>
              </a:solidFill>
              <a:effectLst/>
              <a:latin typeface="Consolas" panose="02000000000000000000" pitchFamily="2" charset="0"/>
            </a:rPr>
            <a:t>End Sub</a:t>
          </a:r>
        </a:p>
        <a:p>
          <a:pPr algn="l"/>
          <a:r>
            <a:rPr lang="fr-FR"/>
            <a:t>Sub SheelsUniqueValues()
Dim xObjNewWS As Worksheet
Dim xObjWS As Worksheet
Dim xStrAddress As String
Dim xIntRox As Long
Dim xIntN As Long
Dim xFNum As Integer
Dim xMaxC, xColumn As Integer
Dim xR As Range
xStrName = "Unique value"
Application.ScreenUpdating = False
xMaxC = 0
Application.DisplayAlerts = False
For Each xObjWS In Sheets
    If xObjWS.Name = xStrName Then
        xObjWS.Delete
        Exit For
    End If
Next
Application.DisplayAlerts = True
For xFNum = 1 To Sheets.Count
    xColumn = Sheets(xFNum).Cells.Find(What:="*", after:=[A1], SearchOrder:=xlByColumns, SearchDirection:=xlPrevious).Column
    If xMaxC &lt; xColumn Then
        xMaxC = xColumn
    End If
Next xFNum
Application.DisplayAlerts = True
Set xObjNewWS = Sheets.Add(after:=Sheets(Sheets.Count))
xObjNewWS.Name = xStrName
For xColumn = 1 To xMaxC
    xIntN = 1
    For xFNum = 1 To Sheets.Count - 1
        Set xR = Sheets(xFNum).Columns(xColumn)
        If TypeName(Sheets(xFNum).Columns(xColumn).Find(What:="*", SearchOrder:=xlByRows, SearchDirection:=xlPrevious)) &lt;&gt; "Nothing" Then
            xIntRox = xR.Find(What:="*", SearchOrder:=xlByRows, SearchDirection:=xlPrevious).Row
            Sheets(xFNum).Range(Cells(1, xColumn).Address &amp; ":" &amp; Cells(xIntRox, xColumn).Address).Copy
            Cells(xIntN, xColumn).PasteSpecial xlValues
            xIntN = xIntRox + xIntN + 1
        End If
    Next xFNum
    If xIntRox - 1 &gt; 0 Then
    xIntRox = xIntN - 1
    xStrAddress = Cells(1, xColumn).Address &amp; ":" &amp; Cells(xIntRox, xColumn).Address
    Range(xStrAddress).AdvancedFilter Action:=xlFilterInPlace, Unique:=True
    Range(xStrAddress).Copy
    Cells(1, xColumn + 1).PasteSpecial xlValues
    Range(xStrAddress).AdvancedFilter Action:=xlFilterInPlace, Unique:=False
    Columns(xColumn).Delete
    Range(xStrAddress).Sort key1:=Cells(1, xColumn), Header:=xlNo
    End If
Next xColumn
Application.CutCopyMode = False
Application.ScreenUpdating = True
End Sub</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B887FF9-9073-5740-8D1F-DED93C644ACE}" name="Tableau2" displayName="Tableau2" ref="A5:D29" totalsRowShown="0" headerRowDxfId="41">
  <autoFilter ref="A5:D29" xr:uid="{27A7AB26-C782-AC48-B9E6-655F7B418466}"/>
  <tableColumns count="4">
    <tableColumn id="1" xr3:uid="{16D3BF55-DD14-6E45-86DB-89104DD15492}" name="Nº" dataDxfId="40">
      <calculatedColumnFormula>IF(Tableau2[[#This Row],[Compte]]="","",ROW()-5)</calculatedColumnFormula>
    </tableColumn>
    <tableColumn id="2" xr3:uid="{FD72D119-B01B-524A-8D3C-C0E949FB7045}" name="Compte" dataDxfId="39"/>
    <tableColumn id="3" xr3:uid="{3BDA7ACA-C8C9-2B45-BE23-FC14067EA4E7}" name="Intitulé"/>
    <tableColumn id="4" xr3:uid="{2DF6A058-6473-8847-9B61-C7448E68DC20}" name="Description"/>
  </tableColumns>
  <tableStyleInfo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33A279A-A03C-BA45-A537-65DC195C16F3}" name="Tableau6" displayName="Tableau6" ref="A5:L11" totalsRowShown="0" headerRowDxfId="38" dataDxfId="37">
  <autoFilter ref="A5:L11" xr:uid="{0C00E823-B946-BD4A-B983-C7D403F7A445}"/>
  <tableColumns count="12">
    <tableColumn id="1" xr3:uid="{C825830F-275A-9D47-A5DA-6C835860DBA0}" name="Nº" dataDxfId="36">
      <calculatedColumnFormula>IF(Tableau6[[#This Row],[Date]]="","", ROW()-5)</calculatedColumnFormula>
    </tableColumn>
    <tableColumn id="2" xr3:uid="{3EF4FB1B-5DBA-FA43-BE71-259202986066}" name="Date" dataDxfId="35"/>
    <tableColumn id="3" xr3:uid="{E926CC0C-C232-7E4D-A19C-50C06B37C853}" name="Nº P.C" dataDxfId="34"/>
    <tableColumn id="13" xr3:uid="{EEA4B178-172E-854E-A5E2-20DF9C2D3C16}" name="Nº Fact." dataDxfId="33"/>
    <tableColumn id="4" xr3:uid="{7CC7DE92-BF4E-4545-BF71-4FC20925CA6A}" name="Nº Compte" dataDxfId="32"/>
    <tableColumn id="12" xr3:uid="{AF03A650-9543-F246-AB10-3EF74E453512}" name="⅓" dataDxfId="31"/>
    <tableColumn id="5" xr3:uid="{28585B1A-B84D-4F44-A2C8-4FF0A1A8A0CD}" name="Intitulé" dataDxfId="30">
      <calculatedColumnFormula>IFERROR(IF(Tableau6[[#This Row],[Nº Compte]]="","",INDEX(Tableau2[#All],MATCH(Tableau6[[#This Row],[Nº Compte]],Tableau2[[#All],[Compte]],0),3)),"Renseigner Nº Compte")</calculatedColumnFormula>
    </tableColumn>
    <tableColumn id="6" xr3:uid="{89169A7B-3CAF-A346-A992-C103A83A97DC}" name="Libellés" dataDxfId="29"/>
    <tableColumn id="7" xr3:uid="{5FAFBCAF-713B-1243-A7DD-535F22B150F1}" name="Débit" dataDxfId="28"/>
    <tableColumn id="8" xr3:uid="{58994BD0-1C77-BF4B-9639-59DAA8AB370A}" name="Crédit" dataDxfId="27">
      <calculatedColumnFormula>#REF!*Tableau6[[#This Row],[Débit]]</calculatedColumnFormula>
    </tableColumn>
    <tableColumn id="9" xr3:uid="{770511A7-3D3A-2345-83A5-7AADAD23EA5D}" name="Solde" dataDxfId="26">
      <calculatedColumnFormula>IF(SUMIF(E$6:E6,E6,I$6:I6)-SUMIF(E$6:E6,E6,J$6:J6)&lt;0,ABS(SUMIF(E$6:E6,E6,I$6:I6)-SUMIF(E$6:E6,E6,J$6:J6)),SUMIF(E$6:E6,E6,I$6:I6)-SUMIF(E$6:E6,E6,J$6:J6))</calculatedColumnFormula>
    </tableColumn>
    <tableColumn id="10" xr3:uid="{57D35D63-F23C-B240-ADC1-19E28F3DC8CA}" name="Observation" dataDxfId="25"/>
  </tableColumns>
  <tableStyleInfo name="TableStyleLight1" showFirstColumn="0" showLastColumn="0" showRowStripes="0"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0C1D401-CE72-A540-A99C-D4A45A19552F}" name="Tableau4" displayName="Tableau4" ref="A5:I34" totalsRowShown="0" headerRowDxfId="24">
  <autoFilter ref="A5:I34" xr:uid="{B6AF9BC3-517E-2345-91C5-AF0AED96ABEB}"/>
  <tableColumns count="9">
    <tableColumn id="1" xr3:uid="{74FC85BD-A449-2E46-BB76-643F02CE055C}" name="Nº" dataDxfId="23" totalsRowDxfId="22">
      <calculatedColumnFormula>IF(Tableau4[[#This Row],[Date]]="","", ROW()-5)</calculatedColumnFormula>
    </tableColumn>
    <tableColumn id="2" xr3:uid="{F7C1D8FC-2E6D-4844-A3D3-8CF47BE95A79}" name="Date" dataDxfId="21" totalsRowDxfId="20"/>
    <tableColumn id="3" xr3:uid="{4E1EE362-9C92-8742-ABA3-003A9F650DA2}" name="Nº P.C" dataDxfId="19"/>
    <tableColumn id="4" xr3:uid="{F8838241-9AF5-F549-A2B2-E679CEE587FB}" name="Nº Compte" dataDxfId="18" totalsRowDxfId="17"/>
    <tableColumn id="11" xr3:uid="{6F108F75-D722-1040-8EF6-2CF40A124223}" name="⅓" dataDxfId="16" totalsRowDxfId="15"/>
    <tableColumn id="5" xr3:uid="{B051C4B7-5E91-F24D-84C4-8281D1B3EB0F}" name="Intitulé" dataDxfId="14" totalsRowDxfId="13">
      <calculatedColumnFormula>IFERROR(INDEX(Tableau2[#All],MATCH(Tableau4[[#This Row],[Nº Compte]],Tableau2[[#All],[Compte]],0),3),"Renseigner Nº Compte")</calculatedColumnFormula>
    </tableColumn>
    <tableColumn id="6" xr3:uid="{500C6093-D4FC-454C-9BE0-48B13C0A0757}" name="Libellés"/>
    <tableColumn id="7" xr3:uid="{31ED0F13-87CF-C045-8B8F-55E3A7B57D16}" name="Débit" dataDxfId="12" totalsRowDxfId="11"/>
    <tableColumn id="8" xr3:uid="{FA78482D-6ED6-004F-971E-60D2C0C89516}" name="Crédit" dataDxfId="10" totalsRowDxfId="9"/>
  </tableColumns>
  <tableStyleInfo name="TableStyleLight1" showFirstColumn="0" showLastColumn="0" showRowStripes="0"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5090309-1794-764A-B2F4-B0CA1D8E8AF4}" name="Tableau3" displayName="Tableau3" ref="A5:K32" totalsRowShown="0" headerRowDxfId="8">
  <autoFilter ref="A5:K32" xr:uid="{0034FF0B-1E93-E749-8B9C-30C9C2585D65}"/>
  <tableColumns count="11">
    <tableColumn id="1" xr3:uid="{C20990B7-9B18-464E-AF5D-218156905398}" name="Nº" dataDxfId="7">
      <calculatedColumnFormula>IF(Tableau3[[#This Row],[Date]]="","",ROW()-5)</calculatedColumnFormula>
    </tableColumn>
    <tableColumn id="2" xr3:uid="{8792B17D-69D0-8749-B398-A9F7860C1E4D}" name="Date" dataDxfId="6"/>
    <tableColumn id="3" xr3:uid="{1AE955D8-D779-AF41-8141-1E3CFCBC7666}" name="Nº P.C" dataDxfId="5">
      <calculatedColumnFormula>IF(Tableau3[[#This Row],[Date]]="","",+IF(ROW()-5&lt;9,"FV"&amp;"000"&amp;ROW()-5,"FV"&amp;"00"&amp;ROW()-5))</calculatedColumnFormula>
    </tableColumn>
    <tableColumn id="4" xr3:uid="{194F8F52-B071-C04B-BD50-8A8B19541114}" name="Nº Compte" dataDxfId="4"/>
    <tableColumn id="5" xr3:uid="{44780B5D-5873-784C-97E5-68B06C5C11C8}" name="Compte ⅓" dataDxfId="3"/>
    <tableColumn id="6" xr3:uid="{CCF4A732-CF47-7848-894F-F67FBC0303D5}" name="Intitulé" dataDxfId="2">
      <calculatedColumnFormula>IFERROR(IF(Tableau3[[#This Row],[Nº Compte]]="","",INDEX(Tableau2[#All],MATCH(Tableau3[[#This Row],[Nº Compte]],Tableau2[[#All],[Compte]],0),3)),"Compte Inexistant")</calculatedColumnFormula>
    </tableColumn>
    <tableColumn id="7" xr3:uid="{A1178509-81DA-BA49-AC28-2616A6793659}" name="Libellés"/>
    <tableColumn id="8" xr3:uid="{F1CA17AC-D02C-3A48-B31E-CD6D4644DA9E}" name="Débit"/>
    <tableColumn id="10" xr3:uid="{9A69889E-0FA8-4641-9AC9-82C003DABF28}" name="Crédit" dataDxfId="1">
      <calculatedColumnFormula>#REF!*#REF!</calculatedColumnFormula>
    </tableColumn>
    <tableColumn id="11" xr3:uid="{F35B7870-67F1-3442-91E9-66FC424F0DBF}" name="Solde" dataDxfId="0">
      <calculatedColumnFormula>SUMIF($D$6:D6,D6,$I$6:I7)</calculatedColumnFormula>
    </tableColumn>
    <tableColumn id="12" xr3:uid="{68D1A649-A287-5A4E-870C-D0F68B9B1196}" name="Observation"/>
  </tableColumns>
  <tableStyleInfo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 /></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 /></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 /></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 /></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16CB8-D357-6F4E-8514-79541B7104ED}">
  <dimension ref="A5:D29"/>
  <sheetViews>
    <sheetView topLeftCell="A8" zoomScaleNormal="60" zoomScaleSheetLayoutView="100" workbookViewId="0">
      <selection activeCell="B15" sqref="B15"/>
    </sheetView>
  </sheetViews>
  <sheetFormatPr defaultRowHeight="15" x14ac:dyDescent="0.2"/>
  <cols>
    <col min="1" max="1" width="8.609375" style="1"/>
    <col min="2" max="2" width="10.35546875" style="1" bestFit="1" customWidth="1"/>
    <col min="3" max="3" width="30.53515625" bestFit="1" customWidth="1"/>
    <col min="4" max="4" width="13.44921875" bestFit="1" customWidth="1"/>
  </cols>
  <sheetData>
    <row r="5" spans="1:4" s="13" customFormat="1" x14ac:dyDescent="0.2">
      <c r="A5" s="2" t="s">
        <v>0</v>
      </c>
      <c r="B5" s="2" t="s">
        <v>1</v>
      </c>
      <c r="C5" s="13" t="s">
        <v>2</v>
      </c>
      <c r="D5" s="13" t="s">
        <v>3</v>
      </c>
    </row>
    <row r="6" spans="1:4" x14ac:dyDescent="0.2">
      <c r="A6" s="1">
        <f>IF(Tableau2[[#This Row],[Compte]]="","",ROW()-5)</f>
        <v>1</v>
      </c>
      <c r="B6" s="1">
        <v>103000</v>
      </c>
      <c r="C6" t="s">
        <v>4</v>
      </c>
    </row>
    <row r="7" spans="1:4" x14ac:dyDescent="0.2">
      <c r="A7" s="1">
        <f>IF(Tableau2[[#This Row],[Compte]]="","",ROW()-5)</f>
        <v>2</v>
      </c>
      <c r="B7" s="1">
        <v>104200</v>
      </c>
      <c r="C7" t="s">
        <v>58</v>
      </c>
    </row>
    <row r="8" spans="1:4" x14ac:dyDescent="0.2">
      <c r="A8" s="1">
        <f>IF(Tableau2[[#This Row],[Compte]]="","",ROW()-5)</f>
        <v>3</v>
      </c>
      <c r="B8" s="1">
        <v>224100</v>
      </c>
      <c r="C8" t="s">
        <v>35</v>
      </c>
    </row>
    <row r="9" spans="1:4" x14ac:dyDescent="0.2">
      <c r="A9" s="1">
        <f>IF(Tableau2[[#This Row],[Compte]]="","",ROW()-5)</f>
        <v>4</v>
      </c>
      <c r="B9" s="1">
        <v>401100</v>
      </c>
      <c r="C9" t="s">
        <v>26</v>
      </c>
    </row>
    <row r="10" spans="1:4" x14ac:dyDescent="0.2">
      <c r="A10" s="1">
        <f>IF(Tableau2[[#This Row],[Compte]]="","",ROW()-5)</f>
        <v>5</v>
      </c>
      <c r="B10" s="1">
        <v>411100</v>
      </c>
      <c r="C10" t="s">
        <v>27</v>
      </c>
    </row>
    <row r="11" spans="1:4" x14ac:dyDescent="0.2">
      <c r="A11" s="1">
        <f>IF(Tableau2[[#This Row],[Compte]]="","",ROW()-5)</f>
        <v>6</v>
      </c>
      <c r="B11" s="1">
        <v>422000</v>
      </c>
      <c r="C11" t="s">
        <v>38</v>
      </c>
    </row>
    <row r="12" spans="1:4" x14ac:dyDescent="0.2">
      <c r="A12" s="1">
        <f>IF(Tableau2[[#This Row],[Compte]]="","",ROW()-5)</f>
        <v>7</v>
      </c>
      <c r="B12" s="1">
        <v>485000</v>
      </c>
      <c r="C12" t="s">
        <v>36</v>
      </c>
    </row>
    <row r="13" spans="1:4" x14ac:dyDescent="0.2">
      <c r="A13" s="1">
        <f>IF(Tableau2[[#This Row],[Compte]]="","",ROW()-5)</f>
        <v>8</v>
      </c>
      <c r="B13" s="1">
        <v>521100</v>
      </c>
      <c r="C13" t="s">
        <v>16</v>
      </c>
    </row>
    <row r="14" spans="1:4" x14ac:dyDescent="0.2">
      <c r="A14" s="1">
        <f>IF(Tableau2[[#This Row],[Compte]]="","",ROW()-5)</f>
        <v>9</v>
      </c>
      <c r="B14" s="1">
        <v>571100</v>
      </c>
      <c r="C14" t="s">
        <v>17</v>
      </c>
    </row>
    <row r="15" spans="1:4" x14ac:dyDescent="0.2">
      <c r="A15" s="1">
        <f>IF(Tableau2[[#This Row],[Compte]]="","",ROW()-5)</f>
        <v>10</v>
      </c>
      <c r="B15" s="1">
        <v>585000</v>
      </c>
      <c r="C15" t="s">
        <v>34</v>
      </c>
    </row>
    <row r="16" spans="1:4" x14ac:dyDescent="0.2">
      <c r="A16" s="1">
        <f>IF(Tableau2[[#This Row],[Compte]]="","",ROW()-5)</f>
        <v>11</v>
      </c>
      <c r="B16" s="1">
        <v>601500</v>
      </c>
      <c r="C16" t="s">
        <v>53</v>
      </c>
    </row>
    <row r="17" spans="1:3" x14ac:dyDescent="0.2">
      <c r="A17" s="1">
        <f>IF(Tableau2[[#This Row],[Compte]]="","",ROW()-5)</f>
        <v>12</v>
      </c>
      <c r="B17" s="1">
        <v>602100</v>
      </c>
      <c r="C17" t="s">
        <v>52</v>
      </c>
    </row>
    <row r="18" spans="1:3" x14ac:dyDescent="0.2">
      <c r="A18" s="1">
        <f>IF(Tableau2[[#This Row],[Compte]]="","",ROW()-5)</f>
        <v>13</v>
      </c>
      <c r="B18" s="1">
        <v>604700</v>
      </c>
      <c r="C18" t="s">
        <v>44</v>
      </c>
    </row>
    <row r="19" spans="1:3" x14ac:dyDescent="0.2">
      <c r="A19" s="1">
        <f>IF(Tableau2[[#This Row],[Compte]]="","",ROW()-5)</f>
        <v>14</v>
      </c>
      <c r="B19" s="1">
        <v>605100</v>
      </c>
      <c r="C19" t="s">
        <v>28</v>
      </c>
    </row>
    <row r="20" spans="1:3" x14ac:dyDescent="0.2">
      <c r="A20" s="1">
        <f>IF(Tableau2[[#This Row],[Compte]]="","",ROW()-5)</f>
        <v>15</v>
      </c>
      <c r="B20" s="1">
        <v>605200</v>
      </c>
      <c r="C20" t="s">
        <v>29</v>
      </c>
    </row>
    <row r="21" spans="1:3" x14ac:dyDescent="0.2">
      <c r="A21" s="1">
        <f>IF(Tableau2[[#This Row],[Compte]]="","",ROW()-5)</f>
        <v>16</v>
      </c>
      <c r="B21" s="1">
        <v>605400</v>
      </c>
      <c r="C21" t="s">
        <v>46</v>
      </c>
    </row>
    <row r="22" spans="1:3" x14ac:dyDescent="0.2">
      <c r="A22" s="1">
        <f>IF(Tableau2[[#This Row],[Compte]]="","",ROW()-5)</f>
        <v>17</v>
      </c>
      <c r="B22" s="1">
        <v>605410</v>
      </c>
      <c r="C22" t="s">
        <v>47</v>
      </c>
    </row>
    <row r="23" spans="1:3" x14ac:dyDescent="0.2">
      <c r="A23" s="1">
        <f>IF(Tableau2[[#This Row],[Compte]]="","",ROW()-5)</f>
        <v>18</v>
      </c>
      <c r="B23" s="1">
        <v>605420</v>
      </c>
      <c r="C23" t="s">
        <v>48</v>
      </c>
    </row>
    <row r="24" spans="1:3" x14ac:dyDescent="0.2">
      <c r="A24" s="1">
        <f>IF(Tableau2[[#This Row],[Compte]]="","",ROW()-5)</f>
        <v>19</v>
      </c>
      <c r="B24" s="1">
        <v>605600</v>
      </c>
      <c r="C24" t="s">
        <v>20</v>
      </c>
    </row>
    <row r="25" spans="1:3" x14ac:dyDescent="0.2">
      <c r="A25" s="1">
        <f>IF(Tableau2[[#This Row],[Compte]]="","",ROW()-5)</f>
        <v>20</v>
      </c>
      <c r="B25" s="1">
        <v>622100</v>
      </c>
      <c r="C25" t="s">
        <v>30</v>
      </c>
    </row>
    <row r="26" spans="1:3" x14ac:dyDescent="0.2">
      <c r="A26" s="1">
        <f>IF(Tableau2[[#This Row],[Compte]]="","",ROW()-5)</f>
        <v>21</v>
      </c>
      <c r="B26" s="1">
        <v>661000</v>
      </c>
      <c r="C26" t="s">
        <v>37</v>
      </c>
    </row>
    <row r="27" spans="1:3" x14ac:dyDescent="0.2">
      <c r="A27" s="1">
        <f>IF(Tableau2[[#This Row],[Compte]]="","",ROW()-5)</f>
        <v>22</v>
      </c>
      <c r="B27" s="1">
        <v>689000</v>
      </c>
      <c r="C27" t="s">
        <v>22</v>
      </c>
    </row>
    <row r="28" spans="1:3" x14ac:dyDescent="0.2">
      <c r="A28" s="1">
        <f>IF(Tableau2[[#This Row],[Compte]]="","",ROW()-5)</f>
        <v>23</v>
      </c>
      <c r="B28" s="1">
        <v>702100</v>
      </c>
      <c r="C28" t="s">
        <v>31</v>
      </c>
    </row>
    <row r="29" spans="1:3" x14ac:dyDescent="0.2">
      <c r="A29" s="1">
        <f>IF(Tableau2[[#This Row],[Compte]]="","",ROW()-5)</f>
        <v>24</v>
      </c>
      <c r="B29" s="1">
        <v>702110</v>
      </c>
      <c r="C29" t="s">
        <v>32</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CD404-6312-1C48-AE96-EEFA96E31C55}">
  <dimension ref="A1:AA100"/>
  <sheetViews>
    <sheetView topLeftCell="B1" zoomScaleNormal="60" zoomScaleSheetLayoutView="100" workbookViewId="0">
      <selection activeCell="G18" sqref="G18"/>
    </sheetView>
  </sheetViews>
  <sheetFormatPr defaultRowHeight="15" x14ac:dyDescent="0.2"/>
  <cols>
    <col min="1" max="1" width="5.6484375" style="1" customWidth="1"/>
    <col min="2" max="2" width="10.625" style="1" bestFit="1" customWidth="1"/>
    <col min="3" max="3" width="10.22265625" style="1" bestFit="1" customWidth="1"/>
    <col min="4" max="4" width="10.22265625" style="1" customWidth="1"/>
    <col min="5" max="5" width="10.76171875" style="7" customWidth="1"/>
    <col min="6" max="6" width="9.953125" style="25" customWidth="1"/>
    <col min="7" max="7" width="22.05859375" style="24" customWidth="1"/>
    <col min="8" max="8" width="29.32421875" style="1" customWidth="1"/>
    <col min="9" max="9" width="8.875" style="1" customWidth="1"/>
    <col min="10" max="10" width="9.4140625" style="1" customWidth="1"/>
    <col min="11" max="11" width="10.22265625" style="1" customWidth="1"/>
    <col min="12" max="12" width="18.5625" style="1" customWidth="1"/>
    <col min="13" max="13" width="4.3046875" style="1" customWidth="1"/>
    <col min="14" max="14" width="7.26171875" style="1" customWidth="1"/>
    <col min="15" max="15" width="18.5625" style="22" customWidth="1"/>
    <col min="16" max="18" width="11.56640625" style="1" customWidth="1"/>
    <col min="19" max="19" width="4.83984375" customWidth="1"/>
    <col min="21" max="21" width="10.22265625" style="21" bestFit="1" customWidth="1"/>
    <col min="22" max="22" width="20.4453125" customWidth="1"/>
    <col min="23" max="25" width="9.68359375" bestFit="1" customWidth="1"/>
    <col min="27" max="27" width="12.23828125" bestFit="1" customWidth="1"/>
  </cols>
  <sheetData>
    <row r="1" spans="1:27" x14ac:dyDescent="0.2">
      <c r="A1" s="1" t="s">
        <v>5</v>
      </c>
      <c r="T1" t="s">
        <v>33</v>
      </c>
      <c r="U1" s="1"/>
    </row>
    <row r="2" spans="1:27" x14ac:dyDescent="0.2">
      <c r="T2" s="27"/>
      <c r="U2" s="1"/>
    </row>
    <row r="3" spans="1:27" x14ac:dyDescent="0.2">
      <c r="P3" s="5">
        <f ca="1">SUM(OFFSET(P6,,,COUNTA(P6:P1000)))</f>
        <v>1900</v>
      </c>
      <c r="Q3" s="9"/>
      <c r="U3" s="1"/>
      <c r="W3" s="5">
        <f ca="1">SUM(OFFSET(W6,,,COUNTA(W6:W1000)))</f>
        <v>1900</v>
      </c>
    </row>
    <row r="4" spans="1:27" x14ac:dyDescent="0.2">
      <c r="U4" s="1"/>
    </row>
    <row r="5" spans="1:27" ht="27.75" x14ac:dyDescent="0.2">
      <c r="A5" s="2" t="s">
        <v>0</v>
      </c>
      <c r="B5" s="2" t="s">
        <v>8</v>
      </c>
      <c r="C5" s="2" t="s">
        <v>9</v>
      </c>
      <c r="D5" s="2" t="s">
        <v>45</v>
      </c>
      <c r="E5" s="6" t="s">
        <v>10</v>
      </c>
      <c r="F5" s="6" t="s">
        <v>19</v>
      </c>
      <c r="G5" s="2" t="s">
        <v>2</v>
      </c>
      <c r="H5" s="2" t="s">
        <v>11</v>
      </c>
      <c r="I5" s="5" t="s">
        <v>12</v>
      </c>
      <c r="J5" s="5" t="s">
        <v>13</v>
      </c>
      <c r="K5" s="5" t="s">
        <v>14</v>
      </c>
      <c r="L5" s="2" t="s">
        <v>15</v>
      </c>
      <c r="M5" s="2"/>
      <c r="N5" s="32" t="s">
        <v>0</v>
      </c>
      <c r="O5" s="33" t="s">
        <v>39</v>
      </c>
      <c r="P5" s="32" t="s">
        <v>18</v>
      </c>
      <c r="Q5" s="30" t="s">
        <v>14</v>
      </c>
      <c r="R5" s="30"/>
      <c r="T5" s="20" t="s">
        <v>0</v>
      </c>
      <c r="U5" s="17" t="s">
        <v>10</v>
      </c>
      <c r="V5" s="17" t="s">
        <v>11</v>
      </c>
      <c r="W5" s="17" t="s">
        <v>12</v>
      </c>
      <c r="X5" s="17" t="s">
        <v>13</v>
      </c>
      <c r="Y5" s="17" t="s">
        <v>14</v>
      </c>
    </row>
    <row r="6" spans="1:27" x14ac:dyDescent="0.2">
      <c r="A6" s="1">
        <f>IF(Tableau6[[#This Row],[Date]]="","", ROW()-5)</f>
        <v>1</v>
      </c>
      <c r="B6" s="8">
        <v>44591</v>
      </c>
      <c r="C6" s="1" t="str">
        <f>"P"&amp;1</f>
        <v>P1</v>
      </c>
      <c r="E6" s="7">
        <v>605400</v>
      </c>
      <c r="G6" s="24" t="str">
        <f>IFERROR(IF(Tableau6[[#This Row],[Nº Compte]]="","",INDEX(Tableau2[#All],MATCH(Tableau6[[#This Row],[Nº Compte]],Tableau2[[#All],[Compte]],0),3)),"Renseigner Nº Compte")</f>
        <v>Engrais</v>
      </c>
      <c r="H6" s="22" t="s">
        <v>49</v>
      </c>
      <c r="I6" s="9">
        <v>500</v>
      </c>
      <c r="J6" s="9"/>
      <c r="K6" s="9">
        <f>IF(SUMIF(E$6:E6,E6,I$6:I6)-SUMIF(E$6:E6,E6,J$6:J6)&lt;0,ABS(SUMIF(E$6:E6,E6,I$6:I6)-SUMIF(E$6:E6,E6,J$6:J6)),SUMIF(E$6:E6,E6,I$6:I6)-SUMIF(E$6:E6,E6,J$6:J6))</f>
        <v>500</v>
      </c>
      <c r="N6" s="15">
        <f>IF(O6="","",ROW()-5)</f>
        <v>1</v>
      </c>
      <c r="O6" s="34" t="str" cm="1">
        <f t="array" ref="O6:O7">IF(_xlfn._xlws.SORT(_xlfn.UNIQUE(Tableau6[⅓]),1)=0,"",_xlfn._xlws.SORT(_xlfn.UNIQUE(Tableau6[⅓]),1))</f>
        <v>401Divers</v>
      </c>
      <c r="P6" s="35">
        <f>IF(O6="","",SUMIF(Tableau6[⅓],O6,Tableau6[Crédit]))</f>
        <v>1900</v>
      </c>
      <c r="Q6" s="31">
        <f>P6-SUMIF(Tableau4[⅓],O6,Tableau4[Débit])</f>
        <v>1900</v>
      </c>
      <c r="R6" s="31"/>
      <c r="T6" s="1">
        <f>IF(U6="","",ROW()-5)</f>
        <v>1</v>
      </c>
      <c r="U6" s="15" cm="1">
        <f t="array" ref="U6:U11">IF(_xlfn._xlws.SORT(_xlfn.UNIQUE(Tableau6[Nº Compte]),1)=0,"",_xlfn._xlws.SORT(_xlfn.UNIQUE(Tableau6[Nº Compte]),1))</f>
        <v>401100</v>
      </c>
      <c r="V6" s="16" t="str">
        <f>IF(U6="","",INDEX(Tableau2[],MATCH(U6,Tableau2[Compte],0),3))</f>
        <v>Fr. Dettes en Compte</v>
      </c>
      <c r="W6" s="18">
        <f>IF(U6="","",SUMIF(Tableau6[Nº Compte],U6,Tableau6[Crédit]))</f>
        <v>1900</v>
      </c>
      <c r="Y6" s="19">
        <f>IF(U6="","",IF(OR(U6="",W6=""),"",ABS(W6-X6)))</f>
        <v>1900</v>
      </c>
      <c r="AA6" s="4" t="str">
        <f>IFERROR(IF(INDEX('J. Caisse'!#REF!,MATCH(U6,'J. Caisse'!#REF!,0),6)&lt;&gt;Y6,"Revoir les enregistrements",""),"")</f>
        <v/>
      </c>
    </row>
    <row r="7" spans="1:27" x14ac:dyDescent="0.2">
      <c r="A7" s="1">
        <f>IF(Tableau6[[#This Row],[Date]]="","", ROW()-5)</f>
        <v>2</v>
      </c>
      <c r="B7" s="8">
        <v>44591</v>
      </c>
      <c r="C7" s="1" t="str">
        <f>"P"&amp;1</f>
        <v>P1</v>
      </c>
      <c r="E7" s="1">
        <v>605410</v>
      </c>
      <c r="F7" s="22"/>
      <c r="G7" s="24" t="str">
        <f>IFERROR(IF(Tableau6[[#This Row],[Nº Compte]]="","",INDEX(Tableau2[#All],MATCH(Tableau6[[#This Row],[Nº Compte]],Tableau2[[#All],[Compte]],0),3)),"Renseigner Nº Compte")</f>
        <v>Insecticide</v>
      </c>
      <c r="H7" s="22" t="s">
        <v>50</v>
      </c>
      <c r="I7" s="9">
        <v>500</v>
      </c>
      <c r="J7" s="9"/>
      <c r="K7" s="9">
        <f>IF(SUMIF(E$6:E7,E7,I$6:I7)-SUMIF(E$6:E7,E7,J$6:J7)&lt;0,ABS(SUMIF(E$6:E7,E7,I$6:I7)-SUMIF(E$6:E7,E7,J$6:J7)),SUMIF(E$6:E7,E7,I$6:I7)-SUMIF(E$6:E7,E7,J$6:J7))</f>
        <v>500</v>
      </c>
      <c r="N7" s="15" t="str">
        <f t="shared" ref="N7:N70" si="0">IF(O7="","",ROW()-5)</f>
        <v/>
      </c>
      <c r="O7" s="34" t="str">
        <v/>
      </c>
      <c r="P7" s="35" t="str">
        <f>IF(O7="","",SUMIF(Tableau6[⅓],O7,Tableau6[Crédit]))</f>
        <v/>
      </c>
      <c r="Q7" s="31" t="e">
        <f>P7-SUMIF(Tableau4[⅓],O7,Tableau4[Débit])</f>
        <v>#VALUE!</v>
      </c>
      <c r="R7" s="31"/>
      <c r="S7" s="29"/>
      <c r="T7" s="1">
        <f t="shared" ref="T7:T68" si="1">IF(U7="","",ROW()-5)</f>
        <v>2</v>
      </c>
      <c r="U7" s="21">
        <v>601500</v>
      </c>
      <c r="V7" s="16" t="str">
        <f>IF(U7="","",INDEX(Tableau2[],MATCH(U7,Tableau2[Compte],0),3))</f>
        <v>Frais de transport</v>
      </c>
      <c r="W7" s="18">
        <f>IF(U7="","",SUMIF(Tableau6[Nº Compte],U7,Tableau6[Crédit]))</f>
        <v>0</v>
      </c>
      <c r="Y7" s="19">
        <f t="shared" ref="Y7:Y58" si="2">IF(U7="","",IF(OR(U7="",W7=""),"",ABS(W7-X7)))</f>
        <v>0</v>
      </c>
      <c r="AA7" s="4" t="str">
        <f>IFERROR(IF(INDEX('J. Caisse'!#REF!,MATCH(U7,'J. Caisse'!#REF!,0),6)&lt;&gt;Y7,"Revoir les enregistrements",""),"")</f>
        <v/>
      </c>
    </row>
    <row r="8" spans="1:27" x14ac:dyDescent="0.2">
      <c r="A8" s="1">
        <f>IF(Tableau6[[#This Row],[Date]]="","", ROW()-5)</f>
        <v>3</v>
      </c>
      <c r="B8" s="8">
        <v>44591</v>
      </c>
      <c r="C8" s="1" t="str">
        <f t="shared" ref="C8:C10" si="3">"P"&amp;1</f>
        <v>P1</v>
      </c>
      <c r="E8" s="7">
        <v>605420</v>
      </c>
      <c r="F8" s="22"/>
      <c r="G8" s="24" t="str">
        <f>IFERROR(IF(Tableau6[[#This Row],[Nº Compte]]="","",INDEX(Tableau2[#All],MATCH(Tableau6[[#This Row],[Nº Compte]],Tableau2[[#All],[Compte]],0),3)),"Renseigner Nº Compte")</f>
        <v>Fongicide</v>
      </c>
      <c r="H8" s="22" t="s">
        <v>51</v>
      </c>
      <c r="I8" s="9">
        <v>500</v>
      </c>
      <c r="J8" s="9"/>
      <c r="K8" s="9">
        <f>IF(SUMIF(E$6:E8,E8,I$6:I8)-SUMIF(E$6:E8,E8,J$6:J8)&lt;0,ABS(SUMIF(E$6:E8,E8,I$6:I8)-SUMIF(E$6:E8,E8,J$6:J8)),SUMIF(E$6:E8,E8,I$6:I8)-SUMIF(E$6:E8,E8,J$6:J8))</f>
        <v>500</v>
      </c>
      <c r="N8" s="15" t="str">
        <f t="shared" si="0"/>
        <v/>
      </c>
      <c r="O8" s="34"/>
      <c r="P8" s="35" t="str">
        <f>IF(O8="","",SUMIF(Tableau6[⅓],O8,Tableau6[Crédit]))</f>
        <v/>
      </c>
      <c r="Q8" s="31" t="e">
        <f>P8-SUMIF(Tableau4[⅓],O8,Tableau4[Débit])</f>
        <v>#VALUE!</v>
      </c>
      <c r="R8" s="31"/>
      <c r="S8" s="29"/>
      <c r="T8" s="1">
        <f t="shared" si="1"/>
        <v>3</v>
      </c>
      <c r="U8" s="21">
        <v>605400</v>
      </c>
      <c r="V8" s="16" t="str">
        <f>IF(U8="","",INDEX(Tableau2[],MATCH(U8,Tableau2[Compte],0),3))</f>
        <v>Engrais</v>
      </c>
      <c r="W8" s="18">
        <f>IF(U8="","",SUMIF(Tableau6[Nº Compte],U8,Tableau6[Crédit]))</f>
        <v>0</v>
      </c>
      <c r="Y8" s="19">
        <f t="shared" si="2"/>
        <v>0</v>
      </c>
      <c r="AA8" s="4" t="str">
        <f>IFERROR(IF(INDEX('J. Caisse'!#REF!,MATCH(U8,'J. Caisse'!#REF!,0),6)&lt;&gt;Y8,"Revoir les enregistrements",""),"")</f>
        <v/>
      </c>
    </row>
    <row r="9" spans="1:27" x14ac:dyDescent="0.2">
      <c r="A9" s="1">
        <f>IF(Tableau6[[#This Row],[Date]]="","", ROW()-5)</f>
        <v>4</v>
      </c>
      <c r="B9" s="8">
        <v>44591</v>
      </c>
      <c r="C9" s="1" t="str">
        <f t="shared" si="3"/>
        <v>P1</v>
      </c>
      <c r="E9" s="7">
        <v>601500</v>
      </c>
      <c r="G9" s="24" t="str">
        <f>IFERROR(IF(Tableau6[[#This Row],[Nº Compte]]="","",INDEX(Tableau2[#All],MATCH(Tableau6[[#This Row],[Nº Compte]],Tableau2[[#All],[Compte]],0),3)),"Renseigner Nº Compte")</f>
        <v>Frais de transport</v>
      </c>
      <c r="H9" s="22" t="s">
        <v>54</v>
      </c>
      <c r="I9" s="9">
        <v>400</v>
      </c>
      <c r="J9" s="9"/>
      <c r="K9" s="9">
        <f>IF(SUMIF(E$6:E9,E9,I$6:I9)-SUMIF(E$6:E9,E9,J$6:J9)&lt;0,ABS(SUMIF(E$6:E9,E9,I$6:I9)-SUMIF(E$6:E9,E9,J$6:J9)),SUMIF(E$6:E9,E9,I$6:I9)-SUMIF(E$6:E9,E9,J$6:J9))</f>
        <v>400</v>
      </c>
      <c r="N9" s="15" t="str">
        <f t="shared" si="0"/>
        <v/>
      </c>
      <c r="O9" s="34"/>
      <c r="P9" s="35" t="str">
        <f>IF(O9="","",SUMIF(Tableau6[⅓],O9,Tableau6[Crédit]))</f>
        <v/>
      </c>
      <c r="Q9" s="31" t="e">
        <f>P9-SUMIF(Tableau4[⅓],O9,Tableau4[Débit])</f>
        <v>#VALUE!</v>
      </c>
      <c r="R9" s="31"/>
      <c r="S9" s="29"/>
      <c r="T9" s="1">
        <f t="shared" si="1"/>
        <v>4</v>
      </c>
      <c r="U9" s="21">
        <v>605410</v>
      </c>
      <c r="V9" s="16" t="str">
        <f>IF(U9="","",INDEX(Tableau2[],MATCH(U9,Tableau2[Compte],0),3))</f>
        <v>Insecticide</v>
      </c>
      <c r="W9" s="18">
        <f>IF(U9="","",SUMIF(Tableau6[Nº Compte],U9,Tableau6[Crédit]))</f>
        <v>0</v>
      </c>
      <c r="Y9" s="19">
        <f t="shared" si="2"/>
        <v>0</v>
      </c>
      <c r="AA9" s="4" t="str">
        <f>IFERROR(IF(INDEX('J. Caisse'!#REF!,MATCH(U9,'J. Caisse'!#REF!,0),6)&lt;&gt;Y9,"Revoir les enregistrements",""),"")</f>
        <v/>
      </c>
    </row>
    <row r="10" spans="1:27" x14ac:dyDescent="0.2">
      <c r="A10" s="1">
        <f>IF(Tableau6[[#This Row],[Date]]="","", ROW()-5)</f>
        <v>5</v>
      </c>
      <c r="B10" s="8">
        <v>44591</v>
      </c>
      <c r="C10" s="1" t="str">
        <f t="shared" si="3"/>
        <v>P1</v>
      </c>
      <c r="E10" s="7">
        <v>401100</v>
      </c>
      <c r="F10" s="25" t="s">
        <v>61</v>
      </c>
      <c r="G10" s="24" t="str">
        <f>IFERROR(IF(Tableau6[[#This Row],[Nº Compte]]="","",INDEX(Tableau2[#All],MATCH(Tableau6[[#This Row],[Nº Compte]],Tableau2[[#All],[Compte]],0),3)),"Renseigner Nº Compte")</f>
        <v>Fr. Dettes en Compte</v>
      </c>
      <c r="H10" s="22" t="s">
        <v>56</v>
      </c>
      <c r="I10" s="9"/>
      <c r="J10" s="9">
        <v>1900</v>
      </c>
      <c r="K10" s="9">
        <f>IF(SUMIF(E$6:E10,E10,I$6:I10)-SUMIF(E$6:E10,E10,J$6:J10)&lt;0,ABS(SUMIF(E$6:E10,E10,I$6:I10)-SUMIF(E$6:E10,E10,J$6:J10)),SUMIF(E$6:E10,E10,I$6:I10)-SUMIF(E$6:E10,E10,J$6:J10))</f>
        <v>1900</v>
      </c>
      <c r="N10" s="15" t="str">
        <f t="shared" si="0"/>
        <v/>
      </c>
      <c r="O10" s="34"/>
      <c r="P10" s="35" t="str">
        <f>IF(O10="","",SUMIF(Tableau6[⅓],O10,Tableau6[Crédit]))</f>
        <v/>
      </c>
      <c r="Q10" s="31" t="e">
        <f>P10-SUMIF(Tableau4[⅓],O10,Tableau4[Débit])</f>
        <v>#VALUE!</v>
      </c>
      <c r="R10" s="31"/>
      <c r="T10" s="1">
        <f t="shared" si="1"/>
        <v>5</v>
      </c>
      <c r="U10" s="21">
        <v>605420</v>
      </c>
      <c r="V10" s="16" t="str">
        <f>IF(U10="","",INDEX(Tableau2[],MATCH(U10,Tableau2[Compte],0),3))</f>
        <v>Fongicide</v>
      </c>
      <c r="W10" s="18">
        <f>IF(U10="","",SUMIF(Tableau6[Nº Compte],U10,Tableau6[Crédit]))</f>
        <v>0</v>
      </c>
      <c r="Y10" s="19">
        <f t="shared" si="2"/>
        <v>0</v>
      </c>
      <c r="AA10" s="4" t="str">
        <f>IFERROR(IF(INDEX('J. Caisse'!#REF!,MATCH(U10,'J. Caisse'!#REF!,0),6)&lt;&gt;Y10,"Revoir les enregistrements",""),"")</f>
        <v/>
      </c>
    </row>
    <row r="11" spans="1:27" x14ac:dyDescent="0.2">
      <c r="A11" s="1" t="str">
        <f>IF(Tableau6[[#This Row],[Date]]="","", ROW()-5)</f>
        <v/>
      </c>
      <c r="B11" s="8"/>
      <c r="G11" s="24" t="str">
        <f>IFERROR(IF(Tableau6[[#This Row],[Nº Compte]]="","",INDEX(Tableau2[#All],MATCH(Tableau6[[#This Row],[Nº Compte]],Tableau2[[#All],[Compte]],0),3)),"Renseigner Nº Compte")</f>
        <v/>
      </c>
      <c r="H11" s="22"/>
      <c r="I11" s="9"/>
      <c r="J11" s="9"/>
      <c r="K11" s="9">
        <f>IF(SUMIF(E$6:E11,E11,I$6:I11)-SUMIF(E$6:E11,E11,J$6:J11)&lt;0,ABS(SUMIF(E$6:E11,E11,I$6:I11)-SUMIF(E$6:E11,E11,J$6:J11)),SUMIF(E$6:E11,E11,I$6:I11)-SUMIF(E$6:E11,E11,J$6:J11))</f>
        <v>0</v>
      </c>
      <c r="N11" s="28" t="str">
        <f t="shared" si="0"/>
        <v/>
      </c>
      <c r="P11" s="35" t="str">
        <f>IF(O11="","",SUMIF(Tableau6[⅓],O11,Tableau6[Crédit]))</f>
        <v/>
      </c>
      <c r="Q11" s="31" t="e">
        <f>P11-SUMIF(Tableau4[⅓],O11,Tableau4[Débit])</f>
        <v>#VALUE!</v>
      </c>
      <c r="T11" s="1" t="str">
        <f t="shared" si="1"/>
        <v/>
      </c>
      <c r="U11" s="21" t="str">
        <v/>
      </c>
      <c r="V11" s="16" t="str">
        <f>IF(U11="","",INDEX(Tableau2[],MATCH(U11,Tableau2[Compte],0),3))</f>
        <v/>
      </c>
      <c r="W11" s="18" t="str">
        <f>IF(U11="","",SUMIF(Tableau6[Nº Compte],U11,Tableau6[Crédit]))</f>
        <v/>
      </c>
      <c r="Y11" s="19" t="str">
        <f t="shared" si="2"/>
        <v/>
      </c>
      <c r="AA11" s="4" t="str">
        <f>IFERROR(IF(INDEX('J. Caisse'!#REF!,MATCH(U11,'J. Caisse'!#REF!,0),6)&lt;&gt;Y11,"Revoir les enregistrements",""),"")</f>
        <v/>
      </c>
    </row>
    <row r="12" spans="1:27" x14ac:dyDescent="0.2">
      <c r="N12" s="28" t="str">
        <f t="shared" si="0"/>
        <v/>
      </c>
      <c r="P12" s="35" t="str">
        <f>IF(O12="","",SUMIF(Tableau6[⅓],O12,Tableau6[Crédit]))</f>
        <v/>
      </c>
      <c r="T12" s="1" t="str">
        <f t="shared" si="1"/>
        <v/>
      </c>
      <c r="V12" s="16" t="str">
        <f>IF(U12="","",INDEX(Tableau2[],MATCH(U12,Tableau2[Compte],0),3))</f>
        <v/>
      </c>
      <c r="W12" s="18" t="str">
        <f>IF(U12="","",SUMIF(Tableau6[Nº Compte],U12,Tableau6[Crédit]))</f>
        <v/>
      </c>
      <c r="Y12" s="19" t="str">
        <f t="shared" si="2"/>
        <v/>
      </c>
      <c r="AA12" s="4" t="str">
        <f>IFERROR(IF(INDEX('J. Caisse'!#REF!,MATCH(U12,'J. Caisse'!#REF!,0),6)&lt;&gt;Y12,"Revoir les enregistrements",""),"")</f>
        <v/>
      </c>
    </row>
    <row r="13" spans="1:27" x14ac:dyDescent="0.2">
      <c r="N13" s="28" t="str">
        <f t="shared" si="0"/>
        <v/>
      </c>
      <c r="P13" s="35" t="str">
        <f>IF(O13="","",SUMIF(Tableau6[⅓],O13,Tableau6[Crédit]))</f>
        <v/>
      </c>
      <c r="T13" s="1" t="str">
        <f t="shared" si="1"/>
        <v/>
      </c>
      <c r="V13" s="16" t="str">
        <f>IF(U13="","",INDEX(Tableau2[],MATCH(U13,Tableau2[Compte],0),3))</f>
        <v/>
      </c>
      <c r="W13" s="18" t="str">
        <f>IF(U13="","",SUMIF(Tableau6[Nº Compte],U13,Tableau6[Crédit]))</f>
        <v/>
      </c>
      <c r="Y13" s="19" t="str">
        <f t="shared" si="2"/>
        <v/>
      </c>
      <c r="AA13" s="4" t="str">
        <f>IFERROR(IF(INDEX('J. Caisse'!#REF!,MATCH(U13,'J. Caisse'!#REF!,0),6)&lt;&gt;Y13,"Revoir les enregistrements",""),"")</f>
        <v/>
      </c>
    </row>
    <row r="14" spans="1:27" x14ac:dyDescent="0.2">
      <c r="N14" s="28" t="str">
        <f t="shared" si="0"/>
        <v/>
      </c>
      <c r="P14" s="35" t="str">
        <f>IF(O14="","",SUMIF(Tableau6[⅓],O14,Tableau6[Crédit]))</f>
        <v/>
      </c>
      <c r="T14" s="1" t="str">
        <f t="shared" si="1"/>
        <v/>
      </c>
      <c r="V14" s="16" t="str">
        <f>IF(U14="","",INDEX(Tableau2[],MATCH(U14,Tableau2[Compte],0),3))</f>
        <v/>
      </c>
      <c r="W14" s="18" t="str">
        <f>IF(U14="","",SUMIF(Tableau6[Nº Compte],U14,Tableau6[Crédit]))</f>
        <v/>
      </c>
      <c r="Y14" s="19" t="str">
        <f t="shared" si="2"/>
        <v/>
      </c>
      <c r="AA14" s="4" t="str">
        <f>IFERROR(IF(INDEX('J. Caisse'!#REF!,MATCH(U14,'J. Caisse'!#REF!,0),6)&lt;&gt;Y14,"Revoir les enregistrements",""),"")</f>
        <v/>
      </c>
    </row>
    <row r="15" spans="1:27" x14ac:dyDescent="0.2">
      <c r="N15" s="28" t="str">
        <f t="shared" si="0"/>
        <v/>
      </c>
      <c r="P15" s="35" t="str">
        <f>IF(O15="","",SUMIF(Tableau6[⅓],O15,Tableau6[Crédit]))</f>
        <v/>
      </c>
      <c r="T15" s="1" t="str">
        <f t="shared" si="1"/>
        <v/>
      </c>
      <c r="V15" s="16" t="str">
        <f>IF(U15="","",INDEX(Tableau2[],MATCH(U15,Tableau2[Compte],0),3))</f>
        <v/>
      </c>
      <c r="W15" s="18" t="str">
        <f>IF(U15="","",SUMIF(Tableau6[Nº Compte],U15,Tableau6[Crédit]))</f>
        <v/>
      </c>
      <c r="Y15" s="19" t="str">
        <f t="shared" si="2"/>
        <v/>
      </c>
      <c r="AA15" s="4" t="str">
        <f>IFERROR(IF(INDEX('J. Caisse'!#REF!,MATCH(U15,'J. Caisse'!#REF!,0),6)&lt;&gt;Y15,"Revoir les enregistrements",""),"")</f>
        <v/>
      </c>
    </row>
    <row r="16" spans="1:27" x14ac:dyDescent="0.2">
      <c r="N16" s="28" t="str">
        <f t="shared" si="0"/>
        <v/>
      </c>
      <c r="P16" s="35" t="str">
        <f>IF(O16="","",SUMIF(Tableau6[⅓],O16,Tableau6[Crédit]))</f>
        <v/>
      </c>
      <c r="T16" s="1" t="str">
        <f t="shared" si="1"/>
        <v/>
      </c>
      <c r="V16" s="16" t="str">
        <f>IF(U16="","",INDEX(Tableau2[],MATCH(U16,Tableau2[Compte],0),3))</f>
        <v/>
      </c>
      <c r="W16" s="18" t="str">
        <f>IF(U16="","",SUMIF(Tableau6[Nº Compte],U16,Tableau6[Crédit]))</f>
        <v/>
      </c>
      <c r="Y16" s="19" t="str">
        <f t="shared" si="2"/>
        <v/>
      </c>
      <c r="AA16" s="4" t="str">
        <f>IFERROR(IF(INDEX('J. Caisse'!#REF!,MATCH(U16,'J. Caisse'!#REF!,0),6)&lt;&gt;Y16,"Revoir les enregistrements",""),"")</f>
        <v/>
      </c>
    </row>
    <row r="17" spans="14:27" x14ac:dyDescent="0.2">
      <c r="N17" s="28" t="str">
        <f t="shared" si="0"/>
        <v/>
      </c>
      <c r="P17" s="35" t="str">
        <f>IF(O17="","",SUMIF(Tableau6[⅓],O17,Tableau6[Crédit]))</f>
        <v/>
      </c>
      <c r="T17" s="1" t="str">
        <f t="shared" si="1"/>
        <v/>
      </c>
      <c r="V17" s="16" t="str">
        <f>IF(U17="","",INDEX(Tableau2[],MATCH(U17,Tableau2[Compte],0),3))</f>
        <v/>
      </c>
      <c r="W17" s="18" t="str">
        <f>IF(U17="","",SUMIF(Tableau6[Nº Compte],U17,Tableau6[Crédit]))</f>
        <v/>
      </c>
      <c r="Y17" s="19" t="str">
        <f t="shared" si="2"/>
        <v/>
      </c>
      <c r="AA17" s="4" t="str">
        <f>IFERROR(IF(INDEX('J. Caisse'!#REF!,MATCH(U17,'J. Caisse'!#REF!,0),6)&lt;&gt;Y17,"Revoir les enregistrements",""),"")</f>
        <v/>
      </c>
    </row>
    <row r="18" spans="14:27" x14ac:dyDescent="0.2">
      <c r="N18" s="28" t="str">
        <f t="shared" si="0"/>
        <v/>
      </c>
      <c r="P18" s="35" t="str">
        <f>IF(O18="","",SUMIF(Tableau6[⅓],O18,Tableau6[Crédit]))</f>
        <v/>
      </c>
      <c r="T18" s="1" t="str">
        <f t="shared" si="1"/>
        <v/>
      </c>
      <c r="V18" s="16" t="str">
        <f>IF(U18="","",INDEX(Tableau2[],MATCH(U18,Tableau2[Compte],0),3))</f>
        <v/>
      </c>
      <c r="W18" s="18" t="str">
        <f>IF(U18="","",SUMIF(Tableau6[Nº Compte],U18,Tableau6[Crédit]))</f>
        <v/>
      </c>
      <c r="Y18" s="19" t="str">
        <f t="shared" si="2"/>
        <v/>
      </c>
      <c r="AA18" s="4" t="str">
        <f>IFERROR(IF(INDEX('J. Caisse'!#REF!,MATCH(U18,'J. Caisse'!#REF!,0),6)&lt;&gt;Y18,"Revoir les enregistrements",""),"")</f>
        <v/>
      </c>
    </row>
    <row r="19" spans="14:27" x14ac:dyDescent="0.2">
      <c r="N19" s="28" t="str">
        <f t="shared" si="0"/>
        <v/>
      </c>
      <c r="P19" s="35" t="str">
        <f>IF(O19="","",SUMIF(Tableau6[⅓],O19,Tableau6[Crédit]))</f>
        <v/>
      </c>
      <c r="T19" s="1" t="str">
        <f t="shared" si="1"/>
        <v/>
      </c>
      <c r="V19" s="16" t="str">
        <f>IF(U19="","",INDEX(Tableau2[],MATCH(U19,Tableau2[Compte],0),3))</f>
        <v/>
      </c>
      <c r="W19" s="18" t="str">
        <f>IF(U19="","",SUMIF(Tableau6[Nº Compte],U19,Tableau6[Crédit]))</f>
        <v/>
      </c>
      <c r="Y19" s="19" t="str">
        <f t="shared" si="2"/>
        <v/>
      </c>
      <c r="AA19" s="4" t="str">
        <f>IFERROR(IF(INDEX('J. Caisse'!#REF!,MATCH(U19,'J. Caisse'!#REF!,0),6)&lt;&gt;Y19,"Revoir les enregistrements",""),"")</f>
        <v/>
      </c>
    </row>
    <row r="20" spans="14:27" x14ac:dyDescent="0.2">
      <c r="N20" s="28" t="str">
        <f t="shared" si="0"/>
        <v/>
      </c>
      <c r="P20" s="35" t="str">
        <f>IF(O20="","",SUMIF(Tableau6[⅓],O20,Tableau6[Crédit]))</f>
        <v/>
      </c>
      <c r="T20" s="1" t="str">
        <f t="shared" si="1"/>
        <v/>
      </c>
      <c r="V20" s="16" t="str">
        <f>IF(U20="","",INDEX(Tableau2[],MATCH(U20,Tableau2[Compte],0),3))</f>
        <v/>
      </c>
      <c r="W20" s="18" t="str">
        <f>IF(U20="","",SUMIF(Tableau6[Nº Compte],U20,Tableau6[Crédit]))</f>
        <v/>
      </c>
      <c r="Y20" s="19" t="str">
        <f t="shared" si="2"/>
        <v/>
      </c>
      <c r="AA20" s="4" t="str">
        <f>IFERROR(IF(INDEX('J. Caisse'!#REF!,MATCH(U20,'J. Caisse'!#REF!,0),6)&lt;&gt;Y20,"Revoir les enregistrements",""),"")</f>
        <v/>
      </c>
    </row>
    <row r="21" spans="14:27" x14ac:dyDescent="0.2">
      <c r="N21" s="28" t="str">
        <f t="shared" si="0"/>
        <v/>
      </c>
      <c r="P21" s="35" t="str">
        <f>IF(O21="","",SUMIF(Tableau6[⅓],O21,Tableau6[Crédit]))</f>
        <v/>
      </c>
      <c r="T21" s="1" t="str">
        <f t="shared" si="1"/>
        <v/>
      </c>
      <c r="V21" s="16" t="str">
        <f>IF(U21="","",INDEX(Tableau2[],MATCH(U21,Tableau2[Compte],0),3))</f>
        <v/>
      </c>
      <c r="W21" s="18" t="str">
        <f>IF(U21="","",SUMIF(Tableau6[Nº Compte],U21,Tableau6[Crédit]))</f>
        <v/>
      </c>
      <c r="Y21" s="19" t="str">
        <f t="shared" si="2"/>
        <v/>
      </c>
      <c r="AA21" s="4" t="str">
        <f>IFERROR(IF(INDEX('J. Caisse'!#REF!,MATCH(U21,'J. Caisse'!#REF!,0),6)&lt;&gt;Y21,"Revoir les enregistrements",""),"")</f>
        <v/>
      </c>
    </row>
    <row r="22" spans="14:27" x14ac:dyDescent="0.2">
      <c r="N22" s="28" t="str">
        <f t="shared" si="0"/>
        <v/>
      </c>
      <c r="P22" s="35" t="str">
        <f>IF(O22="","",SUMIF(Tableau6[⅓],O22,Tableau6[Crédit]))</f>
        <v/>
      </c>
      <c r="T22" s="1" t="str">
        <f t="shared" si="1"/>
        <v/>
      </c>
      <c r="V22" s="16" t="str">
        <f>IF(U22="","",INDEX(Tableau2[],MATCH(U22,Tableau2[Compte],0),3))</f>
        <v/>
      </c>
      <c r="W22" s="18" t="str">
        <f>IF(U22="","",SUMIF(Tableau6[Nº Compte],U22,Tableau6[Crédit]))</f>
        <v/>
      </c>
      <c r="Y22" s="19" t="str">
        <f t="shared" si="2"/>
        <v/>
      </c>
      <c r="AA22" s="4" t="str">
        <f>IFERROR(IF(INDEX('J. Caisse'!#REF!,MATCH(U22,'J. Caisse'!#REF!,0),6)&lt;&gt;Y22,"Revoir les enregistrements",""),"")</f>
        <v/>
      </c>
    </row>
    <row r="23" spans="14:27" x14ac:dyDescent="0.2">
      <c r="N23" s="28" t="str">
        <f t="shared" si="0"/>
        <v/>
      </c>
      <c r="P23" s="35" t="str">
        <f>IF(O23="","",SUMIF(Tableau6[⅓],O23,Tableau6[Crédit]))</f>
        <v/>
      </c>
      <c r="T23" s="1" t="str">
        <f t="shared" si="1"/>
        <v/>
      </c>
      <c r="V23" s="16" t="str">
        <f>IF(U23="","",INDEX(Tableau2[],MATCH(U23,Tableau2[Compte],0),3))</f>
        <v/>
      </c>
      <c r="W23" s="18" t="str">
        <f>IF(U23="","",SUMIF(Tableau6[Nº Compte],U23,Tableau6[Crédit]))</f>
        <v/>
      </c>
      <c r="Y23" s="19" t="str">
        <f t="shared" si="2"/>
        <v/>
      </c>
      <c r="AA23" s="4" t="str">
        <f>IFERROR(IF(INDEX('J. Caisse'!#REF!,MATCH(U23,'J. Caisse'!#REF!,0),6)&lt;&gt;Y23,"Revoir les enregistrements",""),"")</f>
        <v/>
      </c>
    </row>
    <row r="24" spans="14:27" x14ac:dyDescent="0.2">
      <c r="N24" s="28" t="str">
        <f t="shared" si="0"/>
        <v/>
      </c>
      <c r="P24" s="35" t="str">
        <f>IF(O24="","",SUMIF(Tableau6[⅓],O24,Tableau6[Crédit]))</f>
        <v/>
      </c>
      <c r="T24" s="1" t="str">
        <f t="shared" si="1"/>
        <v/>
      </c>
      <c r="V24" s="16" t="str">
        <f>IF(U24="","",INDEX(Tableau2[],MATCH(U24,Tableau2[Compte],0),3))</f>
        <v/>
      </c>
      <c r="W24" s="18" t="str">
        <f>IF(U24="","",SUMIF(Tableau6[Nº Compte],U24,Tableau6[Crédit]))</f>
        <v/>
      </c>
      <c r="Y24" s="19" t="str">
        <f t="shared" si="2"/>
        <v/>
      </c>
      <c r="AA24" s="4" t="str">
        <f>IFERROR(IF(INDEX('J. Caisse'!#REF!,MATCH(U24,'J. Caisse'!#REF!,0),6)&lt;&gt;Y24,"Revoir les enregistrements",""),"")</f>
        <v/>
      </c>
    </row>
    <row r="25" spans="14:27" x14ac:dyDescent="0.2">
      <c r="N25" s="28" t="str">
        <f t="shared" si="0"/>
        <v/>
      </c>
      <c r="P25" s="35" t="str">
        <f>IF(O25="","",SUMIF(Tableau6[⅓],O25,Tableau6[Crédit]))</f>
        <v/>
      </c>
      <c r="T25" s="1" t="str">
        <f t="shared" si="1"/>
        <v/>
      </c>
      <c r="V25" s="16" t="str">
        <f>IF(U25="","",INDEX(Tableau2[],MATCH(U25,Tableau2[Compte],0),3))</f>
        <v/>
      </c>
      <c r="W25" s="18" t="str">
        <f>IF(U25="","",SUMIF(Tableau6[Nº Compte],U25,Tableau6[Crédit]))</f>
        <v/>
      </c>
      <c r="Y25" s="19" t="str">
        <f t="shared" si="2"/>
        <v/>
      </c>
      <c r="AA25" s="4" t="str">
        <f>IFERROR(IF(INDEX('J. Caisse'!#REF!,MATCH(U25,'J. Caisse'!#REF!,0),6)&lt;&gt;Y25,"Revoir les enregistrements",""),"")</f>
        <v/>
      </c>
    </row>
    <row r="26" spans="14:27" x14ac:dyDescent="0.2">
      <c r="N26" s="28" t="str">
        <f t="shared" si="0"/>
        <v/>
      </c>
      <c r="P26" s="35" t="str">
        <f>IF(O26="","",SUMIF(Tableau6[⅓],O26,Tableau6[Crédit]))</f>
        <v/>
      </c>
      <c r="T26" s="1" t="str">
        <f t="shared" si="1"/>
        <v/>
      </c>
      <c r="V26" s="16" t="str">
        <f>IF(U26="","",INDEX(Tableau2[],MATCH(U26,Tableau2[Compte],0),3))</f>
        <v/>
      </c>
      <c r="W26" s="18" t="str">
        <f>IF(U26="","",SUMIF(Tableau6[Nº Compte],U26,Tableau6[Crédit]))</f>
        <v/>
      </c>
      <c r="Y26" s="19" t="str">
        <f t="shared" si="2"/>
        <v/>
      </c>
      <c r="AA26" s="4" t="str">
        <f>IFERROR(IF(INDEX('J. Caisse'!#REF!,MATCH(U26,'J. Caisse'!#REF!,0),6)&lt;&gt;Y26,"Revoir les enregistrements",""),"")</f>
        <v/>
      </c>
    </row>
    <row r="27" spans="14:27" x14ac:dyDescent="0.2">
      <c r="N27" s="28" t="str">
        <f t="shared" si="0"/>
        <v/>
      </c>
      <c r="P27" s="35" t="str">
        <f>IF(O27="","",SUMIF(Tableau6[⅓],O27,Tableau6[Crédit]))</f>
        <v/>
      </c>
      <c r="T27" s="1" t="str">
        <f t="shared" si="1"/>
        <v/>
      </c>
      <c r="V27" s="16" t="str">
        <f>IF(U27="","",INDEX(Tableau2[],MATCH(U27,Tableau2[Compte],0),3))</f>
        <v/>
      </c>
      <c r="W27" s="18" t="str">
        <f>IF(U27="","",SUMIF(Tableau6[Nº Compte],U27,Tableau6[Crédit]))</f>
        <v/>
      </c>
      <c r="Y27" s="19" t="str">
        <f t="shared" si="2"/>
        <v/>
      </c>
      <c r="AA27" s="4" t="str">
        <f>IFERROR(IF(INDEX('J. Caisse'!#REF!,MATCH(U27,'J. Caisse'!#REF!,0),6)&lt;&gt;Y27,"Revoir les enregistrements",""),"")</f>
        <v/>
      </c>
    </row>
    <row r="28" spans="14:27" x14ac:dyDescent="0.2">
      <c r="N28" s="28" t="str">
        <f t="shared" si="0"/>
        <v/>
      </c>
      <c r="P28" s="35" t="str">
        <f>IF(O28="","",SUMIF(Tableau6[⅓],O28,Tableau6[Crédit]))</f>
        <v/>
      </c>
      <c r="T28" s="1" t="str">
        <f t="shared" si="1"/>
        <v/>
      </c>
      <c r="V28" s="16" t="str">
        <f>IF(U28="","",INDEX(Tableau2[],MATCH(U28,Tableau2[Compte],0),3))</f>
        <v/>
      </c>
      <c r="W28" s="18" t="str">
        <f>IF(U28="","",SUMIF(Tableau6[Nº Compte],U28,Tableau6[Crédit]))</f>
        <v/>
      </c>
      <c r="Y28" s="19" t="str">
        <f t="shared" si="2"/>
        <v/>
      </c>
      <c r="AA28" s="4" t="str">
        <f>IFERROR(IF(INDEX('J. Caisse'!#REF!,MATCH(U28,'J. Caisse'!#REF!,0),6)&lt;&gt;Y28,"Revoir les enregistrements",""),"")</f>
        <v/>
      </c>
    </row>
    <row r="29" spans="14:27" x14ac:dyDescent="0.2">
      <c r="N29" s="28" t="str">
        <f t="shared" si="0"/>
        <v/>
      </c>
      <c r="P29" s="35" t="str">
        <f>IF(O29="","",SUMIF(Tableau6[⅓],O29,Tableau6[Crédit]))</f>
        <v/>
      </c>
      <c r="T29" s="1" t="str">
        <f t="shared" si="1"/>
        <v/>
      </c>
      <c r="V29" s="16" t="str">
        <f>IF(U29="","",INDEX(Tableau2[],MATCH(U29,Tableau2[Compte],0),3))</f>
        <v/>
      </c>
      <c r="W29" s="18" t="str">
        <f>IF(U29="","",SUMIF(Tableau6[Nº Compte],U29,Tableau6[Crédit]))</f>
        <v/>
      </c>
      <c r="Y29" s="19" t="str">
        <f t="shared" si="2"/>
        <v/>
      </c>
      <c r="AA29" s="4" t="str">
        <f>IFERROR(IF(INDEX('J. Caisse'!#REF!,MATCH(U29,'J. Caisse'!#REF!,0),6)&lt;&gt;Y29,"Revoir les enregistrements",""),"")</f>
        <v/>
      </c>
    </row>
    <row r="30" spans="14:27" x14ac:dyDescent="0.2">
      <c r="N30" s="28" t="str">
        <f t="shared" si="0"/>
        <v/>
      </c>
      <c r="P30" s="35" t="str">
        <f>IF(O30="","",SUMIF(Tableau6[⅓],O30,Tableau6[Crédit]))</f>
        <v/>
      </c>
      <c r="T30" s="1" t="str">
        <f t="shared" si="1"/>
        <v/>
      </c>
      <c r="V30" s="16" t="str">
        <f>IF(U30="","",INDEX(Tableau2[],MATCH(U30,Tableau2[Compte],0),3))</f>
        <v/>
      </c>
      <c r="W30" s="18" t="str">
        <f>IF(U30="","",SUMIF(Tableau6[Nº Compte],U30,Tableau6[Crédit]))</f>
        <v/>
      </c>
      <c r="Y30" s="19" t="str">
        <f t="shared" si="2"/>
        <v/>
      </c>
      <c r="AA30" s="4" t="str">
        <f>IFERROR(IF(INDEX('J. Caisse'!#REF!,MATCH(U30,'J. Caisse'!#REF!,0),6)&lt;&gt;Y30,"Revoir les enregistrements",""),"")</f>
        <v/>
      </c>
    </row>
    <row r="31" spans="14:27" x14ac:dyDescent="0.2">
      <c r="N31" s="28" t="str">
        <f t="shared" si="0"/>
        <v/>
      </c>
      <c r="P31" s="35" t="str">
        <f>IF(O31="","",SUMIF(Tableau6[⅓],O31,Tableau6[Crédit]))</f>
        <v/>
      </c>
      <c r="T31" s="1" t="str">
        <f t="shared" si="1"/>
        <v/>
      </c>
      <c r="V31" s="16" t="str">
        <f>IF(U31="","",INDEX(Tableau2[],MATCH(U31,Tableau2[Compte],0),3))</f>
        <v/>
      </c>
      <c r="W31" s="18" t="str">
        <f>IF(U31="","",SUMIF(Tableau6[Nº Compte],U31,Tableau6[Crédit]))</f>
        <v/>
      </c>
      <c r="Y31" s="19" t="str">
        <f t="shared" si="2"/>
        <v/>
      </c>
      <c r="AA31" s="4" t="str">
        <f>IFERROR(IF(INDEX('J. Caisse'!#REF!,MATCH(U31,'J. Caisse'!#REF!,0),6)&lt;&gt;Y31,"Revoir les enregistrements",""),"")</f>
        <v/>
      </c>
    </row>
    <row r="32" spans="14:27" x14ac:dyDescent="0.2">
      <c r="N32" s="28" t="str">
        <f t="shared" si="0"/>
        <v/>
      </c>
      <c r="P32" s="35" t="str">
        <f>IF(O32="","",SUMIF(Tableau6[⅓],O32,Tableau6[Crédit]))</f>
        <v/>
      </c>
      <c r="T32" s="1" t="str">
        <f t="shared" si="1"/>
        <v/>
      </c>
      <c r="V32" s="16" t="str">
        <f>IF(U32="","",INDEX(Tableau2[],MATCH(U32,Tableau2[Compte],0),3))</f>
        <v/>
      </c>
      <c r="W32" s="18" t="str">
        <f>IF(U32="","",SUMIF(Tableau6[Nº Compte],U32,Tableau6[Crédit]))</f>
        <v/>
      </c>
      <c r="Y32" s="19" t="str">
        <f t="shared" si="2"/>
        <v/>
      </c>
      <c r="AA32" s="4" t="str">
        <f>IFERROR(IF(INDEX('J. Caisse'!#REF!,MATCH(U32,'J. Caisse'!#REF!,0),6)&lt;&gt;Y32,"Revoir les enregistrements",""),"")</f>
        <v/>
      </c>
    </row>
    <row r="33" spans="14:27" x14ac:dyDescent="0.2">
      <c r="N33" s="28" t="str">
        <f t="shared" si="0"/>
        <v/>
      </c>
      <c r="P33" s="35" t="str">
        <f>IF(O33="","",SUMIF(Tableau6[⅓],O33,Tableau6[Crédit]))</f>
        <v/>
      </c>
      <c r="T33" s="1" t="str">
        <f t="shared" si="1"/>
        <v/>
      </c>
      <c r="V33" s="16" t="str">
        <f>IF(U33="","",INDEX(Tableau2[],MATCH(U33,Tableau2[Compte],0),3))</f>
        <v/>
      </c>
      <c r="W33" s="18" t="str">
        <f>IF(U33="","",SUMIF(Tableau6[Nº Compte],U33,Tableau6[Crédit]))</f>
        <v/>
      </c>
      <c r="Y33" s="19" t="str">
        <f t="shared" si="2"/>
        <v/>
      </c>
      <c r="AA33" s="4" t="str">
        <f>IFERROR(IF(INDEX('J. Caisse'!#REF!,MATCH(U33,'J. Caisse'!#REF!,0),6)&lt;&gt;Y33,"Revoir les enregistrements",""),"")</f>
        <v/>
      </c>
    </row>
    <row r="34" spans="14:27" x14ac:dyDescent="0.2">
      <c r="N34" s="28" t="str">
        <f t="shared" si="0"/>
        <v/>
      </c>
      <c r="P34" s="35" t="str">
        <f>IF(O34="","",SUMIF(Tableau6[⅓],O34,Tableau6[Crédit]))</f>
        <v/>
      </c>
      <c r="T34" s="1" t="str">
        <f t="shared" si="1"/>
        <v/>
      </c>
      <c r="V34" s="16" t="str">
        <f>IF(U34="","",INDEX(Tableau2[],MATCH(U34,Tableau2[Compte],0),3))</f>
        <v/>
      </c>
      <c r="W34" s="18" t="str">
        <f>IF(U34="","",SUMIF(Tableau6[Nº Compte],U34,Tableau6[Crédit]))</f>
        <v/>
      </c>
      <c r="Y34" s="19" t="str">
        <f t="shared" si="2"/>
        <v/>
      </c>
      <c r="AA34" s="4" t="str">
        <f>IFERROR(IF(INDEX('J. Caisse'!#REF!,MATCH(U34,'J. Caisse'!#REF!,0),6)&lt;&gt;Y34,"Revoir les enregistrements",""),"")</f>
        <v/>
      </c>
    </row>
    <row r="35" spans="14:27" x14ac:dyDescent="0.2">
      <c r="N35" s="28" t="str">
        <f t="shared" si="0"/>
        <v/>
      </c>
      <c r="P35" s="35" t="str">
        <f>IF(O35="","",SUMIF(Tableau6[⅓],O35,Tableau6[Crédit]))</f>
        <v/>
      </c>
      <c r="T35" s="1" t="str">
        <f t="shared" si="1"/>
        <v/>
      </c>
      <c r="V35" s="16" t="str">
        <f>IF(U35="","",INDEX(Tableau2[],MATCH(U35,Tableau2[Compte],0),3))</f>
        <v/>
      </c>
      <c r="W35" s="18" t="str">
        <f>IF(U35="","",SUMIF(Tableau6[Nº Compte],U35,Tableau6[Crédit]))</f>
        <v/>
      </c>
      <c r="Y35" s="19" t="str">
        <f t="shared" si="2"/>
        <v/>
      </c>
      <c r="AA35" s="4" t="str">
        <f>IFERROR(IF(INDEX('J. Caisse'!#REF!,MATCH(U35,'J. Caisse'!#REF!,0),6)&lt;&gt;Y35,"Revoir les enregistrements",""),"")</f>
        <v/>
      </c>
    </row>
    <row r="36" spans="14:27" x14ac:dyDescent="0.2">
      <c r="N36" s="28" t="str">
        <f t="shared" si="0"/>
        <v/>
      </c>
      <c r="P36" s="35" t="str">
        <f>IF(O36="","",SUMIF(Tableau6[⅓],O36,Tableau6[Crédit]))</f>
        <v/>
      </c>
      <c r="T36" s="1" t="str">
        <f t="shared" si="1"/>
        <v/>
      </c>
      <c r="V36" s="16" t="str">
        <f>IF(U36="","",INDEX(Tableau2[],MATCH(U36,Tableau2[Compte],0),3))</f>
        <v/>
      </c>
      <c r="W36" s="18" t="str">
        <f>IF(U36="","",SUMIF(Tableau6[Nº Compte],U36,Tableau6[Crédit]))</f>
        <v/>
      </c>
      <c r="Y36" s="19" t="str">
        <f t="shared" si="2"/>
        <v/>
      </c>
      <c r="AA36" s="4" t="str">
        <f>IFERROR(IF(INDEX('J. Caisse'!#REF!,MATCH(U36,'J. Caisse'!#REF!,0),6)&lt;&gt;Y36,"Revoir les enregistrements",""),"")</f>
        <v/>
      </c>
    </row>
    <row r="37" spans="14:27" x14ac:dyDescent="0.2">
      <c r="N37" s="28" t="str">
        <f t="shared" si="0"/>
        <v/>
      </c>
      <c r="P37" s="35" t="str">
        <f>IF(O37="","",SUMIF(Tableau6[⅓],O37,Tableau6[Crédit]))</f>
        <v/>
      </c>
      <c r="T37" s="1" t="str">
        <f t="shared" si="1"/>
        <v/>
      </c>
      <c r="V37" s="16" t="str">
        <f>IF(U37="","",INDEX(Tableau2[],MATCH(U37,Tableau2[Compte],0),3))</f>
        <v/>
      </c>
      <c r="W37" s="18" t="str">
        <f>IF(U37="","",SUMIF(Tableau6[Nº Compte],U37,Tableau6[Crédit]))</f>
        <v/>
      </c>
      <c r="Y37" s="19" t="str">
        <f t="shared" si="2"/>
        <v/>
      </c>
      <c r="AA37" s="4" t="str">
        <f>IFERROR(IF(INDEX('J. Caisse'!#REF!,MATCH(U37,'J. Caisse'!#REF!,0),6)&lt;&gt;Y37,"Revoir les enregistrements",""),"")</f>
        <v/>
      </c>
    </row>
    <row r="38" spans="14:27" x14ac:dyDescent="0.2">
      <c r="N38" s="28" t="str">
        <f t="shared" si="0"/>
        <v/>
      </c>
      <c r="P38" s="35" t="str">
        <f>IF(O38="","",SUMIF(Tableau6[⅓],O38,Tableau6[Crédit]))</f>
        <v/>
      </c>
      <c r="T38" s="1" t="str">
        <f t="shared" si="1"/>
        <v/>
      </c>
      <c r="V38" s="16" t="str">
        <f>IF(U38="","",INDEX(Tableau2[],MATCH(U38,Tableau2[Compte],0),3))</f>
        <v/>
      </c>
      <c r="W38" s="18" t="str">
        <f>IF(U38="","",SUMIF(Tableau6[Nº Compte],U38,Tableau6[Crédit]))</f>
        <v/>
      </c>
      <c r="Y38" s="19" t="str">
        <f t="shared" si="2"/>
        <v/>
      </c>
      <c r="AA38" s="4" t="str">
        <f>IFERROR(IF(INDEX('J. Caisse'!#REF!,MATCH(U38,'J. Caisse'!#REF!,0),6)&lt;&gt;Y38,"Revoir les enregistrements",""),"")</f>
        <v/>
      </c>
    </row>
    <row r="39" spans="14:27" x14ac:dyDescent="0.2">
      <c r="N39" s="28" t="str">
        <f t="shared" si="0"/>
        <v/>
      </c>
      <c r="P39" s="35" t="str">
        <f>IF(O39="","",SUMIF(Tableau6[⅓],O39,Tableau6[Crédit]))</f>
        <v/>
      </c>
      <c r="T39" s="1" t="str">
        <f t="shared" si="1"/>
        <v/>
      </c>
      <c r="V39" s="16" t="str">
        <f>IF(U39="","",INDEX(Tableau2[],MATCH(U39,Tableau2[Compte],0),3))</f>
        <v/>
      </c>
      <c r="W39" s="18" t="str">
        <f>IF(U39="","",SUMIF(Tableau6[Nº Compte],U39,Tableau6[Crédit]))</f>
        <v/>
      </c>
      <c r="Y39" s="19" t="str">
        <f t="shared" si="2"/>
        <v/>
      </c>
      <c r="AA39" s="4" t="str">
        <f>IFERROR(IF(INDEX('J. Caisse'!#REF!,MATCH(U39,'J. Caisse'!#REF!,0),6)&lt;&gt;Y39,"Revoir les enregistrements",""),"")</f>
        <v/>
      </c>
    </row>
    <row r="40" spans="14:27" x14ac:dyDescent="0.2">
      <c r="N40" s="28" t="str">
        <f t="shared" si="0"/>
        <v/>
      </c>
      <c r="P40" s="35" t="str">
        <f>IF(O40="","",SUMIF(Tableau6[⅓],O40,Tableau6[Crédit]))</f>
        <v/>
      </c>
      <c r="T40" s="1" t="str">
        <f t="shared" si="1"/>
        <v/>
      </c>
      <c r="V40" s="16" t="str">
        <f>IF(U40="","",INDEX(Tableau2[],MATCH(U40,Tableau2[Compte],0),3))</f>
        <v/>
      </c>
      <c r="W40" s="18" t="str">
        <f>IF(U40="","",SUMIF(Tableau6[Nº Compte],U40,Tableau6[Crédit]))</f>
        <v/>
      </c>
      <c r="Y40" s="19" t="str">
        <f t="shared" si="2"/>
        <v/>
      </c>
      <c r="AA40" s="4" t="str">
        <f>IFERROR(IF(INDEX('J. Caisse'!#REF!,MATCH(U40,'J. Caisse'!#REF!,0),6)&lt;&gt;Y40,"Revoir les enregistrements",""),"")</f>
        <v/>
      </c>
    </row>
    <row r="41" spans="14:27" x14ac:dyDescent="0.2">
      <c r="N41" s="28" t="str">
        <f t="shared" si="0"/>
        <v/>
      </c>
      <c r="P41" s="35" t="str">
        <f>IF(O41="","",SUMIF(Tableau6[⅓],O41,Tableau6[Crédit]))</f>
        <v/>
      </c>
      <c r="T41" s="1" t="str">
        <f t="shared" si="1"/>
        <v/>
      </c>
      <c r="V41" s="16" t="str">
        <f>IF(U41="","",INDEX(Tableau2[],MATCH(U41,Tableau2[Compte],0),3))</f>
        <v/>
      </c>
      <c r="W41" s="18" t="str">
        <f>IF(U41="","",SUMIF(Tableau6[Nº Compte],U41,Tableau6[Crédit]))</f>
        <v/>
      </c>
      <c r="Y41" s="19" t="str">
        <f t="shared" si="2"/>
        <v/>
      </c>
      <c r="AA41" s="4" t="str">
        <f>IFERROR(IF(INDEX('J. Caisse'!#REF!,MATCH(U41,'J. Caisse'!#REF!,0),6)&lt;&gt;Y41,"Revoir les enregistrements",""),"")</f>
        <v/>
      </c>
    </row>
    <row r="42" spans="14:27" x14ac:dyDescent="0.2">
      <c r="N42" s="28" t="str">
        <f t="shared" si="0"/>
        <v/>
      </c>
      <c r="P42" s="35" t="str">
        <f>IF(O42="","",SUMIF(Tableau6[⅓],O42,Tableau6[Crédit]))</f>
        <v/>
      </c>
      <c r="T42" s="1" t="str">
        <f t="shared" si="1"/>
        <v/>
      </c>
      <c r="V42" s="16" t="str">
        <f>IF(U42="","",INDEX(Tableau2[],MATCH(U42,Tableau2[Compte],0),3))</f>
        <v/>
      </c>
      <c r="W42" s="18" t="str">
        <f>IF(U42="","",SUMIF(Tableau6[Nº Compte],U42,Tableau6[Crédit]))</f>
        <v/>
      </c>
      <c r="Y42" s="19" t="str">
        <f t="shared" si="2"/>
        <v/>
      </c>
      <c r="AA42" s="4" t="str">
        <f>IFERROR(IF(INDEX('J. Caisse'!#REF!,MATCH(U42,'J. Caisse'!#REF!,0),6)&lt;&gt;Y42,"Revoir les enregistrements",""),"")</f>
        <v/>
      </c>
    </row>
    <row r="43" spans="14:27" x14ac:dyDescent="0.2">
      <c r="N43" s="28" t="str">
        <f t="shared" si="0"/>
        <v/>
      </c>
      <c r="P43" s="35" t="str">
        <f>IF(O43="","",SUMIF(Tableau6[⅓],O43,Tableau6[Crédit]))</f>
        <v/>
      </c>
      <c r="T43" s="1" t="str">
        <f t="shared" si="1"/>
        <v/>
      </c>
      <c r="V43" s="16" t="str">
        <f>IF(U43="","",INDEX(Tableau2[],MATCH(U43,Tableau2[Compte],0),3))</f>
        <v/>
      </c>
      <c r="W43" s="18" t="str">
        <f>IF(U43="","",SUMIF(Tableau6[Nº Compte],U43,Tableau6[Crédit]))</f>
        <v/>
      </c>
      <c r="Y43" s="19" t="str">
        <f t="shared" si="2"/>
        <v/>
      </c>
      <c r="AA43" s="4" t="str">
        <f>IFERROR(IF(INDEX('J. Caisse'!#REF!,MATCH(U43,'J. Caisse'!#REF!,0),6)&lt;&gt;Y43,"Revoir les enregistrements",""),"")</f>
        <v/>
      </c>
    </row>
    <row r="44" spans="14:27" x14ac:dyDescent="0.2">
      <c r="N44" s="28" t="str">
        <f t="shared" si="0"/>
        <v/>
      </c>
      <c r="P44" s="35" t="str">
        <f>IF(O44="","",SUMIF(Tableau6[⅓],O44,Tableau6[Crédit]))</f>
        <v/>
      </c>
      <c r="T44" s="1" t="str">
        <f t="shared" si="1"/>
        <v/>
      </c>
      <c r="V44" s="16" t="str">
        <f>IF(U44="","",INDEX(Tableau2[],MATCH(U44,Tableau2[Compte],0),3))</f>
        <v/>
      </c>
      <c r="W44" s="18" t="str">
        <f>IF(U44="","",SUMIF(Tableau6[Nº Compte],U44,Tableau6[Crédit]))</f>
        <v/>
      </c>
      <c r="Y44" s="19" t="str">
        <f t="shared" si="2"/>
        <v/>
      </c>
      <c r="AA44" s="4" t="str">
        <f>IFERROR(IF(INDEX('J. Caisse'!#REF!,MATCH(U44,'J. Caisse'!#REF!,0),6)&lt;&gt;Y44,"Revoir les enregistrements",""),"")</f>
        <v/>
      </c>
    </row>
    <row r="45" spans="14:27" x14ac:dyDescent="0.2">
      <c r="N45" s="28" t="str">
        <f t="shared" si="0"/>
        <v/>
      </c>
      <c r="P45" s="35" t="str">
        <f>IF(O45="","",SUMIF(Tableau6[⅓],O45,Tableau6[Crédit]))</f>
        <v/>
      </c>
      <c r="T45" s="1" t="str">
        <f t="shared" si="1"/>
        <v/>
      </c>
      <c r="V45" s="16" t="str">
        <f>IF(U45="","",INDEX(Tableau2[],MATCH(U45,Tableau2[Compte],0),3))</f>
        <v/>
      </c>
      <c r="W45" s="18" t="str">
        <f>IF(U45="","",SUMIF(Tableau6[Nº Compte],U45,Tableau6[Crédit]))</f>
        <v/>
      </c>
      <c r="Y45" s="19" t="str">
        <f t="shared" si="2"/>
        <v/>
      </c>
      <c r="AA45" s="4" t="str">
        <f>IFERROR(IF(INDEX('J. Caisse'!#REF!,MATCH(U45,'J. Caisse'!#REF!,0),6)&lt;&gt;Y45,"Revoir les enregistrements",""),"")</f>
        <v/>
      </c>
    </row>
    <row r="46" spans="14:27" x14ac:dyDescent="0.2">
      <c r="N46" s="28" t="str">
        <f t="shared" si="0"/>
        <v/>
      </c>
      <c r="P46" s="35" t="str">
        <f>IF(O46="","",SUMIF(Tableau6[⅓],O46,Tableau6[Crédit]))</f>
        <v/>
      </c>
      <c r="T46" s="1" t="str">
        <f t="shared" si="1"/>
        <v/>
      </c>
      <c r="V46" s="16" t="str">
        <f>IF(U46="","",INDEX(Tableau2[],MATCH(U46,Tableau2[Compte],0),3))</f>
        <v/>
      </c>
      <c r="W46" s="18" t="str">
        <f>IF(U46="","",SUMIF(Tableau6[Nº Compte],U46,Tableau6[Crédit]))</f>
        <v/>
      </c>
      <c r="Y46" s="19" t="str">
        <f t="shared" si="2"/>
        <v/>
      </c>
      <c r="AA46" s="4" t="str">
        <f>IFERROR(IF(INDEX('J. Caisse'!#REF!,MATCH(U46,'J. Caisse'!#REF!,0),6)&lt;&gt;Y46,"Revoir les enregistrements",""),"")</f>
        <v/>
      </c>
    </row>
    <row r="47" spans="14:27" x14ac:dyDescent="0.2">
      <c r="N47" s="28" t="str">
        <f t="shared" si="0"/>
        <v/>
      </c>
      <c r="P47" s="35" t="str">
        <f>IF(O47="","",SUMIF(Tableau6[⅓],O47,Tableau6[Crédit]))</f>
        <v/>
      </c>
      <c r="T47" s="1" t="str">
        <f t="shared" si="1"/>
        <v/>
      </c>
      <c r="V47" s="16" t="str">
        <f>IF(U47="","",INDEX(Tableau2[],MATCH(U47,Tableau2[Compte],0),3))</f>
        <v/>
      </c>
      <c r="W47" s="18" t="str">
        <f>IF(U47="","",SUMIF(Tableau6[Nº Compte],U47,Tableau6[Crédit]))</f>
        <v/>
      </c>
      <c r="Y47" s="19" t="str">
        <f t="shared" si="2"/>
        <v/>
      </c>
      <c r="AA47" s="4" t="str">
        <f>IFERROR(IF(INDEX('J. Caisse'!#REF!,MATCH(U47,'J. Caisse'!#REF!,0),6)&lt;&gt;Y47,"Revoir les enregistrements",""),"")</f>
        <v/>
      </c>
    </row>
    <row r="48" spans="14:27" x14ac:dyDescent="0.2">
      <c r="N48" s="28" t="str">
        <f t="shared" si="0"/>
        <v/>
      </c>
      <c r="P48" s="35" t="str">
        <f>IF(O48="","",SUMIF(Tableau6[⅓],O48,Tableau6[Crédit]))</f>
        <v/>
      </c>
      <c r="T48" s="1" t="str">
        <f t="shared" si="1"/>
        <v/>
      </c>
      <c r="V48" s="16" t="str">
        <f>IF(U48="","",INDEX(Tableau2[],MATCH(U48,Tableau2[Compte],0),3))</f>
        <v/>
      </c>
      <c r="W48" s="18" t="str">
        <f>IF(U48="","",SUMIF(Tableau6[Nº Compte],U48,Tableau6[Crédit]))</f>
        <v/>
      </c>
      <c r="Y48" s="19" t="str">
        <f t="shared" si="2"/>
        <v/>
      </c>
      <c r="AA48" s="4" t="str">
        <f>IFERROR(IF(INDEX('J. Caisse'!#REF!,MATCH(U48,'J. Caisse'!#REF!,0),6)&lt;&gt;Y48,"Revoir les enregistrements",""),"")</f>
        <v/>
      </c>
    </row>
    <row r="49" spans="14:27" x14ac:dyDescent="0.2">
      <c r="N49" s="28" t="str">
        <f t="shared" si="0"/>
        <v/>
      </c>
      <c r="P49" s="35" t="str">
        <f>IF(O49="","",SUMIF(Tableau6[⅓],O49,Tableau6[Crédit]))</f>
        <v/>
      </c>
      <c r="T49" s="1" t="str">
        <f t="shared" si="1"/>
        <v/>
      </c>
      <c r="V49" s="16" t="str">
        <f>IF(U49="","",INDEX(Tableau2[],MATCH(U49,Tableau2[Compte],0),3))</f>
        <v/>
      </c>
      <c r="W49" s="18" t="str">
        <f>IF(U49="","",SUMIF(Tableau6[Nº Compte],U49,Tableau6[Crédit]))</f>
        <v/>
      </c>
      <c r="Y49" s="19" t="str">
        <f t="shared" si="2"/>
        <v/>
      </c>
      <c r="AA49" s="4" t="str">
        <f>IFERROR(IF(INDEX('J. Caisse'!#REF!,MATCH(U49,'J. Caisse'!#REF!,0),6)&lt;&gt;Y49,"Revoir les enregistrements",""),"")</f>
        <v/>
      </c>
    </row>
    <row r="50" spans="14:27" x14ac:dyDescent="0.2">
      <c r="N50" s="28" t="str">
        <f t="shared" si="0"/>
        <v/>
      </c>
      <c r="P50" s="35" t="str">
        <f>IF(O50="","",SUMIF(Tableau6[⅓],O50,Tableau6[Crédit]))</f>
        <v/>
      </c>
      <c r="T50" s="1" t="str">
        <f t="shared" si="1"/>
        <v/>
      </c>
      <c r="V50" s="16" t="str">
        <f>IF(U50="","",INDEX(Tableau2[],MATCH(U50,Tableau2[Compte],0),3))</f>
        <v/>
      </c>
      <c r="W50" s="18" t="str">
        <f>IF(U50="","",SUMIF(Tableau6[Nº Compte],U50,Tableau6[Crédit]))</f>
        <v/>
      </c>
      <c r="Y50" s="19" t="str">
        <f t="shared" si="2"/>
        <v/>
      </c>
      <c r="AA50" s="4" t="str">
        <f>IFERROR(IF(INDEX('J. Caisse'!#REF!,MATCH(U50,'J. Caisse'!#REF!,0),6)&lt;&gt;Y50,"Revoir les enregistrements",""),"")</f>
        <v/>
      </c>
    </row>
    <row r="51" spans="14:27" x14ac:dyDescent="0.2">
      <c r="N51" s="28" t="str">
        <f t="shared" si="0"/>
        <v/>
      </c>
      <c r="P51" s="35" t="str">
        <f>IF(O51="","",SUMIF(Tableau6[⅓],O51,Tableau6[Crédit]))</f>
        <v/>
      </c>
      <c r="T51" s="1" t="str">
        <f t="shared" si="1"/>
        <v/>
      </c>
      <c r="V51" s="16" t="str">
        <f>IF(U51="","",INDEX(Tableau2[],MATCH(U51,Tableau2[Compte],0),3))</f>
        <v/>
      </c>
      <c r="W51" s="18" t="str">
        <f>IF(U51="","",SUMIF(Tableau6[Nº Compte],U51,Tableau6[Crédit]))</f>
        <v/>
      </c>
      <c r="Y51" s="19" t="str">
        <f t="shared" si="2"/>
        <v/>
      </c>
      <c r="AA51" s="4" t="str">
        <f>IFERROR(IF(INDEX('J. Caisse'!#REF!,MATCH(U51,'J. Caisse'!#REF!,0),6)&lt;&gt;Y51,"Revoir les enregistrements",""),"")</f>
        <v/>
      </c>
    </row>
    <row r="52" spans="14:27" x14ac:dyDescent="0.2">
      <c r="N52" s="28" t="str">
        <f t="shared" si="0"/>
        <v/>
      </c>
      <c r="P52" s="35" t="str">
        <f>IF(O52="","",SUMIF(Tableau6[⅓],O52,Tableau6[Crédit]))</f>
        <v/>
      </c>
      <c r="T52" s="1" t="str">
        <f t="shared" si="1"/>
        <v/>
      </c>
      <c r="V52" s="16" t="str">
        <f>IF(U52="","",INDEX(Tableau2[],MATCH(U52,Tableau2[Compte],0),3))</f>
        <v/>
      </c>
      <c r="W52" s="18" t="str">
        <f>IF(U52="","",SUMIF(Tableau6[Nº Compte],U52,Tableau6[Crédit]))</f>
        <v/>
      </c>
      <c r="Y52" s="19" t="str">
        <f t="shared" si="2"/>
        <v/>
      </c>
      <c r="AA52" s="4" t="str">
        <f>IFERROR(IF(INDEX('J. Caisse'!#REF!,MATCH(U52,'J. Caisse'!#REF!,0),6)&lt;&gt;Y52,"Revoir les enregistrements",""),"")</f>
        <v/>
      </c>
    </row>
    <row r="53" spans="14:27" x14ac:dyDescent="0.2">
      <c r="N53" s="28" t="str">
        <f t="shared" si="0"/>
        <v/>
      </c>
      <c r="P53" s="35" t="str">
        <f>IF(O53="","",SUMIF(Tableau6[⅓],O53,Tableau6[Crédit]))</f>
        <v/>
      </c>
      <c r="T53" s="1" t="str">
        <f t="shared" si="1"/>
        <v/>
      </c>
      <c r="V53" s="16" t="str">
        <f>IF(U53="","",INDEX(Tableau2[],MATCH(U53,Tableau2[Compte],0),3))</f>
        <v/>
      </c>
      <c r="W53" s="18" t="str">
        <f>IF(U53="","",SUMIF(Tableau6[Nº Compte],U53,Tableau6[Crédit]))</f>
        <v/>
      </c>
      <c r="Y53" s="19" t="str">
        <f t="shared" si="2"/>
        <v/>
      </c>
      <c r="AA53" s="4" t="str">
        <f>IFERROR(IF(INDEX('J. Caisse'!#REF!,MATCH(U53,'J. Caisse'!#REF!,0),6)&lt;&gt;Y53,"Revoir les enregistrements",""),"")</f>
        <v/>
      </c>
    </row>
    <row r="54" spans="14:27" x14ac:dyDescent="0.2">
      <c r="N54" s="28" t="str">
        <f t="shared" si="0"/>
        <v/>
      </c>
      <c r="P54" s="35" t="str">
        <f>IF(O54="","",SUMIF(Tableau6[⅓],O54,Tableau6[Crédit]))</f>
        <v/>
      </c>
      <c r="T54" s="1" t="str">
        <f t="shared" si="1"/>
        <v/>
      </c>
      <c r="V54" s="16" t="str">
        <f>IF(U54="","",INDEX(Tableau2[],MATCH(U54,Tableau2[Compte],0),3))</f>
        <v/>
      </c>
      <c r="W54" s="18" t="str">
        <f>IF(U54="","",SUMIF(Tableau6[Nº Compte],U54,Tableau6[Crédit]))</f>
        <v/>
      </c>
      <c r="Y54" s="19" t="str">
        <f t="shared" si="2"/>
        <v/>
      </c>
      <c r="AA54" s="4" t="str">
        <f>IFERROR(IF(INDEX('J. Caisse'!#REF!,MATCH(U54,'J. Caisse'!#REF!,0),6)&lt;&gt;Y54,"Revoir les enregistrements",""),"")</f>
        <v/>
      </c>
    </row>
    <row r="55" spans="14:27" x14ac:dyDescent="0.2">
      <c r="N55" s="28" t="str">
        <f t="shared" si="0"/>
        <v/>
      </c>
      <c r="P55" s="35" t="str">
        <f>IF(O55="","",SUMIF(Tableau6[⅓],O55,Tableau6[Crédit]))</f>
        <v/>
      </c>
      <c r="T55" s="1" t="str">
        <f t="shared" si="1"/>
        <v/>
      </c>
      <c r="V55" s="16" t="str">
        <f>IF(U55="","",INDEX(Tableau2[],MATCH(U55,Tableau2[Compte],0),3))</f>
        <v/>
      </c>
      <c r="W55" s="18" t="str">
        <f>IF(U55="","",SUMIF(Tableau6[Nº Compte],U55,Tableau6[Crédit]))</f>
        <v/>
      </c>
      <c r="Y55" s="19" t="str">
        <f t="shared" si="2"/>
        <v/>
      </c>
      <c r="AA55" s="4" t="str">
        <f>IFERROR(IF(INDEX('J. Caisse'!#REF!,MATCH(U55,'J. Caisse'!#REF!,0),6)&lt;&gt;Y55,"Revoir les enregistrements",""),"")</f>
        <v/>
      </c>
    </row>
    <row r="56" spans="14:27" x14ac:dyDescent="0.2">
      <c r="N56" s="28" t="str">
        <f t="shared" si="0"/>
        <v/>
      </c>
      <c r="P56" s="35" t="str">
        <f>IF(O56="","",SUMIF(Tableau6[⅓],O56,Tableau6[Crédit]))</f>
        <v/>
      </c>
      <c r="T56" s="1" t="str">
        <f t="shared" si="1"/>
        <v/>
      </c>
      <c r="V56" s="16" t="str">
        <f>IF(U56="","",INDEX(Tableau2[],MATCH(U56,Tableau2[Compte],0),3))</f>
        <v/>
      </c>
      <c r="W56" s="18" t="str">
        <f>IF(U56="","",SUMIF(Tableau6[Nº Compte],U56,Tableau6[Crédit]))</f>
        <v/>
      </c>
      <c r="Y56" s="19" t="str">
        <f t="shared" si="2"/>
        <v/>
      </c>
      <c r="AA56" s="4" t="str">
        <f>IFERROR(IF(INDEX('J. Caisse'!#REF!,MATCH(U56,'J. Caisse'!#REF!,0),6)&lt;&gt;Y56,"Revoir les enregistrements",""),"")</f>
        <v/>
      </c>
    </row>
    <row r="57" spans="14:27" x14ac:dyDescent="0.2">
      <c r="N57" s="28" t="str">
        <f t="shared" si="0"/>
        <v/>
      </c>
      <c r="P57" s="35" t="str">
        <f>IF(O57="","",SUMIF(Tableau6[⅓],O57,Tableau6[Crédit]))</f>
        <v/>
      </c>
      <c r="T57" s="1" t="str">
        <f t="shared" si="1"/>
        <v/>
      </c>
      <c r="V57" s="16" t="str">
        <f>IF(U57="","",INDEX(Tableau2[],MATCH(U57,Tableau2[Compte],0),3))</f>
        <v/>
      </c>
      <c r="W57" s="18" t="str">
        <f>IF(U57="","",SUMIF(Tableau6[Nº Compte],U57,Tableau6[Crédit]))</f>
        <v/>
      </c>
      <c r="Y57" s="19" t="str">
        <f t="shared" si="2"/>
        <v/>
      </c>
      <c r="AA57" s="4" t="str">
        <f>IFERROR(IF(INDEX('J. Caisse'!#REF!,MATCH(U57,'J. Caisse'!#REF!,0),6)&lt;&gt;Y57,"Revoir les enregistrements",""),"")</f>
        <v/>
      </c>
    </row>
    <row r="58" spans="14:27" x14ac:dyDescent="0.2">
      <c r="N58" s="28" t="str">
        <f t="shared" si="0"/>
        <v/>
      </c>
      <c r="P58" s="35" t="str">
        <f>IF(O58="","",SUMIF(Tableau6[⅓],O58,Tableau6[Crédit]))</f>
        <v/>
      </c>
      <c r="T58" s="1" t="str">
        <f t="shared" si="1"/>
        <v/>
      </c>
      <c r="V58" s="16" t="str">
        <f>IF(U58="","",INDEX(Tableau2[],MATCH(U58,Tableau2[Compte],0),3))</f>
        <v/>
      </c>
      <c r="W58" s="18" t="str">
        <f>IF(U58="","",SUMIF(Tableau6[Nº Compte],U58,Tableau6[Crédit]))</f>
        <v/>
      </c>
      <c r="Y58" s="19" t="str">
        <f t="shared" si="2"/>
        <v/>
      </c>
      <c r="AA58" s="4" t="str">
        <f>IFERROR(IF(INDEX('J. Caisse'!#REF!,MATCH(U58,'J. Caisse'!#REF!,0),6)&lt;&gt;Y58,"Revoir les enregistrements",""),"")</f>
        <v/>
      </c>
    </row>
    <row r="59" spans="14:27" x14ac:dyDescent="0.2">
      <c r="N59" s="28" t="str">
        <f t="shared" si="0"/>
        <v/>
      </c>
      <c r="P59" s="35" t="str">
        <f>IF(O59="","",SUMIF(Tableau6[⅓],O59,Tableau6[Crédit]))</f>
        <v/>
      </c>
      <c r="T59" s="1" t="str">
        <f t="shared" si="1"/>
        <v/>
      </c>
      <c r="V59" s="16" t="str">
        <f>IF(U59="","",INDEX(Tableau2[],MATCH(U59,Tableau2[Compte],0),3))</f>
        <v/>
      </c>
      <c r="W59" s="18" t="str">
        <f>IF(U59="","",SUMIF(Tableau6[Nº Compte],U59,Tableau6[Crédit]))</f>
        <v/>
      </c>
      <c r="AA59" s="4" t="str">
        <f>IFERROR(IF(INDEX('J. Caisse'!#REF!,MATCH(U59,'J. Caisse'!#REF!,0),6)&lt;&gt;Y59,"Revoir les enregistrements",""),"")</f>
        <v/>
      </c>
    </row>
    <row r="60" spans="14:27" x14ac:dyDescent="0.2">
      <c r="N60" s="28" t="str">
        <f t="shared" si="0"/>
        <v/>
      </c>
      <c r="P60" s="35" t="str">
        <f>IF(O60="","",SUMIF(Tableau6[⅓],O60,Tableau6[Crédit]))</f>
        <v/>
      </c>
      <c r="T60" s="1" t="str">
        <f t="shared" si="1"/>
        <v/>
      </c>
      <c r="V60" s="16" t="str">
        <f>IF(U60="","",INDEX(Tableau2[],MATCH(U60,Tableau2[Compte],0),3))</f>
        <v/>
      </c>
      <c r="W60" s="18" t="str">
        <f>IF(U60="","",SUMIF(Tableau6[Nº Compte],U60,Tableau6[Crédit]))</f>
        <v/>
      </c>
      <c r="AA60" s="4" t="str">
        <f>IFERROR(IF(INDEX('J. Caisse'!#REF!,MATCH(U60,'J. Caisse'!#REF!,0),6)&lt;&gt;Y60,"Revoir les enregistrements",""),"")</f>
        <v/>
      </c>
    </row>
    <row r="61" spans="14:27" x14ac:dyDescent="0.2">
      <c r="N61" s="28" t="str">
        <f t="shared" si="0"/>
        <v/>
      </c>
      <c r="P61" s="35" t="str">
        <f>IF(O61="","",SUMIF(Tableau6[⅓],O61,Tableau6[Crédit]))</f>
        <v/>
      </c>
      <c r="T61" s="1" t="str">
        <f t="shared" si="1"/>
        <v/>
      </c>
      <c r="V61" s="16" t="str">
        <f>IF(U61="","",INDEX(Tableau2[],MATCH(U61,Tableau2[Compte],0),3))</f>
        <v/>
      </c>
      <c r="W61" s="18" t="str">
        <f>IF(U61="","",SUMIF(Tableau6[Nº Compte],U61,Tableau6[Crédit]))</f>
        <v/>
      </c>
      <c r="AA61" s="4" t="str">
        <f>IFERROR(IF(INDEX('J. Caisse'!#REF!,MATCH(U61,'J. Caisse'!#REF!,0),6)&lt;&gt;Y61,"Revoir les enregistrements",""),"")</f>
        <v/>
      </c>
    </row>
    <row r="62" spans="14:27" x14ac:dyDescent="0.2">
      <c r="N62" s="28" t="str">
        <f t="shared" si="0"/>
        <v/>
      </c>
      <c r="P62" s="35" t="str">
        <f>IF(O62="","",SUMIF(Tableau6[⅓],O62,Tableau6[Crédit]))</f>
        <v/>
      </c>
      <c r="T62" s="1" t="str">
        <f t="shared" si="1"/>
        <v/>
      </c>
      <c r="V62" s="16" t="str">
        <f>IF(U62="","",INDEX(Tableau2[],MATCH(U62,Tableau2[Compte],0),3))</f>
        <v/>
      </c>
      <c r="W62" s="18" t="str">
        <f>IF(U62="","",SUMIF(Tableau6[Nº Compte],U62,Tableau6[Crédit]))</f>
        <v/>
      </c>
      <c r="AA62" s="4" t="str">
        <f>IFERROR(IF(INDEX('J. Caisse'!#REF!,MATCH(U62,'J. Caisse'!#REF!,0),6)&lt;&gt;Y62,"Revoir les enregistrements",""),"")</f>
        <v/>
      </c>
    </row>
    <row r="63" spans="14:27" x14ac:dyDescent="0.2">
      <c r="N63" s="28" t="str">
        <f t="shared" si="0"/>
        <v/>
      </c>
      <c r="T63" s="1" t="str">
        <f t="shared" si="1"/>
        <v/>
      </c>
    </row>
    <row r="64" spans="14:27" x14ac:dyDescent="0.2">
      <c r="N64" s="28" t="str">
        <f t="shared" si="0"/>
        <v/>
      </c>
      <c r="T64" s="1" t="str">
        <f t="shared" si="1"/>
        <v/>
      </c>
    </row>
    <row r="65" spans="14:20" x14ac:dyDescent="0.2">
      <c r="N65" s="28" t="str">
        <f t="shared" si="0"/>
        <v/>
      </c>
      <c r="T65" s="1" t="str">
        <f t="shared" si="1"/>
        <v/>
      </c>
    </row>
    <row r="66" spans="14:20" x14ac:dyDescent="0.2">
      <c r="N66" s="28" t="str">
        <f t="shared" si="0"/>
        <v/>
      </c>
      <c r="T66" s="1" t="str">
        <f t="shared" si="1"/>
        <v/>
      </c>
    </row>
    <row r="67" spans="14:20" x14ac:dyDescent="0.2">
      <c r="N67" s="28" t="str">
        <f t="shared" si="0"/>
        <v/>
      </c>
      <c r="T67" s="1" t="str">
        <f t="shared" si="1"/>
        <v/>
      </c>
    </row>
    <row r="68" spans="14:20" x14ac:dyDescent="0.2">
      <c r="N68" s="28" t="str">
        <f t="shared" si="0"/>
        <v/>
      </c>
      <c r="T68" s="1" t="str">
        <f t="shared" si="1"/>
        <v/>
      </c>
    </row>
    <row r="69" spans="14:20" x14ac:dyDescent="0.2">
      <c r="N69" s="28" t="str">
        <f t="shared" si="0"/>
        <v/>
      </c>
      <c r="T69" s="1" t="str">
        <f t="shared" ref="T69:T100" si="4">IF(U69="","",ROW()-5)</f>
        <v/>
      </c>
    </row>
    <row r="70" spans="14:20" x14ac:dyDescent="0.2">
      <c r="N70" s="28" t="str">
        <f t="shared" si="0"/>
        <v/>
      </c>
      <c r="T70" s="1" t="str">
        <f t="shared" si="4"/>
        <v/>
      </c>
    </row>
    <row r="71" spans="14:20" x14ac:dyDescent="0.2">
      <c r="N71" s="28" t="str">
        <f t="shared" ref="N71:N85" si="5">IF(O71="","",ROW()-5)</f>
        <v/>
      </c>
      <c r="T71" s="1" t="str">
        <f t="shared" si="4"/>
        <v/>
      </c>
    </row>
    <row r="72" spans="14:20" x14ac:dyDescent="0.2">
      <c r="N72" s="28" t="str">
        <f t="shared" si="5"/>
        <v/>
      </c>
      <c r="T72" s="1" t="str">
        <f t="shared" si="4"/>
        <v/>
      </c>
    </row>
    <row r="73" spans="14:20" x14ac:dyDescent="0.2">
      <c r="N73" s="28" t="str">
        <f t="shared" si="5"/>
        <v/>
      </c>
      <c r="T73" s="1" t="str">
        <f t="shared" si="4"/>
        <v/>
      </c>
    </row>
    <row r="74" spans="14:20" x14ac:dyDescent="0.2">
      <c r="N74" s="28" t="str">
        <f t="shared" si="5"/>
        <v/>
      </c>
      <c r="T74" s="1" t="str">
        <f t="shared" si="4"/>
        <v/>
      </c>
    </row>
    <row r="75" spans="14:20" x14ac:dyDescent="0.2">
      <c r="N75" s="28" t="str">
        <f t="shared" si="5"/>
        <v/>
      </c>
      <c r="T75" s="1" t="str">
        <f t="shared" si="4"/>
        <v/>
      </c>
    </row>
    <row r="76" spans="14:20" x14ac:dyDescent="0.2">
      <c r="N76" s="28" t="str">
        <f t="shared" si="5"/>
        <v/>
      </c>
      <c r="T76" s="1" t="str">
        <f t="shared" si="4"/>
        <v/>
      </c>
    </row>
    <row r="77" spans="14:20" x14ac:dyDescent="0.2">
      <c r="N77" s="28" t="str">
        <f t="shared" si="5"/>
        <v/>
      </c>
      <c r="T77" s="1" t="str">
        <f t="shared" si="4"/>
        <v/>
      </c>
    </row>
    <row r="78" spans="14:20" x14ac:dyDescent="0.2">
      <c r="N78" s="28" t="str">
        <f t="shared" si="5"/>
        <v/>
      </c>
      <c r="T78" s="1" t="str">
        <f t="shared" si="4"/>
        <v/>
      </c>
    </row>
    <row r="79" spans="14:20" x14ac:dyDescent="0.2">
      <c r="N79" s="28" t="str">
        <f t="shared" si="5"/>
        <v/>
      </c>
      <c r="T79" s="1" t="str">
        <f t="shared" si="4"/>
        <v/>
      </c>
    </row>
    <row r="80" spans="14:20" x14ac:dyDescent="0.2">
      <c r="N80" s="28" t="str">
        <f t="shared" si="5"/>
        <v/>
      </c>
      <c r="T80" s="1" t="str">
        <f t="shared" si="4"/>
        <v/>
      </c>
    </row>
    <row r="81" spans="14:20" x14ac:dyDescent="0.2">
      <c r="N81" s="28" t="str">
        <f t="shared" si="5"/>
        <v/>
      </c>
      <c r="T81" s="1" t="str">
        <f t="shared" si="4"/>
        <v/>
      </c>
    </row>
    <row r="82" spans="14:20" x14ac:dyDescent="0.2">
      <c r="N82" s="28" t="str">
        <f t="shared" si="5"/>
        <v/>
      </c>
      <c r="T82" s="1" t="str">
        <f t="shared" si="4"/>
        <v/>
      </c>
    </row>
    <row r="83" spans="14:20" x14ac:dyDescent="0.2">
      <c r="N83" s="28" t="str">
        <f t="shared" si="5"/>
        <v/>
      </c>
      <c r="T83" s="1" t="str">
        <f t="shared" si="4"/>
        <v/>
      </c>
    </row>
    <row r="84" spans="14:20" x14ac:dyDescent="0.2">
      <c r="N84" s="28" t="str">
        <f t="shared" si="5"/>
        <v/>
      </c>
      <c r="T84" s="1" t="str">
        <f t="shared" si="4"/>
        <v/>
      </c>
    </row>
    <row r="85" spans="14:20" x14ac:dyDescent="0.2">
      <c r="N85" s="28" t="str">
        <f t="shared" si="5"/>
        <v/>
      </c>
      <c r="T85" s="1" t="str">
        <f t="shared" si="4"/>
        <v/>
      </c>
    </row>
    <row r="86" spans="14:20" x14ac:dyDescent="0.2">
      <c r="T86" s="1" t="str">
        <f t="shared" si="4"/>
        <v/>
      </c>
    </row>
    <row r="87" spans="14:20" x14ac:dyDescent="0.2">
      <c r="T87" s="1" t="str">
        <f t="shared" si="4"/>
        <v/>
      </c>
    </row>
    <row r="88" spans="14:20" x14ac:dyDescent="0.2">
      <c r="T88" s="1" t="str">
        <f t="shared" si="4"/>
        <v/>
      </c>
    </row>
    <row r="89" spans="14:20" x14ac:dyDescent="0.2">
      <c r="T89" s="1" t="str">
        <f t="shared" si="4"/>
        <v/>
      </c>
    </row>
    <row r="90" spans="14:20" x14ac:dyDescent="0.2">
      <c r="T90" s="1" t="str">
        <f t="shared" si="4"/>
        <v/>
      </c>
    </row>
    <row r="91" spans="14:20" x14ac:dyDescent="0.2">
      <c r="T91" s="1" t="str">
        <f t="shared" si="4"/>
        <v/>
      </c>
    </row>
    <row r="92" spans="14:20" x14ac:dyDescent="0.2">
      <c r="T92" s="1" t="str">
        <f t="shared" si="4"/>
        <v/>
      </c>
    </row>
    <row r="93" spans="14:20" x14ac:dyDescent="0.2">
      <c r="T93" s="1" t="str">
        <f t="shared" si="4"/>
        <v/>
      </c>
    </row>
    <row r="94" spans="14:20" x14ac:dyDescent="0.2">
      <c r="T94" s="1" t="str">
        <f t="shared" si="4"/>
        <v/>
      </c>
    </row>
    <row r="95" spans="14:20" x14ac:dyDescent="0.2">
      <c r="T95" s="1" t="str">
        <f t="shared" si="4"/>
        <v/>
      </c>
    </row>
    <row r="96" spans="14:20" x14ac:dyDescent="0.2">
      <c r="T96" s="1" t="str">
        <f t="shared" si="4"/>
        <v/>
      </c>
    </row>
    <row r="97" spans="20:20" x14ac:dyDescent="0.2">
      <c r="T97" s="1" t="str">
        <f t="shared" si="4"/>
        <v/>
      </c>
    </row>
    <row r="98" spans="20:20" x14ac:dyDescent="0.2">
      <c r="T98" s="1" t="str">
        <f t="shared" si="4"/>
        <v/>
      </c>
    </row>
    <row r="99" spans="20:20" x14ac:dyDescent="0.2">
      <c r="T99" s="1" t="str">
        <f t="shared" si="4"/>
        <v/>
      </c>
    </row>
    <row r="100" spans="20:20" x14ac:dyDescent="0.2">
      <c r="T100" s="1" t="str">
        <f t="shared" si="4"/>
        <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07E7E-42A8-8645-9585-0FFAE9241001}">
  <dimension ref="A1:I34"/>
  <sheetViews>
    <sheetView zoomScaleNormal="60" zoomScaleSheetLayoutView="100" workbookViewId="0">
      <selection activeCell="B10" sqref="B10"/>
    </sheetView>
  </sheetViews>
  <sheetFormatPr defaultRowHeight="15" x14ac:dyDescent="0.2"/>
  <cols>
    <col min="1" max="1" width="8.609375" style="1"/>
    <col min="2" max="2" width="13.44921875" style="1" bestFit="1" customWidth="1"/>
    <col min="3" max="3" width="12.10546875" style="41" customWidth="1"/>
    <col min="4" max="4" width="13.046875" style="1" bestFit="1" customWidth="1"/>
    <col min="5" max="5" width="10.22265625" style="1" customWidth="1"/>
    <col min="6" max="6" width="31.07421875" style="27" bestFit="1" customWidth="1"/>
    <col min="7" max="7" width="36.58984375" customWidth="1"/>
    <col min="8" max="9" width="7.26171875" style="4" customWidth="1"/>
  </cols>
  <sheetData>
    <row r="1" spans="1:9" ht="15.75" thickBot="1" x14ac:dyDescent="0.25">
      <c r="A1" s="42" t="str" cm="1">
        <f t="array" aca="1" ref="A1" ca="1">"Journal de Caisse"&amp;" du "&amp;TEXT(B8,"jj-mmm-aa")&amp;" au "&amp;OFFSET(B8,COUNTA(B8:B19983),,)</f>
        <v xml:space="preserve">Journal de Caisse du 30-janv-22 au </v>
      </c>
      <c r="B1" s="42"/>
      <c r="C1" s="42"/>
      <c r="D1" s="42"/>
      <c r="E1" s="42"/>
      <c r="F1" s="42"/>
      <c r="G1" s="42"/>
      <c r="H1" s="42"/>
      <c r="I1" s="42"/>
    </row>
    <row r="5" spans="1:9" s="2" customFormat="1" x14ac:dyDescent="0.2">
      <c r="A5" s="2" t="s">
        <v>0</v>
      </c>
      <c r="B5" s="2" t="s">
        <v>8</v>
      </c>
      <c r="C5" s="40" t="s">
        <v>9</v>
      </c>
      <c r="D5" s="2" t="s">
        <v>10</v>
      </c>
      <c r="E5" s="26" t="s">
        <v>19</v>
      </c>
      <c r="F5" s="23" t="s">
        <v>2</v>
      </c>
      <c r="G5" s="2" t="s">
        <v>11</v>
      </c>
      <c r="H5" s="5" t="s">
        <v>12</v>
      </c>
      <c r="I5" s="5" t="s">
        <v>13</v>
      </c>
    </row>
    <row r="6" spans="1:9" s="2" customFormat="1" x14ac:dyDescent="0.2">
      <c r="A6" s="2">
        <f>IF(Tableau4[[#This Row],[Date]]="","", ROW()-5)</f>
        <v>1</v>
      </c>
      <c r="B6" s="36">
        <v>44591</v>
      </c>
      <c r="C6" s="40"/>
      <c r="D6" s="2">
        <v>571100</v>
      </c>
      <c r="E6" s="37"/>
      <c r="F6" s="38" t="str">
        <f>IFERROR(INDEX(Tableau2[#All],MATCH(Tableau4[[#This Row],[Nº Compte]],Tableau2[[#All],[Compte]],0),3),"Renseigner Nº Compte")</f>
        <v xml:space="preserve">Caisse </v>
      </c>
      <c r="G6" s="23" t="s">
        <v>60</v>
      </c>
      <c r="H6" s="5">
        <v>1900</v>
      </c>
      <c r="I6" s="5"/>
    </row>
    <row r="7" spans="1:9" s="2" customFormat="1" x14ac:dyDescent="0.2">
      <c r="A7" s="2">
        <f>IF(Tableau4[[#This Row],[Date]]="","", ROW()-5)</f>
        <v>2</v>
      </c>
      <c r="B7" s="36">
        <v>44591</v>
      </c>
      <c r="C7" s="40"/>
      <c r="D7" s="2">
        <v>104200</v>
      </c>
      <c r="E7" s="37"/>
      <c r="F7" s="38" t="str">
        <f>IFERROR(INDEX(Tableau2[#All],MATCH(Tableau4[[#This Row],[Nº Compte]],Tableau2[[#All],[Compte]],0),3),"Renseigner Nº Compte")</f>
        <v>Cpte de l'exploitant-opé Courantes</v>
      </c>
      <c r="G7" s="23" t="s">
        <v>60</v>
      </c>
      <c r="H7" s="5"/>
      <c r="I7" s="5">
        <v>1900</v>
      </c>
    </row>
    <row r="8" spans="1:9" x14ac:dyDescent="0.2">
      <c r="A8" s="1">
        <f>IF(Tableau4[[#This Row],[Date]]="","", ROW()-5)</f>
        <v>3</v>
      </c>
      <c r="B8" s="12">
        <v>44591</v>
      </c>
      <c r="C8" s="41" t="s">
        <v>57</v>
      </c>
      <c r="D8" s="1">
        <v>401100</v>
      </c>
      <c r="E8" s="22" t="s">
        <v>55</v>
      </c>
      <c r="F8" s="27" t="str">
        <f>IFERROR(INDEX(Tableau2[#All],MATCH(Tableau4[[#This Row],[Nº Compte]],Tableau2[[#All],[Compte]],0),3),"Renseigner Nº Compte")</f>
        <v>Fr. Dettes en Compte</v>
      </c>
      <c r="G8" t="s">
        <v>59</v>
      </c>
      <c r="H8" s="4">
        <v>1900</v>
      </c>
    </row>
    <row r="9" spans="1:9" x14ac:dyDescent="0.2">
      <c r="A9" s="1">
        <f>IF(Tableau4[[#This Row],[Date]]="","", ROW()-5)</f>
        <v>4</v>
      </c>
      <c r="B9" s="12">
        <v>44591</v>
      </c>
      <c r="C9" s="41" t="s">
        <v>57</v>
      </c>
      <c r="D9" s="1">
        <v>571100</v>
      </c>
      <c r="E9" s="22"/>
      <c r="F9" s="27" t="str">
        <f>IFERROR(INDEX(Tableau2[#All],MATCH(Tableau4[[#This Row],[Nº Compte]],Tableau2[[#All],[Compte]],0),3),"Renseigner Nº Compte")</f>
        <v xml:space="preserve">Caisse </v>
      </c>
      <c r="G9" t="s">
        <v>59</v>
      </c>
      <c r="I9" s="4">
        <v>1900</v>
      </c>
    </row>
    <row r="10" spans="1:9" x14ac:dyDescent="0.2">
      <c r="A10" s="1" t="str">
        <f>IF(Tableau4[[#This Row],[Date]]="","", ROW()-5)</f>
        <v/>
      </c>
      <c r="B10" s="12"/>
      <c r="E10" s="22"/>
      <c r="F10" s="39"/>
      <c r="G10" s="1"/>
    </row>
    <row r="11" spans="1:9" x14ac:dyDescent="0.2">
      <c r="A11" s="1" t="str">
        <f>IF(Tableau4[[#This Row],[Date]]="","", ROW()-5)</f>
        <v/>
      </c>
      <c r="B11" s="12"/>
      <c r="E11" s="22"/>
      <c r="F11" s="39"/>
      <c r="G11" s="22"/>
    </row>
    <row r="12" spans="1:9" x14ac:dyDescent="0.2">
      <c r="A12" s="1" t="str">
        <f>IF(Tableau4[[#This Row],[Date]]="","", ROW()-5)</f>
        <v/>
      </c>
      <c r="B12" s="12"/>
      <c r="E12" s="22"/>
      <c r="F12" s="39"/>
      <c r="G12" s="1"/>
    </row>
    <row r="13" spans="1:9" x14ac:dyDescent="0.2">
      <c r="A13" s="1" t="str">
        <f>IF(Tableau4[[#This Row],[Date]]="","", ROW()-5)</f>
        <v/>
      </c>
      <c r="B13" s="12"/>
      <c r="E13" s="22"/>
      <c r="F13" s="39"/>
      <c r="G13" s="1"/>
    </row>
    <row r="14" spans="1:9" x14ac:dyDescent="0.2">
      <c r="A14" s="1" t="str">
        <f>IF(Tableau4[[#This Row],[Date]]="","", ROW()-5)</f>
        <v/>
      </c>
      <c r="B14" s="12"/>
      <c r="E14" s="22"/>
      <c r="F14" s="39"/>
      <c r="G14" s="1"/>
    </row>
    <row r="15" spans="1:9" x14ac:dyDescent="0.2">
      <c r="A15" s="1" t="str">
        <f>IF(Tableau4[[#This Row],[Date]]="","", ROW()-5)</f>
        <v/>
      </c>
      <c r="B15" s="12"/>
      <c r="E15" s="22"/>
      <c r="F15" s="39"/>
      <c r="G15" s="1"/>
    </row>
    <row r="16" spans="1:9" x14ac:dyDescent="0.2">
      <c r="A16" s="1" t="str">
        <f>IF(Tableau4[[#This Row],[Date]]="","", ROW()-5)</f>
        <v/>
      </c>
      <c r="B16" s="12"/>
      <c r="E16" s="22"/>
      <c r="F16" s="39"/>
      <c r="G16" s="1"/>
    </row>
    <row r="17" spans="1:7" x14ac:dyDescent="0.2">
      <c r="A17" s="1" t="str">
        <f>IF(Tableau4[[#This Row],[Date]]="","", ROW()-5)</f>
        <v/>
      </c>
      <c r="B17" s="12"/>
      <c r="E17" s="22"/>
      <c r="F17" s="39"/>
      <c r="G17" s="1"/>
    </row>
    <row r="18" spans="1:7" x14ac:dyDescent="0.2">
      <c r="A18" s="1" t="str">
        <f>IF(Tableau4[[#This Row],[Date]]="","", ROW()-5)</f>
        <v/>
      </c>
      <c r="B18" s="12"/>
      <c r="E18" s="22"/>
      <c r="F18" s="39"/>
      <c r="G18" s="1"/>
    </row>
    <row r="19" spans="1:7" x14ac:dyDescent="0.2">
      <c r="A19" s="1" t="str">
        <f>IF(Tableau4[[#This Row],[Date]]="","", ROW()-5)</f>
        <v/>
      </c>
      <c r="B19" s="12"/>
      <c r="E19" s="22"/>
      <c r="F19" s="39"/>
    </row>
    <row r="20" spans="1:7" x14ac:dyDescent="0.2">
      <c r="A20" s="1" t="str">
        <f>IF(Tableau4[[#This Row],[Date]]="","", ROW()-5)</f>
        <v/>
      </c>
      <c r="B20" s="12"/>
      <c r="E20" s="22"/>
      <c r="F20" s="39"/>
      <c r="G20" s="1"/>
    </row>
    <row r="21" spans="1:7" x14ac:dyDescent="0.2">
      <c r="A21" s="1" t="str">
        <f>IF(Tableau4[[#This Row],[Date]]="","", ROW()-5)</f>
        <v/>
      </c>
      <c r="B21" s="12"/>
      <c r="E21" s="22"/>
      <c r="F21" s="39"/>
    </row>
    <row r="22" spans="1:7" x14ac:dyDescent="0.2">
      <c r="A22" s="1" t="str">
        <f>IF(Tableau4[[#This Row],[Date]]="","", ROW()-5)</f>
        <v/>
      </c>
      <c r="B22" s="12"/>
      <c r="E22" s="22"/>
      <c r="F22" s="39"/>
      <c r="G22" s="1"/>
    </row>
    <row r="23" spans="1:7" x14ac:dyDescent="0.2">
      <c r="A23" s="1" t="str">
        <f>IF(Tableau4[[#This Row],[Date]]="","", ROW()-5)</f>
        <v/>
      </c>
      <c r="B23" s="12"/>
      <c r="E23" s="22"/>
      <c r="F23" s="39"/>
    </row>
    <row r="24" spans="1:7" x14ac:dyDescent="0.2">
      <c r="A24" s="1" t="str">
        <f>IF(Tableau4[[#This Row],[Date]]="","", ROW()-5)</f>
        <v/>
      </c>
      <c r="B24" s="12"/>
      <c r="E24" s="22"/>
      <c r="F24" s="39"/>
    </row>
    <row r="25" spans="1:7" x14ac:dyDescent="0.2">
      <c r="A25" s="1" t="str">
        <f>IF(Tableau4[[#This Row],[Date]]="","", ROW()-5)</f>
        <v/>
      </c>
      <c r="B25" s="12"/>
      <c r="E25" s="22"/>
      <c r="F25" s="39"/>
    </row>
    <row r="26" spans="1:7" x14ac:dyDescent="0.2">
      <c r="A26" s="1" t="str">
        <f>IF(Tableau4[[#This Row],[Date]]="","", ROW()-5)</f>
        <v/>
      </c>
      <c r="B26" s="12"/>
      <c r="E26" s="22"/>
      <c r="F26" s="39"/>
    </row>
    <row r="27" spans="1:7" x14ac:dyDescent="0.2">
      <c r="A27" s="1" t="str">
        <f>IF(Tableau4[[#This Row],[Date]]="","", ROW()-5)</f>
        <v/>
      </c>
      <c r="B27" s="12"/>
      <c r="E27" s="22"/>
      <c r="F27" s="39"/>
    </row>
    <row r="28" spans="1:7" x14ac:dyDescent="0.2">
      <c r="A28" s="1" t="str">
        <f>IF(Tableau4[[#This Row],[Date]]="","", ROW()-5)</f>
        <v/>
      </c>
      <c r="B28" s="12"/>
      <c r="E28" s="22"/>
      <c r="F28" s="39"/>
    </row>
    <row r="29" spans="1:7" x14ac:dyDescent="0.2">
      <c r="A29" s="1" t="str">
        <f>IF(Tableau4[[#This Row],[Date]]="","", ROW()-5)</f>
        <v/>
      </c>
      <c r="B29" s="12"/>
      <c r="E29" s="22"/>
      <c r="F29" s="39"/>
    </row>
    <row r="30" spans="1:7" x14ac:dyDescent="0.2">
      <c r="A30" s="1" t="str">
        <f>IF(Tableau4[[#This Row],[Date]]="","", ROW()-5)</f>
        <v/>
      </c>
      <c r="B30" s="12"/>
      <c r="E30" s="22"/>
      <c r="F30" s="39"/>
    </row>
    <row r="31" spans="1:7" x14ac:dyDescent="0.2">
      <c r="A31" s="1" t="str">
        <f>IF(Tableau4[[#This Row],[Date]]="","", ROW()-5)</f>
        <v/>
      </c>
      <c r="B31" s="12"/>
      <c r="E31" s="22"/>
      <c r="F31" s="39"/>
    </row>
    <row r="32" spans="1:7" x14ac:dyDescent="0.2">
      <c r="A32" s="1" t="str">
        <f>IF(Tableau4[[#This Row],[Date]]="","", ROW()-5)</f>
        <v/>
      </c>
      <c r="B32" s="12"/>
      <c r="E32" s="22"/>
      <c r="F32" s="39"/>
    </row>
    <row r="33" spans="1:6" x14ac:dyDescent="0.2">
      <c r="A33" s="1" t="str">
        <f>IF(Tableau4[[#This Row],[Date]]="","", ROW()-5)</f>
        <v/>
      </c>
      <c r="B33" s="12"/>
      <c r="E33" s="22"/>
      <c r="F33" s="39"/>
    </row>
    <row r="34" spans="1:6" x14ac:dyDescent="0.2">
      <c r="A34" s="1" t="str">
        <f>IF(Tableau4[[#This Row],[Date]]="","", ROW()-5)</f>
        <v/>
      </c>
      <c r="B34" s="12"/>
      <c r="E34" s="22"/>
      <c r="F34" s="39"/>
    </row>
  </sheetData>
  <mergeCells count="1">
    <mergeCell ref="A1:I1"/>
  </mergeCell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3A700-9AEF-9A47-83CC-5E9A42555C49}">
  <dimension ref="A1:X86"/>
  <sheetViews>
    <sheetView zoomScaleNormal="60" zoomScaleSheetLayoutView="100" workbookViewId="0">
      <selection activeCell="J1" sqref="J1:J1048576"/>
    </sheetView>
  </sheetViews>
  <sheetFormatPr defaultRowHeight="15" x14ac:dyDescent="0.2"/>
  <cols>
    <col min="1" max="1" width="8.609375" style="11"/>
    <col min="2" max="2" width="10.76171875" bestFit="1" customWidth="1"/>
    <col min="3" max="3" width="9.14453125" bestFit="1" customWidth="1"/>
    <col min="4" max="4" width="13.046875" style="1" bestFit="1" customWidth="1"/>
    <col min="5" max="5" width="13.046875" style="1" customWidth="1"/>
    <col min="6" max="6" width="16.54296875" bestFit="1" customWidth="1"/>
    <col min="7" max="7" width="27.44140625" customWidth="1"/>
    <col min="8" max="8" width="13.71875" customWidth="1"/>
    <col min="9" max="9" width="10.22265625" style="1" customWidth="1"/>
    <col min="10" max="10" width="9.68359375" bestFit="1" customWidth="1"/>
    <col min="11" max="11" width="14.2578125" bestFit="1" customWidth="1"/>
    <col min="12" max="18" width="14.2578125" customWidth="1"/>
  </cols>
  <sheetData>
    <row r="1" spans="1:24" x14ac:dyDescent="0.2">
      <c r="A1" s="11" t="s">
        <v>6</v>
      </c>
      <c r="S1" t="s">
        <v>33</v>
      </c>
      <c r="T1" s="1"/>
    </row>
    <row r="2" spans="1:24" x14ac:dyDescent="0.2">
      <c r="S2" s="27"/>
      <c r="T2" s="1"/>
    </row>
    <row r="3" spans="1:24" x14ac:dyDescent="0.2">
      <c r="T3" s="1"/>
    </row>
    <row r="4" spans="1:24" x14ac:dyDescent="0.2">
      <c r="T4" s="1"/>
    </row>
    <row r="5" spans="1:24" x14ac:dyDescent="0.2">
      <c r="A5" s="2" t="s">
        <v>0</v>
      </c>
      <c r="B5" s="2" t="s">
        <v>8</v>
      </c>
      <c r="C5" s="2" t="s">
        <v>9</v>
      </c>
      <c r="D5" s="2" t="s">
        <v>10</v>
      </c>
      <c r="E5" s="2" t="s">
        <v>39</v>
      </c>
      <c r="F5" s="2" t="s">
        <v>2</v>
      </c>
      <c r="G5" s="2" t="s">
        <v>11</v>
      </c>
      <c r="H5" s="2" t="s">
        <v>12</v>
      </c>
      <c r="I5" s="5" t="s">
        <v>13</v>
      </c>
      <c r="J5" s="5" t="s">
        <v>14</v>
      </c>
      <c r="K5" s="2" t="s">
        <v>15</v>
      </c>
      <c r="L5" s="2"/>
      <c r="M5" s="32" t="s">
        <v>0</v>
      </c>
      <c r="N5" s="33" t="s">
        <v>39</v>
      </c>
      <c r="O5" s="32" t="s">
        <v>18</v>
      </c>
      <c r="P5" s="30" t="s">
        <v>14</v>
      </c>
      <c r="Q5" s="2"/>
      <c r="R5" s="2"/>
      <c r="S5" s="20" t="s">
        <v>0</v>
      </c>
      <c r="T5" s="17" t="s">
        <v>10</v>
      </c>
      <c r="U5" s="17" t="s">
        <v>11</v>
      </c>
      <c r="V5" s="17" t="s">
        <v>12</v>
      </c>
      <c r="W5" s="17" t="s">
        <v>13</v>
      </c>
      <c r="X5" s="17" t="s">
        <v>14</v>
      </c>
    </row>
    <row r="6" spans="1:24" x14ac:dyDescent="0.2">
      <c r="A6" s="11">
        <f>IF(Tableau3[[#This Row],[Date]]="","",ROW()-5)</f>
        <v>1</v>
      </c>
      <c r="B6" s="10">
        <v>44604</v>
      </c>
      <c r="C6" t="s">
        <v>62</v>
      </c>
      <c r="D6" s="1">
        <v>411100</v>
      </c>
      <c r="E6" s="1" t="s">
        <v>63</v>
      </c>
      <c r="F6" t="str">
        <f>IFERROR(IF(Tableau3[[#This Row],[Nº Compte]]="","",INDEX(Tableau2[#All],MATCH(Tableau3[[#This Row],[Nº Compte]],Tableau2[[#All],[Compte]],0),3)),"Compte Inexistant")</f>
        <v>Clts &amp; Cptes Rattaché</v>
      </c>
      <c r="G6" t="s">
        <v>21</v>
      </c>
      <c r="H6">
        <v>65000</v>
      </c>
      <c r="I6" s="9"/>
      <c r="J6" s="9">
        <f>SUMIF($D$6:D6,D6,$I$6:I6)</f>
        <v>0</v>
      </c>
      <c r="M6" s="15" t="str">
        <f>IF(N6="","",ROW()-5)</f>
        <v/>
      </c>
      <c r="O6" s="35" t="str">
        <f>IF(N6="","",SUMIF($E$6:$E$998,N6,$I$6:$I$998))</f>
        <v/>
      </c>
      <c r="P6" s="31" t="str">
        <f>IF(N6="","",O6-SUMIF(Tableau4[⅓],N6,Tableau4[Débit]))</f>
        <v/>
      </c>
    </row>
    <row r="7" spans="1:24" x14ac:dyDescent="0.2">
      <c r="A7" s="11">
        <f>IF(Tableau3[[#This Row],[Date]]="","",ROW()-5)</f>
        <v>2</v>
      </c>
      <c r="B7" s="10">
        <v>44604</v>
      </c>
      <c r="C7" t="s">
        <v>62</v>
      </c>
      <c r="D7" s="1">
        <v>702100</v>
      </c>
      <c r="F7" t="str">
        <f>IFERROR(IF(Tableau3[[#This Row],[Nº Compte]]="","",INDEX(Tableau2[#All],MATCH(Tableau3[[#This Row],[Nº Compte]],Tableau2[[#All],[Compte]],0),3)),"Compte Inexistant")</f>
        <v>Ventes Tomates</v>
      </c>
      <c r="G7" t="s">
        <v>21</v>
      </c>
      <c r="I7" s="9">
        <v>65000</v>
      </c>
      <c r="J7" s="9">
        <f>SUMIF($D$7:D7,D7,$I$6:I6)</f>
        <v>0</v>
      </c>
      <c r="M7" s="15">
        <f>IF(N7="","",ROW()-5)</f>
        <v>2</v>
      </c>
      <c r="N7" s="34" t="str" cm="1">
        <f t="array" ref="N7:N8">IF(_xlfn._xlws.SORT(_xlfn.UNIQUE(E6:E998),1)=0,"",_xlfn._xlws.SORT(_xlfn.UNIQUE(E6:E998),1))</f>
        <v>411SALI</v>
      </c>
      <c r="O7" s="35">
        <f>IF(N7="","",SUMIF($E$6:$E$998,N7,$I$6:$I$998))</f>
        <v>0</v>
      </c>
      <c r="P7" s="31">
        <f>IF(N7="","",O7-SUMIF(Tableau4[⅓],N7,Tableau4[Débit]))</f>
        <v>0</v>
      </c>
      <c r="S7" s="1">
        <f>IF(T7="","",ROW()-5)</f>
        <v>2</v>
      </c>
      <c r="T7" s="15" cm="1">
        <f t="array" ref="T7:T9">IF(_xlfn._xlws.SORT(_xlfn.UNIQUE($D$6:$D$10008),1)=0,"",_xlfn._xlws.SORT(_xlfn.UNIQUE($D$6:$D$10008),1))</f>
        <v>411100</v>
      </c>
      <c r="U7" s="16" t="str">
        <f>IF(T7="","",INDEX(Tableau2[],MATCH(T7,Tableau2[Compte],0),3))</f>
        <v>Clts &amp; Cptes Rattaché</v>
      </c>
      <c r="V7" s="18" cm="1">
        <f t="array" ref="V7">IF(T7="","",SUMPRODUCT((Tableau4[Débit])*(Tableau4[Nº Compte]=T7)))</f>
        <v>0</v>
      </c>
      <c r="W7" s="18" cm="1">
        <f t="array" ref="W7">IF(T7="","",SUMPRODUCT((Tableau4[Crédit])*(Tableau4[Intitulé]=U7)))</f>
        <v>0</v>
      </c>
      <c r="X7" s="19">
        <f>IF(T7="","",IF(OR(V7="",W7=""),"",ABS(V7-W7)))</f>
        <v>0</v>
      </c>
    </row>
    <row r="8" spans="1:24" x14ac:dyDescent="0.2">
      <c r="N8" t="str">
        <v/>
      </c>
      <c r="T8">
        <v>702100</v>
      </c>
    </row>
    <row r="9" spans="1:24" x14ac:dyDescent="0.2">
      <c r="A9" s="11" t="str">
        <f>IF(Tableau3[[#This Row],[Date]]="","",ROW()-5)</f>
        <v/>
      </c>
      <c r="B9" s="10"/>
      <c r="C9" t="str">
        <f>IF(Tableau3[[#This Row],[Date]]="","",+IF(ROW()-5&lt;9,"FV"&amp;"000"&amp;ROW()-5,"FV"&amp;"00"&amp;ROW()-5))</f>
        <v/>
      </c>
      <c r="F9" t="str">
        <f>IFERROR(IF(Tableau3[[#This Row],[Nº Compte]]="","",INDEX(Tableau2[#All],MATCH(Tableau3[[#This Row],[Nº Compte]],Tableau2[[#All],[Compte]],0),3)),"Compte Inexistant")</f>
        <v/>
      </c>
      <c r="I9" s="9"/>
      <c r="J9" s="9">
        <f>SUMIF($D$6:D9,D9,$I$6:I10)</f>
        <v>0</v>
      </c>
      <c r="M9" s="15" t="str">
        <f t="shared" ref="M9:M42" si="0">IF(N9="","",ROW()-5)</f>
        <v/>
      </c>
      <c r="O9" s="35" t="str">
        <f>IF(N9="","",SUMIF($E$6:$E$998,N9,$I$6:$I$998))</f>
        <v/>
      </c>
      <c r="P9" s="31" t="str">
        <f>IF(N9="","",O9-SUMIF(Tableau4[⅓],N9,Tableau4[Débit]))</f>
        <v/>
      </c>
      <c r="T9" t="str">
        <v/>
      </c>
    </row>
    <row r="10" spans="1:24" x14ac:dyDescent="0.2">
      <c r="A10" s="11" t="str">
        <f>IF(Tableau3[[#This Row],[Date]]="","",ROW()-5)</f>
        <v/>
      </c>
      <c r="B10" s="10"/>
      <c r="C10" t="str">
        <f>IF(Tableau3[[#This Row],[Date]]="","",+IF(ROW()-5&lt;9,"FV"&amp;"000"&amp;ROW()-5,"FV"&amp;"00"&amp;ROW()-5))</f>
        <v/>
      </c>
      <c r="F10" t="str">
        <f>IFERROR(IF(Tableau3[[#This Row],[Nº Compte]]="","",INDEX(Tableau2[#All],MATCH(Tableau3[[#This Row],[Nº Compte]],Tableau2[[#All],[Compte]],0),3)),"Compte Inexistant")</f>
        <v/>
      </c>
      <c r="I10" s="9"/>
      <c r="J10" s="9">
        <f>SUMIF($D$6:D10,D10,$I$6:I11)</f>
        <v>0</v>
      </c>
      <c r="M10" s="15" t="str">
        <f t="shared" si="0"/>
        <v/>
      </c>
      <c r="O10" s="35" t="str">
        <f>IF(N10="","",SUMIF($E$6:$E$998,N10,$I$6:$I$998))</f>
        <v/>
      </c>
      <c r="P10" s="31" t="str">
        <f>IF(N10="","",O10-SUMIF(Tableau4[⅓],N10,Tableau4[Débit]))</f>
        <v/>
      </c>
    </row>
    <row r="11" spans="1:24" x14ac:dyDescent="0.2">
      <c r="A11" s="11" t="str">
        <f>IF(Tableau3[[#This Row],[Date]]="","",ROW()-5)</f>
        <v/>
      </c>
      <c r="B11" s="10"/>
      <c r="C11" t="str">
        <f>IF(Tableau3[[#This Row],[Date]]="","",+IF(ROW()-5&lt;9,"FV"&amp;"000"&amp;ROW()-5,"FV"&amp;"00"&amp;ROW()-5))</f>
        <v/>
      </c>
      <c r="F11" t="str">
        <f>IFERROR(IF(Tableau3[[#This Row],[Nº Compte]]="","",INDEX(Tableau2[#All],MATCH(Tableau3[[#This Row],[Nº Compte]],Tableau2[[#All],[Compte]],0),3)),"Compte Inexistant")</f>
        <v/>
      </c>
      <c r="I11" s="9"/>
      <c r="J11" s="9">
        <f>SUMIF($D$6:D11,D11,$I$6:I12)</f>
        <v>0</v>
      </c>
      <c r="M11" s="15" t="str">
        <f t="shared" si="0"/>
        <v/>
      </c>
      <c r="O11" s="35" t="str">
        <f>IF(N11="","",SUMIF($E$6:$E$998,N11,$I$6:$I$998))</f>
        <v/>
      </c>
      <c r="P11" s="31" t="str">
        <f>IF(N11="","",O11-SUMIF(Tableau4[⅓],N11,Tableau4[Débit]))</f>
        <v/>
      </c>
    </row>
    <row r="12" spans="1:24" x14ac:dyDescent="0.2">
      <c r="A12" s="11" t="str">
        <f>IF(Tableau3[[#This Row],[Date]]="","",ROW()-5)</f>
        <v/>
      </c>
      <c r="B12" s="10"/>
      <c r="C12" t="str">
        <f>IF(Tableau3[[#This Row],[Date]]="","",+IF(ROW()-5&lt;9,"FV"&amp;"000"&amp;ROW()-5,"FV"&amp;"00"&amp;ROW()-5))</f>
        <v/>
      </c>
      <c r="F12" t="str">
        <f>IFERROR(IF(Tableau3[[#This Row],[Nº Compte]]="","",INDEX(Tableau2[#All],MATCH(Tableau3[[#This Row],[Nº Compte]],Tableau2[[#All],[Compte]],0),3)),"Compte Inexistant")</f>
        <v/>
      </c>
      <c r="I12" s="9"/>
      <c r="J12" s="9">
        <f>SUMIF($D$6:D12,D12,$I$6:I13)</f>
        <v>0</v>
      </c>
      <c r="M12" s="15" t="str">
        <f t="shared" si="0"/>
        <v/>
      </c>
      <c r="O12" s="35" t="str">
        <f>IF(N12="","",SUMIF($E$6:$E$998,N12,$I$6:$I$998))</f>
        <v/>
      </c>
      <c r="P12" s="31" t="str">
        <f>IF(N12="","",O12-SUMIF(Tableau4[⅓],N12,Tableau4[Débit]))</f>
        <v/>
      </c>
    </row>
    <row r="13" spans="1:24" x14ac:dyDescent="0.2">
      <c r="A13" s="11" t="str">
        <f>IF(Tableau3[[#This Row],[Date]]="","",ROW()-5)</f>
        <v/>
      </c>
      <c r="B13" s="10"/>
      <c r="C13" t="str">
        <f>IF(Tableau3[[#This Row],[Date]]="","",+IF(ROW()-5&lt;9,"FV"&amp;"000"&amp;ROW()-5,"FV"&amp;"00"&amp;ROW()-5))</f>
        <v/>
      </c>
      <c r="F13" t="str">
        <f>IFERROR(IF(Tableau3[[#This Row],[Nº Compte]]="","",INDEX(Tableau2[#All],MATCH(Tableau3[[#This Row],[Nº Compte]],Tableau2[[#All],[Compte]],0),3)),"Compte Inexistant")</f>
        <v/>
      </c>
      <c r="I13" s="9"/>
      <c r="J13" s="9">
        <f>SUMIF($D$6:D13,D13,$I$6:I14)</f>
        <v>0</v>
      </c>
      <c r="M13" s="15" t="str">
        <f t="shared" si="0"/>
        <v/>
      </c>
      <c r="O13" s="35" t="str">
        <f>IF(N13="","",SUMIF($E$6:$E$998,N13,$I$6:$I$998))</f>
        <v/>
      </c>
      <c r="P13" s="31" t="str">
        <f>IF(N13="","",O13-SUMIF(Tableau4[⅓],N13,Tableau4[Débit]))</f>
        <v/>
      </c>
    </row>
    <row r="14" spans="1:24" x14ac:dyDescent="0.2">
      <c r="A14" s="11" t="str">
        <f>IF(Tableau3[[#This Row],[Date]]="","",ROW()-5)</f>
        <v/>
      </c>
      <c r="B14" s="10"/>
      <c r="C14" t="str">
        <f>IF(Tableau3[[#This Row],[Date]]="","",+IF(ROW()-5&lt;9,"FV"&amp;"000"&amp;ROW()-5,"FV"&amp;"00"&amp;ROW()-5))</f>
        <v/>
      </c>
      <c r="F14" t="str">
        <f>IFERROR(IF(Tableau3[[#This Row],[Nº Compte]]="","",INDEX(Tableau2[#All],MATCH(Tableau3[[#This Row],[Nº Compte]],Tableau2[[#All],[Compte]],0),3)),"Compte Inexistant")</f>
        <v/>
      </c>
      <c r="I14" s="9"/>
      <c r="J14" s="9">
        <f>SUMIF($D$6:D14,D14,$I$6:I32)</f>
        <v>0</v>
      </c>
      <c r="M14" s="15" t="str">
        <f t="shared" si="0"/>
        <v/>
      </c>
      <c r="O14" s="35" t="str">
        <f>IF(N14="","",SUMIF($E$6:$E$998,N14,$I$6:$I$998))</f>
        <v/>
      </c>
      <c r="P14" s="31" t="str">
        <f>IF(N14="","",O14-SUMIF(Tableau4[⅓],N14,Tableau4[Débit]))</f>
        <v/>
      </c>
    </row>
    <row r="15" spans="1:24" x14ac:dyDescent="0.2">
      <c r="A15" s="11" t="str">
        <f>IF(Tableau3[[#This Row],[Date]]="","",ROW()-5)</f>
        <v/>
      </c>
      <c r="B15" s="10"/>
      <c r="C15" t="str">
        <f>IF(Tableau3[[#This Row],[Date]]="","",+IF(ROW()-5&lt;9,"FV"&amp;"000"&amp;ROW()-5,"FV"&amp;"00"&amp;ROW()-5))</f>
        <v/>
      </c>
      <c r="F15" t="str">
        <f>IFERROR(IF(Tableau3[[#This Row],[Nº Compte]]="","",INDEX(Tableau2[#All],MATCH(Tableau3[[#This Row],[Nº Compte]],Tableau2[[#All],[Compte]],0),3)),"Compte Inexistant")</f>
        <v/>
      </c>
      <c r="I15" s="9"/>
      <c r="J15" s="9">
        <f ca="1">SUMIF($D$6:D32,D15,$I$6:I16)</f>
        <v>0</v>
      </c>
      <c r="M15" s="15" t="str">
        <f t="shared" si="0"/>
        <v/>
      </c>
      <c r="O15" s="35" t="str">
        <f>IF(N15="","",SUMIF($E$6:$E$998,N15,$I$6:$I$998))</f>
        <v/>
      </c>
      <c r="P15" s="31" t="str">
        <f>IF(N15="","",O15-SUMIF(Tableau4[⅓],N15,Tableau4[Débit]))</f>
        <v/>
      </c>
    </row>
    <row r="16" spans="1:24" x14ac:dyDescent="0.2">
      <c r="A16" s="14" t="str">
        <f>IF(Tableau3[[#This Row],[Date]]="","",ROW()-5)</f>
        <v/>
      </c>
      <c r="B16" s="10"/>
      <c r="C16" t="str">
        <f>IF(Tableau3[[#This Row],[Date]]="","",+IF(ROW()-5&lt;9,"FV"&amp;"000"&amp;ROW()-5,"FV"&amp;"00"&amp;ROW()-5))</f>
        <v/>
      </c>
      <c r="F16" s="3" t="str">
        <f>IFERROR(IF(Tableau3[[#This Row],[Nº Compte]]="","",INDEX(Tableau2[#All],MATCH(Tableau3[[#This Row],[Nº Compte]],Tableau2[[#All],[Compte]],0),3)),"Compte Inexistant")</f>
        <v/>
      </c>
      <c r="I16" s="9"/>
      <c r="J16" s="9">
        <f>SUMIF($D$6:D16,D16,$I$6:I17)</f>
        <v>0</v>
      </c>
      <c r="M16" s="15" t="str">
        <f t="shared" si="0"/>
        <v/>
      </c>
      <c r="O16" s="35" t="str">
        <f>IF(N16="","",SUMIF($E$6:$E$998,N16,$I$6:$I$998))</f>
        <v/>
      </c>
      <c r="P16" s="31" t="str">
        <f>IF(N16="","",O16-SUMIF(Tableau4[⅓],N16,Tableau4[Débit]))</f>
        <v/>
      </c>
    </row>
    <row r="17" spans="1:16" x14ac:dyDescent="0.2">
      <c r="A17" s="14" t="str">
        <f>IF(Tableau3[[#This Row],[Date]]="","",ROW()-5)</f>
        <v/>
      </c>
      <c r="B17" s="10"/>
      <c r="C17" t="str">
        <f>IF(Tableau3[[#This Row],[Date]]="","",+IF(ROW()-5&lt;9,"FV"&amp;"000"&amp;ROW()-5,"FV"&amp;"00"&amp;ROW()-5))</f>
        <v/>
      </c>
      <c r="F17" s="3" t="str">
        <f>IFERROR(IF(Tableau3[[#This Row],[Nº Compte]]="","",INDEX(Tableau2[#All],MATCH(Tableau3[[#This Row],[Nº Compte]],Tableau2[[#All],[Compte]],0),3)),"Compte Inexistant")</f>
        <v/>
      </c>
      <c r="I17" s="9"/>
      <c r="J17" s="9">
        <f>SUMIF($D$6:D17,D17,$I$6:I18)</f>
        <v>0</v>
      </c>
      <c r="M17" s="15" t="str">
        <f t="shared" si="0"/>
        <v/>
      </c>
      <c r="O17" s="35" t="str">
        <f>IF(N17="","",SUMIF($E$6:$E$998,N17,$I$6:$I$998))</f>
        <v/>
      </c>
      <c r="P17" s="31" t="str">
        <f>IF(N17="","",O17-SUMIF(Tableau4[⅓],N17,Tableau4[Débit]))</f>
        <v/>
      </c>
    </row>
    <row r="18" spans="1:16" x14ac:dyDescent="0.2">
      <c r="A18" s="14" t="str">
        <f>IF(Tableau3[[#This Row],[Date]]="","",ROW()-5)</f>
        <v/>
      </c>
      <c r="B18" s="10"/>
      <c r="C18" t="str">
        <f>IF(Tableau3[[#This Row],[Date]]="","",+IF(ROW()-5&lt;9,"FV"&amp;"000"&amp;ROW()-5,"FV"&amp;"00"&amp;ROW()-5))</f>
        <v/>
      </c>
      <c r="F18" s="3" t="str">
        <f>IFERROR(IF(Tableau3[[#This Row],[Nº Compte]]="","",INDEX(Tableau2[#All],MATCH(Tableau3[[#This Row],[Nº Compte]],Tableau2[[#All],[Compte]],0),3)),"Compte Inexistant")</f>
        <v/>
      </c>
      <c r="I18" s="9"/>
      <c r="J18" s="9">
        <f>SUMIF($D$6:D18,D18,$I$6:I19)</f>
        <v>0</v>
      </c>
      <c r="M18" s="15" t="str">
        <f t="shared" si="0"/>
        <v/>
      </c>
      <c r="O18" s="35" t="str">
        <f>IF(N18="","",SUMIF($E$6:$E$998,N18,$I$6:$I$998))</f>
        <v/>
      </c>
      <c r="P18" s="31" t="str">
        <f>IF(N18="","",O18-SUMIF(Tableau4[⅓],N18,Tableau4[Débit]))</f>
        <v/>
      </c>
    </row>
    <row r="19" spans="1:16" x14ac:dyDescent="0.2">
      <c r="A19" s="14" t="str">
        <f>IF(Tableau3[[#This Row],[Date]]="","",ROW()-5)</f>
        <v/>
      </c>
      <c r="B19" s="10"/>
      <c r="C19" t="str">
        <f>IF(Tableau3[[#This Row],[Date]]="","",+IF(ROW()-5&lt;9,"FV"&amp;"000"&amp;ROW()-5,"FV"&amp;"00"&amp;ROW()-5))</f>
        <v/>
      </c>
      <c r="F19" s="3" t="str">
        <f>IFERROR(IF(Tableau3[[#This Row],[Nº Compte]]="","",INDEX(Tableau2[#All],MATCH(Tableau3[[#This Row],[Nº Compte]],Tableau2[[#All],[Compte]],0),3)),"Compte Inexistant")</f>
        <v/>
      </c>
      <c r="I19" s="9"/>
      <c r="J19" s="9">
        <f>SUMIF($D$6:D19,D19,$I$6:I20)</f>
        <v>0</v>
      </c>
      <c r="M19" s="15" t="str">
        <f t="shared" si="0"/>
        <v/>
      </c>
      <c r="O19" s="35" t="str">
        <f>IF(N19="","",SUMIF($E$6:$E$998,N19,$I$6:$I$998))</f>
        <v/>
      </c>
      <c r="P19" s="31" t="str">
        <f>IF(N19="","",O19-SUMIF(Tableau4[⅓],N19,Tableau4[Débit]))</f>
        <v/>
      </c>
    </row>
    <row r="20" spans="1:16" x14ac:dyDescent="0.2">
      <c r="A20" s="14" t="str">
        <f>IF(Tableau3[[#This Row],[Date]]="","",ROW()-5)</f>
        <v/>
      </c>
      <c r="B20" s="10"/>
      <c r="C20" t="str">
        <f>IF(Tableau3[[#This Row],[Date]]="","",+IF(ROW()-5&lt;9,"FV"&amp;"000"&amp;ROW()-5,"FV"&amp;"00"&amp;ROW()-5))</f>
        <v/>
      </c>
      <c r="F20" s="3" t="str">
        <f>IFERROR(IF(Tableau3[[#This Row],[Nº Compte]]="","",INDEX(Tableau2[#All],MATCH(Tableau3[[#This Row],[Nº Compte]],Tableau2[[#All],[Compte]],0),3)),"Compte Inexistant")</f>
        <v/>
      </c>
      <c r="I20" s="9"/>
      <c r="J20" s="9">
        <f>SUMIF($D$6:D20,D20,$I$6:I21)</f>
        <v>0</v>
      </c>
      <c r="M20" s="15" t="str">
        <f t="shared" si="0"/>
        <v/>
      </c>
      <c r="O20" s="35" t="str">
        <f>IF(N20="","",SUMIF($E$6:$E$998,N20,$I$6:$I$998))</f>
        <v/>
      </c>
      <c r="P20" s="31" t="str">
        <f>IF(N20="","",O20-SUMIF(Tableau4[⅓],N20,Tableau4[Débit]))</f>
        <v/>
      </c>
    </row>
    <row r="21" spans="1:16" x14ac:dyDescent="0.2">
      <c r="A21" s="14" t="str">
        <f>IF(Tableau3[[#This Row],[Date]]="","",ROW()-5)</f>
        <v/>
      </c>
      <c r="B21" s="10"/>
      <c r="C21" t="str">
        <f>IF(Tableau3[[#This Row],[Date]]="","",+IF(ROW()-5&lt;9,"FV"&amp;"000"&amp;ROW()-5,"FV"&amp;"00"&amp;ROW()-5))</f>
        <v/>
      </c>
      <c r="F21" s="3" t="str">
        <f>IFERROR(IF(Tableau3[[#This Row],[Nº Compte]]="","",INDEX(Tableau2[#All],MATCH(Tableau3[[#This Row],[Nº Compte]],Tableau2[[#All],[Compte]],0),3)),"Compte Inexistant")</f>
        <v/>
      </c>
      <c r="I21" s="9"/>
      <c r="J21" s="9">
        <f>SUMIF($D$6:D21,D21,$I$6:I22)</f>
        <v>0</v>
      </c>
      <c r="M21" s="15" t="str">
        <f t="shared" si="0"/>
        <v/>
      </c>
      <c r="O21" s="35" t="str">
        <f>IF(N21="","",SUMIF($E$6:$E$998,N21,$I$6:$I$998))</f>
        <v/>
      </c>
      <c r="P21" s="31" t="str">
        <f>IF(N21="","",O21-SUMIF(Tableau4[⅓],N21,Tableau4[Débit]))</f>
        <v/>
      </c>
    </row>
    <row r="22" spans="1:16" x14ac:dyDescent="0.2">
      <c r="A22" s="14" t="str">
        <f>IF(Tableau3[[#This Row],[Date]]="","",ROW()-5)</f>
        <v/>
      </c>
      <c r="B22" s="10"/>
      <c r="C22" t="str">
        <f>IF(Tableau3[[#This Row],[Date]]="","",+IF(ROW()-5&lt;9,"FV"&amp;"000"&amp;ROW()-5,"FV"&amp;"00"&amp;ROW()-5))</f>
        <v/>
      </c>
      <c r="F22" s="3" t="str">
        <f>IFERROR(IF(Tableau3[[#This Row],[Nº Compte]]="","",INDEX(Tableau2[#All],MATCH(Tableau3[[#This Row],[Nº Compte]],Tableau2[[#All],[Compte]],0),3)),"Compte Inexistant")</f>
        <v/>
      </c>
      <c r="I22" s="9"/>
      <c r="J22" s="9">
        <f>SUMIF($D$6:D22,D22,$I$6:I23)</f>
        <v>0</v>
      </c>
      <c r="M22" s="15" t="str">
        <f t="shared" si="0"/>
        <v/>
      </c>
      <c r="O22" s="35" t="str">
        <f>IF(N22="","",SUMIF($E$6:$E$998,N22,$I$6:$I$998))</f>
        <v/>
      </c>
      <c r="P22" s="31" t="str">
        <f>IF(N22="","",O22-SUMIF(Tableau4[⅓],N22,Tableau4[Débit]))</f>
        <v/>
      </c>
    </row>
    <row r="23" spans="1:16" x14ac:dyDescent="0.2">
      <c r="A23" s="14" t="str">
        <f>IF(Tableau3[[#This Row],[Date]]="","",ROW()-5)</f>
        <v/>
      </c>
      <c r="B23" s="10"/>
      <c r="C23" t="str">
        <f>IF(Tableau3[[#This Row],[Date]]="","",+IF(ROW()-5&lt;9,"FV"&amp;"000"&amp;ROW()-5,"FV"&amp;"00"&amp;ROW()-5))</f>
        <v/>
      </c>
      <c r="F23" s="3" t="str">
        <f>IFERROR(IF(Tableau3[[#This Row],[Nº Compte]]="","",INDEX(Tableau2[#All],MATCH(Tableau3[[#This Row],[Nº Compte]],Tableau2[[#All],[Compte]],0),3)),"Compte Inexistant")</f>
        <v/>
      </c>
      <c r="I23" s="9"/>
      <c r="J23" s="9">
        <f>SUMIF($D$6:D23,D23,$I$6:I24)</f>
        <v>0</v>
      </c>
      <c r="M23" s="15" t="str">
        <f t="shared" si="0"/>
        <v/>
      </c>
      <c r="O23" s="35" t="str">
        <f>IF(N23="","",SUMIF($E$6:$E$998,N23,$I$6:$I$998))</f>
        <v/>
      </c>
      <c r="P23" s="31" t="str">
        <f>IF(N23="","",O23-SUMIF(Tableau4[⅓],N23,Tableau4[Débit]))</f>
        <v/>
      </c>
    </row>
    <row r="24" spans="1:16" x14ac:dyDescent="0.2">
      <c r="A24" s="14" t="str">
        <f>IF(Tableau3[[#This Row],[Date]]="","",ROW()-5)</f>
        <v/>
      </c>
      <c r="B24" s="10"/>
      <c r="C24" t="str">
        <f>IF(Tableau3[[#This Row],[Date]]="","",+IF(ROW()-5&lt;9,"FV"&amp;"000"&amp;ROW()-5,"FV"&amp;"00"&amp;ROW()-5))</f>
        <v/>
      </c>
      <c r="F24" s="3" t="str">
        <f>IFERROR(IF(Tableau3[[#This Row],[Nº Compte]]="","",INDEX(Tableau2[#All],MATCH(Tableau3[[#This Row],[Nº Compte]],Tableau2[[#All],[Compte]],0),3)),"Compte Inexistant")</f>
        <v/>
      </c>
      <c r="I24" s="9"/>
      <c r="J24" s="9">
        <f>SUMIF($D$6:D24,D24,$I$6:I25)</f>
        <v>0</v>
      </c>
      <c r="M24" s="15" t="str">
        <f t="shared" si="0"/>
        <v/>
      </c>
      <c r="O24" s="35" t="str">
        <f>IF(N24="","",SUMIF($E$6:$E$998,N24,$I$6:$I$998))</f>
        <v/>
      </c>
      <c r="P24" s="31" t="str">
        <f>IF(N24="","",O24-SUMIF(Tableau4[⅓],N24,Tableau4[Débit]))</f>
        <v/>
      </c>
    </row>
    <row r="25" spans="1:16" x14ac:dyDescent="0.2">
      <c r="A25" s="14" t="str">
        <f>IF(Tableau3[[#This Row],[Date]]="","",ROW()-5)</f>
        <v/>
      </c>
      <c r="B25" s="10"/>
      <c r="C25" t="str">
        <f>IF(Tableau3[[#This Row],[Date]]="","",+IF(ROW()-5&lt;9,"FV"&amp;"000"&amp;ROW()-5,"FV"&amp;"00"&amp;ROW()-5))</f>
        <v/>
      </c>
      <c r="F25" s="3" t="str">
        <f>IFERROR(IF(Tableau3[[#This Row],[Nº Compte]]="","",INDEX(Tableau2[#All],MATCH(Tableau3[[#This Row],[Nº Compte]],Tableau2[[#All],[Compte]],0),3)),"Compte Inexistant")</f>
        <v/>
      </c>
      <c r="I25" s="9"/>
      <c r="J25" s="9">
        <f>SUMIF($D$6:D25,D25,$I$6:I26)</f>
        <v>0</v>
      </c>
      <c r="M25" s="15" t="str">
        <f t="shared" si="0"/>
        <v/>
      </c>
      <c r="O25" s="35" t="str">
        <f>IF(N25="","",SUMIF($E$6:$E$998,N25,$I$6:$I$998))</f>
        <v/>
      </c>
      <c r="P25" s="31" t="str">
        <f>IF(N25="","",O25-SUMIF(Tableau4[⅓],N25,Tableau4[Débit]))</f>
        <v/>
      </c>
    </row>
    <row r="26" spans="1:16" x14ac:dyDescent="0.2">
      <c r="A26" s="14" t="str">
        <f>IF(Tableau3[[#This Row],[Date]]="","",ROW()-5)</f>
        <v/>
      </c>
      <c r="B26" s="10"/>
      <c r="C26" t="str">
        <f>IF(Tableau3[[#This Row],[Date]]="","",+IF(ROW()-5&lt;9,"FV"&amp;"000"&amp;ROW()-5,"FV"&amp;"00"&amp;ROW()-5))</f>
        <v/>
      </c>
      <c r="F26" s="3" t="str">
        <f>IFERROR(IF(Tableau3[[#This Row],[Nº Compte]]="","",INDEX(Tableau2[#All],MATCH(Tableau3[[#This Row],[Nº Compte]],Tableau2[[#All],[Compte]],0),3)),"Compte Inexistant")</f>
        <v/>
      </c>
      <c r="I26" s="9"/>
      <c r="J26" s="9">
        <f>SUMIF($D$6:D26,D26,$I$6:I27)</f>
        <v>0</v>
      </c>
      <c r="M26" s="15" t="str">
        <f t="shared" si="0"/>
        <v/>
      </c>
      <c r="O26" s="35" t="str">
        <f>IF(N26="","",SUMIF($E$6:$E$998,N26,$I$6:$I$998))</f>
        <v/>
      </c>
      <c r="P26" s="31" t="str">
        <f>IF(N26="","",O26-SUMIF(Tableau4[⅓],N26,Tableau4[Débit]))</f>
        <v/>
      </c>
    </row>
    <row r="27" spans="1:16" x14ac:dyDescent="0.2">
      <c r="A27" s="14" t="str">
        <f>IF(Tableau3[[#This Row],[Date]]="","",ROW()-5)</f>
        <v/>
      </c>
      <c r="B27" s="10"/>
      <c r="C27" t="str">
        <f>IF(Tableau3[[#This Row],[Date]]="","",+IF(ROW()-5&lt;9,"FV"&amp;"000"&amp;ROW()-5,"FV"&amp;"00"&amp;ROW()-5))</f>
        <v/>
      </c>
      <c r="F27" s="3" t="str">
        <f>IFERROR(IF(Tableau3[[#This Row],[Nº Compte]]="","",INDEX(Tableau2[#All],MATCH(Tableau3[[#This Row],[Nº Compte]],Tableau2[[#All],[Compte]],0),3)),"Compte Inexistant")</f>
        <v/>
      </c>
      <c r="I27" s="9"/>
      <c r="J27" s="9">
        <f>SUMIF($D$6:D27,D27,$I$6:I28)</f>
        <v>0</v>
      </c>
      <c r="M27" s="15" t="str">
        <f t="shared" si="0"/>
        <v/>
      </c>
      <c r="O27" s="35" t="str">
        <f>IF(N27="","",SUMIF($E$6:$E$998,N27,$I$6:$I$998))</f>
        <v/>
      </c>
      <c r="P27" s="31" t="str">
        <f>IF(N27="","",O27-SUMIF(Tableau4[⅓],N27,Tableau4[Débit]))</f>
        <v/>
      </c>
    </row>
    <row r="28" spans="1:16" x14ac:dyDescent="0.2">
      <c r="A28" s="14" t="str">
        <f>IF(Tableau3[[#This Row],[Date]]="","",ROW()-5)</f>
        <v/>
      </c>
      <c r="B28" s="10"/>
      <c r="C28" t="str">
        <f>IF(Tableau3[[#This Row],[Date]]="","",+IF(ROW()-5&lt;9,"FV"&amp;"000"&amp;ROW()-5,"FV"&amp;"00"&amp;ROW()-5))</f>
        <v/>
      </c>
      <c r="F28" s="3" t="str">
        <f>IFERROR(IF(Tableau3[[#This Row],[Nº Compte]]="","",INDEX(Tableau2[#All],MATCH(Tableau3[[#This Row],[Nº Compte]],Tableau2[[#All],[Compte]],0),3)),"Compte Inexistant")</f>
        <v/>
      </c>
      <c r="I28" s="9"/>
      <c r="J28" s="9">
        <f>SUMIF($D$6:D28,D28,$I$6:I29)</f>
        <v>0</v>
      </c>
      <c r="M28" s="15" t="str">
        <f t="shared" si="0"/>
        <v/>
      </c>
      <c r="O28" s="35" t="str">
        <f>IF(N28="","",SUMIF($E$6:$E$998,N28,$I$6:$I$998))</f>
        <v/>
      </c>
      <c r="P28" s="31" t="str">
        <f>IF(N28="","",O28-SUMIF(Tableau4[⅓],N28,Tableau4[Débit]))</f>
        <v/>
      </c>
    </row>
    <row r="29" spans="1:16" x14ac:dyDescent="0.2">
      <c r="A29" s="14" t="str">
        <f>IF(Tableau3[[#This Row],[Date]]="","",ROW()-5)</f>
        <v/>
      </c>
      <c r="B29" s="10"/>
      <c r="C29" t="str">
        <f>IF(Tableau3[[#This Row],[Date]]="","",+IF(ROW()-5&lt;9,"FV"&amp;"000"&amp;ROW()-5,"FV"&amp;"00"&amp;ROW()-5))</f>
        <v/>
      </c>
      <c r="F29" s="3" t="str">
        <f>IFERROR(IF(Tableau3[[#This Row],[Nº Compte]]="","",INDEX(Tableau2[#All],MATCH(Tableau3[[#This Row],[Nº Compte]],Tableau2[[#All],[Compte]],0),3)),"Compte Inexistant")</f>
        <v/>
      </c>
      <c r="I29" s="9"/>
      <c r="J29" s="9">
        <f>SUMIF($D$6:D29,D29,$I$6:I30)</f>
        <v>0</v>
      </c>
      <c r="M29" s="15" t="str">
        <f t="shared" si="0"/>
        <v/>
      </c>
      <c r="O29" s="35" t="str">
        <f>IF(N29="","",SUMIF($E$6:$E$998,N29,$I$6:$I$998))</f>
        <v/>
      </c>
      <c r="P29" s="31" t="str">
        <f>IF(N29="","",O29-SUMIF(Tableau4[⅓],N29,Tableau4[Débit]))</f>
        <v/>
      </c>
    </row>
    <row r="30" spans="1:16" x14ac:dyDescent="0.2">
      <c r="A30" s="14" t="str">
        <f>IF(Tableau3[[#This Row],[Date]]="","",ROW()-5)</f>
        <v/>
      </c>
      <c r="B30" s="10"/>
      <c r="C30" t="str">
        <f>IF(Tableau3[[#This Row],[Date]]="","",+IF(ROW()-5&lt;9,"FV"&amp;"000"&amp;ROW()-5,"FV"&amp;"00"&amp;ROW()-5))</f>
        <v/>
      </c>
      <c r="F30" s="3" t="str">
        <f>IFERROR(IF(Tableau3[[#This Row],[Nº Compte]]="","",INDEX(Tableau2[#All],MATCH(Tableau3[[#This Row],[Nº Compte]],Tableau2[[#All],[Compte]],0),3)),"Compte Inexistant")</f>
        <v/>
      </c>
      <c r="I30" s="9"/>
      <c r="J30" s="9">
        <f>SUMIF($D$6:D30,D30,$I$6:I31)</f>
        <v>0</v>
      </c>
      <c r="M30" s="15" t="str">
        <f t="shared" si="0"/>
        <v/>
      </c>
      <c r="O30" s="35" t="str">
        <f>IF(N30="","",SUMIF($E$6:$E$998,N30,$I$6:$I$998))</f>
        <v/>
      </c>
      <c r="P30" s="31" t="str">
        <f>IF(N30="","",O30-SUMIF(Tableau4[⅓],N30,Tableau4[Débit]))</f>
        <v/>
      </c>
    </row>
    <row r="31" spans="1:16" x14ac:dyDescent="0.2">
      <c r="A31" s="14" t="str">
        <f>IF(Tableau3[[#This Row],[Date]]="","",ROW()-5)</f>
        <v/>
      </c>
      <c r="B31" s="10"/>
      <c r="C31" t="str">
        <f>IF(Tableau3[[#This Row],[Date]]="","",+IF(ROW()-5&lt;9,"FV"&amp;"000"&amp;ROW()-5,"FV"&amp;"00"&amp;ROW()-5))</f>
        <v/>
      </c>
      <c r="F31" s="3" t="str">
        <f>IFERROR(IF(Tableau3[[#This Row],[Nº Compte]]="","",INDEX(Tableau2[#All],MATCH(Tableau3[[#This Row],[Nº Compte]],Tableau2[[#All],[Compte]],0),3)),"Compte Inexistant")</f>
        <v/>
      </c>
      <c r="I31" s="9"/>
      <c r="J31" s="9">
        <f>SUMIF($D$6:D31,D31,$I$6:I32)</f>
        <v>0</v>
      </c>
      <c r="M31" s="15" t="str">
        <f t="shared" si="0"/>
        <v/>
      </c>
      <c r="O31" s="35" t="str">
        <f>IF(N31="","",SUMIF($E$6:$E$998,N31,$I$6:$I$998))</f>
        <v/>
      </c>
      <c r="P31" s="31" t="str">
        <f>IF(N31="","",O31-SUMIF(Tableau4[⅓],N31,Tableau4[Débit]))</f>
        <v/>
      </c>
    </row>
    <row r="32" spans="1:16" x14ac:dyDescent="0.2">
      <c r="A32" s="14" t="str">
        <f>IF(Tableau3[[#This Row],[Date]]="","",ROW()-5)</f>
        <v/>
      </c>
      <c r="B32" s="10"/>
      <c r="C32" t="str">
        <f>IF(Tableau3[[#This Row],[Date]]="","",+IF(ROW()-5&lt;9,"FV"&amp;"000"&amp;ROW()-5,"FV"&amp;"00"&amp;ROW()-5))</f>
        <v/>
      </c>
      <c r="F32" s="3" t="str">
        <f>IFERROR(IF(Tableau3[[#This Row],[Nº Compte]]="","",INDEX(Tableau2[#All],MATCH(Tableau3[[#This Row],[Nº Compte]],Tableau2[[#All],[Compte]],0),3)),"Compte Inexistant")</f>
        <v/>
      </c>
      <c r="I32" s="9"/>
      <c r="J32" s="9">
        <f>SUMIF($D$6:D32,D32,$I$6:I33)</f>
        <v>0</v>
      </c>
      <c r="M32" s="15" t="str">
        <f t="shared" si="0"/>
        <v/>
      </c>
      <c r="O32" s="35" t="str">
        <f>IF(N32="","",SUMIF($E$6:$E$998,N32,$I$6:$I$998))</f>
        <v/>
      </c>
      <c r="P32" s="31" t="str">
        <f>IF(N32="","",O32-SUMIF(Tableau4[⅓],N32,Tableau4[Débit]))</f>
        <v/>
      </c>
    </row>
    <row r="33" spans="13:16" x14ac:dyDescent="0.2">
      <c r="M33" s="15" t="str">
        <f t="shared" si="0"/>
        <v/>
      </c>
      <c r="O33" s="35" t="str">
        <f>IF(N33="","",SUMIF($E$6:$E$998,N33,$I$6:$I$998))</f>
        <v/>
      </c>
      <c r="P33" s="31" t="str">
        <f>IF(N33="","",O33-SUMIF(Tableau4[⅓],N33,Tableau4[Débit]))</f>
        <v/>
      </c>
    </row>
    <row r="34" spans="13:16" x14ac:dyDescent="0.2">
      <c r="M34" s="15" t="str">
        <f t="shared" si="0"/>
        <v/>
      </c>
      <c r="O34" s="35" t="str">
        <f>IF(N34="","",SUMIF($E$6:$E$998,N34,$I$6:$I$998))</f>
        <v/>
      </c>
      <c r="P34" s="31" t="str">
        <f>IF(N34="","",O34-SUMIF(Tableau4[⅓],N34,Tableau4[Débit]))</f>
        <v/>
      </c>
    </row>
    <row r="35" spans="13:16" x14ac:dyDescent="0.2">
      <c r="M35" s="15" t="str">
        <f t="shared" si="0"/>
        <v/>
      </c>
      <c r="O35" s="35" t="str">
        <f>IF(N35="","",SUMIF($E$6:$E$998,N35,$I$6:$I$998))</f>
        <v/>
      </c>
      <c r="P35" s="31" t="str">
        <f>IF(N35="","",O35-SUMIF(Tableau4[⅓],N35,Tableau4[Débit]))</f>
        <v/>
      </c>
    </row>
    <row r="36" spans="13:16" x14ac:dyDescent="0.2">
      <c r="M36" s="15" t="str">
        <f t="shared" si="0"/>
        <v/>
      </c>
      <c r="O36" s="35" t="str">
        <f>IF(N36="","",SUMIF($E$6:$E$998,N36,$I$6:$I$998))</f>
        <v/>
      </c>
      <c r="P36" s="31" t="str">
        <f>IF(N36="","",O36-SUMIF(Tableau4[⅓],N36,Tableau4[Débit]))</f>
        <v/>
      </c>
    </row>
    <row r="37" spans="13:16" x14ac:dyDescent="0.2">
      <c r="M37" s="15" t="str">
        <f t="shared" si="0"/>
        <v/>
      </c>
      <c r="O37" s="35" t="str">
        <f>IF(N37="","",SUMIF($E$6:$E$998,N37,$I$6:$I$998))</f>
        <v/>
      </c>
      <c r="P37" s="31" t="str">
        <f>IF(N37="","",O37-SUMIF(Tableau4[⅓],N37,Tableau4[Débit]))</f>
        <v/>
      </c>
    </row>
    <row r="38" spans="13:16" x14ac:dyDescent="0.2">
      <c r="M38" s="15" t="str">
        <f t="shared" si="0"/>
        <v/>
      </c>
      <c r="O38" s="35" t="str">
        <f>IF(N38="","",SUMIF($E$6:$E$998,N38,$I$6:$I$998))</f>
        <v/>
      </c>
      <c r="P38" s="31" t="str">
        <f>IF(N38="","",O38-SUMIF(Tableau4[⅓],N38,Tableau4[Débit]))</f>
        <v/>
      </c>
    </row>
    <row r="39" spans="13:16" x14ac:dyDescent="0.2">
      <c r="M39" s="15" t="str">
        <f t="shared" si="0"/>
        <v/>
      </c>
      <c r="O39" s="35" t="str">
        <f>IF(N39="","",SUMIF($E$6:$E$998,N39,$I$6:$I$998))</f>
        <v/>
      </c>
      <c r="P39" s="31" t="str">
        <f>IF(N39="","",O39-SUMIF(Tableau4[⅓],N39,Tableau4[Débit]))</f>
        <v/>
      </c>
    </row>
    <row r="40" spans="13:16" x14ac:dyDescent="0.2">
      <c r="M40" s="15" t="str">
        <f t="shared" si="0"/>
        <v/>
      </c>
      <c r="O40" s="35" t="str">
        <f>IF(N40="","",SUMIF($E$6:$E$998,N40,$I$6:$I$998))</f>
        <v/>
      </c>
      <c r="P40" s="31" t="str">
        <f>IF(N40="","",O40-SUMIF(Tableau4[⅓],N40,Tableau4[Débit]))</f>
        <v/>
      </c>
    </row>
    <row r="41" spans="13:16" x14ac:dyDescent="0.2">
      <c r="M41" s="15" t="str">
        <f t="shared" si="0"/>
        <v/>
      </c>
      <c r="O41" s="35" t="str">
        <f>IF(N41="","",SUMIF($E$6:$E$998,N41,$I$6:$I$998))</f>
        <v/>
      </c>
      <c r="P41" s="31" t="str">
        <f>IF(N41="","",O41-SUMIF(Tableau4[⅓],N41,Tableau4[Débit]))</f>
        <v/>
      </c>
    </row>
    <row r="42" spans="13:16" x14ac:dyDescent="0.2">
      <c r="M42" s="15" t="str">
        <f t="shared" si="0"/>
        <v/>
      </c>
      <c r="O42" s="35" t="str">
        <f>IF(N42="","",SUMIF($E$6:$E$998,N42,$I$6:$I$998))</f>
        <v/>
      </c>
      <c r="P42" s="31" t="str">
        <f>IF(N42="","",O42-SUMIF(Tableau4[⅓],N42,Tableau4[Débit]))</f>
        <v/>
      </c>
    </row>
    <row r="43" spans="13:16" x14ac:dyDescent="0.2">
      <c r="O43" s="35" t="str">
        <f>IF(N43="","",SUMIF($E$6:$E$998,N43,$I$6:$I$998))</f>
        <v/>
      </c>
      <c r="P43" s="31" t="str">
        <f>IF(N43="","",O43-SUMIF(Tableau4[⅓],N43,Tableau4[Débit]))</f>
        <v/>
      </c>
    </row>
    <row r="44" spans="13:16" x14ac:dyDescent="0.2">
      <c r="O44" s="35" t="str">
        <f>IF(N44="","",SUMIF($E$6:$E$998,N44,$I$6:$I$998))</f>
        <v/>
      </c>
      <c r="P44" s="31" t="str">
        <f>IF(N44="","",O44-SUMIF(Tableau4[⅓],N44,Tableau4[Débit]))</f>
        <v/>
      </c>
    </row>
    <row r="45" spans="13:16" x14ac:dyDescent="0.2">
      <c r="O45" s="35" t="str">
        <f>IF(N45="","",SUMIF($E$6:$E$998,N45,$I$6:$I$998))</f>
        <v/>
      </c>
      <c r="P45" s="31" t="str">
        <f>IF(N45="","",O45-SUMIF(Tableau4[⅓],N45,Tableau4[Débit]))</f>
        <v/>
      </c>
    </row>
    <row r="46" spans="13:16" x14ac:dyDescent="0.2">
      <c r="O46" s="35" t="str">
        <f>IF(N46="","",SUMIF($E$6:$E$998,N46,$I$6:$I$998))</f>
        <v/>
      </c>
      <c r="P46" s="31" t="str">
        <f>IF(N46="","",O46-SUMIF(Tableau4[⅓],N46,Tableau4[Débit]))</f>
        <v/>
      </c>
    </row>
    <row r="47" spans="13:16" x14ac:dyDescent="0.2">
      <c r="O47" s="35" t="str">
        <f>IF(N47="","",SUMIF($E$6:$E$998,N47,$I$6:$I$998))</f>
        <v/>
      </c>
      <c r="P47" s="31" t="str">
        <f>IF(N47="","",O47-SUMIF(Tableau4[⅓],N47,Tableau4[Débit]))</f>
        <v/>
      </c>
    </row>
    <row r="48" spans="13:16" x14ac:dyDescent="0.2">
      <c r="O48" s="35" t="str">
        <f>IF(N48="","",SUMIF($E$6:$E$998,N48,$I$6:$I$998))</f>
        <v/>
      </c>
      <c r="P48" s="31" t="str">
        <f>IF(N48="","",O48-SUMIF(Tableau4[⅓],N48,Tableau4[Débit]))</f>
        <v/>
      </c>
    </row>
    <row r="49" spans="15:16" x14ac:dyDescent="0.2">
      <c r="O49" s="35" t="str">
        <f>IF(N49="","",SUMIF($E$6:$E$998,N49,$I$6:$I$998))</f>
        <v/>
      </c>
      <c r="P49" s="31" t="str">
        <f>IF(N49="","",O49-SUMIF(Tableau4[⅓],N49,Tableau4[Débit]))</f>
        <v/>
      </c>
    </row>
    <row r="50" spans="15:16" x14ac:dyDescent="0.2">
      <c r="O50" s="35" t="str">
        <f>IF(N50="","",SUMIF($E$6:$E$998,N50,$I$6:$I$998))</f>
        <v/>
      </c>
      <c r="P50" s="31" t="str">
        <f>IF(N50="","",O50-SUMIF(Tableau4[⅓],N50,Tableau4[Débit]))</f>
        <v/>
      </c>
    </row>
    <row r="51" spans="15:16" x14ac:dyDescent="0.2">
      <c r="O51" s="35" t="str">
        <f>IF(N51="","",SUMIF($E$6:$E$998,N51,$I$6:$I$998))</f>
        <v/>
      </c>
      <c r="P51" s="31" t="str">
        <f>IF(N51="","",O51-SUMIF(Tableau4[⅓],N51,Tableau4[Débit]))</f>
        <v/>
      </c>
    </row>
    <row r="52" spans="15:16" x14ac:dyDescent="0.2">
      <c r="O52" s="35" t="str">
        <f>IF(N52="","",SUMIF($E$6:$E$998,N52,$I$6:$I$998))</f>
        <v/>
      </c>
      <c r="P52" s="31" t="str">
        <f>IF(N52="","",O52-SUMIF(Tableau4[⅓],N52,Tableau4[Débit]))</f>
        <v/>
      </c>
    </row>
    <row r="53" spans="15:16" x14ac:dyDescent="0.2">
      <c r="O53" s="35" t="str">
        <f>IF(N53="","",SUMIF($E$6:$E$998,N53,$I$6:$I$998))</f>
        <v/>
      </c>
      <c r="P53" s="31" t="str">
        <f>IF(N53="","",O53-SUMIF(Tableau4[⅓],N53,Tableau4[Débit]))</f>
        <v/>
      </c>
    </row>
    <row r="54" spans="15:16" x14ac:dyDescent="0.2">
      <c r="O54" s="35" t="str">
        <f>IF(N54="","",SUMIF($E$6:$E$998,N54,$I$6:$I$998))</f>
        <v/>
      </c>
      <c r="P54" s="31" t="str">
        <f>IF(N54="","",O54-SUMIF(Tableau4[⅓],N54,Tableau4[Débit]))</f>
        <v/>
      </c>
    </row>
    <row r="55" spans="15:16" x14ac:dyDescent="0.2">
      <c r="O55" s="35" t="str">
        <f>IF(N55="","",SUMIF($E$6:$E$998,N55,$I$6:$I$998))</f>
        <v/>
      </c>
      <c r="P55" s="31" t="str">
        <f>IF(N55="","",O55-SUMIF(Tableau4[⅓],N55,Tableau4[Débit]))</f>
        <v/>
      </c>
    </row>
    <row r="56" spans="15:16" x14ac:dyDescent="0.2">
      <c r="O56" s="35" t="str">
        <f>IF(N56="","",SUMIF($E$6:$E$998,N56,$I$6:$I$998))</f>
        <v/>
      </c>
      <c r="P56" s="31" t="str">
        <f>IF(N56="","",O56-SUMIF(Tableau4[⅓],N56,Tableau4[Débit]))</f>
        <v/>
      </c>
    </row>
    <row r="57" spans="15:16" x14ac:dyDescent="0.2">
      <c r="O57" s="35" t="str">
        <f>IF(N57="","",SUMIF($E$6:$E$998,N57,$I$6:$I$998))</f>
        <v/>
      </c>
      <c r="P57" s="31" t="str">
        <f>IF(N57="","",O57-SUMIF(Tableau4[⅓],N57,Tableau4[Débit]))</f>
        <v/>
      </c>
    </row>
    <row r="58" spans="15:16" x14ac:dyDescent="0.2">
      <c r="O58" s="35" t="str">
        <f>IF(N58="","",SUMIF($E$6:$E$998,N58,$I$6:$I$998))</f>
        <v/>
      </c>
      <c r="P58" s="31" t="str">
        <f>IF(N58="","",O58-SUMIF(Tableau4[⅓],N58,Tableau4[Débit]))</f>
        <v/>
      </c>
    </row>
    <row r="59" spans="15:16" x14ac:dyDescent="0.2">
      <c r="O59" s="35" t="str">
        <f>IF(N59="","",SUMIF($E$6:$E$998,N59,$I$6:$I$998))</f>
        <v/>
      </c>
      <c r="P59" s="31" t="str">
        <f>IF(N59="","",O59-SUMIF(Tableau4[⅓],N59,Tableau4[Débit]))</f>
        <v/>
      </c>
    </row>
    <row r="60" spans="15:16" x14ac:dyDescent="0.2">
      <c r="O60" s="35" t="str">
        <f>IF(N60="","",SUMIF(E60:E1054,N60,I60:I1054))</f>
        <v/>
      </c>
      <c r="P60" s="31" t="str">
        <f>IF(N60="","",O60-SUMIF(Tableau4[⅓],N60,Tableau4[Débit]))</f>
        <v/>
      </c>
    </row>
    <row r="61" spans="15:16" x14ac:dyDescent="0.2">
      <c r="O61" s="35" t="str">
        <f>IF(N61="","",SUMIF(E61:E1055,N61,I61:I1055))</f>
        <v/>
      </c>
      <c r="P61" s="31" t="str">
        <f>IF(N61="","",O61-SUMIF(Tableau4[⅓],N61,Tableau4[Débit]))</f>
        <v/>
      </c>
    </row>
    <row r="62" spans="15:16" x14ac:dyDescent="0.2">
      <c r="O62" s="35" t="str">
        <f>IF(N62="","",SUMIF(E62:E1056,N62,I62:I1056))</f>
        <v/>
      </c>
      <c r="P62" s="31" t="str">
        <f>IF(N62="","",O62-SUMIF(Tableau4[⅓],N62,Tableau4[Débit]))</f>
        <v/>
      </c>
    </row>
    <row r="63" spans="15:16" x14ac:dyDescent="0.2">
      <c r="O63" s="35" t="str">
        <f>IF(N63="","",SUMIF(E63:E1057,N63,I63:I1057))</f>
        <v/>
      </c>
      <c r="P63" s="31" t="str">
        <f>IF(N63="","",O63-SUMIF(Tableau4[⅓],N63,Tableau4[Débit]))</f>
        <v/>
      </c>
    </row>
    <row r="64" spans="15:16" x14ac:dyDescent="0.2">
      <c r="O64" s="35" t="str">
        <f>IF(N64="","",SUMIF(E64:E1058,N64,I64:I1058))</f>
        <v/>
      </c>
      <c r="P64" s="31" t="str">
        <f>IF(N64="","",O64-SUMIF(Tableau4[⅓],N64,Tableau4[Débit]))</f>
        <v/>
      </c>
    </row>
    <row r="65" spans="15:16" x14ac:dyDescent="0.2">
      <c r="O65" s="35" t="str">
        <f>IF(N65="","",SUMIF(E65:E1059,N65,I65:I1059))</f>
        <v/>
      </c>
      <c r="P65" s="31" t="str">
        <f>IF(N65="","",O65-SUMIF(Tableau4[⅓],N65,Tableau4[Débit]))</f>
        <v/>
      </c>
    </row>
    <row r="66" spans="15:16" x14ac:dyDescent="0.2">
      <c r="O66" s="35" t="str">
        <f>IF(N66="","",SUMIF(E66:E1060,N66,I66:I1060))</f>
        <v/>
      </c>
      <c r="P66" s="31" t="str">
        <f>IF(N66="","",O66-SUMIF(Tableau4[⅓],N66,Tableau4[Débit]))</f>
        <v/>
      </c>
    </row>
    <row r="67" spans="15:16" x14ac:dyDescent="0.2">
      <c r="O67" s="35" t="str">
        <f>IF(N67="","",SUMIF(E67:E1061,N67,I67:I1061))</f>
        <v/>
      </c>
      <c r="P67" s="31" t="str">
        <f>IF(N67="","",O67-SUMIF(Tableau4[⅓],N67,Tableau4[Débit]))</f>
        <v/>
      </c>
    </row>
    <row r="68" spans="15:16" x14ac:dyDescent="0.2">
      <c r="O68" s="35" t="str">
        <f>IF(N68="","",SUMIF(E68:E1062,N68,I68:I1062))</f>
        <v/>
      </c>
      <c r="P68" s="31" t="str">
        <f>IF(N68="","",O68-SUMIF(Tableau4[⅓],N68,Tableau4[Débit]))</f>
        <v/>
      </c>
    </row>
    <row r="69" spans="15:16" x14ac:dyDescent="0.2">
      <c r="O69" s="35" t="str">
        <f>IF(N69="","",SUMIF(E69:E1063,N69,I69:I1063))</f>
        <v/>
      </c>
    </row>
    <row r="70" spans="15:16" x14ac:dyDescent="0.2">
      <c r="O70" s="35" t="str">
        <f>IF(N70="","",SUMIF(E70:E1064,N70,I70:I1064))</f>
        <v/>
      </c>
    </row>
    <row r="71" spans="15:16" x14ac:dyDescent="0.2">
      <c r="O71" s="35" t="str">
        <f>IF(N71="","",SUMIF(E71:E1065,N71,I71:I1065))</f>
        <v/>
      </c>
    </row>
    <row r="72" spans="15:16" x14ac:dyDescent="0.2">
      <c r="O72" s="35" t="str">
        <f>IF(N72="","",SUMIF(E72:E1066,N72,I72:I1066))</f>
        <v/>
      </c>
    </row>
    <row r="73" spans="15:16" x14ac:dyDescent="0.2">
      <c r="O73" s="35" t="str">
        <f>IF(N73="","",SUMIF(E73:E1067,N73,I73:I1067))</f>
        <v/>
      </c>
    </row>
    <row r="74" spans="15:16" x14ac:dyDescent="0.2">
      <c r="O74" s="35" t="str">
        <f>IF(N74="","",SUMIF(E74:E1068,N74,I74:I1068))</f>
        <v/>
      </c>
    </row>
    <row r="75" spans="15:16" x14ac:dyDescent="0.2">
      <c r="O75" s="35" t="str">
        <f>IF(N75="","",SUMIF(E75:E1069,N75,I75:I1069))</f>
        <v/>
      </c>
    </row>
    <row r="76" spans="15:16" x14ac:dyDescent="0.2">
      <c r="O76" s="35" t="str">
        <f>IF(N76="","",SUMIF(E76:E1070,N76,I76:I1070))</f>
        <v/>
      </c>
    </row>
    <row r="77" spans="15:16" x14ac:dyDescent="0.2">
      <c r="O77" s="35" t="str">
        <f>IF(N77="","",SUMIF(E77:E1071,N77,I77:I1071))</f>
        <v/>
      </c>
    </row>
    <row r="78" spans="15:16" x14ac:dyDescent="0.2">
      <c r="O78" s="35" t="str">
        <f>IF(N78="","",SUMIF(E78:E1072,N78,I78:I1072))</f>
        <v/>
      </c>
    </row>
    <row r="79" spans="15:16" x14ac:dyDescent="0.2">
      <c r="O79" s="35" t="str">
        <f>IF(N79="","",SUMIF(E79:E1073,N79,I79:I1073))</f>
        <v/>
      </c>
    </row>
    <row r="80" spans="15:16" x14ac:dyDescent="0.2">
      <c r="O80" s="35" t="str">
        <f>IF(N80="","",SUMIF(E80:E1074,N80,I80:I1074))</f>
        <v/>
      </c>
    </row>
    <row r="81" spans="15:15" x14ac:dyDescent="0.2">
      <c r="O81" s="35" t="str">
        <f>IF(N81="","",SUMIF(E81:E1075,N81,I81:I1075))</f>
        <v/>
      </c>
    </row>
    <row r="82" spans="15:15" x14ac:dyDescent="0.2">
      <c r="O82" s="35" t="str">
        <f>IF(N82="","",SUMIF(E82:E1076,N82,I82:I1076))</f>
        <v/>
      </c>
    </row>
    <row r="83" spans="15:15" x14ac:dyDescent="0.2">
      <c r="O83" s="35" t="str">
        <f>IF(N83="","",SUMIF(E83:E1077,N83,I83:I1077))</f>
        <v/>
      </c>
    </row>
    <row r="84" spans="15:15" x14ac:dyDescent="0.2">
      <c r="O84" s="35" t="str">
        <f>IF(N84="","",SUMIF(E84:E1078,N84,I84:I1078))</f>
        <v/>
      </c>
    </row>
    <row r="85" spans="15:15" x14ac:dyDescent="0.2">
      <c r="O85" s="35" t="str">
        <f>IF(N85="","",SUMIF(E85:E1079,N85,I85:I1079))</f>
        <v/>
      </c>
    </row>
    <row r="86" spans="15:15" x14ac:dyDescent="0.2">
      <c r="O86" s="35" t="str">
        <f>IF(N86="","",SUMIF(E86:E1080,N86,I86:I1080))</f>
        <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238D5-2451-6E43-B023-046E11BB0634}">
  <dimension ref="A1:I12"/>
  <sheetViews>
    <sheetView tabSelected="1" zoomScaleNormal="60" zoomScaleSheetLayoutView="100" workbookViewId="0">
      <selection activeCell="B7" sqref="B7"/>
    </sheetView>
  </sheetViews>
  <sheetFormatPr defaultRowHeight="15" x14ac:dyDescent="0.2"/>
  <cols>
    <col min="2" max="2" width="13.31640625" style="1" bestFit="1" customWidth="1"/>
    <col min="3" max="3" width="20.17578125" customWidth="1"/>
    <col min="4" max="5" width="9.953125" customWidth="1"/>
    <col min="6" max="6" width="9.4140625" bestFit="1" customWidth="1"/>
    <col min="7" max="7" width="9.953125" bestFit="1" customWidth="1"/>
    <col min="8" max="8" width="9.4140625" bestFit="1" customWidth="1"/>
    <col min="9" max="9" width="9.953125" bestFit="1" customWidth="1"/>
  </cols>
  <sheetData>
    <row r="1" spans="1:9" x14ac:dyDescent="0.2">
      <c r="A1" t="s">
        <v>7</v>
      </c>
    </row>
    <row r="5" spans="1:9" x14ac:dyDescent="0.2">
      <c r="D5" s="43" t="s">
        <v>25</v>
      </c>
      <c r="E5" s="43"/>
      <c r="F5" s="43" t="s">
        <v>23</v>
      </c>
      <c r="G5" s="43"/>
      <c r="H5" s="43" t="s">
        <v>24</v>
      </c>
      <c r="I5" s="43"/>
    </row>
    <row r="6" spans="1:9" s="13" customFormat="1" x14ac:dyDescent="0.2">
      <c r="A6" s="13" t="s">
        <v>0</v>
      </c>
      <c r="B6" s="2" t="s">
        <v>10</v>
      </c>
      <c r="C6" s="13" t="s">
        <v>11</v>
      </c>
      <c r="D6" s="13" t="s">
        <v>12</v>
      </c>
      <c r="E6" s="13" t="s">
        <v>13</v>
      </c>
      <c r="F6" s="13" t="s">
        <v>40</v>
      </c>
      <c r="G6" s="13" t="s">
        <v>41</v>
      </c>
      <c r="H6" s="13" t="s">
        <v>42</v>
      </c>
      <c r="I6" s="13" t="s">
        <v>43</v>
      </c>
    </row>
    <row r="7" spans="1:9" x14ac:dyDescent="0.2">
      <c r="A7" s="1">
        <f>IF($B7="","",ROW()-6)</f>
        <v>1</v>
      </c>
      <c r="B7" s="1" cm="1">
        <f t="array" ref="B7:B12">INDEX(Tableau6[Nº Compte],MATCH(ROW(Tableau6[Nº Compte])-5,RANK(Tableau6[Nº Compte],Tableau6[Nº Compte],1),0))</f>
        <v>401100</v>
      </c>
      <c r="C7" t="str">
        <f>IF($B7="","",INDEX(Tableau2[#All],MATCH($B7,Tableau2[[#All],[Compte]],0),3))</f>
        <v>Fr. Dettes en Compte</v>
      </c>
    </row>
    <row r="8" spans="1:9" x14ac:dyDescent="0.2">
      <c r="B8" s="1">
        <v>601500</v>
      </c>
      <c r="C8" t="str">
        <f>IF($B8="","",INDEX(Tableau2[#All],MATCH($B8,Tableau2[[#All],[Compte]],0),3))</f>
        <v>Frais de transport</v>
      </c>
    </row>
    <row r="9" spans="1:9" x14ac:dyDescent="0.2">
      <c r="B9" s="1">
        <v>605400</v>
      </c>
      <c r="C9" t="str">
        <f>IF($B9="","",INDEX(Tableau2[#All],MATCH($B9,Tableau2[[#All],[Compte]],0),3))</f>
        <v>Engrais</v>
      </c>
    </row>
    <row r="10" spans="1:9" x14ac:dyDescent="0.2">
      <c r="B10" s="1">
        <v>605410</v>
      </c>
      <c r="C10" t="str">
        <f>IF($B10="","",INDEX(Tableau2[#All],MATCH($B10,Tableau2[[#All],[Compte]],0),3))</f>
        <v>Insecticide</v>
      </c>
    </row>
    <row r="11" spans="1:9" x14ac:dyDescent="0.2">
      <c r="B11" s="1">
        <v>605420</v>
      </c>
      <c r="C11" t="str">
        <f>IF($B11="","",INDEX(Tableau2[#All],MATCH($B11,Tableau2[[#All],[Compte]],0),3))</f>
        <v>Fongicide</v>
      </c>
    </row>
    <row r="12" spans="1:9" x14ac:dyDescent="0.2">
      <c r="B12" s="1" t="e">
        <v>#N/A</v>
      </c>
    </row>
  </sheetData>
  <mergeCells count="3">
    <mergeCell ref="F5:G5"/>
    <mergeCell ref="H5:I5"/>
    <mergeCell ref="D5:E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Excel Android</Application>
  <ScaleCrop>false</ScaleCrop>
  <HeadingPairs>
    <vt:vector size="2" baseType="variant">
      <vt:variant>
        <vt:lpstr>Feuilles de calcul</vt:lpstr>
      </vt:variant>
      <vt:variant>
        <vt:i4>5</vt:i4>
      </vt:variant>
    </vt:vector>
  </HeadingPairs>
  <TitlesOfParts>
    <vt:vector size="5" baseType="lpstr">
      <vt:lpstr>Plan de Comptes</vt:lpstr>
      <vt:lpstr>J. Achats</vt:lpstr>
      <vt:lpstr>J. Caisse</vt:lpstr>
      <vt:lpstr>J. Ventes</vt:lpstr>
      <vt:lpstr>Balance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angeoffi@gmail.com</dc:creator>
  <dcterms:created xsi:type="dcterms:W3CDTF">2021-06-30T08:07:53Z</dcterms:created>
</cp:coreProperties>
</file>